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imkovic.milan\Desktop\DNS\[42] HLAVNÁ STANICA\DOPOSLANÉ\"/>
    </mc:Choice>
  </mc:AlternateContent>
  <xr:revisionPtr revIDLastSave="0" documentId="13_ncr:1_{B31D4692-6BC4-4785-A454-8C63E8B864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01 - Socialne zariadenie ..." sheetId="2" r:id="rId2"/>
    <sheet name="02 - Kuchynka-Denná miest..." sheetId="3" r:id="rId3"/>
    <sheet name="Zoznam figúr" sheetId="4" r:id="rId4"/>
  </sheets>
  <definedNames>
    <definedName name="_xlnm._FilterDatabase" localSheetId="1" hidden="1">'01 - Socialne zariadenie ...'!$C$150:$K$512</definedName>
    <definedName name="_xlnm._FilterDatabase" localSheetId="2" hidden="1">'02 - Kuchynka-Denná miest...'!$C$150:$K$373</definedName>
    <definedName name="_xlnm.Print_Titles" localSheetId="1">'01 - Socialne zariadenie ...'!$150:$150</definedName>
    <definedName name="_xlnm.Print_Titles" localSheetId="2">'02 - Kuchynka-Denná miest...'!$150:$150</definedName>
    <definedName name="_xlnm.Print_Titles" localSheetId="0">'Rekapitulácia stavby'!$92:$92</definedName>
    <definedName name="_xlnm.Print_Titles" localSheetId="3">'Zoznam figúr'!$9:$9</definedName>
    <definedName name="_xlnm.Print_Area" localSheetId="1">'01 - Socialne zariadenie ...'!$C$4:$J$76,'01 - Socialne zariadenie ...'!$C$82:$J$132,'01 - Socialne zariadenie ...'!$C$138:$J$512</definedName>
    <definedName name="_xlnm.Print_Area" localSheetId="2">'02 - Kuchynka-Denná miest...'!$C$4:$J$76,'02 - Kuchynka-Denná miest...'!$C$82:$J$132,'02 - Kuchynka-Denná miest...'!$C$138:$J$373</definedName>
    <definedName name="_xlnm.Print_Area" localSheetId="0">'Rekapitulácia stavby'!$D$4:$AO$76,'Rekapitulácia stavby'!$C$82:$AQ$104</definedName>
    <definedName name="_xlnm.Print_Area" localSheetId="3">'Zoznam figúr'!$C$4:$G$192</definedName>
  </definedNames>
  <calcPr calcId="181029"/>
</workbook>
</file>

<file path=xl/calcChain.xml><?xml version="1.0" encoding="utf-8"?>
<calcChain xmlns="http://schemas.openxmlformats.org/spreadsheetml/2006/main">
  <c r="D7" i="4" l="1"/>
  <c r="J39" i="3"/>
  <c r="J38" i="3"/>
  <c r="AY96" i="1"/>
  <c r="J37" i="3"/>
  <c r="AX96" i="1" s="1"/>
  <c r="BI373" i="3"/>
  <c r="BH373" i="3"/>
  <c r="BG373" i="3"/>
  <c r="BE373" i="3"/>
  <c r="BK373" i="3"/>
  <c r="J373" i="3"/>
  <c r="BF373" i="3" s="1"/>
  <c r="BI372" i="3"/>
  <c r="BH372" i="3"/>
  <c r="BG372" i="3"/>
  <c r="BE372" i="3"/>
  <c r="BK372" i="3"/>
  <c r="J372" i="3"/>
  <c r="BF372" i="3"/>
  <c r="BI371" i="3"/>
  <c r="BH371" i="3"/>
  <c r="BG371" i="3"/>
  <c r="BE371" i="3"/>
  <c r="BK371" i="3"/>
  <c r="J371" i="3" s="1"/>
  <c r="BF371" i="3" s="1"/>
  <c r="BI370" i="3"/>
  <c r="BH370" i="3"/>
  <c r="BG370" i="3"/>
  <c r="BE370" i="3"/>
  <c r="BK370" i="3"/>
  <c r="J370" i="3" s="1"/>
  <c r="BF370" i="3" s="1"/>
  <c r="BI369" i="3"/>
  <c r="BH369" i="3"/>
  <c r="BG369" i="3"/>
  <c r="BE369" i="3"/>
  <c r="BK369" i="3"/>
  <c r="J369" i="3"/>
  <c r="BF369" i="3" s="1"/>
  <c r="BI367" i="3"/>
  <c r="BH367" i="3"/>
  <c r="BG367" i="3"/>
  <c r="BE367" i="3"/>
  <c r="T367" i="3"/>
  <c r="R367" i="3"/>
  <c r="P367" i="3"/>
  <c r="BI365" i="3"/>
  <c r="BH365" i="3"/>
  <c r="BG365" i="3"/>
  <c r="BE365" i="3"/>
  <c r="T365" i="3"/>
  <c r="R365" i="3"/>
  <c r="P365" i="3"/>
  <c r="BI363" i="3"/>
  <c r="BH363" i="3"/>
  <c r="BG363" i="3"/>
  <c r="BE363" i="3"/>
  <c r="T363" i="3"/>
  <c r="R363" i="3"/>
  <c r="P363" i="3"/>
  <c r="BI362" i="3"/>
  <c r="BH362" i="3"/>
  <c r="BG362" i="3"/>
  <c r="BE362" i="3"/>
  <c r="T362" i="3"/>
  <c r="R362" i="3"/>
  <c r="P362" i="3"/>
  <c r="BI358" i="3"/>
  <c r="BH358" i="3"/>
  <c r="BG358" i="3"/>
  <c r="BE358" i="3"/>
  <c r="T358" i="3"/>
  <c r="T357" i="3"/>
  <c r="R358" i="3"/>
  <c r="R357" i="3" s="1"/>
  <c r="P358" i="3"/>
  <c r="P357" i="3"/>
  <c r="BI354" i="3"/>
  <c r="BH354" i="3"/>
  <c r="BG354" i="3"/>
  <c r="BE354" i="3"/>
  <c r="T354" i="3"/>
  <c r="T353" i="3" s="1"/>
  <c r="R354" i="3"/>
  <c r="R353" i="3"/>
  <c r="P354" i="3"/>
  <c r="P353" i="3" s="1"/>
  <c r="BI350" i="3"/>
  <c r="BH350" i="3"/>
  <c r="BG350" i="3"/>
  <c r="BE350" i="3"/>
  <c r="T350" i="3"/>
  <c r="R350" i="3"/>
  <c r="P350" i="3"/>
  <c r="BI349" i="3"/>
  <c r="BH349" i="3"/>
  <c r="BG349" i="3"/>
  <c r="BE349" i="3"/>
  <c r="T349" i="3"/>
  <c r="R349" i="3"/>
  <c r="P349" i="3"/>
  <c r="BI348" i="3"/>
  <c r="BH348" i="3"/>
  <c r="BG348" i="3"/>
  <c r="BE348" i="3"/>
  <c r="T348" i="3"/>
  <c r="R348" i="3"/>
  <c r="P348" i="3"/>
  <c r="BI347" i="3"/>
  <c r="BH347" i="3"/>
  <c r="BG347" i="3"/>
  <c r="BE347" i="3"/>
  <c r="T347" i="3"/>
  <c r="R347" i="3"/>
  <c r="P347" i="3"/>
  <c r="BI346" i="3"/>
  <c r="BH346" i="3"/>
  <c r="BG346" i="3"/>
  <c r="BE346" i="3"/>
  <c r="T346" i="3"/>
  <c r="R346" i="3"/>
  <c r="P346" i="3"/>
  <c r="BI343" i="3"/>
  <c r="BH343" i="3"/>
  <c r="BG343" i="3"/>
  <c r="BE343" i="3"/>
  <c r="T343" i="3"/>
  <c r="R343" i="3"/>
  <c r="P343" i="3"/>
  <c r="BI340" i="3"/>
  <c r="BH340" i="3"/>
  <c r="BG340" i="3"/>
  <c r="BE340" i="3"/>
  <c r="T340" i="3"/>
  <c r="T339" i="3" s="1"/>
  <c r="R340" i="3"/>
  <c r="R339" i="3"/>
  <c r="P340" i="3"/>
  <c r="P339" i="3" s="1"/>
  <c r="BI336" i="3"/>
  <c r="BH336" i="3"/>
  <c r="BG336" i="3"/>
  <c r="BE336" i="3"/>
  <c r="T336" i="3"/>
  <c r="R336" i="3"/>
  <c r="P336" i="3"/>
  <c r="BI334" i="3"/>
  <c r="BH334" i="3"/>
  <c r="BG334" i="3"/>
  <c r="BE334" i="3"/>
  <c r="T334" i="3"/>
  <c r="R334" i="3"/>
  <c r="P334" i="3"/>
  <c r="BI332" i="3"/>
  <c r="BH332" i="3"/>
  <c r="BG332" i="3"/>
  <c r="BE332" i="3"/>
  <c r="T332" i="3"/>
  <c r="R332" i="3"/>
  <c r="P332" i="3"/>
  <c r="BI330" i="3"/>
  <c r="BH330" i="3"/>
  <c r="BG330" i="3"/>
  <c r="BE330" i="3"/>
  <c r="T330" i="3"/>
  <c r="R330" i="3"/>
  <c r="P330" i="3"/>
  <c r="BI327" i="3"/>
  <c r="BH327" i="3"/>
  <c r="BG327" i="3"/>
  <c r="BE327" i="3"/>
  <c r="T327" i="3"/>
  <c r="R327" i="3"/>
  <c r="P327" i="3"/>
  <c r="BI325" i="3"/>
  <c r="BH325" i="3"/>
  <c r="BG325" i="3"/>
  <c r="BE325" i="3"/>
  <c r="T325" i="3"/>
  <c r="R325" i="3"/>
  <c r="P325" i="3"/>
  <c r="BI321" i="3"/>
  <c r="BH321" i="3"/>
  <c r="BG321" i="3"/>
  <c r="BE321" i="3"/>
  <c r="T321" i="3"/>
  <c r="R321" i="3"/>
  <c r="P321" i="3"/>
  <c r="BI318" i="3"/>
  <c r="BH318" i="3"/>
  <c r="BG318" i="3"/>
  <c r="BE318" i="3"/>
  <c r="T318" i="3"/>
  <c r="R318" i="3"/>
  <c r="P318" i="3"/>
  <c r="BI316" i="3"/>
  <c r="BH316" i="3"/>
  <c r="BG316" i="3"/>
  <c r="BE316" i="3"/>
  <c r="T316" i="3"/>
  <c r="R316" i="3"/>
  <c r="P316" i="3"/>
  <c r="BI314" i="3"/>
  <c r="BH314" i="3"/>
  <c r="BG314" i="3"/>
  <c r="BE314" i="3"/>
  <c r="T314" i="3"/>
  <c r="R314" i="3"/>
  <c r="P314" i="3"/>
  <c r="BI312" i="3"/>
  <c r="BH312" i="3"/>
  <c r="BG312" i="3"/>
  <c r="BE312" i="3"/>
  <c r="T312" i="3"/>
  <c r="R312" i="3"/>
  <c r="P312" i="3"/>
  <c r="BI310" i="3"/>
  <c r="BH310" i="3"/>
  <c r="BG310" i="3"/>
  <c r="BE310" i="3"/>
  <c r="T310" i="3"/>
  <c r="R310" i="3"/>
  <c r="P310" i="3"/>
  <c r="BI308" i="3"/>
  <c r="BH308" i="3"/>
  <c r="BG308" i="3"/>
  <c r="BE308" i="3"/>
  <c r="T308" i="3"/>
  <c r="R308" i="3"/>
  <c r="P308" i="3"/>
  <c r="BI306" i="3"/>
  <c r="BH306" i="3"/>
  <c r="BG306" i="3"/>
  <c r="BE306" i="3"/>
  <c r="T306" i="3"/>
  <c r="R306" i="3"/>
  <c r="P306" i="3"/>
  <c r="BI304" i="3"/>
  <c r="BH304" i="3"/>
  <c r="BG304" i="3"/>
  <c r="BE304" i="3"/>
  <c r="T304" i="3"/>
  <c r="R304" i="3"/>
  <c r="P304" i="3"/>
  <c r="BI301" i="3"/>
  <c r="BH301" i="3"/>
  <c r="BG301" i="3"/>
  <c r="BE301" i="3"/>
  <c r="T301" i="3"/>
  <c r="R301" i="3"/>
  <c r="P301" i="3"/>
  <c r="BI299" i="3"/>
  <c r="BH299" i="3"/>
  <c r="BG299" i="3"/>
  <c r="BE299" i="3"/>
  <c r="T299" i="3"/>
  <c r="R299" i="3"/>
  <c r="P299" i="3"/>
  <c r="BI298" i="3"/>
  <c r="BH298" i="3"/>
  <c r="BG298" i="3"/>
  <c r="BE298" i="3"/>
  <c r="T298" i="3"/>
  <c r="R298" i="3"/>
  <c r="P298" i="3"/>
  <c r="BI295" i="3"/>
  <c r="BH295" i="3"/>
  <c r="BG295" i="3"/>
  <c r="BE295" i="3"/>
  <c r="T295" i="3"/>
  <c r="R295" i="3"/>
  <c r="P295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9" i="3"/>
  <c r="BH289" i="3"/>
  <c r="BG289" i="3"/>
  <c r="BE289" i="3"/>
  <c r="T289" i="3"/>
  <c r="R289" i="3"/>
  <c r="P289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3" i="3"/>
  <c r="BH283" i="3"/>
  <c r="BG283" i="3"/>
  <c r="BE283" i="3"/>
  <c r="T283" i="3"/>
  <c r="R283" i="3"/>
  <c r="P283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80" i="3"/>
  <c r="BH280" i="3"/>
  <c r="BG280" i="3"/>
  <c r="BE280" i="3"/>
  <c r="T280" i="3"/>
  <c r="R280" i="3"/>
  <c r="P280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1" i="3"/>
  <c r="BH251" i="3"/>
  <c r="BG251" i="3"/>
  <c r="BE251" i="3"/>
  <c r="T251" i="3"/>
  <c r="R251" i="3"/>
  <c r="P251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4" i="3"/>
  <c r="BH244" i="3"/>
  <c r="BG244" i="3"/>
  <c r="BE244" i="3"/>
  <c r="T244" i="3"/>
  <c r="R244" i="3"/>
  <c r="P244" i="3"/>
  <c r="BI242" i="3"/>
  <c r="BH242" i="3"/>
  <c r="BG242" i="3"/>
  <c r="BE242" i="3"/>
  <c r="T242" i="3"/>
  <c r="R242" i="3"/>
  <c r="P242" i="3"/>
  <c r="BI239" i="3"/>
  <c r="BH239" i="3"/>
  <c r="BG239" i="3"/>
  <c r="BE239" i="3"/>
  <c r="T239" i="3"/>
  <c r="R239" i="3"/>
  <c r="P239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0" i="3"/>
  <c r="BH230" i="3"/>
  <c r="BG230" i="3"/>
  <c r="BE230" i="3"/>
  <c r="T230" i="3"/>
  <c r="R230" i="3"/>
  <c r="P230" i="3"/>
  <c r="BI228" i="3"/>
  <c r="BH228" i="3"/>
  <c r="BG228" i="3"/>
  <c r="BE228" i="3"/>
  <c r="T228" i="3"/>
  <c r="R228" i="3"/>
  <c r="P228" i="3"/>
  <c r="BI225" i="3"/>
  <c r="BH225" i="3"/>
  <c r="BG225" i="3"/>
  <c r="BE225" i="3"/>
  <c r="T225" i="3"/>
  <c r="R225" i="3"/>
  <c r="P225" i="3"/>
  <c r="BI223" i="3"/>
  <c r="BH223" i="3"/>
  <c r="BG223" i="3"/>
  <c r="BE223" i="3"/>
  <c r="T223" i="3"/>
  <c r="T222" i="3" s="1"/>
  <c r="R223" i="3"/>
  <c r="R222" i="3"/>
  <c r="P223" i="3"/>
  <c r="P222" i="3" s="1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4" i="3"/>
  <c r="BH214" i="3"/>
  <c r="BG214" i="3"/>
  <c r="BE214" i="3"/>
  <c r="T214" i="3"/>
  <c r="T213" i="3"/>
  <c r="R214" i="3"/>
  <c r="R213" i="3" s="1"/>
  <c r="P214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196" i="3"/>
  <c r="BH196" i="3"/>
  <c r="BG196" i="3"/>
  <c r="BE196" i="3"/>
  <c r="T196" i="3"/>
  <c r="R196" i="3"/>
  <c r="P196" i="3"/>
  <c r="BI193" i="3"/>
  <c r="BH193" i="3"/>
  <c r="BG193" i="3"/>
  <c r="BE193" i="3"/>
  <c r="T193" i="3"/>
  <c r="R193" i="3"/>
  <c r="P193" i="3"/>
  <c r="BI190" i="3"/>
  <c r="BH190" i="3"/>
  <c r="BG190" i="3"/>
  <c r="BE190" i="3"/>
  <c r="T190" i="3"/>
  <c r="R190" i="3"/>
  <c r="P190" i="3"/>
  <c r="BI187" i="3"/>
  <c r="BH187" i="3"/>
  <c r="BG187" i="3"/>
  <c r="BE187" i="3"/>
  <c r="T187" i="3"/>
  <c r="R187" i="3"/>
  <c r="P187" i="3"/>
  <c r="BI182" i="3"/>
  <c r="BH182" i="3"/>
  <c r="BG182" i="3"/>
  <c r="BE182" i="3"/>
  <c r="T182" i="3"/>
  <c r="R182" i="3"/>
  <c r="P182" i="3"/>
  <c r="BI179" i="3"/>
  <c r="BH179" i="3"/>
  <c r="BG179" i="3"/>
  <c r="BE179" i="3"/>
  <c r="T179" i="3"/>
  <c r="R179" i="3"/>
  <c r="P179" i="3"/>
  <c r="BI177" i="3"/>
  <c r="BH177" i="3"/>
  <c r="BG177" i="3"/>
  <c r="BE177" i="3"/>
  <c r="T177" i="3"/>
  <c r="R177" i="3"/>
  <c r="P177" i="3"/>
  <c r="BI175" i="3"/>
  <c r="BH175" i="3"/>
  <c r="BG175" i="3"/>
  <c r="BE175" i="3"/>
  <c r="T175" i="3"/>
  <c r="R175" i="3"/>
  <c r="P175" i="3"/>
  <c r="BI172" i="3"/>
  <c r="BH172" i="3"/>
  <c r="BG172" i="3"/>
  <c r="BE172" i="3"/>
  <c r="T172" i="3"/>
  <c r="R172" i="3"/>
  <c r="P172" i="3"/>
  <c r="BI169" i="3"/>
  <c r="BH169" i="3"/>
  <c r="BG169" i="3"/>
  <c r="BE169" i="3"/>
  <c r="T169" i="3"/>
  <c r="R169" i="3"/>
  <c r="P169" i="3"/>
  <c r="BI166" i="3"/>
  <c r="BH166" i="3"/>
  <c r="BG166" i="3"/>
  <c r="BE166" i="3"/>
  <c r="T166" i="3"/>
  <c r="R166" i="3"/>
  <c r="P166" i="3"/>
  <c r="BI163" i="3"/>
  <c r="BH163" i="3"/>
  <c r="BG163" i="3"/>
  <c r="BE163" i="3"/>
  <c r="T163" i="3"/>
  <c r="R163" i="3"/>
  <c r="P163" i="3"/>
  <c r="BI160" i="3"/>
  <c r="BH160" i="3"/>
  <c r="BG160" i="3"/>
  <c r="BE160" i="3"/>
  <c r="T160" i="3"/>
  <c r="R160" i="3"/>
  <c r="P160" i="3"/>
  <c r="BI154" i="3"/>
  <c r="BH154" i="3"/>
  <c r="BG154" i="3"/>
  <c r="BE154" i="3"/>
  <c r="T154" i="3"/>
  <c r="R154" i="3"/>
  <c r="P154" i="3"/>
  <c r="F147" i="3"/>
  <c r="F145" i="3"/>
  <c r="E143" i="3"/>
  <c r="BI130" i="3"/>
  <c r="BH130" i="3"/>
  <c r="BG130" i="3"/>
  <c r="BE130" i="3"/>
  <c r="BI129" i="3"/>
  <c r="BH129" i="3"/>
  <c r="BG129" i="3"/>
  <c r="BF129" i="3"/>
  <c r="BE129" i="3"/>
  <c r="BI128" i="3"/>
  <c r="BH128" i="3"/>
  <c r="BG128" i="3"/>
  <c r="BF128" i="3"/>
  <c r="BE128" i="3"/>
  <c r="BI127" i="3"/>
  <c r="BH127" i="3"/>
  <c r="BG127" i="3"/>
  <c r="BF127" i="3"/>
  <c r="BE127" i="3"/>
  <c r="BI126" i="3"/>
  <c r="BH126" i="3"/>
  <c r="BG126" i="3"/>
  <c r="BF126" i="3"/>
  <c r="BE126" i="3"/>
  <c r="BI125" i="3"/>
  <c r="BH125" i="3"/>
  <c r="BG125" i="3"/>
  <c r="BF125" i="3"/>
  <c r="BE125" i="3"/>
  <c r="F91" i="3"/>
  <c r="F89" i="3"/>
  <c r="E87" i="3"/>
  <c r="J24" i="3"/>
  <c r="E24" i="3"/>
  <c r="J92" i="3" s="1"/>
  <c r="J23" i="3"/>
  <c r="J21" i="3"/>
  <c r="E21" i="3"/>
  <c r="J147" i="3" s="1"/>
  <c r="J20" i="3"/>
  <c r="J18" i="3"/>
  <c r="E18" i="3"/>
  <c r="F92" i="3" s="1"/>
  <c r="J17" i="3"/>
  <c r="J12" i="3"/>
  <c r="J145" i="3" s="1"/>
  <c r="E7" i="3"/>
  <c r="E85" i="3"/>
  <c r="J39" i="2"/>
  <c r="J38" i="2"/>
  <c r="AY95" i="1" s="1"/>
  <c r="J37" i="2"/>
  <c r="AX95" i="1"/>
  <c r="BI512" i="2"/>
  <c r="BH512" i="2"/>
  <c r="BG512" i="2"/>
  <c r="BE512" i="2"/>
  <c r="BK512" i="2"/>
  <c r="J512" i="2" s="1"/>
  <c r="BF512" i="2" s="1"/>
  <c r="BI511" i="2"/>
  <c r="BH511" i="2"/>
  <c r="BG511" i="2"/>
  <c r="BE511" i="2"/>
  <c r="BK511" i="2"/>
  <c r="J511" i="2" s="1"/>
  <c r="BF511" i="2" s="1"/>
  <c r="BI510" i="2"/>
  <c r="BH510" i="2"/>
  <c r="BG510" i="2"/>
  <c r="BE510" i="2"/>
  <c r="BK510" i="2"/>
  <c r="J510" i="2"/>
  <c r="BF510" i="2" s="1"/>
  <c r="BI509" i="2"/>
  <c r="BH509" i="2"/>
  <c r="BG509" i="2"/>
  <c r="BE509" i="2"/>
  <c r="BK509" i="2"/>
  <c r="J509" i="2"/>
  <c r="BF509" i="2"/>
  <c r="BI508" i="2"/>
  <c r="BH508" i="2"/>
  <c r="BG508" i="2"/>
  <c r="BE508" i="2"/>
  <c r="BK508" i="2"/>
  <c r="J508" i="2" s="1"/>
  <c r="BF508" i="2" s="1"/>
  <c r="BI506" i="2"/>
  <c r="BH506" i="2"/>
  <c r="BG506" i="2"/>
  <c r="BE506" i="2"/>
  <c r="T506" i="2"/>
  <c r="R506" i="2"/>
  <c r="P506" i="2"/>
  <c r="BI504" i="2"/>
  <c r="BH504" i="2"/>
  <c r="BG504" i="2"/>
  <c r="BE504" i="2"/>
  <c r="T504" i="2"/>
  <c r="R504" i="2"/>
  <c r="P504" i="2"/>
  <c r="BI502" i="2"/>
  <c r="BH502" i="2"/>
  <c r="BG502" i="2"/>
  <c r="BE502" i="2"/>
  <c r="T502" i="2"/>
  <c r="R502" i="2"/>
  <c r="P502" i="2"/>
  <c r="BI501" i="2"/>
  <c r="BH501" i="2"/>
  <c r="BG501" i="2"/>
  <c r="BE501" i="2"/>
  <c r="T501" i="2"/>
  <c r="R501" i="2"/>
  <c r="P501" i="2"/>
  <c r="BI497" i="2"/>
  <c r="BH497" i="2"/>
  <c r="BG497" i="2"/>
  <c r="BE497" i="2"/>
  <c r="T497" i="2"/>
  <c r="T496" i="2" s="1"/>
  <c r="R497" i="2"/>
  <c r="R496" i="2"/>
  <c r="P497" i="2"/>
  <c r="P496" i="2" s="1"/>
  <c r="BI493" i="2"/>
  <c r="BH493" i="2"/>
  <c r="BG493" i="2"/>
  <c r="BE493" i="2"/>
  <c r="T493" i="2"/>
  <c r="T492" i="2"/>
  <c r="R493" i="2"/>
  <c r="R492" i="2" s="1"/>
  <c r="P493" i="2"/>
  <c r="P492" i="2"/>
  <c r="BI488" i="2"/>
  <c r="BH488" i="2"/>
  <c r="BG488" i="2"/>
  <c r="BE488" i="2"/>
  <c r="T488" i="2"/>
  <c r="R488" i="2"/>
  <c r="P488" i="2"/>
  <c r="BI487" i="2"/>
  <c r="BH487" i="2"/>
  <c r="BG487" i="2"/>
  <c r="BE487" i="2"/>
  <c r="T487" i="2"/>
  <c r="R487" i="2"/>
  <c r="P487" i="2"/>
  <c r="BI486" i="2"/>
  <c r="BH486" i="2"/>
  <c r="BG486" i="2"/>
  <c r="BE486" i="2"/>
  <c r="T486" i="2"/>
  <c r="R486" i="2"/>
  <c r="P486" i="2"/>
  <c r="BI485" i="2"/>
  <c r="BH485" i="2"/>
  <c r="BG485" i="2"/>
  <c r="BE485" i="2"/>
  <c r="T485" i="2"/>
  <c r="R485" i="2"/>
  <c r="P485" i="2"/>
  <c r="BI482" i="2"/>
  <c r="BH482" i="2"/>
  <c r="BG482" i="2"/>
  <c r="BE482" i="2"/>
  <c r="T482" i="2"/>
  <c r="R482" i="2"/>
  <c r="P482" i="2"/>
  <c r="BI477" i="2"/>
  <c r="BH477" i="2"/>
  <c r="BG477" i="2"/>
  <c r="BE477" i="2"/>
  <c r="T477" i="2"/>
  <c r="R477" i="2"/>
  <c r="P477" i="2"/>
  <c r="BI475" i="2"/>
  <c r="BH475" i="2"/>
  <c r="BG475" i="2"/>
  <c r="BE475" i="2"/>
  <c r="T475" i="2"/>
  <c r="R475" i="2"/>
  <c r="P475" i="2"/>
  <c r="BI473" i="2"/>
  <c r="BH473" i="2"/>
  <c r="BG473" i="2"/>
  <c r="BE473" i="2"/>
  <c r="T473" i="2"/>
  <c r="R473" i="2"/>
  <c r="P473" i="2"/>
  <c r="BI471" i="2"/>
  <c r="BH471" i="2"/>
  <c r="BG471" i="2"/>
  <c r="BE471" i="2"/>
  <c r="T471" i="2"/>
  <c r="R471" i="2"/>
  <c r="P471" i="2"/>
  <c r="BI467" i="2"/>
  <c r="BH467" i="2"/>
  <c r="BG467" i="2"/>
  <c r="BE467" i="2"/>
  <c r="T467" i="2"/>
  <c r="R467" i="2"/>
  <c r="P467" i="2"/>
  <c r="BI465" i="2"/>
  <c r="BH465" i="2"/>
  <c r="BG465" i="2"/>
  <c r="BE465" i="2"/>
  <c r="T465" i="2"/>
  <c r="R465" i="2"/>
  <c r="P465" i="2"/>
  <c r="BI461" i="2"/>
  <c r="BH461" i="2"/>
  <c r="BG461" i="2"/>
  <c r="BE461" i="2"/>
  <c r="T461" i="2"/>
  <c r="R461" i="2"/>
  <c r="P461" i="2"/>
  <c r="BI458" i="2"/>
  <c r="BH458" i="2"/>
  <c r="BG458" i="2"/>
  <c r="BE458" i="2"/>
  <c r="T458" i="2"/>
  <c r="R458" i="2"/>
  <c r="P458" i="2"/>
  <c r="BI455" i="2"/>
  <c r="BH455" i="2"/>
  <c r="BG455" i="2"/>
  <c r="BE455" i="2"/>
  <c r="T455" i="2"/>
  <c r="R455" i="2"/>
  <c r="P455" i="2"/>
  <c r="BI453" i="2"/>
  <c r="BH453" i="2"/>
  <c r="BG453" i="2"/>
  <c r="BE453" i="2"/>
  <c r="T453" i="2"/>
  <c r="R453" i="2"/>
  <c r="P453" i="2"/>
  <c r="BI447" i="2"/>
  <c r="BH447" i="2"/>
  <c r="BG447" i="2"/>
  <c r="BE447" i="2"/>
  <c r="T447" i="2"/>
  <c r="R447" i="2"/>
  <c r="P447" i="2"/>
  <c r="BI445" i="2"/>
  <c r="BH445" i="2"/>
  <c r="BG445" i="2"/>
  <c r="BE445" i="2"/>
  <c r="T445" i="2"/>
  <c r="R445" i="2"/>
  <c r="P445" i="2"/>
  <c r="BI443" i="2"/>
  <c r="BH443" i="2"/>
  <c r="BG443" i="2"/>
  <c r="BE443" i="2"/>
  <c r="T443" i="2"/>
  <c r="R443" i="2"/>
  <c r="P443" i="2"/>
  <c r="BI441" i="2"/>
  <c r="BH441" i="2"/>
  <c r="BG441" i="2"/>
  <c r="BE441" i="2"/>
  <c r="T441" i="2"/>
  <c r="R441" i="2"/>
  <c r="P441" i="2"/>
  <c r="BI439" i="2"/>
  <c r="BH439" i="2"/>
  <c r="BG439" i="2"/>
  <c r="BE439" i="2"/>
  <c r="T439" i="2"/>
  <c r="R439" i="2"/>
  <c r="P439" i="2"/>
  <c r="BI437" i="2"/>
  <c r="BH437" i="2"/>
  <c r="BG437" i="2"/>
  <c r="BE437" i="2"/>
  <c r="T437" i="2"/>
  <c r="R437" i="2"/>
  <c r="P437" i="2"/>
  <c r="BI435" i="2"/>
  <c r="BH435" i="2"/>
  <c r="BG435" i="2"/>
  <c r="BE435" i="2"/>
  <c r="T435" i="2"/>
  <c r="R435" i="2"/>
  <c r="P435" i="2"/>
  <c r="BI433" i="2"/>
  <c r="BH433" i="2"/>
  <c r="BG433" i="2"/>
  <c r="BE433" i="2"/>
  <c r="T433" i="2"/>
  <c r="R433" i="2"/>
  <c r="P433" i="2"/>
  <c r="BI430" i="2"/>
  <c r="BH430" i="2"/>
  <c r="BG430" i="2"/>
  <c r="BE430" i="2"/>
  <c r="T430" i="2"/>
  <c r="R430" i="2"/>
  <c r="P430" i="2"/>
  <c r="BI428" i="2"/>
  <c r="BH428" i="2"/>
  <c r="BG428" i="2"/>
  <c r="BE428" i="2"/>
  <c r="T428" i="2"/>
  <c r="R428" i="2"/>
  <c r="P428" i="2"/>
  <c r="BI424" i="2"/>
  <c r="BH424" i="2"/>
  <c r="BG424" i="2"/>
  <c r="BE424" i="2"/>
  <c r="T424" i="2"/>
  <c r="R424" i="2"/>
  <c r="P424" i="2"/>
  <c r="BI423" i="2"/>
  <c r="BH423" i="2"/>
  <c r="BG423" i="2"/>
  <c r="BE423" i="2"/>
  <c r="T423" i="2"/>
  <c r="R423" i="2"/>
  <c r="P423" i="2"/>
  <c r="BI422" i="2"/>
  <c r="BH422" i="2"/>
  <c r="BG422" i="2"/>
  <c r="BE422" i="2"/>
  <c r="T422" i="2"/>
  <c r="R422" i="2"/>
  <c r="P422" i="2"/>
  <c r="BI421" i="2"/>
  <c r="BH421" i="2"/>
  <c r="BG421" i="2"/>
  <c r="BE421" i="2"/>
  <c r="T421" i="2"/>
  <c r="R421" i="2"/>
  <c r="P421" i="2"/>
  <c r="BI414" i="2"/>
  <c r="BH414" i="2"/>
  <c r="BG414" i="2"/>
  <c r="BE414" i="2"/>
  <c r="T414" i="2"/>
  <c r="R414" i="2"/>
  <c r="P414" i="2"/>
  <c r="BI412" i="2"/>
  <c r="BH412" i="2"/>
  <c r="BG412" i="2"/>
  <c r="BE412" i="2"/>
  <c r="T412" i="2"/>
  <c r="R412" i="2"/>
  <c r="P412" i="2"/>
  <c r="BI411" i="2"/>
  <c r="BH411" i="2"/>
  <c r="BG411" i="2"/>
  <c r="BE411" i="2"/>
  <c r="T411" i="2"/>
  <c r="R411" i="2"/>
  <c r="P411" i="2"/>
  <c r="BI408" i="2"/>
  <c r="BH408" i="2"/>
  <c r="BG408" i="2"/>
  <c r="BE408" i="2"/>
  <c r="T408" i="2"/>
  <c r="R408" i="2"/>
  <c r="P408" i="2"/>
  <c r="BI406" i="2"/>
  <c r="BH406" i="2"/>
  <c r="BG406" i="2"/>
  <c r="BE406" i="2"/>
  <c r="T406" i="2"/>
  <c r="R406" i="2"/>
  <c r="P406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398" i="2"/>
  <c r="BH398" i="2"/>
  <c r="BG398" i="2"/>
  <c r="BE398" i="2"/>
  <c r="T398" i="2"/>
  <c r="R398" i="2"/>
  <c r="P398" i="2"/>
  <c r="BI397" i="2"/>
  <c r="BH397" i="2"/>
  <c r="BG397" i="2"/>
  <c r="BE397" i="2"/>
  <c r="T397" i="2"/>
  <c r="R397" i="2"/>
  <c r="P397" i="2"/>
  <c r="BI396" i="2"/>
  <c r="BH396" i="2"/>
  <c r="BG396" i="2"/>
  <c r="BE396" i="2"/>
  <c r="T396" i="2"/>
  <c r="R396" i="2"/>
  <c r="P396" i="2"/>
  <c r="BI393" i="2"/>
  <c r="BH393" i="2"/>
  <c r="BG393" i="2"/>
  <c r="BE393" i="2"/>
  <c r="T393" i="2"/>
  <c r="R393" i="2"/>
  <c r="P393" i="2"/>
  <c r="BI391" i="2"/>
  <c r="BH391" i="2"/>
  <c r="BG391" i="2"/>
  <c r="BE391" i="2"/>
  <c r="T391" i="2"/>
  <c r="R391" i="2"/>
  <c r="P391" i="2"/>
  <c r="BI389" i="2"/>
  <c r="BH389" i="2"/>
  <c r="BG389" i="2"/>
  <c r="BE389" i="2"/>
  <c r="T389" i="2"/>
  <c r="R389" i="2"/>
  <c r="P389" i="2"/>
  <c r="BI382" i="2"/>
  <c r="BH382" i="2"/>
  <c r="BG382" i="2"/>
  <c r="BE382" i="2"/>
  <c r="T382" i="2"/>
  <c r="R382" i="2"/>
  <c r="P382" i="2"/>
  <c r="BI379" i="2"/>
  <c r="BH379" i="2"/>
  <c r="BG379" i="2"/>
  <c r="BE379" i="2"/>
  <c r="T379" i="2"/>
  <c r="R379" i="2"/>
  <c r="P379" i="2"/>
  <c r="BI374" i="2"/>
  <c r="BH374" i="2"/>
  <c r="BG374" i="2"/>
  <c r="BE374" i="2"/>
  <c r="T374" i="2"/>
  <c r="R374" i="2"/>
  <c r="P374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66" i="2"/>
  <c r="BH366" i="2"/>
  <c r="BG366" i="2"/>
  <c r="BE366" i="2"/>
  <c r="T366" i="2"/>
  <c r="R366" i="2"/>
  <c r="P366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7" i="2"/>
  <c r="BH357" i="2"/>
  <c r="BG357" i="2"/>
  <c r="BE357" i="2"/>
  <c r="T357" i="2"/>
  <c r="R357" i="2"/>
  <c r="P357" i="2"/>
  <c r="BI354" i="2"/>
  <c r="BH354" i="2"/>
  <c r="BG354" i="2"/>
  <c r="BE354" i="2"/>
  <c r="T354" i="2"/>
  <c r="R354" i="2"/>
  <c r="P354" i="2"/>
  <c r="BI352" i="2"/>
  <c r="BH352" i="2"/>
  <c r="BG352" i="2"/>
  <c r="BE352" i="2"/>
  <c r="T352" i="2"/>
  <c r="R352" i="2"/>
  <c r="P352" i="2"/>
  <c r="BI347" i="2"/>
  <c r="BH347" i="2"/>
  <c r="BG347" i="2"/>
  <c r="BE347" i="2"/>
  <c r="T347" i="2"/>
  <c r="R347" i="2"/>
  <c r="P347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5" i="2"/>
  <c r="BH325" i="2"/>
  <c r="BG325" i="2"/>
  <c r="BE325" i="2"/>
  <c r="T325" i="2"/>
  <c r="R325" i="2"/>
  <c r="P325" i="2"/>
  <c r="BI321" i="2"/>
  <c r="BH321" i="2"/>
  <c r="BG321" i="2"/>
  <c r="BE321" i="2"/>
  <c r="T321" i="2"/>
  <c r="R321" i="2"/>
  <c r="P321" i="2"/>
  <c r="BI317" i="2"/>
  <c r="BH317" i="2"/>
  <c r="BG317" i="2"/>
  <c r="BE317" i="2"/>
  <c r="T317" i="2"/>
  <c r="R317" i="2"/>
  <c r="P317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3" i="2"/>
  <c r="BH303" i="2"/>
  <c r="BG303" i="2"/>
  <c r="BE303" i="2"/>
  <c r="T303" i="2"/>
  <c r="R303" i="2"/>
  <c r="P303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59" i="2"/>
  <c r="BH259" i="2"/>
  <c r="BG259" i="2"/>
  <c r="BE259" i="2"/>
  <c r="T259" i="2"/>
  <c r="R259" i="2"/>
  <c r="P259" i="2"/>
  <c r="BI256" i="2"/>
  <c r="BH256" i="2"/>
  <c r="BG256" i="2"/>
  <c r="BE256" i="2"/>
  <c r="T256" i="2"/>
  <c r="R256" i="2"/>
  <c r="P256" i="2"/>
  <c r="BI252" i="2"/>
  <c r="BH252" i="2"/>
  <c r="BG252" i="2"/>
  <c r="BE252" i="2"/>
  <c r="T252" i="2"/>
  <c r="R252" i="2"/>
  <c r="P252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4" i="2"/>
  <c r="BH234" i="2"/>
  <c r="BG234" i="2"/>
  <c r="BE234" i="2"/>
  <c r="T234" i="2"/>
  <c r="R234" i="2"/>
  <c r="P234" i="2"/>
  <c r="BI231" i="2"/>
  <c r="BH231" i="2"/>
  <c r="BG231" i="2"/>
  <c r="BE231" i="2"/>
  <c r="T231" i="2"/>
  <c r="T230" i="2"/>
  <c r="R231" i="2"/>
  <c r="R230" i="2" s="1"/>
  <c r="P231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09" i="2"/>
  <c r="BH209" i="2"/>
  <c r="BG209" i="2"/>
  <c r="BE209" i="2"/>
  <c r="T209" i="2"/>
  <c r="R209" i="2"/>
  <c r="P209" i="2"/>
  <c r="BI206" i="2"/>
  <c r="BH206" i="2"/>
  <c r="BG206" i="2"/>
  <c r="BE206" i="2"/>
  <c r="T206" i="2"/>
  <c r="R206" i="2"/>
  <c r="P206" i="2"/>
  <c r="BI203" i="2"/>
  <c r="BH203" i="2"/>
  <c r="BG203" i="2"/>
  <c r="BE203" i="2"/>
  <c r="T203" i="2"/>
  <c r="R203" i="2"/>
  <c r="P203" i="2"/>
  <c r="BI197" i="2"/>
  <c r="BH197" i="2"/>
  <c r="BG197" i="2"/>
  <c r="BE197" i="2"/>
  <c r="T197" i="2"/>
  <c r="R197" i="2"/>
  <c r="P197" i="2"/>
  <c r="BI187" i="2"/>
  <c r="BH187" i="2"/>
  <c r="BG187" i="2"/>
  <c r="BE187" i="2"/>
  <c r="T187" i="2"/>
  <c r="R187" i="2"/>
  <c r="P187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7" i="2"/>
  <c r="BH177" i="2"/>
  <c r="BG177" i="2"/>
  <c r="BE177" i="2"/>
  <c r="T177" i="2"/>
  <c r="R177" i="2"/>
  <c r="P177" i="2"/>
  <c r="BI174" i="2"/>
  <c r="BH174" i="2"/>
  <c r="BG174" i="2"/>
  <c r="BE174" i="2"/>
  <c r="T174" i="2"/>
  <c r="R174" i="2"/>
  <c r="P174" i="2"/>
  <c r="BI171" i="2"/>
  <c r="BH171" i="2"/>
  <c r="BG171" i="2"/>
  <c r="BE171" i="2"/>
  <c r="T171" i="2"/>
  <c r="R171" i="2"/>
  <c r="P171" i="2"/>
  <c r="BI167" i="2"/>
  <c r="BH167" i="2"/>
  <c r="BG167" i="2"/>
  <c r="BE167" i="2"/>
  <c r="T167" i="2"/>
  <c r="R167" i="2"/>
  <c r="P167" i="2"/>
  <c r="BI164" i="2"/>
  <c r="BH164" i="2"/>
  <c r="BG164" i="2"/>
  <c r="BE164" i="2"/>
  <c r="T164" i="2"/>
  <c r="R164" i="2"/>
  <c r="P164" i="2"/>
  <c r="BI154" i="2"/>
  <c r="BH154" i="2"/>
  <c r="BG154" i="2"/>
  <c r="BE154" i="2"/>
  <c r="T154" i="2"/>
  <c r="R154" i="2"/>
  <c r="P154" i="2"/>
  <c r="F147" i="2"/>
  <c r="F145" i="2"/>
  <c r="E143" i="2"/>
  <c r="BI130" i="2"/>
  <c r="BH130" i="2"/>
  <c r="BG130" i="2"/>
  <c r="BE130" i="2"/>
  <c r="BI129" i="2"/>
  <c r="BH129" i="2"/>
  <c r="BG129" i="2"/>
  <c r="BF129" i="2"/>
  <c r="BE129" i="2"/>
  <c r="BI128" i="2"/>
  <c r="BH128" i="2"/>
  <c r="BG128" i="2"/>
  <c r="BF128" i="2"/>
  <c r="BE128" i="2"/>
  <c r="BI127" i="2"/>
  <c r="BH127" i="2"/>
  <c r="BG127" i="2"/>
  <c r="BF127" i="2"/>
  <c r="BE127" i="2"/>
  <c r="BI126" i="2"/>
  <c r="BH126" i="2"/>
  <c r="BG126" i="2"/>
  <c r="BF126" i="2"/>
  <c r="BE126" i="2"/>
  <c r="BI125" i="2"/>
  <c r="BH125" i="2"/>
  <c r="BG125" i="2"/>
  <c r="BF125" i="2"/>
  <c r="BE125" i="2"/>
  <c r="F91" i="2"/>
  <c r="F89" i="2"/>
  <c r="E87" i="2"/>
  <c r="J24" i="2"/>
  <c r="E24" i="2"/>
  <c r="J92" i="2" s="1"/>
  <c r="J23" i="2"/>
  <c r="J21" i="2"/>
  <c r="E21" i="2"/>
  <c r="J147" i="2" s="1"/>
  <c r="J20" i="2"/>
  <c r="J18" i="2"/>
  <c r="E18" i="2"/>
  <c r="F92" i="2" s="1"/>
  <c r="J17" i="2"/>
  <c r="J12" i="2"/>
  <c r="J145" i="2" s="1"/>
  <c r="E7" i="2"/>
  <c r="E141" i="2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L90" i="1"/>
  <c r="AM90" i="1"/>
  <c r="AM89" i="1"/>
  <c r="L89" i="1"/>
  <c r="AM87" i="1"/>
  <c r="L87" i="1"/>
  <c r="L85" i="1"/>
  <c r="L84" i="1"/>
  <c r="BK482" i="2"/>
  <c r="J465" i="2"/>
  <c r="BK372" i="2"/>
  <c r="BK256" i="2"/>
  <c r="J182" i="2"/>
  <c r="J455" i="2"/>
  <c r="BK428" i="2"/>
  <c r="J393" i="2"/>
  <c r="J321" i="2"/>
  <c r="BK259" i="2"/>
  <c r="BK180" i="2"/>
  <c r="J482" i="2"/>
  <c r="J331" i="2"/>
  <c r="J435" i="2"/>
  <c r="BK374" i="2"/>
  <c r="BK330" i="2"/>
  <c r="J287" i="2"/>
  <c r="J250" i="2"/>
  <c r="BK177" i="2"/>
  <c r="J357" i="2"/>
  <c r="J256" i="2"/>
  <c r="J325" i="2"/>
  <c r="J372" i="2"/>
  <c r="J312" i="2"/>
  <c r="BK225" i="2"/>
  <c r="J167" i="2"/>
  <c r="BK346" i="3"/>
  <c r="BK314" i="3"/>
  <c r="J291" i="3"/>
  <c r="J274" i="3"/>
  <c r="BK255" i="3"/>
  <c r="BK228" i="3"/>
  <c r="J204" i="3"/>
  <c r="BK166" i="3"/>
  <c r="J175" i="3"/>
  <c r="J301" i="3"/>
  <c r="BK264" i="3"/>
  <c r="J362" i="3"/>
  <c r="J327" i="3"/>
  <c r="BK298" i="3"/>
  <c r="BK276" i="3"/>
  <c r="J263" i="3"/>
  <c r="BK233" i="3"/>
  <c r="J177" i="3"/>
  <c r="J325" i="3"/>
  <c r="BK204" i="3"/>
  <c r="J275" i="3"/>
  <c r="J477" i="2"/>
  <c r="BK433" i="2"/>
  <c r="J311" i="2"/>
  <c r="J242" i="2"/>
  <c r="J473" i="2"/>
  <c r="J447" i="2"/>
  <c r="J411" i="2"/>
  <c r="BK352" i="2"/>
  <c r="BK282" i="2"/>
  <c r="J225" i="2"/>
  <c r="J501" i="2"/>
  <c r="J437" i="2"/>
  <c r="BK237" i="2"/>
  <c r="J397" i="2"/>
  <c r="BK321" i="2"/>
  <c r="BK277" i="2"/>
  <c r="BK197" i="2"/>
  <c r="BK414" i="2"/>
  <c r="J281" i="2"/>
  <c r="J184" i="2"/>
  <c r="BK379" i="2"/>
  <c r="J338" i="2"/>
  <c r="J239" i="2"/>
  <c r="BK206" i="2"/>
  <c r="BK350" i="3"/>
  <c r="BK321" i="3"/>
  <c r="J298" i="3"/>
  <c r="BK281" i="3"/>
  <c r="BK265" i="3"/>
  <c r="BK251" i="3"/>
  <c r="J220" i="3"/>
  <c r="BK203" i="3"/>
  <c r="BK163" i="3"/>
  <c r="BK205" i="3"/>
  <c r="BK354" i="3"/>
  <c r="J281" i="3"/>
  <c r="BK246" i="3"/>
  <c r="J354" i="3"/>
  <c r="J318" i="3"/>
  <c r="J295" i="3"/>
  <c r="BK273" i="3"/>
  <c r="J262" i="3"/>
  <c r="J247" i="3"/>
  <c r="BK244" i="3"/>
  <c r="J237" i="3"/>
  <c r="J223" i="3"/>
  <c r="BK175" i="3"/>
  <c r="BK268" i="3"/>
  <c r="BK291" i="3"/>
  <c r="BK169" i="3"/>
  <c r="BK501" i="2"/>
  <c r="J487" i="2"/>
  <c r="BK486" i="2"/>
  <c r="J471" i="2"/>
  <c r="BK461" i="2"/>
  <c r="J412" i="2"/>
  <c r="J361" i="2"/>
  <c r="BK298" i="2"/>
  <c r="J276" i="2"/>
  <c r="BK246" i="2"/>
  <c r="BK228" i="2"/>
  <c r="AS94" i="1"/>
  <c r="BK424" i="2"/>
  <c r="BK405" i="2"/>
  <c r="J391" i="2"/>
  <c r="J360" i="2"/>
  <c r="BK331" i="2"/>
  <c r="BK287" i="2"/>
  <c r="BK252" i="2"/>
  <c r="J237" i="2"/>
  <c r="J222" i="2"/>
  <c r="J174" i="2"/>
  <c r="BK502" i="2"/>
  <c r="J486" i="2"/>
  <c r="J458" i="2"/>
  <c r="BK421" i="2"/>
  <c r="J408" i="2"/>
  <c r="J268" i="2"/>
  <c r="J229" i="2"/>
  <c r="J430" i="2"/>
  <c r="J414" i="2"/>
  <c r="J389" i="2"/>
  <c r="BK354" i="2"/>
  <c r="BK341" i="2"/>
  <c r="BK317" i="2"/>
  <c r="J303" i="2"/>
  <c r="J269" i="2"/>
  <c r="J246" i="2"/>
  <c r="BK224" i="2"/>
  <c r="BK187" i="2"/>
  <c r="BK167" i="2"/>
  <c r="J396" i="2"/>
  <c r="BK338" i="2"/>
  <c r="BK293" i="2"/>
  <c r="BK263" i="2"/>
  <c r="BK220" i="2"/>
  <c r="J341" i="2"/>
  <c r="BK243" i="2"/>
  <c r="BK396" i="2"/>
  <c r="BK360" i="2"/>
  <c r="J343" i="2"/>
  <c r="BK310" i="2"/>
  <c r="J293" i="2"/>
  <c r="BK227" i="2"/>
  <c r="J219" i="2"/>
  <c r="J197" i="2"/>
  <c r="BK164" i="2"/>
  <c r="J358" i="3"/>
  <c r="BK334" i="3"/>
  <c r="BK330" i="3"/>
  <c r="BK308" i="3"/>
  <c r="BK299" i="3"/>
  <c r="J287" i="3"/>
  <c r="BK283" i="3"/>
  <c r="BK278" i="3"/>
  <c r="BK271" i="3"/>
  <c r="BK263" i="3"/>
  <c r="BK258" i="3"/>
  <c r="J249" i="3"/>
  <c r="BK247" i="3"/>
  <c r="J233" i="3"/>
  <c r="BK218" i="3"/>
  <c r="BK211" i="3"/>
  <c r="J205" i="3"/>
  <c r="BK196" i="3"/>
  <c r="BK182" i="3"/>
  <c r="J154" i="3"/>
  <c r="BK230" i="3"/>
  <c r="J207" i="3"/>
  <c r="BK190" i="3"/>
  <c r="BK160" i="3"/>
  <c r="J349" i="3"/>
  <c r="J290" i="3"/>
  <c r="BK275" i="3"/>
  <c r="BK266" i="3"/>
  <c r="BK235" i="3"/>
  <c r="J367" i="3"/>
  <c r="BK347" i="3"/>
  <c r="BK336" i="3"/>
  <c r="BK325" i="3"/>
  <c r="J308" i="3"/>
  <c r="J299" i="3"/>
  <c r="BK290" i="3"/>
  <c r="J278" i="3"/>
  <c r="BK269" i="3"/>
  <c r="J265" i="3"/>
  <c r="BK343" i="3"/>
  <c r="J217" i="3"/>
  <c r="BK219" i="3"/>
  <c r="J203" i="3"/>
  <c r="BK292" i="3"/>
  <c r="J282" i="3"/>
  <c r="J179" i="3"/>
  <c r="J211" i="3"/>
  <c r="J504" i="2"/>
  <c r="BK473" i="2"/>
  <c r="BK397" i="2"/>
  <c r="BK286" i="2"/>
  <c r="BK222" i="2"/>
  <c r="J461" i="2"/>
  <c r="BK435" i="2"/>
  <c r="J398" i="2"/>
  <c r="J345" i="2"/>
  <c r="BK273" i="2"/>
  <c r="J206" i="2"/>
  <c r="BK493" i="2"/>
  <c r="BK411" i="2"/>
  <c r="BK447" i="2"/>
  <c r="BK398" i="2"/>
  <c r="J337" i="2"/>
  <c r="J282" i="2"/>
  <c r="J234" i="2"/>
  <c r="BK422" i="2"/>
  <c r="J299" i="2"/>
  <c r="BK203" i="2"/>
  <c r="BK391" i="2"/>
  <c r="BK342" i="2"/>
  <c r="J249" i="2"/>
  <c r="BK184" i="2"/>
  <c r="J347" i="3"/>
  <c r="BK318" i="3"/>
  <c r="BK295" i="3"/>
  <c r="J280" i="3"/>
  <c r="J264" i="3"/>
  <c r="BK242" i="3"/>
  <c r="J214" i="3"/>
  <c r="J190" i="3"/>
  <c r="BK358" i="3"/>
  <c r="J193" i="3"/>
  <c r="J316" i="3"/>
  <c r="J255" i="3"/>
  <c r="J363" i="3"/>
  <c r="BK332" i="3"/>
  <c r="BK301" i="3"/>
  <c r="BK279" i="3"/>
  <c r="J266" i="3"/>
  <c r="J234" i="3"/>
  <c r="BK217" i="3"/>
  <c r="BK340" i="3"/>
  <c r="J212" i="3"/>
  <c r="J285" i="3"/>
  <c r="BK172" i="3"/>
  <c r="BK506" i="2"/>
  <c r="BK487" i="2"/>
  <c r="J443" i="2"/>
  <c r="BK337" i="2"/>
  <c r="BK234" i="2"/>
  <c r="BK467" i="2"/>
  <c r="J441" i="2"/>
  <c r="BK408" i="2"/>
  <c r="J344" i="2"/>
  <c r="BK269" i="2"/>
  <c r="J187" i="2"/>
  <c r="BK485" i="2"/>
  <c r="J374" i="2"/>
  <c r="BK441" i="2"/>
  <c r="J404" i="2"/>
  <c r="BK343" i="2"/>
  <c r="J298" i="2"/>
  <c r="BK249" i="2"/>
  <c r="BK171" i="2"/>
  <c r="J332" i="2"/>
  <c r="BK242" i="2"/>
  <c r="J263" i="2"/>
  <c r="J366" i="2"/>
  <c r="J308" i="2"/>
  <c r="J209" i="2"/>
  <c r="BK349" i="3"/>
  <c r="BK312" i="3"/>
  <c r="J289" i="3"/>
  <c r="BK272" i="3"/>
  <c r="J257" i="3"/>
  <c r="J230" i="3"/>
  <c r="J208" i="3"/>
  <c r="BK177" i="3"/>
  <c r="BK223" i="3"/>
  <c r="BK365" i="3"/>
  <c r="J279" i="3"/>
  <c r="BK239" i="3"/>
  <c r="J346" i="3"/>
  <c r="J310" i="3"/>
  <c r="J283" i="3"/>
  <c r="BK261" i="3"/>
  <c r="BK260" i="3"/>
  <c r="BK257" i="3"/>
  <c r="J254" i="3"/>
  <c r="J251" i="3"/>
  <c r="J248" i="3"/>
  <c r="J246" i="3"/>
  <c r="J242" i="3"/>
  <c r="J236" i="3"/>
  <c r="BK221" i="3"/>
  <c r="J160" i="3"/>
  <c r="J314" i="3"/>
  <c r="BK293" i="3"/>
  <c r="BK154" i="3"/>
  <c r="J493" i="2"/>
  <c r="J445" i="2"/>
  <c r="BK345" i="2"/>
  <c r="BK250" i="2"/>
  <c r="BK154" i="2"/>
  <c r="BK437" i="2"/>
  <c r="J382" i="2"/>
  <c r="BK311" i="2"/>
  <c r="J238" i="2"/>
  <c r="BK504" i="2"/>
  <c r="J453" i="2"/>
  <c r="J277" i="2"/>
  <c r="J428" i="2"/>
  <c r="BK366" i="2"/>
  <c r="BK308" i="2"/>
  <c r="BK268" i="2"/>
  <c r="BK182" i="2"/>
  <c r="BK382" i="2"/>
  <c r="BK238" i="2"/>
  <c r="J244" i="2"/>
  <c r="J352" i="2"/>
  <c r="J309" i="2"/>
  <c r="J224" i="2"/>
  <c r="BK367" i="3"/>
  <c r="BK327" i="3"/>
  <c r="J292" i="3"/>
  <c r="J273" i="3"/>
  <c r="J261" i="3"/>
  <c r="BK236" i="3"/>
  <c r="BK214" i="3"/>
  <c r="BK187" i="3"/>
  <c r="J225" i="3"/>
  <c r="J172" i="3"/>
  <c r="BK277" i="3"/>
  <c r="BK220" i="3"/>
  <c r="BK348" i="3"/>
  <c r="BK316" i="3"/>
  <c r="BK289" i="3"/>
  <c r="BK267" i="3"/>
  <c r="J235" i="3"/>
  <c r="J218" i="3"/>
  <c r="J244" i="3"/>
  <c r="BK237" i="3"/>
  <c r="J497" i="2"/>
  <c r="BK475" i="2"/>
  <c r="BK439" i="2"/>
  <c r="J330" i="2"/>
  <c r="BK229" i="2"/>
  <c r="BK465" i="2"/>
  <c r="J433" i="2"/>
  <c r="BK371" i="2"/>
  <c r="BK309" i="2"/>
  <c r="J228" i="2"/>
  <c r="J506" i="2"/>
  <c r="BK477" i="2"/>
  <c r="BK264" i="2"/>
  <c r="BK423" i="2"/>
  <c r="J342" i="2"/>
  <c r="BK281" i="2"/>
  <c r="BK231" i="2"/>
  <c r="J164" i="2"/>
  <c r="BK303" i="2"/>
  <c r="BK209" i="2"/>
  <c r="BK404" i="2"/>
  <c r="BK344" i="2"/>
  <c r="J264" i="2"/>
  <c r="J177" i="2"/>
  <c r="J336" i="3"/>
  <c r="J306" i="3"/>
  <c r="BK285" i="3"/>
  <c r="J269" i="3"/>
  <c r="BK256" i="3"/>
  <c r="BK234" i="3"/>
  <c r="J210" i="3"/>
  <c r="J169" i="3"/>
  <c r="J182" i="3"/>
  <c r="BK287" i="3"/>
  <c r="BK249" i="3"/>
  <c r="J365" i="3"/>
  <c r="J334" i="3"/>
  <c r="BK306" i="3"/>
  <c r="BK270" i="3"/>
  <c r="J239" i="3"/>
  <c r="BK193" i="3"/>
  <c r="J258" i="3"/>
  <c r="BK208" i="3"/>
  <c r="BK274" i="3"/>
  <c r="BK488" i="2"/>
  <c r="J502" i="2"/>
  <c r="J485" i="2"/>
  <c r="J467" i="2"/>
  <c r="BK455" i="2"/>
  <c r="BK406" i="2"/>
  <c r="BK357" i="2"/>
  <c r="J292" i="2"/>
  <c r="J252" i="2"/>
  <c r="BK239" i="2"/>
  <c r="BK174" i="2"/>
  <c r="BK471" i="2"/>
  <c r="BK458" i="2"/>
  <c r="BK453" i="2"/>
  <c r="BK445" i="2"/>
  <c r="J439" i="2"/>
  <c r="J421" i="2"/>
  <c r="J406" i="2"/>
  <c r="BK389" i="2"/>
  <c r="J354" i="2"/>
  <c r="J317" i="2"/>
  <c r="BK292" i="2"/>
  <c r="BK272" i="2"/>
  <c r="J243" i="2"/>
  <c r="J220" i="2"/>
  <c r="J154" i="2"/>
  <c r="BK497" i="2"/>
  <c r="J488" i="2"/>
  <c r="J475" i="2"/>
  <c r="BK430" i="2"/>
  <c r="J347" i="2"/>
  <c r="J259" i="2"/>
  <c r="BK443" i="2"/>
  <c r="J424" i="2"/>
  <c r="J422" i="2"/>
  <c r="BK393" i="2"/>
  <c r="BK361" i="2"/>
  <c r="BK332" i="2"/>
  <c r="BK312" i="2"/>
  <c r="J286" i="2"/>
  <c r="J272" i="2"/>
  <c r="BK244" i="2"/>
  <c r="BK219" i="2"/>
  <c r="J180" i="2"/>
  <c r="J423" i="2"/>
  <c r="J405" i="2"/>
  <c r="J379" i="2"/>
  <c r="J310" i="2"/>
  <c r="BK276" i="2"/>
  <c r="BK221" i="2"/>
  <c r="BK412" i="2"/>
  <c r="J273" i="2"/>
  <c r="J227" i="2"/>
  <c r="J371" i="2"/>
  <c r="BK347" i="2"/>
  <c r="BK325" i="2"/>
  <c r="BK299" i="2"/>
  <c r="J231" i="2"/>
  <c r="J221" i="2"/>
  <c r="J203" i="2"/>
  <c r="J171" i="2"/>
  <c r="BK363" i="3"/>
  <c r="J340" i="3"/>
  <c r="J332" i="3"/>
  <c r="BK310" i="3"/>
  <c r="BK304" i="3"/>
  <c r="J286" i="3"/>
  <c r="BK282" i="3"/>
  <c r="J277" i="3"/>
  <c r="J270" i="3"/>
  <c r="BK262" i="3"/>
  <c r="J260" i="3"/>
  <c r="BK254" i="3"/>
  <c r="BK248" i="3"/>
  <c r="J221" i="3"/>
  <c r="BK212" i="3"/>
  <c r="BK207" i="3"/>
  <c r="J202" i="3"/>
  <c r="BK179" i="3"/>
  <c r="BK362" i="3"/>
  <c r="J228" i="3"/>
  <c r="J196" i="3"/>
  <c r="J187" i="3"/>
  <c r="J166" i="3"/>
  <c r="J321" i="3"/>
  <c r="BK286" i="3"/>
  <c r="J271" i="3"/>
  <c r="J256" i="3"/>
  <c r="BK225" i="3"/>
  <c r="J219" i="3"/>
  <c r="J350" i="3"/>
  <c r="J343" i="3"/>
  <c r="J330" i="3"/>
  <c r="J312" i="3"/>
  <c r="J304" i="3"/>
  <c r="J293" i="3"/>
  <c r="BK280" i="3"/>
  <c r="J272" i="3"/>
  <c r="J268" i="3"/>
  <c r="J163" i="3"/>
  <c r="J284" i="3"/>
  <c r="J267" i="3"/>
  <c r="BK210" i="3"/>
  <c r="J348" i="3"/>
  <c r="BK284" i="3"/>
  <c r="J276" i="3"/>
  <c r="BK202" i="3"/>
  <c r="R251" i="2" l="1"/>
  <c r="T353" i="2"/>
  <c r="T413" i="2"/>
  <c r="R446" i="2"/>
  <c r="BK507" i="2"/>
  <c r="J507" i="2" s="1"/>
  <c r="J121" i="2" s="1"/>
  <c r="P179" i="2"/>
  <c r="P152" i="2" s="1"/>
  <c r="P233" i="2"/>
  <c r="R245" i="2"/>
  <c r="R353" i="2"/>
  <c r="BK413" i="2"/>
  <c r="J413" i="2" s="1"/>
  <c r="J110" i="2" s="1"/>
  <c r="BK446" i="2"/>
  <c r="J446" i="2"/>
  <c r="J113" i="2" s="1"/>
  <c r="R481" i="2"/>
  <c r="R480" i="2"/>
  <c r="P500" i="2"/>
  <c r="BK153" i="3"/>
  <c r="J153" i="3" s="1"/>
  <c r="J98" i="3" s="1"/>
  <c r="P174" i="3"/>
  <c r="R216" i="3"/>
  <c r="BK229" i="3"/>
  <c r="J229" i="3"/>
  <c r="J105" i="3"/>
  <c r="P229" i="3"/>
  <c r="P238" i="3"/>
  <c r="BK245" i="3"/>
  <c r="J245" i="3"/>
  <c r="J107" i="3" s="1"/>
  <c r="T250" i="3"/>
  <c r="T294" i="3"/>
  <c r="P311" i="3"/>
  <c r="T311" i="3"/>
  <c r="P324" i="3"/>
  <c r="P251" i="2"/>
  <c r="BK373" i="2"/>
  <c r="J373" i="2" s="1"/>
  <c r="J107" i="2" s="1"/>
  <c r="BK407" i="2"/>
  <c r="J407" i="2"/>
  <c r="J109" i="2" s="1"/>
  <c r="R429" i="2"/>
  <c r="P464" i="2"/>
  <c r="P503" i="2"/>
  <c r="R153" i="3"/>
  <c r="P216" i="3"/>
  <c r="R250" i="3"/>
  <c r="T300" i="3"/>
  <c r="R324" i="3"/>
  <c r="T179" i="2"/>
  <c r="T233" i="2"/>
  <c r="BK346" i="2"/>
  <c r="J346" i="2" s="1"/>
  <c r="J105" i="2" s="1"/>
  <c r="P373" i="2"/>
  <c r="P407" i="2"/>
  <c r="T429" i="2"/>
  <c r="T464" i="2"/>
  <c r="T503" i="2"/>
  <c r="T153" i="3"/>
  <c r="R224" i="3"/>
  <c r="R238" i="3"/>
  <c r="R245" i="3"/>
  <c r="P300" i="3"/>
  <c r="T317" i="3"/>
  <c r="P153" i="2"/>
  <c r="T153" i="2"/>
  <c r="T152" i="2" s="1"/>
  <c r="BK251" i="2"/>
  <c r="J251" i="2" s="1"/>
  <c r="J104" i="2" s="1"/>
  <c r="P346" i="2"/>
  <c r="BK353" i="2"/>
  <c r="J353" i="2" s="1"/>
  <c r="J106" i="2" s="1"/>
  <c r="BK392" i="2"/>
  <c r="J392" i="2"/>
  <c r="J108" i="2" s="1"/>
  <c r="T392" i="2"/>
  <c r="P413" i="2"/>
  <c r="BK440" i="2"/>
  <c r="J440" i="2" s="1"/>
  <c r="J112" i="2" s="1"/>
  <c r="R440" i="2"/>
  <c r="P446" i="2"/>
  <c r="BK481" i="2"/>
  <c r="J481" i="2"/>
  <c r="J116" i="2" s="1"/>
  <c r="T481" i="2"/>
  <c r="T480" i="2" s="1"/>
  <c r="BK500" i="2"/>
  <c r="J500" i="2" s="1"/>
  <c r="J119" i="2" s="1"/>
  <c r="R500" i="2"/>
  <c r="R174" i="3"/>
  <c r="P224" i="3"/>
  <c r="BK238" i="3"/>
  <c r="J238" i="3" s="1"/>
  <c r="J106" i="3" s="1"/>
  <c r="P245" i="3"/>
  <c r="BK294" i="3"/>
  <c r="J294" i="3" s="1"/>
  <c r="J109" i="3" s="1"/>
  <c r="BK311" i="3"/>
  <c r="J311" i="3"/>
  <c r="J111" i="3" s="1"/>
  <c r="R317" i="3"/>
  <c r="P342" i="3"/>
  <c r="P341" i="3"/>
  <c r="T361" i="3"/>
  <c r="BK153" i="2"/>
  <c r="J153" i="2" s="1"/>
  <c r="J98" i="2" s="1"/>
  <c r="R153" i="2"/>
  <c r="R179" i="2"/>
  <c r="R233" i="2"/>
  <c r="BK245" i="2"/>
  <c r="J245" i="2" s="1"/>
  <c r="J103" i="2" s="1"/>
  <c r="T245" i="2"/>
  <c r="R346" i="2"/>
  <c r="P353" i="2"/>
  <c r="R373" i="2"/>
  <c r="P392" i="2"/>
  <c r="R407" i="2"/>
  <c r="T407" i="2"/>
  <c r="BK429" i="2"/>
  <c r="J429" i="2" s="1"/>
  <c r="J111" i="2" s="1"/>
  <c r="P440" i="2"/>
  <c r="T440" i="2"/>
  <c r="BK464" i="2"/>
  <c r="J464" i="2"/>
  <c r="J114" i="2" s="1"/>
  <c r="P481" i="2"/>
  <c r="P480" i="2" s="1"/>
  <c r="T500" i="2"/>
  <c r="T174" i="3"/>
  <c r="BK216" i="3"/>
  <c r="J216" i="3" s="1"/>
  <c r="J102" i="3" s="1"/>
  <c r="BK224" i="3"/>
  <c r="J224" i="3"/>
  <c r="J104" i="3" s="1"/>
  <c r="T224" i="3"/>
  <c r="R229" i="3"/>
  <c r="T238" i="3"/>
  <c r="P250" i="3"/>
  <c r="P294" i="3"/>
  <c r="R300" i="3"/>
  <c r="R311" i="3"/>
  <c r="P317" i="3"/>
  <c r="T324" i="3"/>
  <c r="T342" i="3"/>
  <c r="T341" i="3"/>
  <c r="BK361" i="3"/>
  <c r="J361" i="3"/>
  <c r="J119" i="3" s="1"/>
  <c r="P361" i="3"/>
  <c r="BK364" i="3"/>
  <c r="J364" i="3"/>
  <c r="J120" i="3" s="1"/>
  <c r="R364" i="3"/>
  <c r="T251" i="2"/>
  <c r="T373" i="2"/>
  <c r="R413" i="2"/>
  <c r="T446" i="2"/>
  <c r="BK503" i="2"/>
  <c r="J503" i="2"/>
  <c r="J120" i="2" s="1"/>
  <c r="BK174" i="3"/>
  <c r="J174" i="3" s="1"/>
  <c r="J99" i="3" s="1"/>
  <c r="T229" i="3"/>
  <c r="T245" i="3"/>
  <c r="BK300" i="3"/>
  <c r="J300" i="3"/>
  <c r="J110" i="3" s="1"/>
  <c r="BK317" i="3"/>
  <c r="J317" i="3" s="1"/>
  <c r="J112" i="3" s="1"/>
  <c r="BK342" i="3"/>
  <c r="R361" i="3"/>
  <c r="T364" i="3"/>
  <c r="BK179" i="2"/>
  <c r="J179" i="2" s="1"/>
  <c r="J99" i="2" s="1"/>
  <c r="BK233" i="2"/>
  <c r="J233" i="2"/>
  <c r="J102" i="2" s="1"/>
  <c r="P245" i="2"/>
  <c r="T346" i="2"/>
  <c r="R392" i="2"/>
  <c r="P429" i="2"/>
  <c r="R464" i="2"/>
  <c r="R503" i="2"/>
  <c r="P153" i="3"/>
  <c r="P152" i="3" s="1"/>
  <c r="T216" i="3"/>
  <c r="T215" i="3" s="1"/>
  <c r="BK250" i="3"/>
  <c r="J250" i="3" s="1"/>
  <c r="J108" i="3" s="1"/>
  <c r="R294" i="3"/>
  <c r="BK324" i="3"/>
  <c r="J324" i="3" s="1"/>
  <c r="J113" i="3" s="1"/>
  <c r="R342" i="3"/>
  <c r="R341" i="3"/>
  <c r="P364" i="3"/>
  <c r="BK368" i="3"/>
  <c r="J368" i="3" s="1"/>
  <c r="J121" i="3" s="1"/>
  <c r="BK492" i="2"/>
  <c r="J492" i="2"/>
  <c r="J117" i="2" s="1"/>
  <c r="BK496" i="2"/>
  <c r="J496" i="2" s="1"/>
  <c r="J118" i="2" s="1"/>
  <c r="BK353" i="3"/>
  <c r="J353" i="3"/>
  <c r="J117" i="3" s="1"/>
  <c r="BK213" i="3"/>
  <c r="J213" i="3" s="1"/>
  <c r="J100" i="3" s="1"/>
  <c r="BK357" i="3"/>
  <c r="J357" i="3"/>
  <c r="J118" i="3" s="1"/>
  <c r="BK230" i="2"/>
  <c r="J230" i="2" s="1"/>
  <c r="J100" i="2" s="1"/>
  <c r="BK339" i="3"/>
  <c r="J339" i="3"/>
  <c r="J114" i="3" s="1"/>
  <c r="BK222" i="3"/>
  <c r="J222" i="3" s="1"/>
  <c r="J103" i="3" s="1"/>
  <c r="J89" i="3"/>
  <c r="BF203" i="3"/>
  <c r="E141" i="3"/>
  <c r="BF175" i="3"/>
  <c r="BF182" i="3"/>
  <c r="BF204" i="3"/>
  <c r="BF212" i="3"/>
  <c r="BF230" i="3"/>
  <c r="BF239" i="3"/>
  <c r="BF254" i="3"/>
  <c r="BF256" i="3"/>
  <c r="BF263" i="3"/>
  <c r="BF277" i="3"/>
  <c r="BF286" i="3"/>
  <c r="BF321" i="3"/>
  <c r="BF350" i="3"/>
  <c r="BF177" i="3"/>
  <c r="BF220" i="3"/>
  <c r="BF258" i="3"/>
  <c r="BF260" i="3"/>
  <c r="BF269" i="3"/>
  <c r="BF276" i="3"/>
  <c r="BF298" i="3"/>
  <c r="BF308" i="3"/>
  <c r="BF316" i="3"/>
  <c r="BF336" i="3"/>
  <c r="BF362" i="3"/>
  <c r="BF367" i="3"/>
  <c r="BF219" i="3"/>
  <c r="BF225" i="3"/>
  <c r="BF235" i="3"/>
  <c r="BF237" i="3"/>
  <c r="BF246" i="3"/>
  <c r="BF265" i="3"/>
  <c r="BF268" i="3"/>
  <c r="BF270" i="3"/>
  <c r="BF280" i="3"/>
  <c r="BF289" i="3"/>
  <c r="BF295" i="3"/>
  <c r="BF301" i="3"/>
  <c r="BF312" i="3"/>
  <c r="BF346" i="3"/>
  <c r="J148" i="3"/>
  <c r="BF205" i="3"/>
  <c r="BF207" i="3"/>
  <c r="BF208" i="3"/>
  <c r="BF234" i="3"/>
  <c r="BF236" i="3"/>
  <c r="BF242" i="3"/>
  <c r="BF244" i="3"/>
  <c r="BF247" i="3"/>
  <c r="BF249" i="3"/>
  <c r="BF264" i="3"/>
  <c r="BF266" i="3"/>
  <c r="BF267" i="3"/>
  <c r="BF272" i="3"/>
  <c r="BF278" i="3"/>
  <c r="BF279" i="3"/>
  <c r="BF282" i="3"/>
  <c r="BF284" i="3"/>
  <c r="BF292" i="3"/>
  <c r="BF293" i="3"/>
  <c r="BF299" i="3"/>
  <c r="BF304" i="3"/>
  <c r="BF327" i="3"/>
  <c r="BF330" i="3"/>
  <c r="BF343" i="3"/>
  <c r="BF347" i="3"/>
  <c r="BF349" i="3"/>
  <c r="BF358" i="3"/>
  <c r="F148" i="3"/>
  <c r="BF169" i="3"/>
  <c r="BF196" i="3"/>
  <c r="BF214" i="3"/>
  <c r="BF217" i="3"/>
  <c r="BF223" i="3"/>
  <c r="BF306" i="3"/>
  <c r="BF310" i="3"/>
  <c r="BF325" i="3"/>
  <c r="J91" i="3"/>
  <c r="BF154" i="3"/>
  <c r="BF172" i="3"/>
  <c r="BF179" i="3"/>
  <c r="BF187" i="3"/>
  <c r="BF193" i="3"/>
  <c r="BF211" i="3"/>
  <c r="BF218" i="3"/>
  <c r="BF233" i="3"/>
  <c r="BF248" i="3"/>
  <c r="BF251" i="3"/>
  <c r="BF255" i="3"/>
  <c r="BF275" i="3"/>
  <c r="BF283" i="3"/>
  <c r="BF285" i="3"/>
  <c r="BF291" i="3"/>
  <c r="BF318" i="3"/>
  <c r="BF340" i="3"/>
  <c r="BF363" i="3"/>
  <c r="BK480" i="2"/>
  <c r="J480" i="2" s="1"/>
  <c r="J115" i="2" s="1"/>
  <c r="BF160" i="3"/>
  <c r="BF163" i="3"/>
  <c r="BF166" i="3"/>
  <c r="BF190" i="3"/>
  <c r="BF202" i="3"/>
  <c r="BF210" i="3"/>
  <c r="BF221" i="3"/>
  <c r="BF228" i="3"/>
  <c r="BF257" i="3"/>
  <c r="BF261" i="3"/>
  <c r="BF262" i="3"/>
  <c r="BF271" i="3"/>
  <c r="BF273" i="3"/>
  <c r="BF274" i="3"/>
  <c r="BF281" i="3"/>
  <c r="BF287" i="3"/>
  <c r="BF290" i="3"/>
  <c r="BF314" i="3"/>
  <c r="BF332" i="3"/>
  <c r="BF334" i="3"/>
  <c r="BF348" i="3"/>
  <c r="BF354" i="3"/>
  <c r="BF365" i="3"/>
  <c r="E85" i="2"/>
  <c r="J148" i="2"/>
  <c r="BF180" i="2"/>
  <c r="BF182" i="2"/>
  <c r="BF237" i="2"/>
  <c r="BF243" i="2"/>
  <c r="BF259" i="2"/>
  <c r="BF268" i="2"/>
  <c r="BF273" i="2"/>
  <c r="BF276" i="2"/>
  <c r="BF332" i="2"/>
  <c r="BF406" i="2"/>
  <c r="BF408" i="2"/>
  <c r="BF421" i="2"/>
  <c r="BF224" i="2"/>
  <c r="BF238" i="2"/>
  <c r="BF239" i="2"/>
  <c r="BF252" i="2"/>
  <c r="BF256" i="2"/>
  <c r="BF269" i="2"/>
  <c r="BF282" i="2"/>
  <c r="BF287" i="2"/>
  <c r="BF293" i="2"/>
  <c r="BF303" i="2"/>
  <c r="BF310" i="2"/>
  <c r="BF345" i="2"/>
  <c r="BF374" i="2"/>
  <c r="BF382" i="2"/>
  <c r="BF397" i="2"/>
  <c r="J91" i="2"/>
  <c r="BF225" i="2"/>
  <c r="BF227" i="2"/>
  <c r="BF228" i="2"/>
  <c r="BF244" i="2"/>
  <c r="BF246" i="2"/>
  <c r="BF317" i="2"/>
  <c r="BF325" i="2"/>
  <c r="BF330" i="2"/>
  <c r="BF342" i="2"/>
  <c r="BF360" i="2"/>
  <c r="BF411" i="2"/>
  <c r="BF430" i="2"/>
  <c r="J89" i="2"/>
  <c r="F148" i="2"/>
  <c r="BF154" i="2"/>
  <c r="BF164" i="2"/>
  <c r="BF174" i="2"/>
  <c r="BF206" i="2"/>
  <c r="BF209" i="2"/>
  <c r="BF220" i="2"/>
  <c r="BF221" i="2"/>
  <c r="BF222" i="2"/>
  <c r="BF229" i="2"/>
  <c r="BF264" i="2"/>
  <c r="BF299" i="2"/>
  <c r="BF331" i="2"/>
  <c r="BF352" i="2"/>
  <c r="BF404" i="2"/>
  <c r="BF412" i="2"/>
  <c r="BF422" i="2"/>
  <c r="BF433" i="2"/>
  <c r="BF445" i="2"/>
  <c r="BF231" i="2"/>
  <c r="BF242" i="2"/>
  <c r="BF281" i="2"/>
  <c r="BF292" i="2"/>
  <c r="BF298" i="2"/>
  <c r="BF308" i="2"/>
  <c r="BF309" i="2"/>
  <c r="BF311" i="2"/>
  <c r="BF337" i="2"/>
  <c r="BF344" i="2"/>
  <c r="BF354" i="2"/>
  <c r="BF357" i="2"/>
  <c r="BF371" i="2"/>
  <c r="BF391" i="2"/>
  <c r="BF396" i="2"/>
  <c r="BF405" i="2"/>
  <c r="BF458" i="2"/>
  <c r="BF465" i="2"/>
  <c r="BF471" i="2"/>
  <c r="BF473" i="2"/>
  <c r="BF487" i="2"/>
  <c r="BF488" i="2"/>
  <c r="BF497" i="2"/>
  <c r="BF501" i="2"/>
  <c r="BF502" i="2"/>
  <c r="BF506" i="2"/>
  <c r="BF167" i="2"/>
  <c r="BF171" i="2"/>
  <c r="BF197" i="2"/>
  <c r="BF203" i="2"/>
  <c r="BF219" i="2"/>
  <c r="BF234" i="2"/>
  <c r="BF249" i="2"/>
  <c r="BF250" i="2"/>
  <c r="BF263" i="2"/>
  <c r="BF286" i="2"/>
  <c r="BF321" i="2"/>
  <c r="BF338" i="2"/>
  <c r="BF343" i="2"/>
  <c r="BF361" i="2"/>
  <c r="BF366" i="2"/>
  <c r="BF372" i="2"/>
  <c r="BF379" i="2"/>
  <c r="BF398" i="2"/>
  <c r="BF414" i="2"/>
  <c r="BF423" i="2"/>
  <c r="BF424" i="2"/>
  <c r="BF437" i="2"/>
  <c r="BF439" i="2"/>
  <c r="BF441" i="2"/>
  <c r="BF461" i="2"/>
  <c r="BF467" i="2"/>
  <c r="BF177" i="2"/>
  <c r="BF184" i="2"/>
  <c r="BF187" i="2"/>
  <c r="BF272" i="2"/>
  <c r="BF277" i="2"/>
  <c r="BF312" i="2"/>
  <c r="BF341" i="2"/>
  <c r="BF347" i="2"/>
  <c r="BF389" i="2"/>
  <c r="BF393" i="2"/>
  <c r="BF428" i="2"/>
  <c r="BF435" i="2"/>
  <c r="BF443" i="2"/>
  <c r="BF447" i="2"/>
  <c r="BF453" i="2"/>
  <c r="BF455" i="2"/>
  <c r="BF475" i="2"/>
  <c r="BF477" i="2"/>
  <c r="BF493" i="2"/>
  <c r="BF504" i="2"/>
  <c r="BF482" i="2"/>
  <c r="BF485" i="2"/>
  <c r="BF486" i="2"/>
  <c r="J35" i="3"/>
  <c r="AV96" i="1"/>
  <c r="J35" i="2"/>
  <c r="AV95" i="1" s="1"/>
  <c r="F35" i="3"/>
  <c r="AZ96" i="1"/>
  <c r="F38" i="2"/>
  <c r="BC95" i="1" s="1"/>
  <c r="F37" i="2"/>
  <c r="BB95" i="1"/>
  <c r="F35" i="2"/>
  <c r="AZ95" i="1" s="1"/>
  <c r="AZ94" i="1" s="1"/>
  <c r="F38" i="3"/>
  <c r="BC96" i="1" s="1"/>
  <c r="F39" i="3"/>
  <c r="BD96" i="1"/>
  <c r="F37" i="3"/>
  <c r="BB96" i="1" s="1"/>
  <c r="F39" i="2"/>
  <c r="BD95" i="1"/>
  <c r="BD94" i="1"/>
  <c r="W36" i="1" s="1"/>
  <c r="BK152" i="2" l="1"/>
  <c r="J152" i="2" s="1"/>
  <c r="J97" i="2" s="1"/>
  <c r="T152" i="3"/>
  <c r="T151" i="3"/>
  <c r="T232" i="2"/>
  <c r="T151" i="2" s="1"/>
  <c r="P215" i="3"/>
  <c r="R232" i="2"/>
  <c r="R215" i="3"/>
  <c r="P232" i="2"/>
  <c r="P151" i="2"/>
  <c r="AU95" i="1"/>
  <c r="P151" i="3"/>
  <c r="AU96" i="1" s="1"/>
  <c r="R152" i="2"/>
  <c r="R152" i="3"/>
  <c r="R151" i="3"/>
  <c r="BK341" i="3"/>
  <c r="J341" i="3"/>
  <c r="J115" i="3"/>
  <c r="BK232" i="2"/>
  <c r="J232" i="2" s="1"/>
  <c r="J101" i="2" s="1"/>
  <c r="J342" i="3"/>
  <c r="J116" i="3"/>
  <c r="BK215" i="3"/>
  <c r="J215" i="3"/>
  <c r="J101" i="3"/>
  <c r="BK152" i="3"/>
  <c r="J152" i="3" s="1"/>
  <c r="J97" i="3" s="1"/>
  <c r="BC94" i="1"/>
  <c r="W35" i="1"/>
  <c r="BB94" i="1"/>
  <c r="AX94" i="1"/>
  <c r="AV94" i="1"/>
  <c r="BK151" i="2" l="1"/>
  <c r="J151" i="2" s="1"/>
  <c r="J96" i="2" s="1"/>
  <c r="R151" i="2"/>
  <c r="BK151" i="3"/>
  <c r="J151" i="3"/>
  <c r="J96" i="3" s="1"/>
  <c r="J30" i="3" s="1"/>
  <c r="AU94" i="1"/>
  <c r="W34" i="1"/>
  <c r="AY94" i="1"/>
  <c r="J130" i="3" l="1"/>
  <c r="J124" i="3" s="1"/>
  <c r="J31" i="3" s="1"/>
  <c r="J32" i="3" s="1"/>
  <c r="AG96" i="1" s="1"/>
  <c r="J30" i="2"/>
  <c r="BF130" i="3"/>
  <c r="J36" i="3"/>
  <c r="AW96" i="1" s="1"/>
  <c r="AT96" i="1" s="1"/>
  <c r="J132" i="3"/>
  <c r="J130" i="2" l="1"/>
  <c r="J41" i="3"/>
  <c r="AN96" i="1"/>
  <c r="F36" i="3"/>
  <c r="BA96" i="1" s="1"/>
  <c r="J124" i="2" l="1"/>
  <c r="BF130" i="2"/>
  <c r="F36" i="2" l="1"/>
  <c r="BA95" i="1" s="1"/>
  <c r="BA94" i="1" s="1"/>
  <c r="J36" i="2"/>
  <c r="AW95" i="1" s="1"/>
  <c r="AT95" i="1" s="1"/>
  <c r="J31" i="2"/>
  <c r="J32" i="2" s="1"/>
  <c r="J132" i="2"/>
  <c r="AG95" i="1" l="1"/>
  <c r="J41" i="2"/>
  <c r="W33" i="1"/>
  <c r="AW94" i="1"/>
  <c r="AK33" i="1" l="1"/>
  <c r="AT94" i="1"/>
  <c r="AG94" i="1"/>
  <c r="AN95" i="1"/>
  <c r="AK26" i="1" l="1"/>
  <c r="AG99" i="1"/>
  <c r="AG100" i="1"/>
  <c r="AG102" i="1"/>
  <c r="AG101" i="1"/>
  <c r="AN94" i="1"/>
  <c r="CD102" i="1" l="1"/>
  <c r="AV102" i="1"/>
  <c r="BY102" i="1" s="1"/>
  <c r="AN102" i="1"/>
  <c r="AG98" i="1"/>
  <c r="CD99" i="1"/>
  <c r="AV99" i="1"/>
  <c r="BY99" i="1" s="1"/>
  <c r="AN99" i="1"/>
  <c r="AV100" i="1"/>
  <c r="BY100" i="1" s="1"/>
  <c r="CD100" i="1"/>
  <c r="AN100" i="1"/>
  <c r="CD101" i="1"/>
  <c r="AV101" i="1"/>
  <c r="BY101" i="1" s="1"/>
  <c r="AK32" i="1" l="1"/>
  <c r="AN101" i="1"/>
  <c r="W32" i="1"/>
  <c r="AN98" i="1"/>
  <c r="AN104" i="1" s="1"/>
  <c r="AK27" i="1"/>
  <c r="AK29" i="1" s="1"/>
  <c r="AK38" i="1" s="1"/>
  <c r="AG104" i="1"/>
</calcChain>
</file>

<file path=xl/sharedStrings.xml><?xml version="1.0" encoding="utf-8"?>
<sst xmlns="http://schemas.openxmlformats.org/spreadsheetml/2006/main" count="7482" uniqueCount="1121">
  <si>
    <t>Export Komplet</t>
  </si>
  <si>
    <t/>
  </si>
  <si>
    <t>2.0</t>
  </si>
  <si>
    <t>ZAMOK</t>
  </si>
  <si>
    <t>False</t>
  </si>
  <si>
    <t>{115b1ee7-f459-41e9-bc29-4645dafb9be8}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</si>
  <si>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</si>
  <si>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</si>
  <si>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</si>
  <si>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</si>
  <si>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</si>
  <si>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</si>
  <si>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</si>
  <si>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0424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</si>
  <si>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</si>
  <si>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</si>
  <si>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Hlavná stanica</t>
  </si>
  <si>
    <t>JKSO:</t>
  </si>
  <si>
    <t>KS:</t>
  </si>
  <si>
    <t>Miesto:</t>
  </si>
  <si>
    <t>Bratislava</t>
  </si>
  <si>
    <t>Dátum:</t>
  </si>
  <si>
    <t>13. 6. 2024</t>
  </si>
  <si>
    <t>Objednávateľ:</t>
  </si>
  <si>
    <t>IČO:</t>
  </si>
  <si>
    <t>00492736</t>
  </si>
  <si>
    <t>Dopravný podnik Bratislava, akciová spoločnosť</t>
  </si>
  <si>
    <t>IČ DPH:</t>
  </si>
  <si>
    <t>SK2020298786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</si>
  <si>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</si>
  <si>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</si>
  <si>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</si>
  <si>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</si>
  <si>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</si>
  <si>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</si>
  <si>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</si>
  <si>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</si>
  <si>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</si>
  <si>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</si>
  <si>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</si>
  <si>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</si>
  <si>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</si>
  <si>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</si>
  <si>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</si>
  <si>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</si>
  <si>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</si>
  <si>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</si>
  <si>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</si>
  <si>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</si>
  <si>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</si>
  <si>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</si>
  <si>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</si>
  <si>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</si>
  <si>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</si>
  <si>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</si>
  <si>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</si>
  <si>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</si>
  <si>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</si>
  <si>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</si>
  <si>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</si>
  <si>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</si>
  <si>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</si>
  <si>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</si>
  <si>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</si>
  <si>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</si>
  <si>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</si>
  <si>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</si>
  <si>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</si>
  <si>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</si>
  <si>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</si>
  <si>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</si>
  <si>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</si>
  <si>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</si>
  <si>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</si>
  <si>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</si>
  <si>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</si>
  <si>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</si>
  <si>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</si>
  <si>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</si>
  <si>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</si>
  <si>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</si>
  <si>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</si>
  <si>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</si>
  <si>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</si>
  <si>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Socialne zariadenie vodičov električiek a obnova vstupneho priestoru</t>
  </si>
  <si>
    <t>STA</t>
  </si>
  <si>
    <t>1</t>
  </si>
  <si>
    <t>{ff04a6a9-e158-4c22-a0ca-49e54ec2d2bd}</t>
  </si>
  <si>
    <t>02</t>
  </si>
  <si>
    <t>Kuchynka/Denná miestnosť</t>
  </si>
  <si>
    <t>{ce86f49a-2aca-4669-9385-7e108a7ab556}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</si>
  <si>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</si>
  <si>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</si>
  <si>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</si>
  <si>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</si>
  <si>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</si>
  <si>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</si>
  <si>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</si>
  <si>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</si>
  <si>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</si>
  <si>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plocha_sdk_kazet</t>
  </si>
  <si>
    <t>30,881</t>
  </si>
  <si>
    <t>2</t>
  </si>
  <si>
    <t>dlazba</t>
  </si>
  <si>
    <t>29,41</t>
  </si>
  <si>
    <t>KRYCÍ LIST ROZPOČTU</t>
  </si>
  <si>
    <t>plocha_dlažby_soc</t>
  </si>
  <si>
    <t>+5%</t>
  </si>
  <si>
    <t>obklad</t>
  </si>
  <si>
    <t>48,685</t>
  </si>
  <si>
    <t>plocha_obklad</t>
  </si>
  <si>
    <t>51,119</t>
  </si>
  <si>
    <t>plocha_sdk_steny</t>
  </si>
  <si>
    <t>+5% bez otovorov</t>
  </si>
  <si>
    <t>3,809</t>
  </si>
  <si>
    <t>Objekt:</t>
  </si>
  <si>
    <t>plocha_soklik</t>
  </si>
  <si>
    <t>bez 5% výsky 150 mm</t>
  </si>
  <si>
    <t>2,045</t>
  </si>
  <si>
    <t>01 - Socialne zariadenie vodičov električiek a obnova vstupneho priestoru</t>
  </si>
  <si>
    <t>plocha_marmolit</t>
  </si>
  <si>
    <t>22,901</t>
  </si>
  <si>
    <t>plocha_malba</t>
  </si>
  <si>
    <t>50,883</t>
  </si>
  <si>
    <t>dl_zarubne</t>
  </si>
  <si>
    <t>46,095</t>
  </si>
  <si>
    <t>zakryvanie</t>
  </si>
  <si>
    <t>36,605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</si>
  <si>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</si>
  <si>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</si>
  <si>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</si>
  <si>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</si>
  <si>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</si>
  <si>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</si>
  <si>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</si>
  <si>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</si>
  <si>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</si>
  <si>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</si>
  <si>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</si>
  <si>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</si>
  <si>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Zdravotechnika - vnútorná kanalizácia</t>
  </si>
  <si>
    <t xml:space="preserve">    725 - Zdravotechnika - zariaďovacie predmety</t>
  </si>
  <si>
    <t xml:space="preserve">    734 - Ústredné kúrenie - armatúry</t>
  </si>
  <si>
    <t xml:space="preserve">    735 - Ústredné kúrenie - vykurovacie telesá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</si>
  <si>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</si>
  <si>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</si>
  <si>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</si>
  <si>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769 - Montáže vzduchotechnických zariadení</t>
  </si>
  <si>
    <t xml:space="preserve">    771 - Podlahy z dlaždíc</t>
  </si>
  <si>
    <t xml:space="preserve">    781 - Obklady</t>
  </si>
  <si>
    <t xml:space="preserve">    783 - Nátery</t>
  </si>
  <si>
    <t xml:space="preserve">    784 - Maľby</t>
  </si>
  <si>
    <t>M - Práce a dodávky M</t>
  </si>
  <si>
    <t xml:space="preserve">    21-M - Elektromontáže</t>
  </si>
  <si>
    <t xml:space="preserve">    22-M - Montáže oznamovacích a zabezpečovacích zariadení</t>
  </si>
  <si>
    <t>HZS - Hodinové zúčtovacie sadzby</t>
  </si>
  <si>
    <t>VRN - Investičné náklady neobsiahnuté v cenách</t>
  </si>
  <si>
    <t>POZ - POZNÁMKY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</si>
  <si>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</si>
  <si>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</si>
  <si>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</si>
  <si>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</si>
  <si>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</si>
  <si>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</si>
  <si>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</si>
  <si>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</si>
  <si>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</si>
  <si>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</si>
  <si>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</si>
  <si>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</si>
  <si>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</si>
  <si>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</si>
  <si>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</si>
  <si>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</si>
  <si>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</si>
  <si>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</si>
  <si>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</si>
  <si>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</si>
  <si>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</si>
  <si>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</si>
  <si>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</si>
  <si>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</si>
  <si>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</si>
  <si>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</si>
  <si>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</si>
  <si>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</si>
  <si>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610991111.S</t>
  </si>
  <si>
    <t>Zakrývanie výplní vnútorných okenných otvorov, predmetov a konštrukcií</t>
  </si>
  <si>
    <t>m2</t>
  </si>
  <si>
    <t>4</t>
  </si>
  <si>
    <t>823770514</t>
  </si>
  <si>
    <t>VV</t>
  </si>
  <si>
    <t>obojstrane</t>
  </si>
  <si>
    <t>"vchodove dvere anove plastove v sdk stene 1475/2500" (1,55*2,55)*2</t>
  </si>
  <si>
    <t>"1.03_vstupny priestor_dvere 80/197" 0,9*2,05*3*2</t>
  </si>
  <si>
    <t>"1.05_upratovacia komora_dvere 70/197" 0,8*2,05*1*2</t>
  </si>
  <si>
    <t>"1.06_wc-ženy_dvere 60/197" 0,7*2,05*2*2</t>
  </si>
  <si>
    <t>"1.07_wc-muži_dvere 60/197" 0,7*2,05*3*2</t>
  </si>
  <si>
    <t>Medzisúčet</t>
  </si>
  <si>
    <t>3</t>
  </si>
  <si>
    <t>"5% rezerva" zakryvanie*0,05</t>
  </si>
  <si>
    <t>Súčet</t>
  </si>
  <si>
    <t>612409991.S</t>
  </si>
  <si>
    <t>Začistenie omietok (s dodaním hmoty) okolo okien, dverí, podláh, obkladov atď.</t>
  </si>
  <si>
    <t>m</t>
  </si>
  <si>
    <t>730447436</t>
  </si>
  <si>
    <t>"vchodove dvere 1475/2500" (1,55+2,55)*2*1</t>
  </si>
  <si>
    <t>612461281.S</t>
  </si>
  <si>
    <t>Vnútorná omietka stien pastovitá dekoratívna mozaiková</t>
  </si>
  <si>
    <t>-2018525413</t>
  </si>
  <si>
    <t>(plocha_soklik/0,15)*1,5*1,05</t>
  </si>
  <si>
    <t>(plocha_sdk_steny/4,2)*1,5*1,05</t>
  </si>
  <si>
    <t>612481119.S</t>
  </si>
  <si>
    <t>Potiahnutie vnútorných stien sklotextilnou mriežkou s celoplošným prilepením</t>
  </si>
  <si>
    <t>-1487293762</t>
  </si>
  <si>
    <t>plocha_obklad+plocha_marmolit</t>
  </si>
  <si>
    <t>5</t>
  </si>
  <si>
    <t>632451671.S1</t>
  </si>
  <si>
    <t>Vyspravenie betonových podlah reprofilačnou polymércementovou maltou hr. 10 mm</t>
  </si>
  <si>
    <t>629772488</t>
  </si>
  <si>
    <t>plocha_dlažby_soc*0,3 "30% vyspravky</t>
  </si>
  <si>
    <t>632452613.S</t>
  </si>
  <si>
    <t>Cementová samonivelizačná stierka, pevnosti v tlaku 20 MPa, hr. 5 mm</t>
  </si>
  <si>
    <t>1017339465</t>
  </si>
  <si>
    <t>9</t>
  </si>
  <si>
    <t>Ostatné konštrukcie a práce-búranie</t>
  </si>
  <si>
    <t>7</t>
  </si>
  <si>
    <t>941955003.S</t>
  </si>
  <si>
    <t>Lešenie ľahké pracovné pomocné s výškou lešeňovej podlahy nad 1,90 do 2,50 m</t>
  </si>
  <si>
    <t>-1429647570</t>
  </si>
  <si>
    <t>plocha_sdk_kazet*1,05</t>
  </si>
  <si>
    <t>8</t>
  </si>
  <si>
    <t>952901111.S</t>
  </si>
  <si>
    <t>Vyčistenie budov pri výške podlaží do 4 m</t>
  </si>
  <si>
    <t>-943911570</t>
  </si>
  <si>
    <t>plocha_sdk_kazet*1,15</t>
  </si>
  <si>
    <t>965042121.S</t>
  </si>
  <si>
    <t>Búranie podkladov pod dlažby, liatych dlažieb a mazanín,betón alebo liaty asfalt hr.do 100 mm, plochy do 1 m2 -2,20000t</t>
  </si>
  <si>
    <t>m3</t>
  </si>
  <si>
    <t>256814696</t>
  </si>
  <si>
    <t>plocha_dlažby_soc*0,05</t>
  </si>
  <si>
    <t>10</t>
  </si>
  <si>
    <t>965081712.S</t>
  </si>
  <si>
    <t>Búranie dlažieb, bez podklad. lôžka z xylolit., alebo keramických dlaždíc hr. do 10 mm,  -0,02000t</t>
  </si>
  <si>
    <t>-1100718459</t>
  </si>
  <si>
    <t>"1.01 cast chodby ohranicena novou sdk stenou" 8,4</t>
  </si>
  <si>
    <t>"1.03_vstupny priestor" 6,44</t>
  </si>
  <si>
    <t>"1.04_umyvaren" 2,55</t>
  </si>
  <si>
    <t>"1.05_upratovacia komora" 5,09</t>
  </si>
  <si>
    <t>"1.06_wc-ženy" 2,73</t>
  </si>
  <si>
    <t>"1.07_wc-muži" 4,2</t>
  </si>
  <si>
    <t>"rezerva 5%" dlazba*0,05</t>
  </si>
  <si>
    <t>11</t>
  </si>
  <si>
    <t>968061125.S</t>
  </si>
  <si>
    <t>Vyvesenie dreveného dverného krídla do suti plochy do 2 m2, -0,02400t</t>
  </si>
  <si>
    <t>ks</t>
  </si>
  <si>
    <t>-1921775131</t>
  </si>
  <si>
    <t>"1.03_vstupny priestor_dvere 80/197" 3</t>
  </si>
  <si>
    <t>"1.05_upratovacia komora_dvere 70/197" 1</t>
  </si>
  <si>
    <t>"1.06_wc-ženy_dvere 60/197" 2</t>
  </si>
  <si>
    <t>"1.07_wc-muži_dvere 60/197" 3</t>
  </si>
  <si>
    <t>12</t>
  </si>
  <si>
    <t>968081125.S</t>
  </si>
  <si>
    <t>Vyvesenie plastového dverného krídla do suti plochy do 2 m2, -0,02600t</t>
  </si>
  <si>
    <t>-269706710</t>
  </si>
  <si>
    <t>"vchodove dvere 1475/2500" 2</t>
  </si>
  <si>
    <t>13</t>
  </si>
  <si>
    <t>968082456.S</t>
  </si>
  <si>
    <t>Vybúranie plastových dverových zárubní plochy nad 2 m2,  -0,06200t</t>
  </si>
  <si>
    <t>1218487539</t>
  </si>
  <si>
    <t>"vchodove dvere 1475/2500" 1,475*2,5</t>
  </si>
  <si>
    <t>14</t>
  </si>
  <si>
    <t>978059511.S</t>
  </si>
  <si>
    <t>Odsekanie a odobratie obkladov stien z obkladačiek vnútorných vrátane podkladovej omietky do 2 m2,  -0,06800t</t>
  </si>
  <si>
    <t>1019672973</t>
  </si>
  <si>
    <t>"1.03_vstupny priestor"0,62*2+(0,3*2+0,6)*0,6</t>
  </si>
  <si>
    <t>"1.04_umyvaren" (1,45+1,785)*2*2-0,8*2+0,9*2*2</t>
  </si>
  <si>
    <t>"1.05_upratovacia komora" (2,85+1,785)*2*2-0,8*2</t>
  </si>
  <si>
    <t>"1.06_wc-ženy" (1,55+0,85)*2*2-0,7*2*3</t>
  </si>
  <si>
    <t>"1.07_wc-muži" (1,55+0,85)*2*3-0,7*2*5</t>
  </si>
  <si>
    <t>"sokliky" (3,15*2+2,5*2-0,6-0,8*4-0,7*2+3,5+3,235-1,45+2,245)*0,15</t>
  </si>
  <si>
    <t>"rezerva 5%" obklad*0,05</t>
  </si>
  <si>
    <t>15</t>
  </si>
  <si>
    <t>979011131.S</t>
  </si>
  <si>
    <t>Zvislá doprava sutiny po schodoch ručne do 3,5 m</t>
  </si>
  <si>
    <t>t</t>
  </si>
  <si>
    <t>-687303431</t>
  </si>
  <si>
    <t>16</t>
  </si>
  <si>
    <t>979011141.S</t>
  </si>
  <si>
    <t>Zvislá doprava sutiny po schodoch ručne, príplatok za každých ďalších 3,5 m</t>
  </si>
  <si>
    <t>1030795794</t>
  </si>
  <si>
    <t>17</t>
  </si>
  <si>
    <t>979081111.S</t>
  </si>
  <si>
    <t>Odvoz sutiny a vybúraných hmôt na skládku do 1 km</t>
  </si>
  <si>
    <t>653684340</t>
  </si>
  <si>
    <t>18</t>
  </si>
  <si>
    <t>979081121.S</t>
  </si>
  <si>
    <t>Odvoz sutiny a vybúraných hmôt na skládku za každý ďalší 1 km</t>
  </si>
  <si>
    <t>1916478860</t>
  </si>
  <si>
    <t>8,314*20 'Prepočítané koeficientom množstva</t>
  </si>
  <si>
    <t>19</t>
  </si>
  <si>
    <t>979082111.S</t>
  </si>
  <si>
    <t>Vnútrostavenisková doprava sutiny a vybúraných hmôt do 10 m</t>
  </si>
  <si>
    <t>1866450707</t>
  </si>
  <si>
    <t>979082121.S</t>
  </si>
  <si>
    <t>Vnútrostavenisková doprava sutiny a vybúraných hmôt za každých ďalších 5 m</t>
  </si>
  <si>
    <t>2143546162</t>
  </si>
  <si>
    <t>8,314*5 'Prepočítané koeficientom množstva</t>
  </si>
  <si>
    <t>21</t>
  </si>
  <si>
    <t>979087212.S</t>
  </si>
  <si>
    <t>Nakladanie na dopravné prostriedky pre vodorovnú dopravu sutiny</t>
  </si>
  <si>
    <t>1639005516</t>
  </si>
  <si>
    <t>22</t>
  </si>
  <si>
    <t>979089612.S</t>
  </si>
  <si>
    <t>Poplatok za skládku - iné odpady zo stavieb a demolácií (17 09), ostatné</t>
  </si>
  <si>
    <t>-2121504526</t>
  </si>
  <si>
    <t>23</t>
  </si>
  <si>
    <t>979093111.S</t>
  </si>
  <si>
    <t>Uloženie sutiny na skládku s hrubým urovnaním bez zhutnenia</t>
  </si>
  <si>
    <t>-1820158553</t>
  </si>
  <si>
    <t>99</t>
  </si>
  <si>
    <t>Presun hmôt HSV</t>
  </si>
  <si>
    <t>24</t>
  </si>
  <si>
    <t>999281111.S</t>
  </si>
  <si>
    <t>Presun hmôt pre opravy a údržbu objektov vrátane vonkajších plášťov výšky do 25 m</t>
  </si>
  <si>
    <t>23964966</t>
  </si>
  <si>
    <t>PSV</t>
  </si>
  <si>
    <t>Práce a dodávky PSV</t>
  </si>
  <si>
    <t>711</t>
  </si>
  <si>
    <t>Izolácie proti vode a vlhkosti</t>
  </si>
  <si>
    <t>25</t>
  </si>
  <si>
    <t>711210100.S</t>
  </si>
  <si>
    <t>Zhotovenie dvojnásobnej izol. stierky pod keramické obklady v interiéri na ploche vodorovnej</t>
  </si>
  <si>
    <t>540690981</t>
  </si>
  <si>
    <t>"1.04_umyvaren" 2,55*1,05</t>
  </si>
  <si>
    <t>26</t>
  </si>
  <si>
    <t>M</t>
  </si>
  <si>
    <t>245610000400.S</t>
  </si>
  <si>
    <t>Stierka hydroizolačná na báze syntetickej živice, (tekutá hydroizolačná fólia)</t>
  </si>
  <si>
    <t>kg</t>
  </si>
  <si>
    <t>32</t>
  </si>
  <si>
    <t>450339971</t>
  </si>
  <si>
    <t>27</t>
  </si>
  <si>
    <t>247710007700.S</t>
  </si>
  <si>
    <t>Pás tesniaci š. 120 mm, na utesnenie rohových a spojovacích škár pri aplikácii hydroizolácií</t>
  </si>
  <si>
    <t>-1400046548</t>
  </si>
  <si>
    <t>28</t>
  </si>
  <si>
    <t>711210110.S</t>
  </si>
  <si>
    <t>Zhotovenie dvojnásobnej izol. stierky pod keramické obklady v interiéri na ploche zvislej</t>
  </si>
  <si>
    <t>1388183026</t>
  </si>
  <si>
    <t>"1.04_umyvaren" ((1,45+1,785)*2*2-0,8*2+0,9*2*2)*1,05</t>
  </si>
  <si>
    <t>29</t>
  </si>
  <si>
    <t>-584633841</t>
  </si>
  <si>
    <t>30</t>
  </si>
  <si>
    <t>838221447</t>
  </si>
  <si>
    <t>31</t>
  </si>
  <si>
    <t>998711201.S</t>
  </si>
  <si>
    <t>Presun hmôt pre izoláciu proti vode v objektoch výšky do 6 m</t>
  </si>
  <si>
    <t>%</t>
  </si>
  <si>
    <t>-1914418199</t>
  </si>
  <si>
    <t>721</t>
  </si>
  <si>
    <t>Zdravotechnika - vnútorná kanalizácia</t>
  </si>
  <si>
    <t>721229021.S</t>
  </si>
  <si>
    <t>Montáž podlahového odtokového žlabu dĺžky 800 mm pre montáž k stene</t>
  </si>
  <si>
    <t>832134371</t>
  </si>
  <si>
    <t>"1.04_umyvaren" 1</t>
  </si>
  <si>
    <t>33</t>
  </si>
  <si>
    <t>552240011400.S</t>
  </si>
  <si>
    <t>Žľab sprchový bez krytu nerezový DN 50, zvislý odtok, dĺ. 800 mm, montáž k stene</t>
  </si>
  <si>
    <t>-518566325</t>
  </si>
  <si>
    <t>34</t>
  </si>
  <si>
    <t>998721201.S</t>
  </si>
  <si>
    <t>Presun hmôt pre vnútornú kanalizáciu v objektoch výšky do 6 m</t>
  </si>
  <si>
    <t>-311859591</t>
  </si>
  <si>
    <t>725</t>
  </si>
  <si>
    <t>Zdravotechnika - zariaďovacie predmety</t>
  </si>
  <si>
    <t>35</t>
  </si>
  <si>
    <t>725110811.S</t>
  </si>
  <si>
    <t>Demontáž záchoda splachovacieho s nádržou alebo s tlakovým splachovačom,  -0,01933t</t>
  </si>
  <si>
    <t>súb.</t>
  </si>
  <si>
    <t>1244387962</t>
  </si>
  <si>
    <t>"1.06_wc-ženy" 1</t>
  </si>
  <si>
    <t>"1.07_wc-muži" 1</t>
  </si>
  <si>
    <t>36</t>
  </si>
  <si>
    <t>725130811.S</t>
  </si>
  <si>
    <t>Demontáž pisoárového státia 1 dielnych,  -0,03968t</t>
  </si>
  <si>
    <t>-1297598252</t>
  </si>
  <si>
    <t>37</t>
  </si>
  <si>
    <t>725149715.S</t>
  </si>
  <si>
    <t>Montáž predstenového systému záchodov do ľahkých stien s kovovou konštrukciou</t>
  </si>
  <si>
    <t>608668091</t>
  </si>
  <si>
    <t>38</t>
  </si>
  <si>
    <t>552370000100.S</t>
  </si>
  <si>
    <t>Predstenový systém pre závesné WC so splachovacou podomietkovou nádržou do ľahkých montovaných konštrukcií</t>
  </si>
  <si>
    <t>-808137059</t>
  </si>
  <si>
    <t>39</t>
  </si>
  <si>
    <t>725149720.S</t>
  </si>
  <si>
    <t>Montáž záchodu do predstenového systému</t>
  </si>
  <si>
    <t>-525839607</t>
  </si>
  <si>
    <t>40</t>
  </si>
  <si>
    <t>642360000500.S</t>
  </si>
  <si>
    <t>Misa záchodová keramická závesná so splachovacím okruhom</t>
  </si>
  <si>
    <t>-1059081778</t>
  </si>
  <si>
    <t>41</t>
  </si>
  <si>
    <t>725149740.S</t>
  </si>
  <si>
    <t>Montáž predstenového systému pisoárov do ľahkých stien s kovovou konštrukciou</t>
  </si>
  <si>
    <t>-264319812</t>
  </si>
  <si>
    <t>42</t>
  </si>
  <si>
    <t>552370000900.S</t>
  </si>
  <si>
    <t>Predstenový systém pre pisoár do ľahkých montovaných konštrukcií</t>
  </si>
  <si>
    <t>1464836532</t>
  </si>
  <si>
    <t>43</t>
  </si>
  <si>
    <t>725149745.S</t>
  </si>
  <si>
    <t>Montáž pisoáru do predstenového systému</t>
  </si>
  <si>
    <t>-547688963</t>
  </si>
  <si>
    <t>44</t>
  </si>
  <si>
    <t>642510000200.S</t>
  </si>
  <si>
    <t>Pisoár so senzorom keramický</t>
  </si>
  <si>
    <t>-479083267</t>
  </si>
  <si>
    <t>45</t>
  </si>
  <si>
    <t>725149760.S</t>
  </si>
  <si>
    <t>Montáž predstenového systému umývadiel  do ľahkých stien s kovovou konštrukciou</t>
  </si>
  <si>
    <t>-737460482</t>
  </si>
  <si>
    <t>46</t>
  </si>
  <si>
    <t>552280000600.S</t>
  </si>
  <si>
    <t>Predstenový systém pre umývadlo do ľahkých montovaných konštrukcií</t>
  </si>
  <si>
    <t>-319186644</t>
  </si>
  <si>
    <t>47</t>
  </si>
  <si>
    <t>725149765.S</t>
  </si>
  <si>
    <t>Montáž umývadla do predstenového systému</t>
  </si>
  <si>
    <t>504319314</t>
  </si>
  <si>
    <t>48</t>
  </si>
  <si>
    <t>642110005300.S</t>
  </si>
  <si>
    <t>Umývadlo keramické asymetrické</t>
  </si>
  <si>
    <t>-1579726869</t>
  </si>
  <si>
    <t>49</t>
  </si>
  <si>
    <t>725149805.S</t>
  </si>
  <si>
    <t>Montáž predstenového systému výleviek do ľahkých stien s kovovou konštrukciou</t>
  </si>
  <si>
    <t>309983385</t>
  </si>
  <si>
    <t>vylevky</t>
  </si>
  <si>
    <t>"1.03_vstupny priestor" 1</t>
  </si>
  <si>
    <t>"1.05_upratovacia komora"1</t>
  </si>
  <si>
    <t>50</t>
  </si>
  <si>
    <t>552370001110.S</t>
  </si>
  <si>
    <t>Predstenový systém pre výlevku do ľahkých montovaných konštrukcií</t>
  </si>
  <si>
    <t>1133868</t>
  </si>
  <si>
    <t>51</t>
  </si>
  <si>
    <t>725149810.S</t>
  </si>
  <si>
    <t>Montáž výleviek do predstenového systému</t>
  </si>
  <si>
    <t>-738004416</t>
  </si>
  <si>
    <t>52</t>
  </si>
  <si>
    <t>642710000100.S</t>
  </si>
  <si>
    <t>Výlevka stojatá keramická s plastovou mrežou</t>
  </si>
  <si>
    <t>631720393</t>
  </si>
  <si>
    <t>53</t>
  </si>
  <si>
    <t>725210821.S</t>
  </si>
  <si>
    <t>Demontáž umývadiel alebo umývadielok bez výtokovej armatúry,  -0,01946t</t>
  </si>
  <si>
    <t>650001868</t>
  </si>
  <si>
    <t>54</t>
  </si>
  <si>
    <t>725291113.S</t>
  </si>
  <si>
    <t>Montaž doplnkov zariadení kúpeľní a záchodov, drobné predmety (držiak na uterák, mydelnička)</t>
  </si>
  <si>
    <t>1175957292</t>
  </si>
  <si>
    <t>"1.06_wc-ženy" 1+1</t>
  </si>
  <si>
    <t>"1.04_umyvaren" 1+1</t>
  </si>
  <si>
    <t>"1.07_wc-muži" 1+1</t>
  </si>
  <si>
    <t>55</t>
  </si>
  <si>
    <t>552280011700.S</t>
  </si>
  <si>
    <t>Držiak na mydlo</t>
  </si>
  <si>
    <t>203565662</t>
  </si>
  <si>
    <t>56</t>
  </si>
  <si>
    <t>552280013400.S</t>
  </si>
  <si>
    <t>Držiak toaletného papiera/zasobnika</t>
  </si>
  <si>
    <t>850180882</t>
  </si>
  <si>
    <t>57</t>
  </si>
  <si>
    <t>725291115.S1</t>
  </si>
  <si>
    <t>Montáž doplnkov zariadení kúpeľní a záchodov, zrkadlo</t>
  </si>
  <si>
    <t>111446574</t>
  </si>
  <si>
    <t>58</t>
  </si>
  <si>
    <t>634650001300.S</t>
  </si>
  <si>
    <t>Zrkadlo bez osvetlenia, vrátane úchytov na stenu</t>
  </si>
  <si>
    <t>1553513812</t>
  </si>
  <si>
    <t>59</t>
  </si>
  <si>
    <t>725330820.S</t>
  </si>
  <si>
    <t>Demontáž výlevky bez výtokovej armatúry, bez nádrže a splachovacieho potrubia,  -0,03470t</t>
  </si>
  <si>
    <t>39104765</t>
  </si>
  <si>
    <t>60</t>
  </si>
  <si>
    <t>725530831.S1</t>
  </si>
  <si>
    <t>Demontáž elektrického zásobníkového ohrievača vody akumulačného prietokových, mydelničiek, zasobnikov papiera ,  -0,01493t</t>
  </si>
  <si>
    <t>1544954325</t>
  </si>
  <si>
    <t>61</t>
  </si>
  <si>
    <t>725820802.S</t>
  </si>
  <si>
    <t>Demontáž batérie stojankovej do 1 otvoru,  -0,00086t</t>
  </si>
  <si>
    <t>-167889929</t>
  </si>
  <si>
    <t>62</t>
  </si>
  <si>
    <t>725820810.S</t>
  </si>
  <si>
    <t>Demontáž batérie drezovej, umývadlovej nástennej,  -0,0026t</t>
  </si>
  <si>
    <t>-1599720431</t>
  </si>
  <si>
    <t>63</t>
  </si>
  <si>
    <t>725829601.S</t>
  </si>
  <si>
    <t>Montáž batérie umývadlovej a drezovej stojankovej, pákovej alebo klasickej s mechanickým ovládaním</t>
  </si>
  <si>
    <t>-2110752092</t>
  </si>
  <si>
    <t>64</t>
  </si>
  <si>
    <t>551450003800.S</t>
  </si>
  <si>
    <t>Batéria umývadlová stojanková páková</t>
  </si>
  <si>
    <t>72162422</t>
  </si>
  <si>
    <t>65</t>
  </si>
  <si>
    <t>725829801.S</t>
  </si>
  <si>
    <t>Montáž batérie výlevkovej nástennej pákovej alebo klasickej s mechanickým ovládaním</t>
  </si>
  <si>
    <t>896243457</t>
  </si>
  <si>
    <t>66</t>
  </si>
  <si>
    <t>551450003500.S</t>
  </si>
  <si>
    <t>Batéria umývadlová nástenná páková</t>
  </si>
  <si>
    <t>-742918074</t>
  </si>
  <si>
    <t>67</t>
  </si>
  <si>
    <t>725840870.S</t>
  </si>
  <si>
    <t>Demontáž batérie vaňovej, sprchovej nástennej,  -0,00225t</t>
  </si>
  <si>
    <t>-1947508764</t>
  </si>
  <si>
    <t>68</t>
  </si>
  <si>
    <t>725849201.S</t>
  </si>
  <si>
    <t>Montáž batérie sprchovej nástennej pákovej, klasickej</t>
  </si>
  <si>
    <t>763647343</t>
  </si>
  <si>
    <t>69</t>
  </si>
  <si>
    <t>551450002600.S</t>
  </si>
  <si>
    <t>Batéria sprchová nástenná páková</t>
  </si>
  <si>
    <t>-1430770565</t>
  </si>
  <si>
    <t>70</t>
  </si>
  <si>
    <t>725849205.S</t>
  </si>
  <si>
    <t>Montáž batérie sprchovej nástennej, držiak sprchy s nastaviteľnou výškou sprchy</t>
  </si>
  <si>
    <t>279859630</t>
  </si>
  <si>
    <t>71</t>
  </si>
  <si>
    <t>551450003300.S</t>
  </si>
  <si>
    <t>Teleskopický sprchový stĺp s nástennou batériou a prepínačom</t>
  </si>
  <si>
    <t>108824606</t>
  </si>
  <si>
    <t>72</t>
  </si>
  <si>
    <t>998725201.S</t>
  </si>
  <si>
    <t>Presun hmôt pre zariaďovacie predmety v objektoch výšky do 6 m</t>
  </si>
  <si>
    <t>375462602</t>
  </si>
  <si>
    <t>734</t>
  </si>
  <si>
    <t>Ústredné kúrenie - armatúry</t>
  </si>
  <si>
    <t>73</t>
  </si>
  <si>
    <t>734221414.S</t>
  </si>
  <si>
    <t>Ventil regulačný - výmena</t>
  </si>
  <si>
    <t>-1259995645</t>
  </si>
  <si>
    <t>74</t>
  </si>
  <si>
    <t>998734201.S</t>
  </si>
  <si>
    <t>Presun hmôt pre armatúry v objektoch výšky do 6 m</t>
  </si>
  <si>
    <t>-473192567</t>
  </si>
  <si>
    <t>735</t>
  </si>
  <si>
    <t>Ústredné kúrenie - vykurovacie telesá</t>
  </si>
  <si>
    <t>75</t>
  </si>
  <si>
    <t>735151821.S</t>
  </si>
  <si>
    <t>Demontáž vykurovacieho telesa panelového dvojradového stavebnej dĺžky do 1500 mm,  -0,02493t</t>
  </si>
  <si>
    <t>1448370523</t>
  </si>
  <si>
    <t>76</t>
  </si>
  <si>
    <t>735154140.S</t>
  </si>
  <si>
    <t>Montáž vykurovacieho telesa panelového dvojradového výšky 600 mm/ dĺžky 400-600 mm</t>
  </si>
  <si>
    <t>-102557328</t>
  </si>
  <si>
    <t>77</t>
  </si>
  <si>
    <t>484530065700.S</t>
  </si>
  <si>
    <t>Teleso vykurovacie doskové dvojradové oceľové, vxlxhĺ 600x600x100 mm, s bočným pripojením a dvoma konvektormi</t>
  </si>
  <si>
    <t>977251481</t>
  </si>
  <si>
    <t>78</t>
  </si>
  <si>
    <t>735161811.S</t>
  </si>
  <si>
    <t>Demontáž vykurovacieho telesa rúrkového s hliníkovými lamelami stavebnej dĺžky do 1500 mm,  -0,01350t</t>
  </si>
  <si>
    <t>1868016335</t>
  </si>
  <si>
    <t>79</t>
  </si>
  <si>
    <t>735162130.S</t>
  </si>
  <si>
    <t>Montáž vykurovacieho telesa rúrkového výšky 1220 mm</t>
  </si>
  <si>
    <t>-1295377972</t>
  </si>
  <si>
    <t>80</t>
  </si>
  <si>
    <t>484520002800.S</t>
  </si>
  <si>
    <t>Teleso vykurovacie rebríkové oceľové, lxvxhĺ 750x1220x30-65 mm, pripojenie G 1/2" vnútorné</t>
  </si>
  <si>
    <t>-1968345982</t>
  </si>
  <si>
    <t>81</t>
  </si>
  <si>
    <t>998735201.S</t>
  </si>
  <si>
    <t>Presun hmôt pre vykurovacie telesá v objektoch výšky do 6 m</t>
  </si>
  <si>
    <t>-648633534</t>
  </si>
  <si>
    <t>763</t>
  </si>
  <si>
    <t>Konštrukcie - drevostavby</t>
  </si>
  <si>
    <t>82</t>
  </si>
  <si>
    <t>763115712.S1</t>
  </si>
  <si>
    <t>Priečka SDK hr. 100 mm, dvojito opláštená doskou impregnovanou  2x12,5 mm</t>
  </si>
  <si>
    <t>1231885560</t>
  </si>
  <si>
    <t>1,7*4,2*1,05</t>
  </si>
  <si>
    <t>odpocet otvorov</t>
  </si>
  <si>
    <t>"dvere 1475/2500" -1,475*2,5</t>
  </si>
  <si>
    <t>83</t>
  </si>
  <si>
    <t>763135035.S1</t>
  </si>
  <si>
    <t>Kazetový podhľad 600 x 600 mm, hrana ostrá, konštrukcia viditeľná, doska sadrokartónová biela hr. 12,5 mm, DLHÉ ZAVESY AZ NA SV 2,5 M</t>
  </si>
  <si>
    <t>1099869798</t>
  </si>
  <si>
    <t>84</t>
  </si>
  <si>
    <t>763161550.S</t>
  </si>
  <si>
    <t>Montáž SDK obkladu - kapotáže r. š. do 500 mm, 2x hrana s rohovou lištou, dvojité opláštenie doskami hr. 2x12,5 mm</t>
  </si>
  <si>
    <t>1677891518</t>
  </si>
  <si>
    <t>"1.06_wc-ženy" (1+1)*1,5</t>
  </si>
  <si>
    <t>"1.07_wc-muži" (1+1+1)*1,5</t>
  </si>
  <si>
    <t>85</t>
  </si>
  <si>
    <t>590110002800.S</t>
  </si>
  <si>
    <t>Doska sadrokartónová impregnovaná H2, hr. 12,5 mm</t>
  </si>
  <si>
    <t>348115125</t>
  </si>
  <si>
    <t>9,5*1,05 'Prepočítané koeficientom množstva</t>
  </si>
  <si>
    <t>86</t>
  </si>
  <si>
    <t>998763201.S</t>
  </si>
  <si>
    <t>Presun hmôt pre drevostavby v objektoch výšky do 12 m</t>
  </si>
  <si>
    <t>158434434</t>
  </si>
  <si>
    <t>766</t>
  </si>
  <si>
    <t>Konštrukcie stolárske</t>
  </si>
  <si>
    <t>87</t>
  </si>
  <si>
    <t>766621407.S</t>
  </si>
  <si>
    <t>Montáž  plastových dverí s hydroizolačnými páskami paropriepustnými, s variabilným difúznym odporom</t>
  </si>
  <si>
    <t>-1001971447</t>
  </si>
  <si>
    <t>"dvere v novej sdk priecke na chodbe 1475/2500" (1,55+2,55)*2*1</t>
  </si>
  <si>
    <t>88</t>
  </si>
  <si>
    <t>283290006700.S</t>
  </si>
  <si>
    <t>Tesniaca vzduchotesná fólia s variabilným difúznym odporom, š. 70 mm, dĺ. 50 mm, pre lepenie fólie na rám okna, tesnenie pripájacej škáry okenného rámu a muriva</t>
  </si>
  <si>
    <t>-1222630103</t>
  </si>
  <si>
    <t>89</t>
  </si>
  <si>
    <t>611420091030.S1</t>
  </si>
  <si>
    <t>Dvere plastové dvojkridlové, rozmer 1475/2500 mm s nadsvetlikom, izolačné trojsklo</t>
  </si>
  <si>
    <t>64322868</t>
  </si>
  <si>
    <t>90</t>
  </si>
  <si>
    <t>766662112.S</t>
  </si>
  <si>
    <t>Montáž dverového krídla otočného jednokrídlového poldrážkového, do existujúcej zárubne, vrátane kovania</t>
  </si>
  <si>
    <t>696929726</t>
  </si>
  <si>
    <t>91</t>
  </si>
  <si>
    <t>549150000600.S</t>
  </si>
  <si>
    <t>Kľučka dverová a rozeta 2x, nehrdzavejúca oceľ, povrch nerez brúsený</t>
  </si>
  <si>
    <t>-76788694</t>
  </si>
  <si>
    <t>92</t>
  </si>
  <si>
    <t>611610001500.S</t>
  </si>
  <si>
    <t>Dvere vnútorné jednokrídlové, šírka 600-900 mm, výplň papierová voština, povrch dýha, plné</t>
  </si>
  <si>
    <t>-973930480</t>
  </si>
  <si>
    <t>93</t>
  </si>
  <si>
    <t>998766201.S</t>
  </si>
  <si>
    <t>Presun hmot pre konštrukcie stolárske v objektoch výšky do 6 m</t>
  </si>
  <si>
    <t>1831347832</t>
  </si>
  <si>
    <t>767</t>
  </si>
  <si>
    <t>Konštrukcie doplnkové kovové</t>
  </si>
  <si>
    <t>94</t>
  </si>
  <si>
    <t>767646520.S</t>
  </si>
  <si>
    <t>Montáž dverí hliníkových, vchodových, 1 m obvodu dverí + tesniaca paska</t>
  </si>
  <si>
    <t>1205390658</t>
  </si>
  <si>
    <t>95</t>
  </si>
  <si>
    <t>553410097110.S1</t>
  </si>
  <si>
    <t>Dvere vchodové hliníkové dvojkrídlové s nadsvetlíkom, izolačné trojsklo, rozmer 1480x2500 mm, farba antracit</t>
  </si>
  <si>
    <t>-2032082014</t>
  </si>
  <si>
    <t>96</t>
  </si>
  <si>
    <t>998767201.S</t>
  </si>
  <si>
    <t>Presun hmôt pre kovové stavebné doplnkové konštrukcie v objektoch výšky do 6 m</t>
  </si>
  <si>
    <t>1978112404</t>
  </si>
  <si>
    <t>769</t>
  </si>
  <si>
    <t>Montáže vzduchotechnických zariadení</t>
  </si>
  <si>
    <t>97</t>
  </si>
  <si>
    <t>769011445.S</t>
  </si>
  <si>
    <t>Montáž radiálneho ventilátora plastového do kruhového potrubia veľkosť: 315</t>
  </si>
  <si>
    <t>148624820</t>
  </si>
  <si>
    <t>"1.05_upratovacia komora" 1</t>
  </si>
  <si>
    <t>98</t>
  </si>
  <si>
    <t>429140006500.S1</t>
  </si>
  <si>
    <t xml:space="preserve">Ventilátor do kruhového potrubia, radiálny, plastový, D potrubia 315 mm, </t>
  </si>
  <si>
    <t>1334990125</t>
  </si>
  <si>
    <t>769049100.S</t>
  </si>
  <si>
    <t>Montáž sušiča rúk</t>
  </si>
  <si>
    <t>926981546</t>
  </si>
  <si>
    <t>100</t>
  </si>
  <si>
    <t>429420016300.S</t>
  </si>
  <si>
    <t>Sušič rúk teplovzdušný, prietok 170 m3/h,</t>
  </si>
  <si>
    <t>1082372923</t>
  </si>
  <si>
    <t>101</t>
  </si>
  <si>
    <t>769082315.S</t>
  </si>
  <si>
    <t>Demontáž sušičov rúk,  -0,0028 t</t>
  </si>
  <si>
    <t>-1847372429</t>
  </si>
  <si>
    <t>102</t>
  </si>
  <si>
    <t>998769201.S</t>
  </si>
  <si>
    <t>Presun hmôt pre montáž vzduchotechnických zariadení v stavbe (objekte) výšky do 7 m</t>
  </si>
  <si>
    <t>1733814620</t>
  </si>
  <si>
    <t>771</t>
  </si>
  <si>
    <t>Podlahy z dlaždíc</t>
  </si>
  <si>
    <t>103</t>
  </si>
  <si>
    <t>771415016.S</t>
  </si>
  <si>
    <t>Montáž soklíkov z obkladačiek do tmelu veľ. 300 x 150 mm</t>
  </si>
  <si>
    <t>-1870223972</t>
  </si>
  <si>
    <t>plocha_soklik/0,15</t>
  </si>
  <si>
    <t>104</t>
  </si>
  <si>
    <t>597640000600.S</t>
  </si>
  <si>
    <t>Obkladačky keramické glazované jednofarebné hladké lxv 300x150x14 mm, farbu určí investor</t>
  </si>
  <si>
    <t>-1956104709</t>
  </si>
  <si>
    <t>13,633*0,156 'Prepočítané koeficientom množstva</t>
  </si>
  <si>
    <t>105</t>
  </si>
  <si>
    <t>771575129.S</t>
  </si>
  <si>
    <t>Montáž podláh z dlaždíc keramických do tmelu v obmedzenom priestore veľ. 300 x 300 mm</t>
  </si>
  <si>
    <t>1336545337</t>
  </si>
  <si>
    <t>106</t>
  </si>
  <si>
    <t>597740001600.S</t>
  </si>
  <si>
    <t>Dlaždice keramické, lxvxhr 297x297x8 mm, farbu určí investor</t>
  </si>
  <si>
    <t>1231380002</t>
  </si>
  <si>
    <t>30,881*1,05 'Prepočítané koeficientom množstva</t>
  </si>
  <si>
    <t>107</t>
  </si>
  <si>
    <t>998771201.S</t>
  </si>
  <si>
    <t>Presun hmôt pre podlahy z dlaždíc v objektoch výšky do 6m</t>
  </si>
  <si>
    <t>-642830722</t>
  </si>
  <si>
    <t>781</t>
  </si>
  <si>
    <t>Obklady</t>
  </si>
  <si>
    <t>108</t>
  </si>
  <si>
    <t>781445070.S</t>
  </si>
  <si>
    <t>Montáž obkladov vnútor. stien z obkladačiek kladených do tmelu v obmedzenom priestore veľ. 300x300 mm</t>
  </si>
  <si>
    <t>-379258003</t>
  </si>
  <si>
    <t>109</t>
  </si>
  <si>
    <t>597640000400.S1</t>
  </si>
  <si>
    <t>Obkladačky keramické glazované jednofarebné hladké lxv 300x100 mm, farbu určí investor</t>
  </si>
  <si>
    <t>-876414955</t>
  </si>
  <si>
    <t>51,119*1,05 'Prepočítané koeficientom množstva</t>
  </si>
  <si>
    <t>110</t>
  </si>
  <si>
    <t>998781201.S</t>
  </si>
  <si>
    <t>Presun hmôt pre obklady keramické v objektoch výšky do 6 m</t>
  </si>
  <si>
    <t>-1238614466</t>
  </si>
  <si>
    <t>783</t>
  </si>
  <si>
    <t>Nátery</t>
  </si>
  <si>
    <t>111</t>
  </si>
  <si>
    <t>783101812.S1</t>
  </si>
  <si>
    <t>Odstránenie starých náterov z oceľových konštrukcií  zárubní oceľovou kefou</t>
  </si>
  <si>
    <t>49348097</t>
  </si>
  <si>
    <t>"1.03_vstupny priestor_dvere 80/197" (0,9+2,05*2)*3*1,05</t>
  </si>
  <si>
    <t>"1.05_upratovacia komora_dvere 70/197" (0,8+2,05*2)*1*1,05</t>
  </si>
  <si>
    <t>"1.06_wc-ženy_dvere 60/197" (0,7+2,05*2)*2*1,05</t>
  </si>
  <si>
    <t>"1.07_wc-muži_dvere 60/197" (0,7+2,05*2)*3*1,05</t>
  </si>
  <si>
    <t>112</t>
  </si>
  <si>
    <t>783222100.S1</t>
  </si>
  <si>
    <t>Nátery kov.stav.doplnk.konštr. zarubní syntetické farby na vzduchu schnúce dvojnásobné</t>
  </si>
  <si>
    <t>-1074024125</t>
  </si>
  <si>
    <t>113</t>
  </si>
  <si>
    <t>783414340.S</t>
  </si>
  <si>
    <t>Nátery kovového potrubia olejové do DN 50 mm dvojnás. 1x email a základným náterom - 140µm</t>
  </si>
  <si>
    <t>-249109096</t>
  </si>
  <si>
    <t>"odhad" 15</t>
  </si>
  <si>
    <t>114</t>
  </si>
  <si>
    <t>783414740.S</t>
  </si>
  <si>
    <t>Nátery kovového potrubia olejové do DN 50 mm základné - 35µm</t>
  </si>
  <si>
    <t>-425843865</t>
  </si>
  <si>
    <t>"odhada" 15</t>
  </si>
  <si>
    <t>115</t>
  </si>
  <si>
    <t>783894622.S</t>
  </si>
  <si>
    <t>Náter farbami akrylátovými ekologickými riediteľnými vodou, biely náter sadrokartónových stien 2x</t>
  </si>
  <si>
    <t>-1236115785</t>
  </si>
  <si>
    <t>plocha_sdk_steny*2*1,05</t>
  </si>
  <si>
    <t>784</t>
  </si>
  <si>
    <t>Maľby</t>
  </si>
  <si>
    <t>116</t>
  </si>
  <si>
    <t>784410100.S</t>
  </si>
  <si>
    <t>Penetrovanie jednonásobné jemnozrnných podkladov výšky do 3,80 m</t>
  </si>
  <si>
    <t>-1188268180</t>
  </si>
  <si>
    <t>117</t>
  </si>
  <si>
    <t>784410500.S</t>
  </si>
  <si>
    <t>Prebrúsenie a oprášenie jemnozrnných povrchov výšky do 3,80 m</t>
  </si>
  <si>
    <t>1752025785</t>
  </si>
  <si>
    <t>plocha_marmolit*1,05</t>
  </si>
  <si>
    <t>(plocha_obklad/2)*1*1,05</t>
  </si>
  <si>
    <t>118</t>
  </si>
  <si>
    <t>784410600.S</t>
  </si>
  <si>
    <t>Vyrovnanie trhlín a nerovností na jemnozrnných povrchoch výšky do 3,80 m</t>
  </si>
  <si>
    <t>-934645612</t>
  </si>
  <si>
    <t>119</t>
  </si>
  <si>
    <t>784418012.S</t>
  </si>
  <si>
    <t>Zakrývanie podláh a zariadení papierom v miestnostiach alebo na schodisku</t>
  </si>
  <si>
    <t>1363417151</t>
  </si>
  <si>
    <t>120</t>
  </si>
  <si>
    <t>784452471.S</t>
  </si>
  <si>
    <t>Maľby z maliarskych zmesí na vodnej báze, ručne nanášané tónované s bielym stropom dvojnásobné na jemnozrnný podklad výšky do 3,80 m</t>
  </si>
  <si>
    <t>66000366</t>
  </si>
  <si>
    <t>121</t>
  </si>
  <si>
    <t>784481010.S</t>
  </si>
  <si>
    <t>Stierka stien na podklad jemnozrnný výšky do 3,80 m</t>
  </si>
  <si>
    <t>277004225</t>
  </si>
  <si>
    <t>plocha_malba*0,4 "cca 40% z celkovej plochy</t>
  </si>
  <si>
    <t>Práce a dodávky M</t>
  </si>
  <si>
    <t>21-M</t>
  </si>
  <si>
    <t>Elektromontáže</t>
  </si>
  <si>
    <t>122</t>
  </si>
  <si>
    <t>210203051.S</t>
  </si>
  <si>
    <t>Montáž a zapojenie LED panelu 600x600 mm do kazetového stropu</t>
  </si>
  <si>
    <t>1667384057</t>
  </si>
  <si>
    <t>123</t>
  </si>
  <si>
    <t>348130002418.S</t>
  </si>
  <si>
    <t>LED svietidlo interiérové zabudovateľné pohľadové 1x40W, IP40, 4000 K, 3600 lm, 595x595 mm</t>
  </si>
  <si>
    <t>128</t>
  </si>
  <si>
    <t>1082097132</t>
  </si>
  <si>
    <t>124</t>
  </si>
  <si>
    <t>210290858.S1</t>
  </si>
  <si>
    <t>Napojenie svietidiel - uprava elektrických rozvodov</t>
  </si>
  <si>
    <t>119320934</t>
  </si>
  <si>
    <t>125</t>
  </si>
  <si>
    <t>210290858.S2</t>
  </si>
  <si>
    <t xml:space="preserve">Úprava elektroinštalácie, rozvodov z dovodu rekonštrukcie </t>
  </si>
  <si>
    <t>komplet</t>
  </si>
  <si>
    <t>890750140</t>
  </si>
  <si>
    <t>126</t>
  </si>
  <si>
    <t>210962024.S</t>
  </si>
  <si>
    <t xml:space="preserve">Demontáž svietidla - žiarovkové  nástenné prisadené </t>
  </si>
  <si>
    <t>2105957777</t>
  </si>
  <si>
    <t>2+2+1+2 "socialne zariadenia</t>
  </si>
  <si>
    <t>2 "vstupny priestor</t>
  </si>
  <si>
    <t>22-M</t>
  </si>
  <si>
    <t>Montáže oznamovacích a zabezpečovacích zariadení</t>
  </si>
  <si>
    <t>127</t>
  </si>
  <si>
    <t>220260504.S1</t>
  </si>
  <si>
    <t>Zasekanie a zacistenie rozvodov vody a eli. pod omietkou</t>
  </si>
  <si>
    <t>-528175854</t>
  </si>
  <si>
    <t>"odhad" 150</t>
  </si>
  <si>
    <t>HZS</t>
  </si>
  <si>
    <t>Hodinové zúčtovacie sadzby</t>
  </si>
  <si>
    <t>HZS000112.S</t>
  </si>
  <si>
    <t>Stavebno montážne práce náročnejšie, ucelené, obtiažne, rutinné (Tr. 2) v rozsahu viac ako 8 hodín náročnejšie</t>
  </si>
  <si>
    <t>hod</t>
  </si>
  <si>
    <t>512</t>
  </si>
  <si>
    <t>652784024</t>
  </si>
  <si>
    <t>"práce bližšie nešpecifikované, ktoré môžu vzniknúť pri rekonkštrukčných prácach" 20</t>
  </si>
  <si>
    <t>Investičné náklady neobsiahnuté v cenách</t>
  </si>
  <si>
    <t>129</t>
  </si>
  <si>
    <t>000400022.S</t>
  </si>
  <si>
    <t>Projektové práce - stavebná časť (stavebné objekty vrátane ich technického vybavenia). náklady na dokumentáciu skutočného zhotovenia stavby</t>
  </si>
  <si>
    <t>eur</t>
  </si>
  <si>
    <t>1024</t>
  </si>
  <si>
    <t>-89044883</t>
  </si>
  <si>
    <t>130</t>
  </si>
  <si>
    <t>001000034.S</t>
  </si>
  <si>
    <t>Inžinierska činnosť - skúšky a revízie ostatné skúšky, revízna správa na elektroinštaláciu</t>
  </si>
  <si>
    <t>-2023859159</t>
  </si>
  <si>
    <t>POZ</t>
  </si>
  <si>
    <t>POZNÁMKY</t>
  </si>
  <si>
    <t>131</t>
  </si>
  <si>
    <t>POZNAMKA_4</t>
  </si>
  <si>
    <t>Kontrolný rozpočet/zadanie pre verejné obstarávanie bol zostavený na základe požiadaviek investora a  po obhliadke uskutočnenej dňa 6.05.2024 za pritomnosti zástupcov investora.</t>
  </si>
  <si>
    <t>1526031439</t>
  </si>
  <si>
    <t>P</t>
  </si>
  <si>
    <t xml:space="preserve">Poznámka k položke:_x000D_
_x000D_
</t>
  </si>
  <si>
    <t>132</t>
  </si>
  <si>
    <t>POZNAMKA_5</t>
  </si>
  <si>
    <t xml:space="preserve">Vzhľadom na súčasnú nepredvídateľnú zmenu cien stavebných materiálov, je možné tento rozpočet považovať za aktuálny iba v období približne 2 mesiace od jeho vyhotovenia. </t>
  </si>
  <si>
    <t>-1268624026</t>
  </si>
  <si>
    <t>VP</t>
  </si>
  <si>
    <t xml:space="preserve">  Práce naviac</t>
  </si>
  <si>
    <t>PN</t>
  </si>
  <si>
    <t>2,773</t>
  </si>
  <si>
    <t>29,117</t>
  </si>
  <si>
    <t>4,046</t>
  </si>
  <si>
    <t>20,276</t>
  </si>
  <si>
    <t>19,31</t>
  </si>
  <si>
    <t>3,853</t>
  </si>
  <si>
    <t>02 - Kuchynka/Denná miestnosť</t>
  </si>
  <si>
    <t>30,573</t>
  </si>
  <si>
    <t>4,845</t>
  </si>
  <si>
    <t xml:space="preserve">    726 - Opravy v inštalačných prefabrikátoch</t>
  </si>
  <si>
    <t xml:space="preserve">    764 - Konštrukcie klampiarske</t>
  </si>
  <si>
    <t xml:space="preserve">    786 - Čalúnnické práce</t>
  </si>
  <si>
    <t>-1423073843</t>
  </si>
  <si>
    <t>"okno_2000/1500" 2*1,5</t>
  </si>
  <si>
    <t>"1.02_denna miestnost_dvere 80/197"  0,9*2,05</t>
  </si>
  <si>
    <t>99649850</t>
  </si>
  <si>
    <t>"oknoi_2000/1500" (2,05+1,55)*2*1</t>
  </si>
  <si>
    <t>-510523874</t>
  </si>
  <si>
    <t>-2049890428</t>
  </si>
  <si>
    <t>403092078</t>
  </si>
  <si>
    <t>1816633634</t>
  </si>
  <si>
    <t>-939211973</t>
  </si>
  <si>
    <t>482953309</t>
  </si>
  <si>
    <t>-1816383386</t>
  </si>
  <si>
    <t>-577401932</t>
  </si>
  <si>
    <t>"1.02_denna miestnost"  19,31</t>
  </si>
  <si>
    <t>968072641.S1</t>
  </si>
  <si>
    <t xml:space="preserve">Demontáž a spätná montáž okenných mreží,  </t>
  </si>
  <si>
    <t>-759240417</t>
  </si>
  <si>
    <t>"okno_2000/1500" 2*1,5*1,05</t>
  </si>
  <si>
    <t>968081112.S</t>
  </si>
  <si>
    <t>Vyvesenie plastového okenného krídla do suti plochy do 1, 5 m2, -0,01400t</t>
  </si>
  <si>
    <t>-321840494</t>
  </si>
  <si>
    <t>"okno_dvojkridlove_2000/1500" 2</t>
  </si>
  <si>
    <t>968081115.S</t>
  </si>
  <si>
    <t>Demontáž okien plastových, 1 bm obvodu - 0,007t</t>
  </si>
  <si>
    <t>-1755337037</t>
  </si>
  <si>
    <t>"okno_dvojkridlove_2000/1500" (2+1,5)*2*1*1,05</t>
  </si>
  <si>
    <t>1036839698</t>
  </si>
  <si>
    <t>"1.02_denna miestnost"  (1,8*0,6)</t>
  </si>
  <si>
    <t>"sokliky" (3,9*2+6,025+4,66)*0,15</t>
  </si>
  <si>
    <t>2134586889</t>
  </si>
  <si>
    <t>1560433503</t>
  </si>
  <si>
    <t>418711519</t>
  </si>
  <si>
    <t>-148448499</t>
  </si>
  <si>
    <t>3,975*20 'Prepočítané koeficientom množstva</t>
  </si>
  <si>
    <t>1975329979</t>
  </si>
  <si>
    <t>-1473993189</t>
  </si>
  <si>
    <t>3,975*5 'Prepočítané koeficientom množstva</t>
  </si>
  <si>
    <t>480567109</t>
  </si>
  <si>
    <t>1868173966</t>
  </si>
  <si>
    <t>-1184505508</t>
  </si>
  <si>
    <t>947143104</t>
  </si>
  <si>
    <t>725310823.S</t>
  </si>
  <si>
    <t>Demontáž drezu jednodielneho bez výtokovej armatúry vstavanej v kuchynskej zostave,  -0,00920t</t>
  </si>
  <si>
    <t>-851081387</t>
  </si>
  <si>
    <t>105745563</t>
  </si>
  <si>
    <t>725829201.S</t>
  </si>
  <si>
    <t>Montáž batérie umývadlovej a drezovej nástennej pákovej alebo klasickej s mechanickým ovládaním</t>
  </si>
  <si>
    <t>619845992</t>
  </si>
  <si>
    <t>551450000600.S</t>
  </si>
  <si>
    <t>Batéria drezová stojanková páková</t>
  </si>
  <si>
    <t>-1671183095</t>
  </si>
  <si>
    <t>-1692537579</t>
  </si>
  <si>
    <t>726</t>
  </si>
  <si>
    <t>Opravy v inštalačných prefabrikátoch</t>
  </si>
  <si>
    <t>726190906.S</t>
  </si>
  <si>
    <t>Oprava v inštalačných prefabrikátoch, odmontovanie kuchynskej linky a armatúr</t>
  </si>
  <si>
    <t>1938514785</t>
  </si>
  <si>
    <t>1329131498</t>
  </si>
  <si>
    <t>"1.02_denna miestnost"  1</t>
  </si>
  <si>
    <t>-1543182604</t>
  </si>
  <si>
    <t>-1867596080</t>
  </si>
  <si>
    <t>735154143.S</t>
  </si>
  <si>
    <t>Montáž vykurovacieho telesa panelového dvojradového výšky 600 mm/ dĺžky 1400-1800 mm</t>
  </si>
  <si>
    <t>683640180</t>
  </si>
  <si>
    <t>484530066900.S</t>
  </si>
  <si>
    <t>Teleso vykurovacie doskové dvojradové oceľové, vxlxhĺ 600x1800x100 mm, s bočným pripojením a dvoma konvektormi</t>
  </si>
  <si>
    <t>2008632521</t>
  </si>
  <si>
    <t>735411812.S</t>
  </si>
  <si>
    <t>Demontáž konvektora stavebnej dĺžky nad 700 do 1600 mm,  -0,03600t</t>
  </si>
  <si>
    <t>-1463383457</t>
  </si>
  <si>
    <t>735412112.S</t>
  </si>
  <si>
    <t>Konvektorová vykurovacia lavica dĺžky 1000 mm  s mramodurovou doskou</t>
  </si>
  <si>
    <t>1305899839</t>
  </si>
  <si>
    <t>-1158442115</t>
  </si>
  <si>
    <t>-178870508</t>
  </si>
  <si>
    <t>763139532.S</t>
  </si>
  <si>
    <t>Demontáž sadrokartónového podhľadu s jednovrstvou nosnou konštrukciou z oceľových profilov, dvojité opláštenie, -0,03460t</t>
  </si>
  <si>
    <t>-1977262004</t>
  </si>
  <si>
    <t>-525070059</t>
  </si>
  <si>
    <t>764</t>
  </si>
  <si>
    <t>Konštrukcie klampiarske</t>
  </si>
  <si>
    <t>764410751.S</t>
  </si>
  <si>
    <t>Montáž oplechovania parapetov z hliníkového farebného Al plechu, vrátane rohov r.š. 330 mm</t>
  </si>
  <si>
    <t>-54988319</t>
  </si>
  <si>
    <t>194210003800.S</t>
  </si>
  <si>
    <t>Tabuľa Al farbená jednostranne 1000x2000 mm</t>
  </si>
  <si>
    <t>572356621</t>
  </si>
  <si>
    <t>764410850.S</t>
  </si>
  <si>
    <t>Demontáž oplechovania parapetov rš od 100 do 330 mm,  -0,00135t</t>
  </si>
  <si>
    <t>302213414</t>
  </si>
  <si>
    <t>998764201.S</t>
  </si>
  <si>
    <t>Presun hmôt pre konštrukcie klampiarske v objektoch výšky do 6 m</t>
  </si>
  <si>
    <t>938160927</t>
  </si>
  <si>
    <t>766621400.S</t>
  </si>
  <si>
    <t>Montáž okien plastových s hydroizolačnými páskami (exteriérová a interiérová)</t>
  </si>
  <si>
    <t>-1418770317</t>
  </si>
  <si>
    <t>"okno_2000/1500" (2,05+1,55)*2*1</t>
  </si>
  <si>
    <t>283290006100.S</t>
  </si>
  <si>
    <t>Tesniaca paropriepustná fólia polymér-flísová, š. 290 mm, dĺ. 30 m, pre tesnenie pripájacej škáry okenného rámu a muriva z exteriéru</t>
  </si>
  <si>
    <t>-1773898791</t>
  </si>
  <si>
    <t>283290006200.S</t>
  </si>
  <si>
    <t>Tesniaca paronepriepustná fólia polymér-flísová, š. 70 mm, dĺ. 30 m, pre tesnenie pripájacej škáry okenného rámu a muriva z interiéru</t>
  </si>
  <si>
    <t>172838520</t>
  </si>
  <si>
    <t>611410091030.S</t>
  </si>
  <si>
    <t>Okno plastové dvojkrídklové OS+OS, izolačné trojsklo, rozmer 2000/1500 mm, farba ANTRACIT</t>
  </si>
  <si>
    <t>1436693740</t>
  </si>
  <si>
    <t>766694143.S</t>
  </si>
  <si>
    <t>Montáž parapetnej dosky plastovej šírky do 300 mm, dĺžky 1600-2600 mm</t>
  </si>
  <si>
    <t>766597135</t>
  </si>
  <si>
    <t>611560000400.S</t>
  </si>
  <si>
    <t xml:space="preserve">Parapetná doska plastová, šírka 300 mm, komôrková vnútorná, </t>
  </si>
  <si>
    <t>390040868</t>
  </si>
  <si>
    <t>1*2,1 'Prepočítané koeficientom množstva</t>
  </si>
  <si>
    <t>766811002.S</t>
  </si>
  <si>
    <t>Montáž kuchynskej linky drevenej, korpus spodnej skrinky, na nožičkách, šírky nad 400  do 800 mm</t>
  </si>
  <si>
    <t>-192251125</t>
  </si>
  <si>
    <t>615620000200.S</t>
  </si>
  <si>
    <t>Korpus spodnej skrinky drevený, do 800 mm, s nožičkami</t>
  </si>
  <si>
    <t>1847689578</t>
  </si>
  <si>
    <t>766811003.S</t>
  </si>
  <si>
    <t>Montáž kuchynskej linky drevenej, korpus spodnej skrinky, na nožičkách, šírky nad 800 mm</t>
  </si>
  <si>
    <t>-1495911825</t>
  </si>
  <si>
    <t>615620000300.S</t>
  </si>
  <si>
    <t>Korpus spodnej skrinky drevený, nad 800 mm, s nožičkami</t>
  </si>
  <si>
    <t>1454906527</t>
  </si>
  <si>
    <t>766811004.S</t>
  </si>
  <si>
    <t>Montáž kuchynskej linky drevenej, pripevnenie soklíkovej lišty</t>
  </si>
  <si>
    <t>-1422971392</t>
  </si>
  <si>
    <t>615630000100.S</t>
  </si>
  <si>
    <t>Soklíková lišta drevená</t>
  </si>
  <si>
    <t>-585416923</t>
  </si>
  <si>
    <t>766811012.S</t>
  </si>
  <si>
    <t>Montáž kuchynskej linky drevenej, korpus hornej skrinky, priskrutkovaných na   stenu, šírky nad 400 do 800 mm</t>
  </si>
  <si>
    <t>-1657616884</t>
  </si>
  <si>
    <t>615620000800.S</t>
  </si>
  <si>
    <t>Korpus hornej skrinky drevený, do 800 mm</t>
  </si>
  <si>
    <t>2065741362</t>
  </si>
  <si>
    <t>766811013.S</t>
  </si>
  <si>
    <t>Montáž kuchynskej linky drevenej, korpus hornej skrinky, priskrutkovaných na   stenu, šírky nad 800 mm</t>
  </si>
  <si>
    <t>-960520967</t>
  </si>
  <si>
    <t>615620000900.S</t>
  </si>
  <si>
    <t>Korpus hornej skrinky drevený, nad 800 mm</t>
  </si>
  <si>
    <t>209585376</t>
  </si>
  <si>
    <t>766811021.S</t>
  </si>
  <si>
    <t>Montáž kuchynskej linky drevenej, dvierka hornej skrinky vrátane pántov, plné</t>
  </si>
  <si>
    <t>-1685700723</t>
  </si>
  <si>
    <t>615670000100.S</t>
  </si>
  <si>
    <t>Dvierka hornej skrinky drevené vrátane pántov, plné</t>
  </si>
  <si>
    <t>253338839</t>
  </si>
  <si>
    <t>766811024.S</t>
  </si>
  <si>
    <t>Montáž kuchynskej linky drevenej, úchytov na dvierka alebo zásuvky príborníka</t>
  </si>
  <si>
    <t>-1199855927</t>
  </si>
  <si>
    <t>562110000200.S</t>
  </si>
  <si>
    <t>Úchytka na dvierka alebo zásuvky príborníka</t>
  </si>
  <si>
    <t>-410931667</t>
  </si>
  <si>
    <t>766811026.S</t>
  </si>
  <si>
    <t>Montáž kuchynskej linky drevenej, dvierka spodnej skrinky vrátane pántov, plné</t>
  </si>
  <si>
    <t>-334944146</t>
  </si>
  <si>
    <t>615670000400.S</t>
  </si>
  <si>
    <t>Dvierka drevené spodnej skrinky vrátane pántov, plné</t>
  </si>
  <si>
    <t>-1502148713</t>
  </si>
  <si>
    <t>766811032.S</t>
  </si>
  <si>
    <t>Montáž kuchynskej linky drevenej, pracovnej dosky vrátane zadnej zaklapavacej lišty nad 1000 do 2000 mm</t>
  </si>
  <si>
    <t>2086272358</t>
  </si>
  <si>
    <t>615680000200.S</t>
  </si>
  <si>
    <t>Pracovná doska drevená vrátane zadnej zaklapávacej lišty do 2000 mm</t>
  </si>
  <si>
    <t>1714798886</t>
  </si>
  <si>
    <t>766811036.S</t>
  </si>
  <si>
    <t>Montáž kuchynskej linky drevenej, vyrezanie otvoru vrátane zamerania, pre drez, várnu dosku,</t>
  </si>
  <si>
    <t>-1354525366</t>
  </si>
  <si>
    <t>766811037.S</t>
  </si>
  <si>
    <t>Montáž kuchynskej linky drevenej, osadenie drezu, so zasilikónovaním a upevnením</t>
  </si>
  <si>
    <t>775567161</t>
  </si>
  <si>
    <t>552310000200.S</t>
  </si>
  <si>
    <t>Kuchynský drez nerezový na zapustenie do dosky 340x400 mm</t>
  </si>
  <si>
    <t>-1731515538</t>
  </si>
  <si>
    <t>766811038.S</t>
  </si>
  <si>
    <t>Montáž kuchynskej linky drevenej, osadenie varnej dosky so zasilikónovaním a upevnením</t>
  </si>
  <si>
    <t>-1714026693</t>
  </si>
  <si>
    <t>541111</t>
  </si>
  <si>
    <t>Sklokeramicka varná doska 2ks varných zón, určí investor</t>
  </si>
  <si>
    <t>496020290</t>
  </si>
  <si>
    <t>766811052.S</t>
  </si>
  <si>
    <t>Montáž kuchynskej linky drevenej, osadenie svetelnej rampy priskrutkovanej na horné skrinky nad 1000 do 2000 mm</t>
  </si>
  <si>
    <t>-763575936</t>
  </si>
  <si>
    <t>615690000200.S</t>
  </si>
  <si>
    <t>Svetelná rampa do 2000 mm</t>
  </si>
  <si>
    <t>665927188</t>
  </si>
  <si>
    <t>766811073.S1</t>
  </si>
  <si>
    <t>Odpojenie a spätné osadenie mikrovlnej rúry</t>
  </si>
  <si>
    <t>-774048690</t>
  </si>
  <si>
    <t>766811074.S</t>
  </si>
  <si>
    <t>Montáž kuchynskej linky drevenej, osadenie vstavanej chladničky</t>
  </si>
  <si>
    <t>-377236691</t>
  </si>
  <si>
    <t>20980,1</t>
  </si>
  <si>
    <t>Vstavana chladnicka do spodneho korpusu</t>
  </si>
  <si>
    <t>-2008937753</t>
  </si>
  <si>
    <t>Poznámka k položke:_x000D_
Účinne a bez šmúh odstraňuje nečistotu a zvyšky potravín z chladničky a nezanecháva šmuhy.</t>
  </si>
  <si>
    <t>766811074.S1</t>
  </si>
  <si>
    <t>Odpojenie a spätné osadenie chladničky</t>
  </si>
  <si>
    <t>-1871637539</t>
  </si>
  <si>
    <t>766811801.S</t>
  </si>
  <si>
    <t>Demontáž kuchynskej linky drevenej, spodnej skrinky     -0,0130t</t>
  </si>
  <si>
    <t>-532182014</t>
  </si>
  <si>
    <t>766811802.S</t>
  </si>
  <si>
    <t>Demontáž kuchynskej linky drevenej, hornej skrinky       -0,01000t</t>
  </si>
  <si>
    <t>786298518</t>
  </si>
  <si>
    <t>766811803.S</t>
  </si>
  <si>
    <t>Demontáž kuchynskej linky drevenej, pracovnej dosky     -0,02100t</t>
  </si>
  <si>
    <t>2053329746</t>
  </si>
  <si>
    <t>-1190211351</t>
  </si>
  <si>
    <t>767661500.S</t>
  </si>
  <si>
    <t>Montáž interierovej žalúzie hliníkovej lamelovej štandardnej</t>
  </si>
  <si>
    <t>323603605</t>
  </si>
  <si>
    <t>611530061300.S</t>
  </si>
  <si>
    <t>Žalúzie interiérové hliníkové, lamela šírky 18/25 mm, biela, bez vedenia</t>
  </si>
  <si>
    <t>-1980892105</t>
  </si>
  <si>
    <t>444345263</t>
  </si>
  <si>
    <t>-1745235485</t>
  </si>
  <si>
    <t>1129175693</t>
  </si>
  <si>
    <t>18,487*0,156 'Prepočítané koeficientom množstva</t>
  </si>
  <si>
    <t>1288580372</t>
  </si>
  <si>
    <t>-172172588</t>
  </si>
  <si>
    <t>20,276*1,05 'Prepočítané koeficientom množstva</t>
  </si>
  <si>
    <t>-1732355335</t>
  </si>
  <si>
    <t>1906480020</t>
  </si>
  <si>
    <t>-1126814756</t>
  </si>
  <si>
    <t>4,046*1,05 'Prepočítané koeficientom množstva</t>
  </si>
  <si>
    <t>-1144792156</t>
  </si>
  <si>
    <t>1094333452</t>
  </si>
  <si>
    <t>-752141835</t>
  </si>
  <si>
    <t>-296296068</t>
  </si>
  <si>
    <t>-1507829603</t>
  </si>
  <si>
    <t>754139983</t>
  </si>
  <si>
    <t>985425194</t>
  </si>
  <si>
    <t>148564701</t>
  </si>
  <si>
    <t>-734266968</t>
  </si>
  <si>
    <t>786</t>
  </si>
  <si>
    <t>Čalúnnické práce</t>
  </si>
  <si>
    <t>786611010.S</t>
  </si>
  <si>
    <t>Demontáž interiérových žalúzií, -0,002t</t>
  </si>
  <si>
    <t>-480757979</t>
  </si>
  <si>
    <t>1633727255</t>
  </si>
  <si>
    <t>340044447</t>
  </si>
  <si>
    <t>-1459109464</t>
  </si>
  <si>
    <t>-1368133662</t>
  </si>
  <si>
    <t>210961157.S1</t>
  </si>
  <si>
    <t>Demontáž ovládacieho prvku na stene a odborné odpojenie</t>
  </si>
  <si>
    <t>709191204</t>
  </si>
  <si>
    <t>1403051802</t>
  </si>
  <si>
    <t>3 "denna miestnost</t>
  </si>
  <si>
    <t>427034433</t>
  </si>
  <si>
    <t>"odhad" 20</t>
  </si>
  <si>
    <t>708710045</t>
  </si>
  <si>
    <t>"práce bližšie nešpecifikované, ktoré môžu vzniknúť pri rekonkštrukčných prácach" 10</t>
  </si>
  <si>
    <t>1597402625</t>
  </si>
  <si>
    <t>1528083624</t>
  </si>
  <si>
    <t>-1423851167</t>
  </si>
  <si>
    <t>-945036203</t>
  </si>
  <si>
    <t>ZOZNAM FIGÚR</t>
  </si>
  <si>
    <t>Výmera</t>
  </si>
  <si>
    <t xml:space="preserve"> 01</t>
  </si>
  <si>
    <t>Použitie figúry:</t>
  </si>
  <si>
    <t xml:space="preserve"> 02</t>
  </si>
  <si>
    <t>plocha_dlažby_soc_1</t>
  </si>
  <si>
    <t>plocha_soklik_1</t>
  </si>
  <si>
    <t>Rekonštrukcia SZ Električiek - Hlavná Stanica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</si>
</sst>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8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6" fillId="4" borderId="0" xfId="0" applyFont="1" applyFill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3" fillId="0" borderId="14" xfId="0" applyNumberFormat="1" applyFont="1" applyBorder="1" applyAlignment="1">
      <alignment vertical="center"/>
    </xf>
    <xf numFmtId="4" fontId="33" fillId="0" borderId="0" xfId="0" applyNumberFormat="1" applyFont="1" applyAlignment="1">
      <alignment vertical="center"/>
    </xf>
    <xf numFmtId="166" fontId="33" fillId="0" borderId="0" xfId="0" applyNumberFormat="1" applyFont="1" applyAlignment="1">
      <alignment vertical="center"/>
    </xf>
    <xf numFmtId="4" fontId="3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3" fillId="0" borderId="19" xfId="0" applyNumberFormat="1" applyFont="1" applyBorder="1" applyAlignment="1">
      <alignment vertical="center"/>
    </xf>
    <xf numFmtId="4" fontId="33" fillId="0" borderId="20" xfId="0" applyNumberFormat="1" applyFont="1" applyBorder="1" applyAlignment="1">
      <alignment vertical="center"/>
    </xf>
    <xf numFmtId="166" fontId="33" fillId="0" borderId="20" xfId="0" applyNumberFormat="1" applyFont="1" applyBorder="1" applyAlignment="1">
      <alignment vertical="center"/>
    </xf>
    <xf numFmtId="4" fontId="33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7" fillId="0" borderId="0" xfId="0" applyFont="1" applyAlignment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8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4" fontId="28" fillId="4" borderId="0" xfId="0" applyNumberFormat="1" applyFont="1" applyFill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2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6" fillId="4" borderId="0" xfId="0" applyFont="1" applyFill="1" applyAlignment="1">
      <alignment horizontal="left" vertical="center"/>
    </xf>
    <xf numFmtId="0" fontId="26" fillId="4" borderId="0" xfId="0" applyFont="1" applyFill="1" applyAlignment="1">
      <alignment horizontal="right" vertical="center"/>
    </xf>
    <xf numFmtId="0" fontId="3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/>
    <xf numFmtId="4" fontId="36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3" xfId="0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 wrapText="1"/>
    </xf>
    <xf numFmtId="0" fontId="26" fillId="4" borderId="18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4" fontId="28" fillId="0" borderId="0" xfId="0" applyNumberFormat="1" applyFont="1"/>
    <xf numFmtId="166" fontId="37" fillId="0" borderId="12" xfId="0" applyNumberFormat="1" applyFont="1" applyBorder="1"/>
    <xf numFmtId="166" fontId="37" fillId="0" borderId="13" xfId="0" applyNumberFormat="1" applyFont="1" applyBorder="1"/>
    <xf numFmtId="4" fontId="3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6" fillId="0" borderId="23" xfId="0" applyFont="1" applyBorder="1" applyAlignment="1">
      <alignment horizontal="center" vertical="center"/>
    </xf>
    <xf numFmtId="49" fontId="26" fillId="0" borderId="23" xfId="0" applyNumberFormat="1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center" vertical="center" wrapText="1"/>
    </xf>
    <xf numFmtId="167" fontId="26" fillId="2" borderId="23" xfId="0" applyNumberFormat="1" applyFont="1" applyFill="1" applyBorder="1" applyAlignment="1" applyProtection="1">
      <alignment vertical="center"/>
      <protection locked="0"/>
    </xf>
    <xf numFmtId="4" fontId="26" fillId="2" borderId="23" xfId="0" applyNumberFormat="1" applyFont="1" applyFill="1" applyBorder="1" applyAlignment="1" applyProtection="1">
      <alignment vertical="center"/>
      <protection locked="0"/>
    </xf>
    <xf numFmtId="4" fontId="26" fillId="0" borderId="23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27" fillId="2" borderId="14" xfId="0" applyFont="1" applyFill="1" applyBorder="1" applyAlignment="1" applyProtection="1">
      <alignment horizontal="left" vertical="center"/>
      <protection locked="0"/>
    </xf>
    <xf numFmtId="166" fontId="27" fillId="0" borderId="0" xfId="0" applyNumberFormat="1" applyFont="1" applyAlignment="1">
      <alignment vertical="center"/>
    </xf>
    <xf numFmtId="166" fontId="27" fillId="0" borderId="15" xfId="0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40" fillId="0" borderId="23" xfId="0" applyFont="1" applyBorder="1" applyAlignment="1">
      <alignment horizontal="center" vertical="center"/>
    </xf>
    <xf numFmtId="49" fontId="40" fillId="0" borderId="23" xfId="0" applyNumberFormat="1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center" vertical="center" wrapText="1"/>
    </xf>
    <xf numFmtId="167" fontId="40" fillId="2" borderId="23" xfId="0" applyNumberFormat="1" applyFont="1" applyFill="1" applyBorder="1" applyAlignment="1" applyProtection="1">
      <alignment vertical="center"/>
      <protection locked="0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>
      <alignment vertical="center"/>
    </xf>
    <xf numFmtId="0" fontId="41" fillId="0" borderId="23" xfId="0" applyFont="1" applyBorder="1" applyAlignment="1">
      <alignment vertical="center"/>
    </xf>
    <xf numFmtId="0" fontId="41" fillId="0" borderId="3" xfId="0" applyFont="1" applyBorder="1" applyAlignment="1">
      <alignment vertical="center"/>
    </xf>
    <xf numFmtId="0" fontId="40" fillId="2" borderId="14" xfId="0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0" fillId="0" borderId="14" xfId="0" applyBorder="1" applyAlignment="1">
      <alignment vertical="center"/>
    </xf>
    <xf numFmtId="0" fontId="0" fillId="2" borderId="23" xfId="0" applyFill="1" applyBorder="1" applyAlignment="1" applyProtection="1">
      <alignment horizontal="center" vertical="center"/>
      <protection locked="0"/>
    </xf>
    <xf numFmtId="49" fontId="0" fillId="2" borderId="23" xfId="0" applyNumberFormat="1" applyFill="1" applyBorder="1" applyAlignment="1" applyProtection="1">
      <alignment horizontal="left" vertical="center" wrapText="1"/>
      <protection locked="0"/>
    </xf>
    <xf numFmtId="0" fontId="0" fillId="2" borderId="23" xfId="0" applyFill="1" applyBorder="1" applyAlignment="1" applyProtection="1">
      <alignment horizontal="left" vertical="center"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167" fontId="0" fillId="2" borderId="23" xfId="0" applyNumberFormat="1" applyFill="1" applyBorder="1" applyAlignment="1" applyProtection="1">
      <alignment vertical="center"/>
      <protection locked="0"/>
    </xf>
    <xf numFmtId="4" fontId="0" fillId="2" borderId="23" xfId="0" applyNumberFormat="1" applyFill="1" applyBorder="1" applyAlignment="1" applyProtection="1">
      <alignment vertical="center"/>
      <protection locked="0"/>
    </xf>
    <xf numFmtId="4" fontId="0" fillId="0" borderId="23" xfId="0" applyNumberFormat="1" applyBorder="1" applyAlignment="1">
      <alignment vertical="center"/>
    </xf>
    <xf numFmtId="0" fontId="25" fillId="2" borderId="23" xfId="0" applyFont="1" applyFill="1" applyBorder="1" applyAlignment="1" applyProtection="1">
      <alignment horizontal="left" vertical="center"/>
      <protection locked="0"/>
    </xf>
    <xf numFmtId="0" fontId="25" fillId="2" borderId="23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3" fillId="0" borderId="16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/>
    </xf>
    <xf numFmtId="167" fontId="43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6" fillId="4" borderId="7" xfId="0" applyFont="1" applyFill="1" applyBorder="1" applyAlignment="1">
      <alignment horizontal="right" vertical="center"/>
    </xf>
    <xf numFmtId="0" fontId="26" fillId="4" borderId="7" xfId="0" applyFont="1" applyFill="1" applyBorder="1" applyAlignment="1">
      <alignment horizontal="left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left" vertical="center"/>
    </xf>
    <xf numFmtId="0" fontId="26" fillId="4" borderId="6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4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4" fontId="28" fillId="0" borderId="0" xfId="0" applyNumberFormat="1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4" fontId="28" fillId="4" borderId="0" xfId="0" applyNumberFormat="1" applyFont="1" applyFill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9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tabSelected="1" workbookViewId="0">
      <selection activeCell="BE5" sqref="BE5:BE34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ht="12" customHeight="1">
      <c r="B5" s="20"/>
      <c r="D5" s="24" t="s">
        <v>12</v>
      </c>
      <c r="K5" s="261" t="s">
        <v>13</v>
      </c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R5" s="20"/>
      <c r="BE5" s="258" t="s">
        <v>14</v>
      </c>
      <c r="BS5" s="17" t="s">
        <v>6</v>
      </c>
    </row>
    <row r="6" spans="1:74" ht="36.950000000000003" customHeight="1">
      <c r="B6" s="20"/>
      <c r="D6" s="26" t="s">
        <v>15</v>
      </c>
      <c r="K6" s="263" t="s">
        <v>1120</v>
      </c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R6" s="20"/>
      <c r="BE6" s="259"/>
      <c r="BS6" s="17" t="s">
        <v>6</v>
      </c>
    </row>
    <row r="7" spans="1:74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59"/>
      <c r="BS7" s="17" t="s">
        <v>6</v>
      </c>
    </row>
    <row r="8" spans="1:74" ht="12" customHeight="1">
      <c r="B8" s="20"/>
      <c r="D8" s="27" t="s">
        <v>19</v>
      </c>
      <c r="K8" s="25" t="s">
        <v>20</v>
      </c>
      <c r="AK8" s="27" t="s">
        <v>21</v>
      </c>
      <c r="AN8" s="28" t="s">
        <v>22</v>
      </c>
      <c r="AR8" s="20"/>
      <c r="BE8" s="259"/>
      <c r="BS8" s="17" t="s">
        <v>6</v>
      </c>
    </row>
    <row r="9" spans="1:74" ht="14.45" customHeight="1">
      <c r="B9" s="20"/>
      <c r="AR9" s="20"/>
      <c r="BE9" s="259"/>
      <c r="BS9" s="17" t="s">
        <v>6</v>
      </c>
    </row>
    <row r="10" spans="1:74" ht="12" customHeight="1">
      <c r="B10" s="20"/>
      <c r="D10" s="27" t="s">
        <v>23</v>
      </c>
      <c r="AK10" s="27" t="s">
        <v>24</v>
      </c>
      <c r="AN10" s="25" t="s">
        <v>25</v>
      </c>
      <c r="AR10" s="20"/>
      <c r="BE10" s="259"/>
      <c r="BS10" s="17" t="s">
        <v>6</v>
      </c>
    </row>
    <row r="11" spans="1:74" ht="18.399999999999999" customHeight="1">
      <c r="B11" s="20"/>
      <c r="E11" s="25" t="s">
        <v>26</v>
      </c>
      <c r="AK11" s="27" t="s">
        <v>27</v>
      </c>
      <c r="AN11" s="25" t="s">
        <v>28</v>
      </c>
      <c r="AR11" s="20"/>
      <c r="BE11" s="259"/>
      <c r="BS11" s="17" t="s">
        <v>6</v>
      </c>
    </row>
    <row r="12" spans="1:74" ht="6.95" customHeight="1">
      <c r="B12" s="20"/>
      <c r="AR12" s="20"/>
      <c r="BE12" s="259"/>
      <c r="BS12" s="17" t="s">
        <v>6</v>
      </c>
    </row>
    <row r="13" spans="1:74" ht="12" customHeight="1">
      <c r="B13" s="20"/>
      <c r="D13" s="27" t="s">
        <v>29</v>
      </c>
      <c r="AK13" s="27" t="s">
        <v>24</v>
      </c>
      <c r="AN13" s="29" t="s">
        <v>30</v>
      </c>
      <c r="AR13" s="20"/>
      <c r="BE13" s="259"/>
      <c r="BS13" s="17" t="s">
        <v>6</v>
      </c>
    </row>
    <row r="14" spans="1:74" ht="12.75">
      <c r="B14" s="20"/>
      <c r="E14" s="264" t="s">
        <v>30</v>
      </c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7" t="s">
        <v>27</v>
      </c>
      <c r="AN14" s="29" t="s">
        <v>30</v>
      </c>
      <c r="AR14" s="20"/>
      <c r="BE14" s="259"/>
      <c r="BS14" s="17" t="s">
        <v>6</v>
      </c>
    </row>
    <row r="15" spans="1:74" ht="6.95" customHeight="1">
      <c r="B15" s="20"/>
      <c r="AR15" s="20"/>
      <c r="BE15" s="259"/>
      <c r="BS15" s="17" t="s">
        <v>4</v>
      </c>
    </row>
    <row r="16" spans="1:74" ht="12" customHeight="1">
      <c r="B16" s="20"/>
      <c r="D16" s="27" t="s">
        <v>31</v>
      </c>
      <c r="AK16" s="27" t="s">
        <v>24</v>
      </c>
      <c r="AN16" s="25" t="s">
        <v>1</v>
      </c>
      <c r="AR16" s="20"/>
      <c r="BE16" s="259"/>
      <c r="BS16" s="17" t="s">
        <v>4</v>
      </c>
    </row>
    <row r="17" spans="2:71" ht="18.399999999999999" customHeight="1">
      <c r="B17" s="20"/>
      <c r="E17" s="25" t="s">
        <v>32</v>
      </c>
      <c r="AK17" s="27" t="s">
        <v>27</v>
      </c>
      <c r="AN17" s="25" t="s">
        <v>1</v>
      </c>
      <c r="AR17" s="20"/>
      <c r="BE17" s="259"/>
      <c r="BS17" s="17" t="s">
        <v>33</v>
      </c>
    </row>
    <row r="18" spans="2:71" ht="6.95" customHeight="1">
      <c r="B18" s="20"/>
      <c r="AR18" s="20"/>
      <c r="BE18" s="259"/>
      <c r="BS18" s="17" t="s">
        <v>6</v>
      </c>
    </row>
    <row r="19" spans="2:71" ht="12" customHeight="1">
      <c r="B19" s="20"/>
      <c r="D19" s="27" t="s">
        <v>34</v>
      </c>
      <c r="AK19" s="27" t="s">
        <v>24</v>
      </c>
      <c r="AN19" s="25" t="s">
        <v>1</v>
      </c>
      <c r="AR19" s="20"/>
      <c r="BE19" s="259"/>
      <c r="BS19" s="17" t="s">
        <v>6</v>
      </c>
    </row>
    <row r="20" spans="2:71" ht="18.399999999999999" customHeight="1">
      <c r="B20" s="20"/>
      <c r="E20" s="25" t="s">
        <v>32</v>
      </c>
      <c r="AK20" s="27" t="s">
        <v>27</v>
      </c>
      <c r="AN20" s="25" t="s">
        <v>1</v>
      </c>
      <c r="AR20" s="20"/>
      <c r="BE20" s="259"/>
      <c r="BS20" s="17" t="s">
        <v>33</v>
      </c>
    </row>
    <row r="21" spans="2:71" ht="6.95" customHeight="1">
      <c r="B21" s="20"/>
      <c r="AR21" s="20"/>
      <c r="BE21" s="259"/>
    </row>
    <row r="22" spans="2:71" ht="12" customHeight="1">
      <c r="B22" s="20"/>
      <c r="D22" s="27" t="s">
        <v>35</v>
      </c>
      <c r="AR22" s="20"/>
      <c r="BE22" s="259"/>
    </row>
    <row r="23" spans="2:71" ht="16.5" customHeight="1">
      <c r="B23" s="20"/>
      <c r="E23" s="266" t="s">
        <v>1</v>
      </c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R23" s="20"/>
      <c r="BE23" s="259"/>
    </row>
    <row r="24" spans="2:71" ht="6.95" customHeight="1">
      <c r="B24" s="20"/>
      <c r="AR24" s="20"/>
      <c r="BE24" s="259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59"/>
    </row>
    <row r="26" spans="2:71" ht="14.45" customHeight="1">
      <c r="B26" s="20"/>
      <c r="D26" s="32" t="s">
        <v>36</v>
      </c>
      <c r="AK26" s="267">
        <f>ROUND(AG94,2)</f>
        <v>0</v>
      </c>
      <c r="AL26" s="262"/>
      <c r="AM26" s="262"/>
      <c r="AN26" s="262"/>
      <c r="AO26" s="262"/>
      <c r="AR26" s="20"/>
      <c r="BE26" s="259"/>
    </row>
    <row r="27" spans="2:71" ht="14.45" customHeight="1">
      <c r="B27" s="20"/>
      <c r="D27" s="32" t="s">
        <v>37</v>
      </c>
      <c r="AK27" s="267">
        <f>ROUND(AG98, 2)</f>
        <v>0</v>
      </c>
      <c r="AL27" s="267"/>
      <c r="AM27" s="267"/>
      <c r="AN27" s="267"/>
      <c r="AO27" s="267"/>
      <c r="AR27" s="20"/>
      <c r="BE27" s="259"/>
    </row>
    <row r="28" spans="2:71" s="1" customFormat="1" ht="6.95" customHeight="1">
      <c r="B28" s="34"/>
      <c r="AR28" s="34"/>
      <c r="BE28" s="259"/>
    </row>
    <row r="29" spans="2:71" s="1" customFormat="1" ht="25.9" customHeight="1">
      <c r="B29" s="34"/>
      <c r="D29" s="35" t="s">
        <v>38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268">
        <f>ROUND(AK26 + AK27, 2)</f>
        <v>0</v>
      </c>
      <c r="AL29" s="269"/>
      <c r="AM29" s="269"/>
      <c r="AN29" s="269"/>
      <c r="AO29" s="269"/>
      <c r="AR29" s="34"/>
      <c r="BE29" s="259"/>
    </row>
    <row r="30" spans="2:71" s="1" customFormat="1" ht="6.95" customHeight="1">
      <c r="B30" s="34"/>
      <c r="AR30" s="34"/>
      <c r="BE30" s="259"/>
    </row>
    <row r="31" spans="2:71" s="1" customFormat="1" ht="12.75">
      <c r="B31" s="34"/>
      <c r="L31" s="270" t="s">
        <v>39</v>
      </c>
      <c r="M31" s="270"/>
      <c r="N31" s="270"/>
      <c r="O31" s="270"/>
      <c r="P31" s="270"/>
      <c r="W31" s="270" t="s">
        <v>40</v>
      </c>
      <c r="X31" s="270"/>
      <c r="Y31" s="270"/>
      <c r="Z31" s="270"/>
      <c r="AA31" s="270"/>
      <c r="AB31" s="270"/>
      <c r="AC31" s="270"/>
      <c r="AD31" s="270"/>
      <c r="AE31" s="270"/>
      <c r="AK31" s="270" t="s">
        <v>41</v>
      </c>
      <c r="AL31" s="270"/>
      <c r="AM31" s="270"/>
      <c r="AN31" s="270"/>
      <c r="AO31" s="270"/>
      <c r="AR31" s="34"/>
      <c r="BE31" s="259"/>
    </row>
    <row r="32" spans="2:71" s="2" customFormat="1" ht="14.45" customHeight="1">
      <c r="B32" s="38"/>
      <c r="D32" s="27" t="s">
        <v>42</v>
      </c>
      <c r="F32" s="39" t="s">
        <v>43</v>
      </c>
      <c r="L32" s="273">
        <v>0.2</v>
      </c>
      <c r="M32" s="272"/>
      <c r="N32" s="272"/>
      <c r="O32" s="272"/>
      <c r="P32" s="272"/>
      <c r="Q32" s="40"/>
      <c r="R32" s="40"/>
      <c r="S32" s="40"/>
      <c r="T32" s="40"/>
      <c r="U32" s="40"/>
      <c r="V32" s="40"/>
      <c r="W32" s="271">
        <f>ROUND(AZ94 + SUM(CD98:CD102), 2)</f>
        <v>0</v>
      </c>
      <c r="X32" s="272"/>
      <c r="Y32" s="272"/>
      <c r="Z32" s="272"/>
      <c r="AA32" s="272"/>
      <c r="AB32" s="272"/>
      <c r="AC32" s="272"/>
      <c r="AD32" s="272"/>
      <c r="AE32" s="272"/>
      <c r="AF32" s="40"/>
      <c r="AG32" s="40"/>
      <c r="AH32" s="40"/>
      <c r="AI32" s="40"/>
      <c r="AJ32" s="40"/>
      <c r="AK32" s="271">
        <f>ROUND(AV94 + SUM(BY98:BY102), 2)</f>
        <v>0</v>
      </c>
      <c r="AL32" s="272"/>
      <c r="AM32" s="272"/>
      <c r="AN32" s="272"/>
      <c r="AO32" s="272"/>
      <c r="AP32" s="40"/>
      <c r="AQ32" s="40"/>
      <c r="AR32" s="41"/>
      <c r="AS32" s="40"/>
      <c r="AT32" s="40"/>
      <c r="AU32" s="40"/>
      <c r="AV32" s="40"/>
      <c r="AW32" s="40"/>
      <c r="AX32" s="40"/>
      <c r="AY32" s="40"/>
      <c r="AZ32" s="40"/>
      <c r="BE32" s="260"/>
    </row>
    <row r="33" spans="2:57" s="2" customFormat="1" ht="14.45" customHeight="1">
      <c r="B33" s="38"/>
      <c r="F33" s="39" t="s">
        <v>44</v>
      </c>
      <c r="L33" s="273">
        <v>0.2</v>
      </c>
      <c r="M33" s="272"/>
      <c r="N33" s="272"/>
      <c r="O33" s="272"/>
      <c r="P33" s="272"/>
      <c r="Q33" s="40"/>
      <c r="R33" s="40"/>
      <c r="S33" s="40"/>
      <c r="T33" s="40"/>
      <c r="U33" s="40"/>
      <c r="V33" s="40"/>
      <c r="W33" s="271">
        <f>ROUND(BA94 + SUM(CE98:CE102), 2)</f>
        <v>0</v>
      </c>
      <c r="X33" s="272"/>
      <c r="Y33" s="272"/>
      <c r="Z33" s="272"/>
      <c r="AA33" s="272"/>
      <c r="AB33" s="272"/>
      <c r="AC33" s="272"/>
      <c r="AD33" s="272"/>
      <c r="AE33" s="272"/>
      <c r="AF33" s="40"/>
      <c r="AG33" s="40"/>
      <c r="AH33" s="40"/>
      <c r="AI33" s="40"/>
      <c r="AJ33" s="40"/>
      <c r="AK33" s="271">
        <f>ROUND(AW94 + SUM(BZ98:BZ102), 2)</f>
        <v>0</v>
      </c>
      <c r="AL33" s="272"/>
      <c r="AM33" s="272"/>
      <c r="AN33" s="272"/>
      <c r="AO33" s="272"/>
      <c r="AP33" s="40"/>
      <c r="AQ33" s="40"/>
      <c r="AR33" s="41"/>
      <c r="AS33" s="40"/>
      <c r="AT33" s="40"/>
      <c r="AU33" s="40"/>
      <c r="AV33" s="40"/>
      <c r="AW33" s="40"/>
      <c r="AX33" s="40"/>
      <c r="AY33" s="40"/>
      <c r="AZ33" s="40"/>
      <c r="BE33" s="260"/>
    </row>
    <row r="34" spans="2:57" s="2" customFormat="1" ht="14.45" hidden="1" customHeight="1">
      <c r="B34" s="38"/>
      <c r="F34" s="27" t="s">
        <v>45</v>
      </c>
      <c r="L34" s="276">
        <v>0.2</v>
      </c>
      <c r="M34" s="275"/>
      <c r="N34" s="275"/>
      <c r="O34" s="275"/>
      <c r="P34" s="275"/>
      <c r="W34" s="274">
        <f>ROUND(BB94 + SUM(CF98:CF102), 2)</f>
        <v>0</v>
      </c>
      <c r="X34" s="275"/>
      <c r="Y34" s="275"/>
      <c r="Z34" s="275"/>
      <c r="AA34" s="275"/>
      <c r="AB34" s="275"/>
      <c r="AC34" s="275"/>
      <c r="AD34" s="275"/>
      <c r="AE34" s="275"/>
      <c r="AK34" s="274">
        <v>0</v>
      </c>
      <c r="AL34" s="275"/>
      <c r="AM34" s="275"/>
      <c r="AN34" s="275"/>
      <c r="AO34" s="275"/>
      <c r="AR34" s="38"/>
      <c r="BE34" s="260"/>
    </row>
    <row r="35" spans="2:57" s="2" customFormat="1" ht="14.45" hidden="1" customHeight="1">
      <c r="B35" s="38"/>
      <c r="F35" s="27" t="s">
        <v>46</v>
      </c>
      <c r="L35" s="276">
        <v>0.2</v>
      </c>
      <c r="M35" s="275"/>
      <c r="N35" s="275"/>
      <c r="O35" s="275"/>
      <c r="P35" s="275"/>
      <c r="W35" s="274">
        <f>ROUND(BC94 + SUM(CG98:CG102), 2)</f>
        <v>0</v>
      </c>
      <c r="X35" s="275"/>
      <c r="Y35" s="275"/>
      <c r="Z35" s="275"/>
      <c r="AA35" s="275"/>
      <c r="AB35" s="275"/>
      <c r="AC35" s="275"/>
      <c r="AD35" s="275"/>
      <c r="AE35" s="275"/>
      <c r="AK35" s="274">
        <v>0</v>
      </c>
      <c r="AL35" s="275"/>
      <c r="AM35" s="275"/>
      <c r="AN35" s="275"/>
      <c r="AO35" s="275"/>
      <c r="AR35" s="38"/>
    </row>
    <row r="36" spans="2:57" s="2" customFormat="1" ht="14.45" hidden="1" customHeight="1">
      <c r="B36" s="38"/>
      <c r="F36" s="39" t="s">
        <v>47</v>
      </c>
      <c r="L36" s="273">
        <v>0</v>
      </c>
      <c r="M36" s="272"/>
      <c r="N36" s="272"/>
      <c r="O36" s="272"/>
      <c r="P36" s="272"/>
      <c r="Q36" s="40"/>
      <c r="R36" s="40"/>
      <c r="S36" s="40"/>
      <c r="T36" s="40"/>
      <c r="U36" s="40"/>
      <c r="V36" s="40"/>
      <c r="W36" s="271">
        <f>ROUND(BD94 + SUM(CH98:CH102), 2)</f>
        <v>0</v>
      </c>
      <c r="X36" s="272"/>
      <c r="Y36" s="272"/>
      <c r="Z36" s="272"/>
      <c r="AA36" s="272"/>
      <c r="AB36" s="272"/>
      <c r="AC36" s="272"/>
      <c r="AD36" s="272"/>
      <c r="AE36" s="272"/>
      <c r="AF36" s="40"/>
      <c r="AG36" s="40"/>
      <c r="AH36" s="40"/>
      <c r="AI36" s="40"/>
      <c r="AJ36" s="40"/>
      <c r="AK36" s="271">
        <v>0</v>
      </c>
      <c r="AL36" s="272"/>
      <c r="AM36" s="272"/>
      <c r="AN36" s="272"/>
      <c r="AO36" s="272"/>
      <c r="AP36" s="40"/>
      <c r="AQ36" s="40"/>
      <c r="AR36" s="41"/>
      <c r="AS36" s="40"/>
      <c r="AT36" s="40"/>
      <c r="AU36" s="40"/>
      <c r="AV36" s="40"/>
      <c r="AW36" s="40"/>
      <c r="AX36" s="40"/>
      <c r="AY36" s="40"/>
      <c r="AZ36" s="40"/>
    </row>
    <row r="37" spans="2:57" s="1" customFormat="1" ht="6.95" customHeight="1">
      <c r="B37" s="34"/>
      <c r="AR37" s="34"/>
    </row>
    <row r="38" spans="2:57" s="1" customFormat="1" ht="25.9" customHeight="1">
      <c r="B38" s="34"/>
      <c r="C38" s="42"/>
      <c r="D38" s="43" t="s">
        <v>48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5" t="s">
        <v>49</v>
      </c>
      <c r="U38" s="44"/>
      <c r="V38" s="44"/>
      <c r="W38" s="44"/>
      <c r="X38" s="280" t="s">
        <v>50</v>
      </c>
      <c r="Y38" s="278"/>
      <c r="Z38" s="278"/>
      <c r="AA38" s="278"/>
      <c r="AB38" s="278"/>
      <c r="AC38" s="44"/>
      <c r="AD38" s="44"/>
      <c r="AE38" s="44"/>
      <c r="AF38" s="44"/>
      <c r="AG38" s="44"/>
      <c r="AH38" s="44"/>
      <c r="AI38" s="44"/>
      <c r="AJ38" s="44"/>
      <c r="AK38" s="277">
        <f>SUM(AK29:AK36)</f>
        <v>0</v>
      </c>
      <c r="AL38" s="278"/>
      <c r="AM38" s="278"/>
      <c r="AN38" s="278"/>
      <c r="AO38" s="279"/>
      <c r="AP38" s="42"/>
      <c r="AQ38" s="42"/>
      <c r="AR38" s="34"/>
    </row>
    <row r="39" spans="2:57" s="1" customFormat="1" ht="6.95" customHeight="1">
      <c r="B39" s="34"/>
      <c r="AR39" s="34"/>
    </row>
    <row r="40" spans="2:57" s="1" customFormat="1" ht="14.45" customHeight="1">
      <c r="B40" s="34"/>
      <c r="AR40" s="34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4"/>
      <c r="D49" s="46" t="s">
        <v>51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52</v>
      </c>
      <c r="AI49" s="47"/>
      <c r="AJ49" s="47"/>
      <c r="AK49" s="47"/>
      <c r="AL49" s="47"/>
      <c r="AM49" s="47"/>
      <c r="AN49" s="47"/>
      <c r="AO49" s="47"/>
      <c r="AR49" s="34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34"/>
      <c r="D60" s="48" t="s">
        <v>53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8" t="s">
        <v>54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8" t="s">
        <v>53</v>
      </c>
      <c r="AI60" s="36"/>
      <c r="AJ60" s="36"/>
      <c r="AK60" s="36"/>
      <c r="AL60" s="36"/>
      <c r="AM60" s="48" t="s">
        <v>54</v>
      </c>
      <c r="AN60" s="36"/>
      <c r="AO60" s="36"/>
      <c r="AR60" s="34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34"/>
      <c r="D64" s="46" t="s">
        <v>55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6" t="s">
        <v>56</v>
      </c>
      <c r="AI64" s="47"/>
      <c r="AJ64" s="47"/>
      <c r="AK64" s="47"/>
      <c r="AL64" s="47"/>
      <c r="AM64" s="47"/>
      <c r="AN64" s="47"/>
      <c r="AO64" s="47"/>
      <c r="AR64" s="34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34"/>
      <c r="D75" s="48" t="s">
        <v>53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8" t="s">
        <v>54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8" t="s">
        <v>53</v>
      </c>
      <c r="AI75" s="36"/>
      <c r="AJ75" s="36"/>
      <c r="AK75" s="36"/>
      <c r="AL75" s="36"/>
      <c r="AM75" s="48" t="s">
        <v>54</v>
      </c>
      <c r="AN75" s="36"/>
      <c r="AO75" s="36"/>
      <c r="AR75" s="34"/>
    </row>
    <row r="76" spans="2:44" s="1" customFormat="1" ht="11.25">
      <c r="B76" s="34"/>
      <c r="AR76" s="34"/>
    </row>
    <row r="77" spans="2:44" s="1" customFormat="1" ht="6.95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34"/>
    </row>
    <row r="81" spans="1:91" s="1" customFormat="1" ht="6.95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34"/>
    </row>
    <row r="82" spans="1:91" s="1" customFormat="1" ht="24.95" customHeight="1">
      <c r="B82" s="34"/>
      <c r="C82" s="21" t="s">
        <v>57</v>
      </c>
      <c r="AR82" s="34"/>
    </row>
    <row r="83" spans="1:91" s="1" customFormat="1" ht="6.95" customHeight="1">
      <c r="B83" s="34"/>
      <c r="AR83" s="34"/>
    </row>
    <row r="84" spans="1:91" s="3" customFormat="1" ht="12" customHeight="1">
      <c r="B84" s="53"/>
      <c r="C84" s="27" t="s">
        <v>12</v>
      </c>
      <c r="L84" s="3" t="str">
        <f>K5</f>
        <v>0424</v>
      </c>
      <c r="AR84" s="53"/>
    </row>
    <row r="85" spans="1:91" s="4" customFormat="1" ht="36.950000000000003" customHeight="1">
      <c r="B85" s="54"/>
      <c r="C85" s="55" t="s">
        <v>15</v>
      </c>
      <c r="L85" s="234" t="str">
        <f>K6</f>
        <v>Rekonštrukcia SZ Električiek - Hlavná Stanica</v>
      </c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5"/>
      <c r="AL85" s="235"/>
      <c r="AM85" s="235"/>
      <c r="AN85" s="235"/>
      <c r="AO85" s="235"/>
      <c r="AR85" s="54"/>
    </row>
    <row r="86" spans="1:91" s="1" customFormat="1" ht="6.95" customHeight="1">
      <c r="B86" s="34"/>
      <c r="AR86" s="34"/>
    </row>
    <row r="87" spans="1:91" s="1" customFormat="1" ht="12" customHeight="1">
      <c r="B87" s="34"/>
      <c r="C87" s="27" t="s">
        <v>19</v>
      </c>
      <c r="L87" s="56" t="str">
        <f>IF(K8="","",K8)</f>
        <v>Bratislava</v>
      </c>
      <c r="AI87" s="27" t="s">
        <v>21</v>
      </c>
      <c r="AM87" s="236" t="str">
        <f>IF(AN8= "","",AN8)</f>
        <v>13. 6. 2024</v>
      </c>
      <c r="AN87" s="236"/>
      <c r="AR87" s="34"/>
    </row>
    <row r="88" spans="1:91" s="1" customFormat="1" ht="6.95" customHeight="1">
      <c r="B88" s="34"/>
      <c r="AR88" s="34"/>
    </row>
    <row r="89" spans="1:91" s="1" customFormat="1" ht="15.2" customHeight="1">
      <c r="B89" s="34"/>
      <c r="C89" s="27" t="s">
        <v>23</v>
      </c>
      <c r="L89" s="3" t="str">
        <f>IF(E11= "","",E11)</f>
        <v>Dopravný podnik Bratislava, akciová spoločnosť</v>
      </c>
      <c r="AI89" s="27" t="s">
        <v>31</v>
      </c>
      <c r="AM89" s="241" t="str">
        <f>IF(E17="","",E17)</f>
        <v xml:space="preserve"> </v>
      </c>
      <c r="AN89" s="242"/>
      <c r="AO89" s="242"/>
      <c r="AP89" s="242"/>
      <c r="AR89" s="34"/>
      <c r="AS89" s="237" t="s">
        <v>58</v>
      </c>
      <c r="AT89" s="238"/>
      <c r="AU89" s="58"/>
      <c r="AV89" s="58"/>
      <c r="AW89" s="58"/>
      <c r="AX89" s="58"/>
      <c r="AY89" s="58"/>
      <c r="AZ89" s="58"/>
      <c r="BA89" s="58"/>
      <c r="BB89" s="58"/>
      <c r="BC89" s="58"/>
      <c r="BD89" s="59"/>
    </row>
    <row r="90" spans="1:91" s="1" customFormat="1" ht="15.2" customHeight="1">
      <c r="B90" s="34"/>
      <c r="C90" s="27" t="s">
        <v>29</v>
      </c>
      <c r="L90" s="3" t="str">
        <f>IF(E14= "Vyplň údaj","",E14)</f>
        <v/>
      </c>
      <c r="AI90" s="27" t="s">
        <v>34</v>
      </c>
      <c r="AM90" s="241" t="str">
        <f>IF(E20="","",E20)</f>
        <v xml:space="preserve"> </v>
      </c>
      <c r="AN90" s="242"/>
      <c r="AO90" s="242"/>
      <c r="AP90" s="242"/>
      <c r="AR90" s="34"/>
      <c r="AS90" s="239"/>
      <c r="AT90" s="240"/>
      <c r="BD90" s="61"/>
    </row>
    <row r="91" spans="1:91" s="1" customFormat="1" ht="10.9" customHeight="1">
      <c r="B91" s="34"/>
      <c r="AR91" s="34"/>
      <c r="AS91" s="239"/>
      <c r="AT91" s="240"/>
      <c r="BD91" s="61"/>
    </row>
    <row r="92" spans="1:91" s="1" customFormat="1" ht="29.25" customHeight="1">
      <c r="B92" s="34"/>
      <c r="C92" s="247" t="s">
        <v>59</v>
      </c>
      <c r="D92" s="244"/>
      <c r="E92" s="244"/>
      <c r="F92" s="244"/>
      <c r="G92" s="244"/>
      <c r="H92" s="62"/>
      <c r="I92" s="245" t="s">
        <v>60</v>
      </c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  <c r="AC92" s="244"/>
      <c r="AD92" s="244"/>
      <c r="AE92" s="244"/>
      <c r="AF92" s="244"/>
      <c r="AG92" s="243" t="s">
        <v>61</v>
      </c>
      <c r="AH92" s="244"/>
      <c r="AI92" s="244"/>
      <c r="AJ92" s="244"/>
      <c r="AK92" s="244"/>
      <c r="AL92" s="244"/>
      <c r="AM92" s="244"/>
      <c r="AN92" s="245" t="s">
        <v>62</v>
      </c>
      <c r="AO92" s="244"/>
      <c r="AP92" s="246"/>
      <c r="AQ92" s="63" t="s">
        <v>63</v>
      </c>
      <c r="AR92" s="34"/>
      <c r="AS92" s="64" t="s">
        <v>64</v>
      </c>
      <c r="AT92" s="65" t="s">
        <v>65</v>
      </c>
      <c r="AU92" s="65" t="s">
        <v>66</v>
      </c>
      <c r="AV92" s="65" t="s">
        <v>67</v>
      </c>
      <c r="AW92" s="65" t="s">
        <v>68</v>
      </c>
      <c r="AX92" s="65" t="s">
        <v>69</v>
      </c>
      <c r="AY92" s="65" t="s">
        <v>70</v>
      </c>
      <c r="AZ92" s="65" t="s">
        <v>71</v>
      </c>
      <c r="BA92" s="65" t="s">
        <v>72</v>
      </c>
      <c r="BB92" s="65" t="s">
        <v>73</v>
      </c>
      <c r="BC92" s="65" t="s">
        <v>74</v>
      </c>
      <c r="BD92" s="66" t="s">
        <v>75</v>
      </c>
    </row>
    <row r="93" spans="1:91" s="1" customFormat="1" ht="10.9" customHeight="1">
      <c r="B93" s="34"/>
      <c r="AR93" s="34"/>
      <c r="AS93" s="67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9"/>
    </row>
    <row r="94" spans="1:91" s="5" customFormat="1" ht="32.450000000000003" customHeight="1">
      <c r="B94" s="68"/>
      <c r="C94" s="69" t="s">
        <v>76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55">
        <f>ROUND(SUM(AG95:AG96),2)</f>
        <v>0</v>
      </c>
      <c r="AH94" s="255"/>
      <c r="AI94" s="255"/>
      <c r="AJ94" s="255"/>
      <c r="AK94" s="255"/>
      <c r="AL94" s="255"/>
      <c r="AM94" s="255"/>
      <c r="AN94" s="256">
        <f>SUM(AG94,AT94)</f>
        <v>0</v>
      </c>
      <c r="AO94" s="256"/>
      <c r="AP94" s="256"/>
      <c r="AQ94" s="72" t="s">
        <v>1</v>
      </c>
      <c r="AR94" s="68"/>
      <c r="AS94" s="73">
        <f>ROUND(SUM(AS95:AS96),2)</f>
        <v>0</v>
      </c>
      <c r="AT94" s="74">
        <f>ROUND(SUM(AV94:AW94),2)</f>
        <v>0</v>
      </c>
      <c r="AU94" s="75">
        <f>ROUND(SUM(AU95:AU96),5)</f>
        <v>0</v>
      </c>
      <c r="AV94" s="74">
        <f>ROUND(AZ94*L32,2)</f>
        <v>0</v>
      </c>
      <c r="AW94" s="74">
        <f>ROUND(BA94*L33,2)</f>
        <v>0</v>
      </c>
      <c r="AX94" s="74">
        <f>ROUND(BB94*L32,2)</f>
        <v>0</v>
      </c>
      <c r="AY94" s="74">
        <f>ROUND(BC94*L33,2)</f>
        <v>0</v>
      </c>
      <c r="AZ94" s="74">
        <f>ROUND(SUM(AZ95:AZ96),2)</f>
        <v>0</v>
      </c>
      <c r="BA94" s="74">
        <f>ROUND(SUM(BA95:BA96),2)</f>
        <v>0</v>
      </c>
      <c r="BB94" s="74">
        <f>ROUND(SUM(BB95:BB96),2)</f>
        <v>0</v>
      </c>
      <c r="BC94" s="74">
        <f>ROUND(SUM(BC95:BC96),2)</f>
        <v>0</v>
      </c>
      <c r="BD94" s="76">
        <f>ROUND(SUM(BD95:BD96),2)</f>
        <v>0</v>
      </c>
      <c r="BS94" s="77" t="s">
        <v>77</v>
      </c>
      <c r="BT94" s="77" t="s">
        <v>78</v>
      </c>
      <c r="BU94" s="78" t="s">
        <v>79</v>
      </c>
      <c r="BV94" s="77" t="s">
        <v>80</v>
      </c>
      <c r="BW94" s="77" t="s">
        <v>5</v>
      </c>
      <c r="BX94" s="77" t="s">
        <v>81</v>
      </c>
      <c r="CL94" s="77" t="s">
        <v>1</v>
      </c>
    </row>
    <row r="95" spans="1:91" s="6" customFormat="1" ht="24.75" customHeight="1">
      <c r="A95" s="79" t="s">
        <v>82</v>
      </c>
      <c r="B95" s="80"/>
      <c r="C95" s="81"/>
      <c r="D95" s="248" t="s">
        <v>83</v>
      </c>
      <c r="E95" s="248"/>
      <c r="F95" s="248"/>
      <c r="G95" s="248"/>
      <c r="H95" s="248"/>
      <c r="I95" s="82"/>
      <c r="J95" s="248" t="s">
        <v>84</v>
      </c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  <c r="AA95" s="248"/>
      <c r="AB95" s="248"/>
      <c r="AC95" s="248"/>
      <c r="AD95" s="248"/>
      <c r="AE95" s="248"/>
      <c r="AF95" s="248"/>
      <c r="AG95" s="249">
        <f>'01 - Socialne zariadenie ...'!J32</f>
        <v>0</v>
      </c>
      <c r="AH95" s="250"/>
      <c r="AI95" s="250"/>
      <c r="AJ95" s="250"/>
      <c r="AK95" s="250"/>
      <c r="AL95" s="250"/>
      <c r="AM95" s="250"/>
      <c r="AN95" s="249">
        <f>SUM(AG95,AT95)</f>
        <v>0</v>
      </c>
      <c r="AO95" s="250"/>
      <c r="AP95" s="250"/>
      <c r="AQ95" s="83" t="s">
        <v>85</v>
      </c>
      <c r="AR95" s="80"/>
      <c r="AS95" s="84">
        <v>0</v>
      </c>
      <c r="AT95" s="85">
        <f>ROUND(SUM(AV95:AW95),2)</f>
        <v>0</v>
      </c>
      <c r="AU95" s="86">
        <f>'01 - Socialne zariadenie ...'!P151</f>
        <v>0</v>
      </c>
      <c r="AV95" s="85">
        <f>'01 - Socialne zariadenie ...'!J35</f>
        <v>0</v>
      </c>
      <c r="AW95" s="85">
        <f>'01 - Socialne zariadenie ...'!J36</f>
        <v>0</v>
      </c>
      <c r="AX95" s="85">
        <f>'01 - Socialne zariadenie ...'!J37</f>
        <v>0</v>
      </c>
      <c r="AY95" s="85">
        <f>'01 - Socialne zariadenie ...'!J38</f>
        <v>0</v>
      </c>
      <c r="AZ95" s="85">
        <f>'01 - Socialne zariadenie ...'!F35</f>
        <v>0</v>
      </c>
      <c r="BA95" s="85">
        <f>'01 - Socialne zariadenie ...'!F36</f>
        <v>0</v>
      </c>
      <c r="BB95" s="85">
        <f>'01 - Socialne zariadenie ...'!F37</f>
        <v>0</v>
      </c>
      <c r="BC95" s="85">
        <f>'01 - Socialne zariadenie ...'!F38</f>
        <v>0</v>
      </c>
      <c r="BD95" s="87">
        <f>'01 - Socialne zariadenie ...'!F39</f>
        <v>0</v>
      </c>
      <c r="BT95" s="88" t="s">
        <v>86</v>
      </c>
      <c r="BV95" s="88" t="s">
        <v>80</v>
      </c>
      <c r="BW95" s="88" t="s">
        <v>87</v>
      </c>
      <c r="BX95" s="88" t="s">
        <v>5</v>
      </c>
      <c r="CL95" s="88" t="s">
        <v>1</v>
      </c>
      <c r="CM95" s="88" t="s">
        <v>78</v>
      </c>
    </row>
    <row r="96" spans="1:91" s="6" customFormat="1" ht="16.5" customHeight="1">
      <c r="A96" s="79" t="s">
        <v>82</v>
      </c>
      <c r="B96" s="80"/>
      <c r="C96" s="81"/>
      <c r="D96" s="248" t="s">
        <v>88</v>
      </c>
      <c r="E96" s="248"/>
      <c r="F96" s="248"/>
      <c r="G96" s="248"/>
      <c r="H96" s="248"/>
      <c r="I96" s="82"/>
      <c r="J96" s="248" t="s">
        <v>89</v>
      </c>
      <c r="K96" s="248"/>
      <c r="L96" s="248"/>
      <c r="M96" s="248"/>
      <c r="N96" s="248"/>
      <c r="O96" s="248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Z96" s="248"/>
      <c r="AA96" s="248"/>
      <c r="AB96" s="248"/>
      <c r="AC96" s="248"/>
      <c r="AD96" s="248"/>
      <c r="AE96" s="248"/>
      <c r="AF96" s="248"/>
      <c r="AG96" s="249">
        <f>'02 - Kuchynka-Denná miest...'!J32</f>
        <v>0</v>
      </c>
      <c r="AH96" s="250"/>
      <c r="AI96" s="250"/>
      <c r="AJ96" s="250"/>
      <c r="AK96" s="250"/>
      <c r="AL96" s="250"/>
      <c r="AM96" s="250"/>
      <c r="AN96" s="249">
        <f>SUM(AG96,AT96)</f>
        <v>0</v>
      </c>
      <c r="AO96" s="250"/>
      <c r="AP96" s="250"/>
      <c r="AQ96" s="83" t="s">
        <v>85</v>
      </c>
      <c r="AR96" s="80"/>
      <c r="AS96" s="89">
        <v>0</v>
      </c>
      <c r="AT96" s="90">
        <f>ROUND(SUM(AV96:AW96),2)</f>
        <v>0</v>
      </c>
      <c r="AU96" s="91">
        <f>'02 - Kuchynka-Denná miest...'!P151</f>
        <v>0</v>
      </c>
      <c r="AV96" s="90">
        <f>'02 - Kuchynka-Denná miest...'!J35</f>
        <v>0</v>
      </c>
      <c r="AW96" s="90">
        <f>'02 - Kuchynka-Denná miest...'!J36</f>
        <v>0</v>
      </c>
      <c r="AX96" s="90">
        <f>'02 - Kuchynka-Denná miest...'!J37</f>
        <v>0</v>
      </c>
      <c r="AY96" s="90">
        <f>'02 - Kuchynka-Denná miest...'!J38</f>
        <v>0</v>
      </c>
      <c r="AZ96" s="90">
        <f>'02 - Kuchynka-Denná miest...'!F35</f>
        <v>0</v>
      </c>
      <c r="BA96" s="90">
        <f>'02 - Kuchynka-Denná miest...'!F36</f>
        <v>0</v>
      </c>
      <c r="BB96" s="90">
        <f>'02 - Kuchynka-Denná miest...'!F37</f>
        <v>0</v>
      </c>
      <c r="BC96" s="90">
        <f>'02 - Kuchynka-Denná miest...'!F38</f>
        <v>0</v>
      </c>
      <c r="BD96" s="92">
        <f>'02 - Kuchynka-Denná miest...'!F39</f>
        <v>0</v>
      </c>
      <c r="BT96" s="88" t="s">
        <v>86</v>
      </c>
      <c r="BV96" s="88" t="s">
        <v>80</v>
      </c>
      <c r="BW96" s="88" t="s">
        <v>90</v>
      </c>
      <c r="BX96" s="88" t="s">
        <v>5</v>
      </c>
      <c r="CL96" s="88" t="s">
        <v>1</v>
      </c>
      <c r="CM96" s="88" t="s">
        <v>78</v>
      </c>
    </row>
    <row r="97" spans="2:89" ht="11.25">
      <c r="B97" s="20"/>
      <c r="AR97" s="20"/>
    </row>
    <row r="98" spans="2:89" s="1" customFormat="1" ht="30" customHeight="1">
      <c r="B98" s="34"/>
      <c r="C98" s="69" t="s">
        <v>91</v>
      </c>
      <c r="AG98" s="256">
        <f>ROUND(SUM(AG99:AG102), 2)</f>
        <v>0</v>
      </c>
      <c r="AH98" s="256"/>
      <c r="AI98" s="256"/>
      <c r="AJ98" s="256"/>
      <c r="AK98" s="256"/>
      <c r="AL98" s="256"/>
      <c r="AM98" s="256"/>
      <c r="AN98" s="256">
        <f>ROUND(SUM(AN99:AN102), 2)</f>
        <v>0</v>
      </c>
      <c r="AO98" s="256"/>
      <c r="AP98" s="256"/>
      <c r="AQ98" s="93"/>
      <c r="AR98" s="34"/>
      <c r="AS98" s="64" t="s">
        <v>92</v>
      </c>
      <c r="AT98" s="65" t="s">
        <v>93</v>
      </c>
      <c r="AU98" s="65" t="s">
        <v>42</v>
      </c>
      <c r="AV98" s="66" t="s">
        <v>65</v>
      </c>
    </row>
    <row r="99" spans="2:89" s="1" customFormat="1" ht="19.899999999999999" customHeight="1">
      <c r="B99" s="34"/>
      <c r="D99" s="253" t="s">
        <v>94</v>
      </c>
      <c r="E99" s="253"/>
      <c r="F99" s="253"/>
      <c r="G99" s="253"/>
      <c r="H99" s="253"/>
      <c r="I99" s="253"/>
      <c r="J99" s="253"/>
      <c r="K99" s="253"/>
      <c r="L99" s="253"/>
      <c r="M99" s="253"/>
      <c r="N99" s="253"/>
      <c r="O99" s="253"/>
      <c r="P99" s="253"/>
      <c r="Q99" s="253"/>
      <c r="R99" s="253"/>
      <c r="S99" s="253"/>
      <c r="T99" s="253"/>
      <c r="U99" s="253"/>
      <c r="V99" s="253"/>
      <c r="W99" s="253"/>
      <c r="X99" s="253"/>
      <c r="Y99" s="253"/>
      <c r="Z99" s="253"/>
      <c r="AA99" s="253"/>
      <c r="AB99" s="253"/>
      <c r="AG99" s="251">
        <f>ROUND(AG94 * AS99, 2)</f>
        <v>0</v>
      </c>
      <c r="AH99" s="252"/>
      <c r="AI99" s="252"/>
      <c r="AJ99" s="252"/>
      <c r="AK99" s="252"/>
      <c r="AL99" s="252"/>
      <c r="AM99" s="252"/>
      <c r="AN99" s="252">
        <f>ROUND(AG99 + AV99, 2)</f>
        <v>0</v>
      </c>
      <c r="AO99" s="252"/>
      <c r="AP99" s="252"/>
      <c r="AR99" s="34"/>
      <c r="AS99" s="96">
        <v>0</v>
      </c>
      <c r="AT99" s="97" t="s">
        <v>95</v>
      </c>
      <c r="AU99" s="97" t="s">
        <v>43</v>
      </c>
      <c r="AV99" s="98">
        <f>ROUND(IF(AU99="základná",AG99*L32,IF(AU99="znížená",AG99*L33,0)), 2)</f>
        <v>0</v>
      </c>
      <c r="BV99" s="17" t="s">
        <v>96</v>
      </c>
      <c r="BY99" s="99">
        <f>IF(AU99="základná",AV99,0)</f>
        <v>0</v>
      </c>
      <c r="BZ99" s="99">
        <f>IF(AU99="znížená",AV99,0)</f>
        <v>0</v>
      </c>
      <c r="CA99" s="99">
        <v>0</v>
      </c>
      <c r="CB99" s="99">
        <v>0</v>
      </c>
      <c r="CC99" s="99">
        <v>0</v>
      </c>
      <c r="CD99" s="99">
        <f>IF(AU99="základná",AG99,0)</f>
        <v>0</v>
      </c>
      <c r="CE99" s="99">
        <f>IF(AU99="znížená",AG99,0)</f>
        <v>0</v>
      </c>
      <c r="CF99" s="99">
        <f>IF(AU99="zákl. prenesená",AG99,0)</f>
        <v>0</v>
      </c>
      <c r="CG99" s="99">
        <f>IF(AU99="zníž. prenesená",AG99,0)</f>
        <v>0</v>
      </c>
      <c r="CH99" s="99">
        <f>IF(AU99="nulová",AG99,0)</f>
        <v>0</v>
      </c>
      <c r="CI99" s="17">
        <f>IF(AU99="základná",1,IF(AU99="znížená",2,IF(AU99="zákl. prenesená",4,IF(AU99="zníž. prenesená",5,3))))</f>
        <v>1</v>
      </c>
      <c r="CJ99" s="17">
        <f>IF(AT99="stavebná časť",1,IF(AT99="investičná časť",2,3))</f>
        <v>1</v>
      </c>
      <c r="CK99" s="17" t="str">
        <f>IF(D99="Vyplň vlastné","","x")</f>
        <v>x</v>
      </c>
    </row>
    <row r="100" spans="2:89" s="1" customFormat="1" ht="19.899999999999999" customHeight="1">
      <c r="B100" s="34"/>
      <c r="D100" s="254" t="s">
        <v>97</v>
      </c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  <c r="O100" s="253"/>
      <c r="P100" s="253"/>
      <c r="Q100" s="253"/>
      <c r="R100" s="253"/>
      <c r="S100" s="253"/>
      <c r="T100" s="253"/>
      <c r="U100" s="253"/>
      <c r="V100" s="253"/>
      <c r="W100" s="253"/>
      <c r="X100" s="253"/>
      <c r="Y100" s="253"/>
      <c r="Z100" s="253"/>
      <c r="AA100" s="253"/>
      <c r="AB100" s="253"/>
      <c r="AG100" s="251">
        <f>ROUND(AG94 * AS100, 2)</f>
        <v>0</v>
      </c>
      <c r="AH100" s="252"/>
      <c r="AI100" s="252"/>
      <c r="AJ100" s="252"/>
      <c r="AK100" s="252"/>
      <c r="AL100" s="252"/>
      <c r="AM100" s="252"/>
      <c r="AN100" s="252">
        <f>ROUND(AG100 + AV100, 2)</f>
        <v>0</v>
      </c>
      <c r="AO100" s="252"/>
      <c r="AP100" s="252"/>
      <c r="AR100" s="34"/>
      <c r="AS100" s="96">
        <v>0</v>
      </c>
      <c r="AT100" s="97" t="s">
        <v>95</v>
      </c>
      <c r="AU100" s="97" t="s">
        <v>43</v>
      </c>
      <c r="AV100" s="98">
        <f>ROUND(IF(AU100="základná",AG100*L32,IF(AU100="znížená",AG100*L33,0)), 2)</f>
        <v>0</v>
      </c>
      <c r="BV100" s="17" t="s">
        <v>98</v>
      </c>
      <c r="BY100" s="99">
        <f>IF(AU100="základná",AV100,0)</f>
        <v>0</v>
      </c>
      <c r="BZ100" s="99">
        <f>IF(AU100="znížená",AV100,0)</f>
        <v>0</v>
      </c>
      <c r="CA100" s="99">
        <v>0</v>
      </c>
      <c r="CB100" s="99">
        <v>0</v>
      </c>
      <c r="CC100" s="99">
        <v>0</v>
      </c>
      <c r="CD100" s="99">
        <f>IF(AU100="základná",AG100,0)</f>
        <v>0</v>
      </c>
      <c r="CE100" s="99">
        <f>IF(AU100="znížená",AG100,0)</f>
        <v>0</v>
      </c>
      <c r="CF100" s="99">
        <f>IF(AU100="zákl. prenesená",AG100,0)</f>
        <v>0</v>
      </c>
      <c r="CG100" s="99">
        <f>IF(AU100="zníž. prenesená",AG100,0)</f>
        <v>0</v>
      </c>
      <c r="CH100" s="99">
        <f>IF(AU100="nulová",AG100,0)</f>
        <v>0</v>
      </c>
      <c r="CI100" s="17">
        <f>IF(AU100="základná",1,IF(AU100="znížená",2,IF(AU100="zákl. prenesená",4,IF(AU100="zníž. prenesená",5,3))))</f>
        <v>1</v>
      </c>
      <c r="CJ100" s="17">
        <f>IF(AT100="stavebná časť",1,IF(AT100="investičná časť",2,3))</f>
        <v>1</v>
      </c>
      <c r="CK100" s="17" t="str">
        <f>IF(D100="Vyplň vlastné","","x")</f>
        <v/>
      </c>
    </row>
    <row r="101" spans="2:89" s="1" customFormat="1" ht="19.899999999999999" customHeight="1">
      <c r="B101" s="34"/>
      <c r="D101" s="254" t="s">
        <v>97</v>
      </c>
      <c r="E101" s="253"/>
      <c r="F101" s="253"/>
      <c r="G101" s="253"/>
      <c r="H101" s="253"/>
      <c r="I101" s="253"/>
      <c r="J101" s="253"/>
      <c r="K101" s="253"/>
      <c r="L101" s="253"/>
      <c r="M101" s="253"/>
      <c r="N101" s="253"/>
      <c r="O101" s="253"/>
      <c r="P101" s="253"/>
      <c r="Q101" s="253"/>
      <c r="R101" s="253"/>
      <c r="S101" s="253"/>
      <c r="T101" s="253"/>
      <c r="U101" s="253"/>
      <c r="V101" s="253"/>
      <c r="W101" s="253"/>
      <c r="X101" s="253"/>
      <c r="Y101" s="253"/>
      <c r="Z101" s="253"/>
      <c r="AA101" s="253"/>
      <c r="AB101" s="253"/>
      <c r="AG101" s="251">
        <f>ROUND(AG94 * AS101, 2)</f>
        <v>0</v>
      </c>
      <c r="AH101" s="252"/>
      <c r="AI101" s="252"/>
      <c r="AJ101" s="252"/>
      <c r="AK101" s="252"/>
      <c r="AL101" s="252"/>
      <c r="AM101" s="252"/>
      <c r="AN101" s="252">
        <f>ROUND(AG101 + AV101, 2)</f>
        <v>0</v>
      </c>
      <c r="AO101" s="252"/>
      <c r="AP101" s="252"/>
      <c r="AR101" s="34"/>
      <c r="AS101" s="96">
        <v>0</v>
      </c>
      <c r="AT101" s="97" t="s">
        <v>95</v>
      </c>
      <c r="AU101" s="97" t="s">
        <v>43</v>
      </c>
      <c r="AV101" s="98">
        <f>ROUND(IF(AU101="základná",AG101*L32,IF(AU101="znížená",AG101*L33,0)), 2)</f>
        <v>0</v>
      </c>
      <c r="BV101" s="17" t="s">
        <v>98</v>
      </c>
      <c r="BY101" s="99">
        <f>IF(AU101="základná",AV101,0)</f>
        <v>0</v>
      </c>
      <c r="BZ101" s="99">
        <f>IF(AU101="znížená",AV101,0)</f>
        <v>0</v>
      </c>
      <c r="CA101" s="99">
        <v>0</v>
      </c>
      <c r="CB101" s="99">
        <v>0</v>
      </c>
      <c r="CC101" s="99">
        <v>0</v>
      </c>
      <c r="CD101" s="99">
        <f>IF(AU101="základná",AG101,0)</f>
        <v>0</v>
      </c>
      <c r="CE101" s="99">
        <f>IF(AU101="znížená",AG101,0)</f>
        <v>0</v>
      </c>
      <c r="CF101" s="99">
        <f>IF(AU101="zákl. prenesená",AG101,0)</f>
        <v>0</v>
      </c>
      <c r="CG101" s="99">
        <f>IF(AU101="zníž. prenesená",AG101,0)</f>
        <v>0</v>
      </c>
      <c r="CH101" s="99">
        <f>IF(AU101="nulová",AG101,0)</f>
        <v>0</v>
      </c>
      <c r="CI101" s="17">
        <f>IF(AU101="základná",1,IF(AU101="znížená",2,IF(AU101="zákl. prenesená",4,IF(AU101="zníž. prenesená",5,3))))</f>
        <v>1</v>
      </c>
      <c r="CJ101" s="17">
        <f>IF(AT101="stavebná časť",1,IF(AT101="investičná časť",2,3))</f>
        <v>1</v>
      </c>
      <c r="CK101" s="17" t="str">
        <f>IF(D101="Vyplň vlastné","","x")</f>
        <v/>
      </c>
    </row>
    <row r="102" spans="2:89" s="1" customFormat="1" ht="19.899999999999999" customHeight="1">
      <c r="B102" s="34"/>
      <c r="D102" s="254" t="s">
        <v>97</v>
      </c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3"/>
      <c r="R102" s="253"/>
      <c r="S102" s="253"/>
      <c r="T102" s="253"/>
      <c r="U102" s="253"/>
      <c r="V102" s="253"/>
      <c r="W102" s="253"/>
      <c r="X102" s="253"/>
      <c r="Y102" s="253"/>
      <c r="Z102" s="253"/>
      <c r="AA102" s="253"/>
      <c r="AB102" s="253"/>
      <c r="AG102" s="251">
        <f>ROUND(AG94 * AS102, 2)</f>
        <v>0</v>
      </c>
      <c r="AH102" s="252"/>
      <c r="AI102" s="252"/>
      <c r="AJ102" s="252"/>
      <c r="AK102" s="252"/>
      <c r="AL102" s="252"/>
      <c r="AM102" s="252"/>
      <c r="AN102" s="252">
        <f>ROUND(AG102 + AV102, 2)</f>
        <v>0</v>
      </c>
      <c r="AO102" s="252"/>
      <c r="AP102" s="252"/>
      <c r="AR102" s="34"/>
      <c r="AS102" s="100">
        <v>0</v>
      </c>
      <c r="AT102" s="101" t="s">
        <v>95</v>
      </c>
      <c r="AU102" s="101" t="s">
        <v>43</v>
      </c>
      <c r="AV102" s="102">
        <f>ROUND(IF(AU102="základná",AG102*L32,IF(AU102="znížená",AG102*L33,0)), 2)</f>
        <v>0</v>
      </c>
      <c r="BV102" s="17" t="s">
        <v>98</v>
      </c>
      <c r="BY102" s="99">
        <f>IF(AU102="základná",AV102,0)</f>
        <v>0</v>
      </c>
      <c r="BZ102" s="99">
        <f>IF(AU102="znížená",AV102,0)</f>
        <v>0</v>
      </c>
      <c r="CA102" s="99">
        <v>0</v>
      </c>
      <c r="CB102" s="99">
        <v>0</v>
      </c>
      <c r="CC102" s="99">
        <v>0</v>
      </c>
      <c r="CD102" s="99">
        <f>IF(AU102="základná",AG102,0)</f>
        <v>0</v>
      </c>
      <c r="CE102" s="99">
        <f>IF(AU102="znížená",AG102,0)</f>
        <v>0</v>
      </c>
      <c r="CF102" s="99">
        <f>IF(AU102="zákl. prenesená",AG102,0)</f>
        <v>0</v>
      </c>
      <c r="CG102" s="99">
        <f>IF(AU102="zníž. prenesená",AG102,0)</f>
        <v>0</v>
      </c>
      <c r="CH102" s="99">
        <f>IF(AU102="nulová",AG102,0)</f>
        <v>0</v>
      </c>
      <c r="CI102" s="17">
        <f>IF(AU102="základná",1,IF(AU102="znížená",2,IF(AU102="zákl. prenesená",4,IF(AU102="zníž. prenesená",5,3))))</f>
        <v>1</v>
      </c>
      <c r="CJ102" s="17">
        <f>IF(AT102="stavebná časť",1,IF(AT102="investičná časť",2,3))</f>
        <v>1</v>
      </c>
      <c r="CK102" s="17" t="str">
        <f>IF(D102="Vyplň vlastné","","x")</f>
        <v/>
      </c>
    </row>
    <row r="103" spans="2:89" s="1" customFormat="1" ht="10.9" customHeight="1">
      <c r="B103" s="34"/>
      <c r="AR103" s="34"/>
    </row>
    <row r="104" spans="2:89" s="1" customFormat="1" ht="30" customHeight="1">
      <c r="B104" s="34"/>
      <c r="C104" s="103" t="s">
        <v>99</v>
      </c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257">
        <f>ROUND(AG94 + AG98, 2)</f>
        <v>0</v>
      </c>
      <c r="AH104" s="257"/>
      <c r="AI104" s="257"/>
      <c r="AJ104" s="257"/>
      <c r="AK104" s="257"/>
      <c r="AL104" s="257"/>
      <c r="AM104" s="257"/>
      <c r="AN104" s="257">
        <f>ROUND(AN94 + AN98, 2)</f>
        <v>0</v>
      </c>
      <c r="AO104" s="257"/>
      <c r="AP104" s="257"/>
      <c r="AQ104" s="104"/>
      <c r="AR104" s="34"/>
    </row>
    <row r="105" spans="2:89" s="1" customFormat="1" ht="6.95" customHeight="1"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34"/>
    </row>
  </sheetData>
  <sheetProtection sheet="1" objects="1" scenarios="1" formatColumns="0" formatRows="0"/>
  <mergeCells count="64">
    <mergeCell ref="AK38:AO38"/>
    <mergeCell ref="X38:AB38"/>
    <mergeCell ref="AR2:BE2"/>
    <mergeCell ref="W35:AE35"/>
    <mergeCell ref="L35:P35"/>
    <mergeCell ref="AK35:AO35"/>
    <mergeCell ref="AK36:AO36"/>
    <mergeCell ref="W36:AE36"/>
    <mergeCell ref="L36:P36"/>
    <mergeCell ref="W33:AE33"/>
    <mergeCell ref="AK33:AO33"/>
    <mergeCell ref="L33:P33"/>
    <mergeCell ref="AK34:AO34"/>
    <mergeCell ref="L34:P34"/>
    <mergeCell ref="W34:AE34"/>
    <mergeCell ref="AG104:AM104"/>
    <mergeCell ref="AN104:AP10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L31:P31"/>
    <mergeCell ref="W31:AE31"/>
    <mergeCell ref="AK32:AO32"/>
    <mergeCell ref="W32:AE32"/>
    <mergeCell ref="L32:P32"/>
    <mergeCell ref="D102:AB102"/>
    <mergeCell ref="AG102:AM102"/>
    <mergeCell ref="AN102:AP102"/>
    <mergeCell ref="AG94:AM94"/>
    <mergeCell ref="AN94:AP94"/>
    <mergeCell ref="AG98:AM98"/>
    <mergeCell ref="AN98:AP98"/>
    <mergeCell ref="D100:AB100"/>
    <mergeCell ref="AG100:AM100"/>
    <mergeCell ref="AN100:AP100"/>
    <mergeCell ref="D101:AB101"/>
    <mergeCell ref="AG101:AM101"/>
    <mergeCell ref="AN101:AP101"/>
    <mergeCell ref="D96:H96"/>
    <mergeCell ref="AG96:AM96"/>
    <mergeCell ref="AN96:AP96"/>
    <mergeCell ref="J96:AF96"/>
    <mergeCell ref="AG99:AM99"/>
    <mergeCell ref="AN99:AP99"/>
    <mergeCell ref="D99:AB99"/>
    <mergeCell ref="AG92:AM92"/>
    <mergeCell ref="AN92:AP92"/>
    <mergeCell ref="I92:AF92"/>
    <mergeCell ref="C92:G92"/>
    <mergeCell ref="D95:H95"/>
    <mergeCell ref="J95:AF95"/>
    <mergeCell ref="AG95:AM95"/>
    <mergeCell ref="AN95:AP95"/>
    <mergeCell ref="L85:AO85"/>
    <mergeCell ref="AM87:AN87"/>
    <mergeCell ref="AS89:AT91"/>
    <mergeCell ref="AM89:AP89"/>
    <mergeCell ref="AM90:AP90"/>
  </mergeCells>
  <dataValidations count="2">
    <dataValidation type="list" allowBlank="1" showInputMessage="1" showErrorMessage="1" error="Povolené sú hodnoty základná, znížená, nulová." sqref="AU98:AU102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98:AT102" xr:uid="{00000000-0002-0000-0000-000001000000}">
      <formula1>"stavebná časť, technologická časť, investičná časť"</formula1>
    </dataValidation>
  </dataValidations>
  <hyperlinks>
    <hyperlink ref="A95" location="'01 - Socialne zariadenie ...'!C2" display="/" xr:uid="{00000000-0004-0000-0000-000000000000}"/>
    <hyperlink ref="A96" location="'02 - Kuchynka-Denná miest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51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AT2" s="17" t="s">
        <v>87</v>
      </c>
      <c r="AZ2" s="106" t="s">
        <v>100</v>
      </c>
      <c r="BA2" s="106" t="s">
        <v>1</v>
      </c>
      <c r="BB2" s="106" t="s">
        <v>1</v>
      </c>
      <c r="BC2" s="106" t="s">
        <v>101</v>
      </c>
      <c r="BD2" s="106" t="s">
        <v>102</v>
      </c>
    </row>
    <row r="3" spans="2:5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78</v>
      </c>
      <c r="AZ3" s="106" t="s">
        <v>103</v>
      </c>
      <c r="BA3" s="106" t="s">
        <v>1</v>
      </c>
      <c r="BB3" s="106" t="s">
        <v>1</v>
      </c>
      <c r="BC3" s="106" t="s">
        <v>104</v>
      </c>
      <c r="BD3" s="106" t="s">
        <v>102</v>
      </c>
    </row>
    <row r="4" spans="2:56" ht="24.95" customHeight="1">
      <c r="B4" s="20"/>
      <c r="D4" s="21" t="s">
        <v>105</v>
      </c>
      <c r="L4" s="20"/>
      <c r="M4" s="107" t="s">
        <v>9</v>
      </c>
      <c r="AT4" s="17" t="s">
        <v>4</v>
      </c>
      <c r="AZ4" s="106" t="s">
        <v>106</v>
      </c>
      <c r="BA4" s="106" t="s">
        <v>107</v>
      </c>
      <c r="BB4" s="106" t="s">
        <v>1</v>
      </c>
      <c r="BC4" s="106" t="s">
        <v>101</v>
      </c>
      <c r="BD4" s="106" t="s">
        <v>102</v>
      </c>
    </row>
    <row r="5" spans="2:56" ht="6.95" customHeight="1">
      <c r="B5" s="20"/>
      <c r="L5" s="20"/>
      <c r="AZ5" s="106" t="s">
        <v>108</v>
      </c>
      <c r="BA5" s="106" t="s">
        <v>1</v>
      </c>
      <c r="BB5" s="106" t="s">
        <v>1</v>
      </c>
      <c r="BC5" s="106" t="s">
        <v>109</v>
      </c>
      <c r="BD5" s="106" t="s">
        <v>102</v>
      </c>
    </row>
    <row r="6" spans="2:56" ht="12" customHeight="1">
      <c r="B6" s="20"/>
      <c r="D6" s="27" t="s">
        <v>15</v>
      </c>
      <c r="L6" s="20"/>
      <c r="AZ6" s="106" t="s">
        <v>110</v>
      </c>
      <c r="BA6" s="106" t="s">
        <v>107</v>
      </c>
      <c r="BB6" s="106" t="s">
        <v>1</v>
      </c>
      <c r="BC6" s="106" t="s">
        <v>111</v>
      </c>
      <c r="BD6" s="106" t="s">
        <v>102</v>
      </c>
    </row>
    <row r="7" spans="2:56" ht="16.5" customHeight="1">
      <c r="B7" s="20"/>
      <c r="E7" s="281" t="str">
        <f>'Rekapitulácia stavby'!K6</f>
        <v>Rekonštrukcia SZ Električiek - Hlavná Stanica</v>
      </c>
      <c r="F7" s="282"/>
      <c r="G7" s="282"/>
      <c r="H7" s="282"/>
      <c r="L7" s="20"/>
      <c r="AZ7" s="106" t="s">
        <v>112</v>
      </c>
      <c r="BA7" s="106" t="s">
        <v>113</v>
      </c>
      <c r="BB7" s="106" t="s">
        <v>1</v>
      </c>
      <c r="BC7" s="106" t="s">
        <v>114</v>
      </c>
      <c r="BD7" s="106" t="s">
        <v>102</v>
      </c>
    </row>
    <row r="8" spans="2:56" s="1" customFormat="1" ht="12" customHeight="1">
      <c r="B8" s="34"/>
      <c r="D8" s="27" t="s">
        <v>115</v>
      </c>
      <c r="L8" s="34"/>
      <c r="AZ8" s="106" t="s">
        <v>116</v>
      </c>
      <c r="BA8" s="106" t="s">
        <v>117</v>
      </c>
      <c r="BB8" s="106" t="s">
        <v>1</v>
      </c>
      <c r="BC8" s="106" t="s">
        <v>118</v>
      </c>
      <c r="BD8" s="106" t="s">
        <v>102</v>
      </c>
    </row>
    <row r="9" spans="2:56" s="1" customFormat="1" ht="30" customHeight="1">
      <c r="B9" s="34"/>
      <c r="E9" s="234" t="s">
        <v>119</v>
      </c>
      <c r="F9" s="283"/>
      <c r="G9" s="283"/>
      <c r="H9" s="283"/>
      <c r="L9" s="34"/>
      <c r="AZ9" s="106" t="s">
        <v>120</v>
      </c>
      <c r="BA9" s="106" t="s">
        <v>107</v>
      </c>
      <c r="BB9" s="106" t="s">
        <v>1</v>
      </c>
      <c r="BC9" s="106" t="s">
        <v>121</v>
      </c>
      <c r="BD9" s="106" t="s">
        <v>102</v>
      </c>
    </row>
    <row r="10" spans="2:56" s="1" customFormat="1" ht="11.25">
      <c r="B10" s="34"/>
      <c r="L10" s="34"/>
      <c r="AZ10" s="106" t="s">
        <v>122</v>
      </c>
      <c r="BA10" s="106" t="s">
        <v>1</v>
      </c>
      <c r="BB10" s="106" t="s">
        <v>1</v>
      </c>
      <c r="BC10" s="106" t="s">
        <v>123</v>
      </c>
      <c r="BD10" s="106" t="s">
        <v>102</v>
      </c>
    </row>
    <row r="11" spans="2:56" s="1" customFormat="1" ht="12" customHeight="1">
      <c r="B11" s="34"/>
      <c r="D11" s="27" t="s">
        <v>17</v>
      </c>
      <c r="F11" s="25" t="s">
        <v>1</v>
      </c>
      <c r="I11" s="27" t="s">
        <v>18</v>
      </c>
      <c r="J11" s="25" t="s">
        <v>1</v>
      </c>
      <c r="L11" s="34"/>
      <c r="AZ11" s="106" t="s">
        <v>124</v>
      </c>
      <c r="BA11" s="106" t="s">
        <v>107</v>
      </c>
      <c r="BB11" s="106" t="s">
        <v>1</v>
      </c>
      <c r="BC11" s="106" t="s">
        <v>125</v>
      </c>
      <c r="BD11" s="106" t="s">
        <v>102</v>
      </c>
    </row>
    <row r="12" spans="2:56" s="1" customFormat="1" ht="12" customHeight="1">
      <c r="B12" s="34"/>
      <c r="D12" s="27" t="s">
        <v>19</v>
      </c>
      <c r="F12" s="25" t="s">
        <v>20</v>
      </c>
      <c r="I12" s="27" t="s">
        <v>21</v>
      </c>
      <c r="J12" s="57" t="str">
        <f>'Rekapitulácia stavby'!AN8</f>
        <v>13. 6. 2024</v>
      </c>
      <c r="L12" s="34"/>
      <c r="AZ12" s="106" t="s">
        <v>126</v>
      </c>
      <c r="BA12" s="106" t="s">
        <v>1</v>
      </c>
      <c r="BB12" s="106" t="s">
        <v>1</v>
      </c>
      <c r="BC12" s="106" t="s">
        <v>127</v>
      </c>
      <c r="BD12" s="106" t="s">
        <v>102</v>
      </c>
    </row>
    <row r="13" spans="2:56" s="1" customFormat="1" ht="10.9" customHeight="1">
      <c r="B13" s="34"/>
      <c r="L13" s="34"/>
    </row>
    <row r="14" spans="2:56" s="1" customFormat="1" ht="12" customHeight="1">
      <c r="B14" s="34"/>
      <c r="D14" s="27" t="s">
        <v>23</v>
      </c>
      <c r="I14" s="27" t="s">
        <v>24</v>
      </c>
      <c r="J14" s="25" t="s">
        <v>25</v>
      </c>
      <c r="L14" s="34"/>
    </row>
    <row r="15" spans="2:56" s="1" customFormat="1" ht="18" customHeight="1">
      <c r="B15" s="34"/>
      <c r="E15" s="25" t="s">
        <v>26</v>
      </c>
      <c r="I15" s="27" t="s">
        <v>27</v>
      </c>
      <c r="J15" s="25" t="s">
        <v>28</v>
      </c>
      <c r="L15" s="34"/>
    </row>
    <row r="16" spans="2:56" s="1" customFormat="1" ht="6.95" customHeight="1">
      <c r="B16" s="34"/>
      <c r="L16" s="34"/>
    </row>
    <row r="17" spans="2:12" s="1" customFormat="1" ht="12" customHeight="1">
      <c r="B17" s="34"/>
      <c r="D17" s="27" t="s">
        <v>29</v>
      </c>
      <c r="I17" s="27" t="s">
        <v>24</v>
      </c>
      <c r="J17" s="28" t="str">
        <f>'Rekapitulácia stavby'!AN13</f>
        <v>Vyplň údaj</v>
      </c>
      <c r="L17" s="34"/>
    </row>
    <row r="18" spans="2:12" s="1" customFormat="1" ht="18" customHeight="1">
      <c r="B18" s="34"/>
      <c r="E18" s="284" t="str">
        <f>'Rekapitulácia stavby'!E14</f>
        <v>Vyplň údaj</v>
      </c>
      <c r="F18" s="261"/>
      <c r="G18" s="261"/>
      <c r="H18" s="261"/>
      <c r="I18" s="27" t="s">
        <v>27</v>
      </c>
      <c r="J18" s="28" t="str">
        <f>'Rekapitulácia stavby'!AN14</f>
        <v>Vyplň údaj</v>
      </c>
      <c r="L18" s="34"/>
    </row>
    <row r="19" spans="2:12" s="1" customFormat="1" ht="6.95" customHeight="1">
      <c r="B19" s="34"/>
      <c r="L19" s="34"/>
    </row>
    <row r="20" spans="2:12" s="1" customFormat="1" ht="12" customHeight="1">
      <c r="B20" s="34"/>
      <c r="D20" s="27" t="s">
        <v>31</v>
      </c>
      <c r="I20" s="27" t="s">
        <v>24</v>
      </c>
      <c r="J20" s="25" t="str">
        <f>IF('Rekapitulácia stavby'!AN16="","",'Rekapitulácia stavby'!AN16)</f>
        <v/>
      </c>
      <c r="L20" s="34"/>
    </row>
    <row r="21" spans="2:12" s="1" customFormat="1" ht="18" customHeight="1">
      <c r="B21" s="34"/>
      <c r="E21" s="25" t="str">
        <f>IF('Rekapitulácia stavby'!E17="","",'Rekapitulácia stavby'!E17)</f>
        <v xml:space="preserve"> </v>
      </c>
      <c r="I21" s="27" t="s">
        <v>27</v>
      </c>
      <c r="J21" s="25" t="str">
        <f>IF('Rekapitulácia stavby'!AN17="","",'Rekapitulácia stavby'!AN17)</f>
        <v/>
      </c>
      <c r="L21" s="34"/>
    </row>
    <row r="22" spans="2:12" s="1" customFormat="1" ht="6.95" customHeight="1">
      <c r="B22" s="34"/>
      <c r="L22" s="34"/>
    </row>
    <row r="23" spans="2:12" s="1" customFormat="1" ht="12" customHeight="1">
      <c r="B23" s="34"/>
      <c r="D23" s="27" t="s">
        <v>34</v>
      </c>
      <c r="I23" s="27" t="s">
        <v>24</v>
      </c>
      <c r="J23" s="25" t="str">
        <f>IF('Rekapitulácia stavby'!AN19="","",'Rekapitulácia stavby'!AN19)</f>
        <v/>
      </c>
      <c r="L23" s="34"/>
    </row>
    <row r="24" spans="2:12" s="1" customFormat="1" ht="18" customHeight="1">
      <c r="B24" s="34"/>
      <c r="E24" s="25" t="str">
        <f>IF('Rekapitulácia stavby'!E20="","",'Rekapitulácia stavby'!E20)</f>
        <v xml:space="preserve"> </v>
      </c>
      <c r="I24" s="27" t="s">
        <v>27</v>
      </c>
      <c r="J24" s="25" t="str">
        <f>IF('Rekapitulácia stavby'!AN20="","",'Rekapitulácia stavby'!AN20)</f>
        <v/>
      </c>
      <c r="L24" s="34"/>
    </row>
    <row r="25" spans="2:12" s="1" customFormat="1" ht="6.95" customHeight="1">
      <c r="B25" s="34"/>
      <c r="L25" s="34"/>
    </row>
    <row r="26" spans="2:12" s="1" customFormat="1" ht="12" customHeight="1">
      <c r="B26" s="34"/>
      <c r="D26" s="27" t="s">
        <v>35</v>
      </c>
      <c r="L26" s="34"/>
    </row>
    <row r="27" spans="2:12" s="7" customFormat="1" ht="16.5" customHeight="1">
      <c r="B27" s="108"/>
      <c r="E27" s="266" t="s">
        <v>1</v>
      </c>
      <c r="F27" s="266"/>
      <c r="G27" s="266"/>
      <c r="H27" s="266"/>
      <c r="L27" s="108"/>
    </row>
    <row r="28" spans="2:12" s="1" customFormat="1" ht="6.95" customHeight="1">
      <c r="B28" s="34"/>
      <c r="L28" s="34"/>
    </row>
    <row r="29" spans="2:12" s="1" customFormat="1" ht="6.95" customHeight="1">
      <c r="B29" s="34"/>
      <c r="D29" s="58"/>
      <c r="E29" s="58"/>
      <c r="F29" s="58"/>
      <c r="G29" s="58"/>
      <c r="H29" s="58"/>
      <c r="I29" s="58"/>
      <c r="J29" s="58"/>
      <c r="K29" s="58"/>
      <c r="L29" s="34"/>
    </row>
    <row r="30" spans="2:12" s="1" customFormat="1" ht="14.45" customHeight="1">
      <c r="B30" s="34"/>
      <c r="D30" s="25" t="s">
        <v>128</v>
      </c>
      <c r="J30" s="33">
        <f>J96</f>
        <v>0</v>
      </c>
      <c r="L30" s="34"/>
    </row>
    <row r="31" spans="2:12" s="1" customFormat="1" ht="14.45" customHeight="1">
      <c r="B31" s="34"/>
      <c r="D31" s="32" t="s">
        <v>94</v>
      </c>
      <c r="J31" s="33">
        <f>J124</f>
        <v>0</v>
      </c>
      <c r="L31" s="34"/>
    </row>
    <row r="32" spans="2:12" s="1" customFormat="1" ht="25.35" customHeight="1">
      <c r="B32" s="34"/>
      <c r="D32" s="109" t="s">
        <v>38</v>
      </c>
      <c r="J32" s="71">
        <f>ROUND(J30 + J31, 2)</f>
        <v>0</v>
      </c>
      <c r="L32" s="34"/>
    </row>
    <row r="33" spans="2:12" s="1" customFormat="1" ht="6.95" customHeight="1">
      <c r="B33" s="34"/>
      <c r="D33" s="58"/>
      <c r="E33" s="58"/>
      <c r="F33" s="58"/>
      <c r="G33" s="58"/>
      <c r="H33" s="58"/>
      <c r="I33" s="58"/>
      <c r="J33" s="58"/>
      <c r="K33" s="58"/>
      <c r="L33" s="34"/>
    </row>
    <row r="34" spans="2:12" s="1" customFormat="1" ht="14.45" customHeight="1">
      <c r="B34" s="34"/>
      <c r="F34" s="37" t="s">
        <v>40</v>
      </c>
      <c r="I34" s="37" t="s">
        <v>39</v>
      </c>
      <c r="J34" s="37" t="s">
        <v>41</v>
      </c>
      <c r="L34" s="34"/>
    </row>
    <row r="35" spans="2:12" s="1" customFormat="1" ht="14.45" customHeight="1">
      <c r="B35" s="34"/>
      <c r="D35" s="60" t="s">
        <v>42</v>
      </c>
      <c r="E35" s="39" t="s">
        <v>43</v>
      </c>
      <c r="F35" s="110">
        <f>ROUND((ROUND((SUM(BE124:BE131) + SUM(BE151:BE506)),  2) + SUM(BE508:BE512)), 2)</f>
        <v>0</v>
      </c>
      <c r="G35" s="111"/>
      <c r="H35" s="111"/>
      <c r="I35" s="112">
        <v>0.2</v>
      </c>
      <c r="J35" s="110">
        <f>ROUND((ROUND(((SUM(BE124:BE131) + SUM(BE151:BE506))*I35),  2) + (SUM(BE508:BE512)*I35)), 2)</f>
        <v>0</v>
      </c>
      <c r="L35" s="34"/>
    </row>
    <row r="36" spans="2:12" s="1" customFormat="1" ht="14.45" customHeight="1">
      <c r="B36" s="34"/>
      <c r="E36" s="39" t="s">
        <v>44</v>
      </c>
      <c r="F36" s="110">
        <f>ROUND((ROUND((SUM(BF124:BF131) + SUM(BF151:BF506)),  2) + SUM(BF508:BF512)), 2)</f>
        <v>0</v>
      </c>
      <c r="G36" s="111"/>
      <c r="H36" s="111"/>
      <c r="I36" s="112">
        <v>0.2</v>
      </c>
      <c r="J36" s="110">
        <f>ROUND((ROUND(((SUM(BF124:BF131) + SUM(BF151:BF506))*I36),  2) + (SUM(BF508:BF512)*I36)), 2)</f>
        <v>0</v>
      </c>
      <c r="L36" s="34"/>
    </row>
    <row r="37" spans="2:12" s="1" customFormat="1" ht="14.45" hidden="1" customHeight="1">
      <c r="B37" s="34"/>
      <c r="E37" s="27" t="s">
        <v>45</v>
      </c>
      <c r="F37" s="113">
        <f>ROUND((ROUND((SUM(BG124:BG131) + SUM(BG151:BG506)),  2) + SUM(BG508:BG512)), 2)</f>
        <v>0</v>
      </c>
      <c r="I37" s="114">
        <v>0.2</v>
      </c>
      <c r="J37" s="113">
        <f>0</f>
        <v>0</v>
      </c>
      <c r="L37" s="34"/>
    </row>
    <row r="38" spans="2:12" s="1" customFormat="1" ht="14.45" hidden="1" customHeight="1">
      <c r="B38" s="34"/>
      <c r="E38" s="27" t="s">
        <v>46</v>
      </c>
      <c r="F38" s="113">
        <f>ROUND((ROUND((SUM(BH124:BH131) + SUM(BH151:BH506)),  2) + SUM(BH508:BH512)), 2)</f>
        <v>0</v>
      </c>
      <c r="I38" s="114">
        <v>0.2</v>
      </c>
      <c r="J38" s="113">
        <f>0</f>
        <v>0</v>
      </c>
      <c r="L38" s="34"/>
    </row>
    <row r="39" spans="2:12" s="1" customFormat="1" ht="14.45" hidden="1" customHeight="1">
      <c r="B39" s="34"/>
      <c r="E39" s="39" t="s">
        <v>47</v>
      </c>
      <c r="F39" s="110">
        <f>ROUND((ROUND((SUM(BI124:BI131) + SUM(BI151:BI506)),  2) + SUM(BI508:BI512)), 2)</f>
        <v>0</v>
      </c>
      <c r="G39" s="111"/>
      <c r="H39" s="111"/>
      <c r="I39" s="112">
        <v>0</v>
      </c>
      <c r="J39" s="110">
        <f>0</f>
        <v>0</v>
      </c>
      <c r="L39" s="34"/>
    </row>
    <row r="40" spans="2:12" s="1" customFormat="1" ht="6.95" customHeight="1">
      <c r="B40" s="34"/>
      <c r="L40" s="34"/>
    </row>
    <row r="41" spans="2:12" s="1" customFormat="1" ht="25.35" customHeight="1">
      <c r="B41" s="34"/>
      <c r="C41" s="104"/>
      <c r="D41" s="115" t="s">
        <v>48</v>
      </c>
      <c r="E41" s="62"/>
      <c r="F41" s="62"/>
      <c r="G41" s="116" t="s">
        <v>49</v>
      </c>
      <c r="H41" s="117" t="s">
        <v>50</v>
      </c>
      <c r="I41" s="62"/>
      <c r="J41" s="118">
        <f>SUM(J32:J39)</f>
        <v>0</v>
      </c>
      <c r="K41" s="119"/>
      <c r="L41" s="34"/>
    </row>
    <row r="42" spans="2:12" s="1" customFormat="1" ht="14.45" customHeight="1">
      <c r="B42" s="34"/>
      <c r="L42" s="34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4"/>
      <c r="D50" s="46" t="s">
        <v>51</v>
      </c>
      <c r="E50" s="47"/>
      <c r="F50" s="47"/>
      <c r="G50" s="46" t="s">
        <v>52</v>
      </c>
      <c r="H50" s="47"/>
      <c r="I50" s="47"/>
      <c r="J50" s="47"/>
      <c r="K50" s="47"/>
      <c r="L50" s="34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4"/>
      <c r="D61" s="48" t="s">
        <v>53</v>
      </c>
      <c r="E61" s="36"/>
      <c r="F61" s="120" t="s">
        <v>54</v>
      </c>
      <c r="G61" s="48" t="s">
        <v>53</v>
      </c>
      <c r="H61" s="36"/>
      <c r="I61" s="36"/>
      <c r="J61" s="121" t="s">
        <v>54</v>
      </c>
      <c r="K61" s="36"/>
      <c r="L61" s="34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4"/>
      <c r="D65" s="46" t="s">
        <v>55</v>
      </c>
      <c r="E65" s="47"/>
      <c r="F65" s="47"/>
      <c r="G65" s="46" t="s">
        <v>56</v>
      </c>
      <c r="H65" s="47"/>
      <c r="I65" s="47"/>
      <c r="J65" s="47"/>
      <c r="K65" s="47"/>
      <c r="L65" s="34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4"/>
      <c r="D76" s="48" t="s">
        <v>53</v>
      </c>
      <c r="E76" s="36"/>
      <c r="F76" s="120" t="s">
        <v>54</v>
      </c>
      <c r="G76" s="48" t="s">
        <v>53</v>
      </c>
      <c r="H76" s="36"/>
      <c r="I76" s="36"/>
      <c r="J76" s="121" t="s">
        <v>54</v>
      </c>
      <c r="K76" s="36"/>
      <c r="L76" s="34"/>
    </row>
    <row r="77" spans="2:12" s="1" customFormat="1" ht="14.45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47" s="1" customFormat="1" ht="6.95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47" s="1" customFormat="1" ht="24.95" customHeight="1">
      <c r="B82" s="34"/>
      <c r="C82" s="21" t="s">
        <v>129</v>
      </c>
      <c r="L82" s="34"/>
    </row>
    <row r="83" spans="2:47" s="1" customFormat="1" ht="6.95" customHeight="1">
      <c r="B83" s="34"/>
      <c r="L83" s="34"/>
    </row>
    <row r="84" spans="2:47" s="1" customFormat="1" ht="12" customHeight="1">
      <c r="B84" s="34"/>
      <c r="C84" s="27" t="s">
        <v>15</v>
      </c>
      <c r="L84" s="34"/>
    </row>
    <row r="85" spans="2:47" s="1" customFormat="1" ht="16.5" customHeight="1">
      <c r="B85" s="34"/>
      <c r="E85" s="281" t="str">
        <f>E7</f>
        <v>Rekonštrukcia SZ Električiek - Hlavná Stanica</v>
      </c>
      <c r="F85" s="282"/>
      <c r="G85" s="282"/>
      <c r="H85" s="282"/>
      <c r="L85" s="34"/>
    </row>
    <row r="86" spans="2:47" s="1" customFormat="1" ht="12" customHeight="1">
      <c r="B86" s="34"/>
      <c r="C86" s="27" t="s">
        <v>115</v>
      </c>
      <c r="L86" s="34"/>
    </row>
    <row r="87" spans="2:47" s="1" customFormat="1" ht="30" customHeight="1">
      <c r="B87" s="34"/>
      <c r="E87" s="234" t="str">
        <f>E9</f>
        <v>01 - Socialne zariadenie vodičov električiek a obnova vstupneho priestoru</v>
      </c>
      <c r="F87" s="283"/>
      <c r="G87" s="283"/>
      <c r="H87" s="283"/>
      <c r="L87" s="34"/>
    </row>
    <row r="88" spans="2:47" s="1" customFormat="1" ht="6.95" customHeight="1">
      <c r="B88" s="34"/>
      <c r="L88" s="34"/>
    </row>
    <row r="89" spans="2:47" s="1" customFormat="1" ht="12" customHeight="1">
      <c r="B89" s="34"/>
      <c r="C89" s="27" t="s">
        <v>19</v>
      </c>
      <c r="F89" s="25" t="str">
        <f>F12</f>
        <v>Bratislava</v>
      </c>
      <c r="I89" s="27" t="s">
        <v>21</v>
      </c>
      <c r="J89" s="57" t="str">
        <f>IF(J12="","",J12)</f>
        <v>13. 6. 2024</v>
      </c>
      <c r="L89" s="34"/>
    </row>
    <row r="90" spans="2:47" s="1" customFormat="1" ht="6.95" customHeight="1">
      <c r="B90" s="34"/>
      <c r="L90" s="34"/>
    </row>
    <row r="91" spans="2:47" s="1" customFormat="1" ht="15.2" customHeight="1">
      <c r="B91" s="34"/>
      <c r="C91" s="27" t="s">
        <v>23</v>
      </c>
      <c r="F91" s="25" t="str">
        <f>E15</f>
        <v>Dopravný podnik Bratislava, akciová spoločnosť</v>
      </c>
      <c r="I91" s="27" t="s">
        <v>31</v>
      </c>
      <c r="J91" s="30" t="str">
        <f>E21</f>
        <v xml:space="preserve"> </v>
      </c>
      <c r="L91" s="34"/>
    </row>
    <row r="92" spans="2:47" s="1" customFormat="1" ht="15.2" customHeight="1">
      <c r="B92" s="34"/>
      <c r="C92" s="27" t="s">
        <v>29</v>
      </c>
      <c r="F92" s="25" t="str">
        <f>IF(E18="","",E18)</f>
        <v>Vyplň údaj</v>
      </c>
      <c r="I92" s="27" t="s">
        <v>34</v>
      </c>
      <c r="J92" s="30" t="str">
        <f>E24</f>
        <v xml:space="preserve"> </v>
      </c>
      <c r="L92" s="34"/>
    </row>
    <row r="93" spans="2:47" s="1" customFormat="1" ht="10.35" customHeight="1">
      <c r="B93" s="34"/>
      <c r="L93" s="34"/>
    </row>
    <row r="94" spans="2:47" s="1" customFormat="1" ht="29.25" customHeight="1">
      <c r="B94" s="34"/>
      <c r="C94" s="122" t="s">
        <v>130</v>
      </c>
      <c r="D94" s="104"/>
      <c r="E94" s="104"/>
      <c r="F94" s="104"/>
      <c r="G94" s="104"/>
      <c r="H94" s="104"/>
      <c r="I94" s="104"/>
      <c r="J94" s="123" t="s">
        <v>131</v>
      </c>
      <c r="K94" s="104"/>
      <c r="L94" s="34"/>
    </row>
    <row r="95" spans="2:47" s="1" customFormat="1" ht="10.35" customHeight="1">
      <c r="B95" s="34"/>
      <c r="L95" s="34"/>
    </row>
    <row r="96" spans="2:47" s="1" customFormat="1" ht="22.9" customHeight="1">
      <c r="B96" s="34"/>
      <c r="C96" s="124" t="s">
        <v>132</v>
      </c>
      <c r="J96" s="71">
        <f>J151</f>
        <v>0</v>
      </c>
      <c r="L96" s="34"/>
      <c r="AU96" s="17" t="s">
        <v>133</v>
      </c>
    </row>
    <row r="97" spans="2:12" s="8" customFormat="1" ht="24.95" customHeight="1">
      <c r="B97" s="125"/>
      <c r="D97" s="126" t="s">
        <v>134</v>
      </c>
      <c r="E97" s="127"/>
      <c r="F97" s="127"/>
      <c r="G97" s="127"/>
      <c r="H97" s="127"/>
      <c r="I97" s="127"/>
      <c r="J97" s="128">
        <f>J152</f>
        <v>0</v>
      </c>
      <c r="L97" s="125"/>
    </row>
    <row r="98" spans="2:12" s="9" customFormat="1" ht="19.899999999999999" customHeight="1">
      <c r="B98" s="129"/>
      <c r="D98" s="130" t="s">
        <v>135</v>
      </c>
      <c r="E98" s="131"/>
      <c r="F98" s="131"/>
      <c r="G98" s="131"/>
      <c r="H98" s="131"/>
      <c r="I98" s="131"/>
      <c r="J98" s="132">
        <f>J153</f>
        <v>0</v>
      </c>
      <c r="L98" s="129"/>
    </row>
    <row r="99" spans="2:12" s="9" customFormat="1" ht="19.899999999999999" customHeight="1">
      <c r="B99" s="129"/>
      <c r="D99" s="130" t="s">
        <v>136</v>
      </c>
      <c r="E99" s="131"/>
      <c r="F99" s="131"/>
      <c r="G99" s="131"/>
      <c r="H99" s="131"/>
      <c r="I99" s="131"/>
      <c r="J99" s="132">
        <f>J179</f>
        <v>0</v>
      </c>
      <c r="L99" s="129"/>
    </row>
    <row r="100" spans="2:12" s="9" customFormat="1" ht="19.899999999999999" customHeight="1">
      <c r="B100" s="129"/>
      <c r="D100" s="130" t="s">
        <v>137</v>
      </c>
      <c r="E100" s="131"/>
      <c r="F100" s="131"/>
      <c r="G100" s="131"/>
      <c r="H100" s="131"/>
      <c r="I100" s="131"/>
      <c r="J100" s="132">
        <f>J230</f>
        <v>0</v>
      </c>
      <c r="L100" s="129"/>
    </row>
    <row r="101" spans="2:12" s="8" customFormat="1" ht="24.95" customHeight="1">
      <c r="B101" s="125"/>
      <c r="D101" s="126" t="s">
        <v>138</v>
      </c>
      <c r="E101" s="127"/>
      <c r="F101" s="127"/>
      <c r="G101" s="127"/>
      <c r="H101" s="127"/>
      <c r="I101" s="127"/>
      <c r="J101" s="128">
        <f>J232</f>
        <v>0</v>
      </c>
      <c r="L101" s="125"/>
    </row>
    <row r="102" spans="2:12" s="9" customFormat="1" ht="19.899999999999999" customHeight="1">
      <c r="B102" s="129"/>
      <c r="D102" s="130" t="s">
        <v>139</v>
      </c>
      <c r="E102" s="131"/>
      <c r="F102" s="131"/>
      <c r="G102" s="131"/>
      <c r="H102" s="131"/>
      <c r="I102" s="131"/>
      <c r="J102" s="132">
        <f>J233</f>
        <v>0</v>
      </c>
      <c r="L102" s="129"/>
    </row>
    <row r="103" spans="2:12" s="9" customFormat="1" ht="19.899999999999999" customHeight="1">
      <c r="B103" s="129"/>
      <c r="D103" s="130" t="s">
        <v>140</v>
      </c>
      <c r="E103" s="131"/>
      <c r="F103" s="131"/>
      <c r="G103" s="131"/>
      <c r="H103" s="131"/>
      <c r="I103" s="131"/>
      <c r="J103" s="132">
        <f>J245</f>
        <v>0</v>
      </c>
      <c r="L103" s="129"/>
    </row>
    <row r="104" spans="2:12" s="9" customFormat="1" ht="19.899999999999999" customHeight="1">
      <c r="B104" s="129"/>
      <c r="D104" s="130" t="s">
        <v>141</v>
      </c>
      <c r="E104" s="131"/>
      <c r="F104" s="131"/>
      <c r="G104" s="131"/>
      <c r="H104" s="131"/>
      <c r="I104" s="131"/>
      <c r="J104" s="132">
        <f>J251</f>
        <v>0</v>
      </c>
      <c r="L104" s="129"/>
    </row>
    <row r="105" spans="2:12" s="9" customFormat="1" ht="19.899999999999999" customHeight="1">
      <c r="B105" s="129"/>
      <c r="D105" s="130" t="s">
        <v>142</v>
      </c>
      <c r="E105" s="131"/>
      <c r="F105" s="131"/>
      <c r="G105" s="131"/>
      <c r="H105" s="131"/>
      <c r="I105" s="131"/>
      <c r="J105" s="132">
        <f>J346</f>
        <v>0</v>
      </c>
      <c r="L105" s="129"/>
    </row>
    <row r="106" spans="2:12" s="9" customFormat="1" ht="19.899999999999999" customHeight="1">
      <c r="B106" s="129"/>
      <c r="D106" s="130" t="s">
        <v>143</v>
      </c>
      <c r="E106" s="131"/>
      <c r="F106" s="131"/>
      <c r="G106" s="131"/>
      <c r="H106" s="131"/>
      <c r="I106" s="131"/>
      <c r="J106" s="132">
        <f>J353</f>
        <v>0</v>
      </c>
      <c r="L106" s="129"/>
    </row>
    <row r="107" spans="2:12" s="9" customFormat="1" ht="19.899999999999999" customHeight="1">
      <c r="B107" s="129"/>
      <c r="D107" s="130" t="s">
        <v>144</v>
      </c>
      <c r="E107" s="131"/>
      <c r="F107" s="131"/>
      <c r="G107" s="131"/>
      <c r="H107" s="131"/>
      <c r="I107" s="131"/>
      <c r="J107" s="132">
        <f>J373</f>
        <v>0</v>
      </c>
      <c r="L107" s="129"/>
    </row>
    <row r="108" spans="2:12" s="9" customFormat="1" ht="19.899999999999999" customHeight="1">
      <c r="B108" s="129"/>
      <c r="D108" s="130" t="s">
        <v>145</v>
      </c>
      <c r="E108" s="131"/>
      <c r="F108" s="131"/>
      <c r="G108" s="131"/>
      <c r="H108" s="131"/>
      <c r="I108" s="131"/>
      <c r="J108" s="132">
        <f>J392</f>
        <v>0</v>
      </c>
      <c r="L108" s="129"/>
    </row>
    <row r="109" spans="2:12" s="9" customFormat="1" ht="19.899999999999999" customHeight="1">
      <c r="B109" s="129"/>
      <c r="D109" s="130" t="s">
        <v>146</v>
      </c>
      <c r="E109" s="131"/>
      <c r="F109" s="131"/>
      <c r="G109" s="131"/>
      <c r="H109" s="131"/>
      <c r="I109" s="131"/>
      <c r="J109" s="132">
        <f>J407</f>
        <v>0</v>
      </c>
      <c r="L109" s="129"/>
    </row>
    <row r="110" spans="2:12" s="9" customFormat="1" ht="19.899999999999999" customHeight="1">
      <c r="B110" s="129"/>
      <c r="D110" s="130" t="s">
        <v>147</v>
      </c>
      <c r="E110" s="131"/>
      <c r="F110" s="131"/>
      <c r="G110" s="131"/>
      <c r="H110" s="131"/>
      <c r="I110" s="131"/>
      <c r="J110" s="132">
        <f>J413</f>
        <v>0</v>
      </c>
      <c r="L110" s="129"/>
    </row>
    <row r="111" spans="2:12" s="9" customFormat="1" ht="19.899999999999999" customHeight="1">
      <c r="B111" s="129"/>
      <c r="D111" s="130" t="s">
        <v>148</v>
      </c>
      <c r="E111" s="131"/>
      <c r="F111" s="131"/>
      <c r="G111" s="131"/>
      <c r="H111" s="131"/>
      <c r="I111" s="131"/>
      <c r="J111" s="132">
        <f>J429</f>
        <v>0</v>
      </c>
      <c r="L111" s="129"/>
    </row>
    <row r="112" spans="2:12" s="9" customFormat="1" ht="19.899999999999999" customHeight="1">
      <c r="B112" s="129"/>
      <c r="D112" s="130" t="s">
        <v>149</v>
      </c>
      <c r="E112" s="131"/>
      <c r="F112" s="131"/>
      <c r="G112" s="131"/>
      <c r="H112" s="131"/>
      <c r="I112" s="131"/>
      <c r="J112" s="132">
        <f>J440</f>
        <v>0</v>
      </c>
      <c r="L112" s="129"/>
    </row>
    <row r="113" spans="2:65" s="9" customFormat="1" ht="19.899999999999999" customHeight="1">
      <c r="B113" s="129"/>
      <c r="D113" s="130" t="s">
        <v>150</v>
      </c>
      <c r="E113" s="131"/>
      <c r="F113" s="131"/>
      <c r="G113" s="131"/>
      <c r="H113" s="131"/>
      <c r="I113" s="131"/>
      <c r="J113" s="132">
        <f>J446</f>
        <v>0</v>
      </c>
      <c r="L113" s="129"/>
    </row>
    <row r="114" spans="2:65" s="9" customFormat="1" ht="19.899999999999999" customHeight="1">
      <c r="B114" s="129"/>
      <c r="D114" s="130" t="s">
        <v>151</v>
      </c>
      <c r="E114" s="131"/>
      <c r="F114" s="131"/>
      <c r="G114" s="131"/>
      <c r="H114" s="131"/>
      <c r="I114" s="131"/>
      <c r="J114" s="132">
        <f>J464</f>
        <v>0</v>
      </c>
      <c r="L114" s="129"/>
    </row>
    <row r="115" spans="2:65" s="8" customFormat="1" ht="24.95" customHeight="1">
      <c r="B115" s="125"/>
      <c r="D115" s="126" t="s">
        <v>152</v>
      </c>
      <c r="E115" s="127"/>
      <c r="F115" s="127"/>
      <c r="G115" s="127"/>
      <c r="H115" s="127"/>
      <c r="I115" s="127"/>
      <c r="J115" s="128">
        <f>J480</f>
        <v>0</v>
      </c>
      <c r="L115" s="125"/>
    </row>
    <row r="116" spans="2:65" s="9" customFormat="1" ht="19.899999999999999" customHeight="1">
      <c r="B116" s="129"/>
      <c r="D116" s="130" t="s">
        <v>153</v>
      </c>
      <c r="E116" s="131"/>
      <c r="F116" s="131"/>
      <c r="G116" s="131"/>
      <c r="H116" s="131"/>
      <c r="I116" s="131"/>
      <c r="J116" s="132">
        <f>J481</f>
        <v>0</v>
      </c>
      <c r="L116" s="129"/>
    </row>
    <row r="117" spans="2:65" s="9" customFormat="1" ht="19.899999999999999" customHeight="1">
      <c r="B117" s="129"/>
      <c r="D117" s="130" t="s">
        <v>154</v>
      </c>
      <c r="E117" s="131"/>
      <c r="F117" s="131"/>
      <c r="G117" s="131"/>
      <c r="H117" s="131"/>
      <c r="I117" s="131"/>
      <c r="J117" s="132">
        <f>J492</f>
        <v>0</v>
      </c>
      <c r="L117" s="129"/>
    </row>
    <row r="118" spans="2:65" s="8" customFormat="1" ht="24.95" customHeight="1">
      <c r="B118" s="125"/>
      <c r="D118" s="126" t="s">
        <v>155</v>
      </c>
      <c r="E118" s="127"/>
      <c r="F118" s="127"/>
      <c r="G118" s="127"/>
      <c r="H118" s="127"/>
      <c r="I118" s="127"/>
      <c r="J118" s="128">
        <f>J496</f>
        <v>0</v>
      </c>
      <c r="L118" s="125"/>
    </row>
    <row r="119" spans="2:65" s="8" customFormat="1" ht="24.95" customHeight="1">
      <c r="B119" s="125"/>
      <c r="D119" s="126" t="s">
        <v>156</v>
      </c>
      <c r="E119" s="127"/>
      <c r="F119" s="127"/>
      <c r="G119" s="127"/>
      <c r="H119" s="127"/>
      <c r="I119" s="127"/>
      <c r="J119" s="128">
        <f>J500</f>
        <v>0</v>
      </c>
      <c r="L119" s="125"/>
    </row>
    <row r="120" spans="2:65" s="8" customFormat="1" ht="24.95" customHeight="1">
      <c r="B120" s="125"/>
      <c r="D120" s="126" t="s">
        <v>157</v>
      </c>
      <c r="E120" s="127"/>
      <c r="F120" s="127"/>
      <c r="G120" s="127"/>
      <c r="H120" s="127"/>
      <c r="I120" s="127"/>
      <c r="J120" s="128">
        <f>J503</f>
        <v>0</v>
      </c>
      <c r="L120" s="125"/>
    </row>
    <row r="121" spans="2:65" s="8" customFormat="1" ht="21.75" customHeight="1">
      <c r="B121" s="125"/>
      <c r="D121" s="133" t="s">
        <v>158</v>
      </c>
      <c r="J121" s="134">
        <f>J507</f>
        <v>0</v>
      </c>
      <c r="L121" s="125"/>
    </row>
    <row r="122" spans="2:65" s="1" customFormat="1" ht="21.75" customHeight="1">
      <c r="B122" s="34"/>
      <c r="L122" s="34"/>
    </row>
    <row r="123" spans="2:65" s="1" customFormat="1" ht="6.95" customHeight="1">
      <c r="B123" s="34"/>
      <c r="L123" s="34"/>
    </row>
    <row r="124" spans="2:65" s="1" customFormat="1" ht="29.25" customHeight="1">
      <c r="B124" s="34"/>
      <c r="C124" s="124" t="s">
        <v>159</v>
      </c>
      <c r="J124" s="135">
        <f>ROUND(J125 + J126 + J127 + J128 + J129 + J130,2)</f>
        <v>0</v>
      </c>
      <c r="L124" s="34"/>
      <c r="N124" s="136" t="s">
        <v>42</v>
      </c>
    </row>
    <row r="125" spans="2:65" s="1" customFormat="1" ht="18" customHeight="1">
      <c r="B125" s="34"/>
      <c r="D125" s="254" t="s">
        <v>160</v>
      </c>
      <c r="E125" s="253"/>
      <c r="F125" s="253"/>
      <c r="J125" s="95">
        <v>0</v>
      </c>
      <c r="L125" s="137"/>
      <c r="M125" s="138"/>
      <c r="N125" s="139" t="s">
        <v>44</v>
      </c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40" t="s">
        <v>161</v>
      </c>
      <c r="AZ125" s="138"/>
      <c r="BA125" s="138"/>
      <c r="BB125" s="138"/>
      <c r="BC125" s="138"/>
      <c r="BD125" s="138"/>
      <c r="BE125" s="141">
        <f t="shared" ref="BE125:BE130" si="0">IF(N125="základná",J125,0)</f>
        <v>0</v>
      </c>
      <c r="BF125" s="141">
        <f t="shared" ref="BF125:BF130" si="1">IF(N125="znížená",J125,0)</f>
        <v>0</v>
      </c>
      <c r="BG125" s="141">
        <f t="shared" ref="BG125:BG130" si="2">IF(N125="zákl. prenesená",J125,0)</f>
        <v>0</v>
      </c>
      <c r="BH125" s="141">
        <f t="shared" ref="BH125:BH130" si="3">IF(N125="zníž. prenesená",J125,0)</f>
        <v>0</v>
      </c>
      <c r="BI125" s="141">
        <f t="shared" ref="BI125:BI130" si="4">IF(N125="nulová",J125,0)</f>
        <v>0</v>
      </c>
      <c r="BJ125" s="140" t="s">
        <v>102</v>
      </c>
      <c r="BK125" s="138"/>
      <c r="BL125" s="138"/>
      <c r="BM125" s="138"/>
    </row>
    <row r="126" spans="2:65" s="1" customFormat="1" ht="18" customHeight="1">
      <c r="B126" s="34"/>
      <c r="D126" s="254" t="s">
        <v>162</v>
      </c>
      <c r="E126" s="253"/>
      <c r="F126" s="253"/>
      <c r="J126" s="95">
        <v>0</v>
      </c>
      <c r="L126" s="137"/>
      <c r="M126" s="138"/>
      <c r="N126" s="139" t="s">
        <v>44</v>
      </c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40" t="s">
        <v>161</v>
      </c>
      <c r="AZ126" s="138"/>
      <c r="BA126" s="138"/>
      <c r="BB126" s="138"/>
      <c r="BC126" s="138"/>
      <c r="BD126" s="138"/>
      <c r="BE126" s="141">
        <f t="shared" si="0"/>
        <v>0</v>
      </c>
      <c r="BF126" s="141">
        <f t="shared" si="1"/>
        <v>0</v>
      </c>
      <c r="BG126" s="141">
        <f t="shared" si="2"/>
        <v>0</v>
      </c>
      <c r="BH126" s="141">
        <f t="shared" si="3"/>
        <v>0</v>
      </c>
      <c r="BI126" s="141">
        <f t="shared" si="4"/>
        <v>0</v>
      </c>
      <c r="BJ126" s="140" t="s">
        <v>102</v>
      </c>
      <c r="BK126" s="138"/>
      <c r="BL126" s="138"/>
      <c r="BM126" s="138"/>
    </row>
    <row r="127" spans="2:65" s="1" customFormat="1" ht="18" customHeight="1">
      <c r="B127" s="34"/>
      <c r="D127" s="254" t="s">
        <v>163</v>
      </c>
      <c r="E127" s="253"/>
      <c r="F127" s="253"/>
      <c r="J127" s="95">
        <v>0</v>
      </c>
      <c r="L127" s="137"/>
      <c r="M127" s="138"/>
      <c r="N127" s="139" t="s">
        <v>44</v>
      </c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  <c r="AW127" s="138"/>
      <c r="AX127" s="138"/>
      <c r="AY127" s="140" t="s">
        <v>161</v>
      </c>
      <c r="AZ127" s="138"/>
      <c r="BA127" s="138"/>
      <c r="BB127" s="138"/>
      <c r="BC127" s="138"/>
      <c r="BD127" s="138"/>
      <c r="BE127" s="141">
        <f t="shared" si="0"/>
        <v>0</v>
      </c>
      <c r="BF127" s="141">
        <f t="shared" si="1"/>
        <v>0</v>
      </c>
      <c r="BG127" s="141">
        <f t="shared" si="2"/>
        <v>0</v>
      </c>
      <c r="BH127" s="141">
        <f t="shared" si="3"/>
        <v>0</v>
      </c>
      <c r="BI127" s="141">
        <f t="shared" si="4"/>
        <v>0</v>
      </c>
      <c r="BJ127" s="140" t="s">
        <v>102</v>
      </c>
      <c r="BK127" s="138"/>
      <c r="BL127" s="138"/>
      <c r="BM127" s="138"/>
    </row>
    <row r="128" spans="2:65" s="1" customFormat="1" ht="18" customHeight="1">
      <c r="B128" s="34"/>
      <c r="D128" s="254" t="s">
        <v>164</v>
      </c>
      <c r="E128" s="253"/>
      <c r="F128" s="253"/>
      <c r="J128" s="95">
        <v>0</v>
      </c>
      <c r="L128" s="137"/>
      <c r="M128" s="138"/>
      <c r="N128" s="139" t="s">
        <v>44</v>
      </c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  <c r="AV128" s="138"/>
      <c r="AW128" s="138"/>
      <c r="AX128" s="138"/>
      <c r="AY128" s="140" t="s">
        <v>161</v>
      </c>
      <c r="AZ128" s="138"/>
      <c r="BA128" s="138"/>
      <c r="BB128" s="138"/>
      <c r="BC128" s="138"/>
      <c r="BD128" s="138"/>
      <c r="BE128" s="141">
        <f t="shared" si="0"/>
        <v>0</v>
      </c>
      <c r="BF128" s="141">
        <f t="shared" si="1"/>
        <v>0</v>
      </c>
      <c r="BG128" s="141">
        <f t="shared" si="2"/>
        <v>0</v>
      </c>
      <c r="BH128" s="141">
        <f t="shared" si="3"/>
        <v>0</v>
      </c>
      <c r="BI128" s="141">
        <f t="shared" si="4"/>
        <v>0</v>
      </c>
      <c r="BJ128" s="140" t="s">
        <v>102</v>
      </c>
      <c r="BK128" s="138"/>
      <c r="BL128" s="138"/>
      <c r="BM128" s="138"/>
    </row>
    <row r="129" spans="2:65" s="1" customFormat="1" ht="18" customHeight="1">
      <c r="B129" s="34"/>
      <c r="D129" s="254" t="s">
        <v>165</v>
      </c>
      <c r="E129" s="253"/>
      <c r="F129" s="253"/>
      <c r="J129" s="95">
        <v>0</v>
      </c>
      <c r="L129" s="137"/>
      <c r="M129" s="138"/>
      <c r="N129" s="139" t="s">
        <v>44</v>
      </c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  <c r="AV129" s="138"/>
      <c r="AW129" s="138"/>
      <c r="AX129" s="138"/>
      <c r="AY129" s="140" t="s">
        <v>161</v>
      </c>
      <c r="AZ129" s="138"/>
      <c r="BA129" s="138"/>
      <c r="BB129" s="138"/>
      <c r="BC129" s="138"/>
      <c r="BD129" s="138"/>
      <c r="BE129" s="141">
        <f t="shared" si="0"/>
        <v>0</v>
      </c>
      <c r="BF129" s="141">
        <f t="shared" si="1"/>
        <v>0</v>
      </c>
      <c r="BG129" s="141">
        <f t="shared" si="2"/>
        <v>0</v>
      </c>
      <c r="BH129" s="141">
        <f t="shared" si="3"/>
        <v>0</v>
      </c>
      <c r="BI129" s="141">
        <f t="shared" si="4"/>
        <v>0</v>
      </c>
      <c r="BJ129" s="140" t="s">
        <v>102</v>
      </c>
      <c r="BK129" s="138"/>
      <c r="BL129" s="138"/>
      <c r="BM129" s="138"/>
    </row>
    <row r="130" spans="2:65" s="1" customFormat="1" ht="18" customHeight="1">
      <c r="B130" s="34"/>
      <c r="D130" s="94" t="s">
        <v>166</v>
      </c>
      <c r="J130" s="95">
        <f>ROUND(J30*T130,2)</f>
        <v>0</v>
      </c>
      <c r="L130" s="137"/>
      <c r="M130" s="138"/>
      <c r="N130" s="139" t="s">
        <v>44</v>
      </c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  <c r="AW130" s="138"/>
      <c r="AX130" s="138"/>
      <c r="AY130" s="140" t="s">
        <v>167</v>
      </c>
      <c r="AZ130" s="138"/>
      <c r="BA130" s="138"/>
      <c r="BB130" s="138"/>
      <c r="BC130" s="138"/>
      <c r="BD130" s="138"/>
      <c r="BE130" s="141">
        <f t="shared" si="0"/>
        <v>0</v>
      </c>
      <c r="BF130" s="141">
        <f t="shared" si="1"/>
        <v>0</v>
      </c>
      <c r="BG130" s="141">
        <f t="shared" si="2"/>
        <v>0</v>
      </c>
      <c r="BH130" s="141">
        <f t="shared" si="3"/>
        <v>0</v>
      </c>
      <c r="BI130" s="141">
        <f t="shared" si="4"/>
        <v>0</v>
      </c>
      <c r="BJ130" s="140" t="s">
        <v>102</v>
      </c>
      <c r="BK130" s="138"/>
      <c r="BL130" s="138"/>
      <c r="BM130" s="138"/>
    </row>
    <row r="131" spans="2:65" s="1" customFormat="1" ht="11.25">
      <c r="B131" s="34"/>
      <c r="L131" s="34"/>
    </row>
    <row r="132" spans="2:65" s="1" customFormat="1" ht="29.25" customHeight="1">
      <c r="B132" s="34"/>
      <c r="C132" s="103" t="s">
        <v>99</v>
      </c>
      <c r="D132" s="104"/>
      <c r="E132" s="104"/>
      <c r="F132" s="104"/>
      <c r="G132" s="104"/>
      <c r="H132" s="104"/>
      <c r="I132" s="104"/>
      <c r="J132" s="105">
        <f>ROUND(J96+J124,2)</f>
        <v>0</v>
      </c>
      <c r="K132" s="104"/>
      <c r="L132" s="34"/>
    </row>
    <row r="133" spans="2:65" s="1" customFormat="1" ht="6.95" customHeight="1">
      <c r="B133" s="49"/>
      <c r="C133" s="50"/>
      <c r="D133" s="50"/>
      <c r="E133" s="50"/>
      <c r="F133" s="50"/>
      <c r="G133" s="50"/>
      <c r="H133" s="50"/>
      <c r="I133" s="50"/>
      <c r="J133" s="50"/>
      <c r="K133" s="50"/>
      <c r="L133" s="34"/>
    </row>
    <row r="137" spans="2:65" s="1" customFormat="1" ht="6.95" customHeight="1">
      <c r="B137" s="51"/>
      <c r="C137" s="52"/>
      <c r="D137" s="52"/>
      <c r="E137" s="52"/>
      <c r="F137" s="52"/>
      <c r="G137" s="52"/>
      <c r="H137" s="52"/>
      <c r="I137" s="52"/>
      <c r="J137" s="52"/>
      <c r="K137" s="52"/>
      <c r="L137" s="34"/>
    </row>
    <row r="138" spans="2:65" s="1" customFormat="1" ht="24.95" customHeight="1">
      <c r="B138" s="34"/>
      <c r="C138" s="21" t="s">
        <v>168</v>
      </c>
      <c r="L138" s="34"/>
    </row>
    <row r="139" spans="2:65" s="1" customFormat="1" ht="6.95" customHeight="1">
      <c r="B139" s="34"/>
      <c r="L139" s="34"/>
    </row>
    <row r="140" spans="2:65" s="1" customFormat="1" ht="12" customHeight="1">
      <c r="B140" s="34"/>
      <c r="C140" s="27" t="s">
        <v>15</v>
      </c>
      <c r="L140" s="34"/>
    </row>
    <row r="141" spans="2:65" s="1" customFormat="1" ht="16.5" customHeight="1">
      <c r="B141" s="34"/>
      <c r="E141" s="281" t="str">
        <f>E7</f>
        <v>Rekonštrukcia SZ Električiek - Hlavná Stanica</v>
      </c>
      <c r="F141" s="282"/>
      <c r="G141" s="282"/>
      <c r="H141" s="282"/>
      <c r="L141" s="34"/>
    </row>
    <row r="142" spans="2:65" s="1" customFormat="1" ht="12" customHeight="1">
      <c r="B142" s="34"/>
      <c r="C142" s="27" t="s">
        <v>115</v>
      </c>
      <c r="L142" s="34"/>
    </row>
    <row r="143" spans="2:65" s="1" customFormat="1" ht="30" customHeight="1">
      <c r="B143" s="34"/>
      <c r="E143" s="234" t="str">
        <f>E9</f>
        <v>01 - Socialne zariadenie vodičov električiek a obnova vstupneho priestoru</v>
      </c>
      <c r="F143" s="283"/>
      <c r="G143" s="283"/>
      <c r="H143" s="283"/>
      <c r="L143" s="34"/>
    </row>
    <row r="144" spans="2:65" s="1" customFormat="1" ht="6.95" customHeight="1">
      <c r="B144" s="34"/>
      <c r="L144" s="34"/>
    </row>
    <row r="145" spans="2:65" s="1" customFormat="1" ht="12" customHeight="1">
      <c r="B145" s="34"/>
      <c r="C145" s="27" t="s">
        <v>19</v>
      </c>
      <c r="F145" s="25" t="str">
        <f>F12</f>
        <v>Bratislava</v>
      </c>
      <c r="I145" s="27" t="s">
        <v>21</v>
      </c>
      <c r="J145" s="57" t="str">
        <f>IF(J12="","",J12)</f>
        <v>13. 6. 2024</v>
      </c>
      <c r="L145" s="34"/>
    </row>
    <row r="146" spans="2:65" s="1" customFormat="1" ht="6.95" customHeight="1">
      <c r="B146" s="34"/>
      <c r="L146" s="34"/>
    </row>
    <row r="147" spans="2:65" s="1" customFormat="1" ht="15.2" customHeight="1">
      <c r="B147" s="34"/>
      <c r="C147" s="27" t="s">
        <v>23</v>
      </c>
      <c r="F147" s="25" t="str">
        <f>E15</f>
        <v>Dopravný podnik Bratislava, akciová spoločnosť</v>
      </c>
      <c r="I147" s="27" t="s">
        <v>31</v>
      </c>
      <c r="J147" s="30" t="str">
        <f>E21</f>
        <v xml:space="preserve"> </v>
      </c>
      <c r="L147" s="34"/>
    </row>
    <row r="148" spans="2:65" s="1" customFormat="1" ht="15.2" customHeight="1">
      <c r="B148" s="34"/>
      <c r="C148" s="27" t="s">
        <v>29</v>
      </c>
      <c r="F148" s="25" t="str">
        <f>IF(E18="","",E18)</f>
        <v>Vyplň údaj</v>
      </c>
      <c r="I148" s="27" t="s">
        <v>34</v>
      </c>
      <c r="J148" s="30" t="str">
        <f>E24</f>
        <v xml:space="preserve"> </v>
      </c>
      <c r="L148" s="34"/>
    </row>
    <row r="149" spans="2:65" s="1" customFormat="1" ht="10.35" customHeight="1">
      <c r="B149" s="34"/>
      <c r="L149" s="34"/>
    </row>
    <row r="150" spans="2:65" s="10" customFormat="1" ht="29.25" customHeight="1">
      <c r="B150" s="142"/>
      <c r="C150" s="143" t="s">
        <v>169</v>
      </c>
      <c r="D150" s="144" t="s">
        <v>63</v>
      </c>
      <c r="E150" s="144" t="s">
        <v>59</v>
      </c>
      <c r="F150" s="144" t="s">
        <v>60</v>
      </c>
      <c r="G150" s="144" t="s">
        <v>170</v>
      </c>
      <c r="H150" s="144" t="s">
        <v>171</v>
      </c>
      <c r="I150" s="144" t="s">
        <v>172</v>
      </c>
      <c r="J150" s="145" t="s">
        <v>131</v>
      </c>
      <c r="K150" s="146" t="s">
        <v>173</v>
      </c>
      <c r="L150" s="142"/>
      <c r="M150" s="64" t="s">
        <v>1</v>
      </c>
      <c r="N150" s="65" t="s">
        <v>42</v>
      </c>
      <c r="O150" s="65" t="s">
        <v>174</v>
      </c>
      <c r="P150" s="65" t="s">
        <v>175</v>
      </c>
      <c r="Q150" s="65" t="s">
        <v>176</v>
      </c>
      <c r="R150" s="65" t="s">
        <v>177</v>
      </c>
      <c r="S150" s="65" t="s">
        <v>178</v>
      </c>
      <c r="T150" s="66" t="s">
        <v>179</v>
      </c>
    </row>
    <row r="151" spans="2:65" s="1" customFormat="1" ht="22.9" customHeight="1">
      <c r="B151" s="34"/>
      <c r="C151" s="69" t="s">
        <v>128</v>
      </c>
      <c r="J151" s="147">
        <f>BK151</f>
        <v>0</v>
      </c>
      <c r="L151" s="34"/>
      <c r="M151" s="67"/>
      <c r="N151" s="58"/>
      <c r="O151" s="58"/>
      <c r="P151" s="148">
        <f>P152+P232+P480+P496+P500+P503+P507</f>
        <v>0</v>
      </c>
      <c r="Q151" s="58"/>
      <c r="R151" s="148">
        <f>R152+R232+R480+R496+R500+R503+R507</f>
        <v>4.9396298481300001</v>
      </c>
      <c r="S151" s="58"/>
      <c r="T151" s="149">
        <f>T152+T232+T480+T496+T500+T503+T507</f>
        <v>8.3137480000000004</v>
      </c>
      <c r="AT151" s="17" t="s">
        <v>77</v>
      </c>
      <c r="AU151" s="17" t="s">
        <v>133</v>
      </c>
      <c r="BK151" s="150">
        <f>BK152+BK232+BK480+BK496+BK500+BK503+BK507</f>
        <v>0</v>
      </c>
    </row>
    <row r="152" spans="2:65" s="11" customFormat="1" ht="25.9" customHeight="1">
      <c r="B152" s="151"/>
      <c r="D152" s="152" t="s">
        <v>77</v>
      </c>
      <c r="E152" s="153" t="s">
        <v>180</v>
      </c>
      <c r="F152" s="153" t="s">
        <v>181</v>
      </c>
      <c r="I152" s="154"/>
      <c r="J152" s="134">
        <f>BK152</f>
        <v>0</v>
      </c>
      <c r="L152" s="151"/>
      <c r="M152" s="155"/>
      <c r="P152" s="156">
        <f>P153+P179+P230</f>
        <v>0</v>
      </c>
      <c r="R152" s="156">
        <f>R153+R179+R230</f>
        <v>1.1838249699999999</v>
      </c>
      <c r="T152" s="157">
        <f>T153+T179+T230</f>
        <v>7.9871680000000005</v>
      </c>
      <c r="AR152" s="152" t="s">
        <v>86</v>
      </c>
      <c r="AT152" s="158" t="s">
        <v>77</v>
      </c>
      <c r="AU152" s="158" t="s">
        <v>78</v>
      </c>
      <c r="AY152" s="152" t="s">
        <v>182</v>
      </c>
      <c r="BK152" s="159">
        <f>BK153+BK179+BK230</f>
        <v>0</v>
      </c>
    </row>
    <row r="153" spans="2:65" s="11" customFormat="1" ht="22.9" customHeight="1">
      <c r="B153" s="151"/>
      <c r="D153" s="152" t="s">
        <v>77</v>
      </c>
      <c r="E153" s="160" t="s">
        <v>183</v>
      </c>
      <c r="F153" s="160" t="s">
        <v>184</v>
      </c>
      <c r="I153" s="154"/>
      <c r="J153" s="161">
        <f>BK153</f>
        <v>0</v>
      </c>
      <c r="L153" s="151"/>
      <c r="M153" s="155"/>
      <c r="P153" s="156">
        <f>SUM(P154:P178)</f>
        <v>0</v>
      </c>
      <c r="R153" s="156">
        <f>SUM(R154:R178)</f>
        <v>0.98166281999999994</v>
      </c>
      <c r="T153" s="157">
        <f>SUM(T154:T178)</f>
        <v>0</v>
      </c>
      <c r="AR153" s="152" t="s">
        <v>86</v>
      </c>
      <c r="AT153" s="158" t="s">
        <v>77</v>
      </c>
      <c r="AU153" s="158" t="s">
        <v>86</v>
      </c>
      <c r="AY153" s="152" t="s">
        <v>182</v>
      </c>
      <c r="BK153" s="159">
        <f>SUM(BK154:BK178)</f>
        <v>0</v>
      </c>
    </row>
    <row r="154" spans="2:65" s="1" customFormat="1" ht="24.2" customHeight="1">
      <c r="B154" s="34"/>
      <c r="C154" s="162" t="s">
        <v>86</v>
      </c>
      <c r="D154" s="162" t="s">
        <v>185</v>
      </c>
      <c r="E154" s="163" t="s">
        <v>186</v>
      </c>
      <c r="F154" s="164" t="s">
        <v>187</v>
      </c>
      <c r="G154" s="165" t="s">
        <v>188</v>
      </c>
      <c r="H154" s="166">
        <v>38.435000000000002</v>
      </c>
      <c r="I154" s="167"/>
      <c r="J154" s="168">
        <f>ROUND(I154*H154,2)</f>
        <v>0</v>
      </c>
      <c r="K154" s="169"/>
      <c r="L154" s="34"/>
      <c r="M154" s="170" t="s">
        <v>1</v>
      </c>
      <c r="N154" s="136" t="s">
        <v>44</v>
      </c>
      <c r="P154" s="171">
        <f>O154*H154</f>
        <v>0</v>
      </c>
      <c r="Q154" s="171">
        <v>2.0000000000000001E-4</v>
      </c>
      <c r="R154" s="171">
        <f>Q154*H154</f>
        <v>7.6870000000000011E-3</v>
      </c>
      <c r="S154" s="171">
        <v>0</v>
      </c>
      <c r="T154" s="172">
        <f>S154*H154</f>
        <v>0</v>
      </c>
      <c r="AR154" s="173" t="s">
        <v>189</v>
      </c>
      <c r="AT154" s="173" t="s">
        <v>185</v>
      </c>
      <c r="AU154" s="173" t="s">
        <v>102</v>
      </c>
      <c r="AY154" s="17" t="s">
        <v>182</v>
      </c>
      <c r="BE154" s="99">
        <f>IF(N154="základná",J154,0)</f>
        <v>0</v>
      </c>
      <c r="BF154" s="99">
        <f>IF(N154="znížená",J154,0)</f>
        <v>0</v>
      </c>
      <c r="BG154" s="99">
        <f>IF(N154="zákl. prenesená",J154,0)</f>
        <v>0</v>
      </c>
      <c r="BH154" s="99">
        <f>IF(N154="zníž. prenesená",J154,0)</f>
        <v>0</v>
      </c>
      <c r="BI154" s="99">
        <f>IF(N154="nulová",J154,0)</f>
        <v>0</v>
      </c>
      <c r="BJ154" s="17" t="s">
        <v>102</v>
      </c>
      <c r="BK154" s="99">
        <f>ROUND(I154*H154,2)</f>
        <v>0</v>
      </c>
      <c r="BL154" s="17" t="s">
        <v>189</v>
      </c>
      <c r="BM154" s="173" t="s">
        <v>190</v>
      </c>
    </row>
    <row r="155" spans="2:65" s="12" customFormat="1" ht="11.25">
      <c r="B155" s="174"/>
      <c r="D155" s="175" t="s">
        <v>191</v>
      </c>
      <c r="E155" s="176" t="s">
        <v>1</v>
      </c>
      <c r="F155" s="177" t="s">
        <v>192</v>
      </c>
      <c r="H155" s="176" t="s">
        <v>1</v>
      </c>
      <c r="I155" s="178"/>
      <c r="L155" s="174"/>
      <c r="M155" s="179"/>
      <c r="T155" s="180"/>
      <c r="AT155" s="176" t="s">
        <v>191</v>
      </c>
      <c r="AU155" s="176" t="s">
        <v>102</v>
      </c>
      <c r="AV155" s="12" t="s">
        <v>86</v>
      </c>
      <c r="AW155" s="12" t="s">
        <v>33</v>
      </c>
      <c r="AX155" s="12" t="s">
        <v>78</v>
      </c>
      <c r="AY155" s="176" t="s">
        <v>182</v>
      </c>
    </row>
    <row r="156" spans="2:65" s="13" customFormat="1" ht="22.5">
      <c r="B156" s="181"/>
      <c r="D156" s="175" t="s">
        <v>191</v>
      </c>
      <c r="E156" s="182" t="s">
        <v>1</v>
      </c>
      <c r="F156" s="183" t="s">
        <v>193</v>
      </c>
      <c r="H156" s="184">
        <v>7.9050000000000002</v>
      </c>
      <c r="I156" s="185"/>
      <c r="L156" s="181"/>
      <c r="M156" s="186"/>
      <c r="T156" s="187"/>
      <c r="AT156" s="182" t="s">
        <v>191</v>
      </c>
      <c r="AU156" s="182" t="s">
        <v>102</v>
      </c>
      <c r="AV156" s="13" t="s">
        <v>102</v>
      </c>
      <c r="AW156" s="13" t="s">
        <v>33</v>
      </c>
      <c r="AX156" s="13" t="s">
        <v>78</v>
      </c>
      <c r="AY156" s="182" t="s">
        <v>182</v>
      </c>
    </row>
    <row r="157" spans="2:65" s="13" customFormat="1" ht="11.25">
      <c r="B157" s="181"/>
      <c r="D157" s="175" t="s">
        <v>191</v>
      </c>
      <c r="E157" s="182" t="s">
        <v>1</v>
      </c>
      <c r="F157" s="183" t="s">
        <v>194</v>
      </c>
      <c r="H157" s="184">
        <v>11.07</v>
      </c>
      <c r="I157" s="185"/>
      <c r="L157" s="181"/>
      <c r="M157" s="186"/>
      <c r="T157" s="187"/>
      <c r="AT157" s="182" t="s">
        <v>191</v>
      </c>
      <c r="AU157" s="182" t="s">
        <v>102</v>
      </c>
      <c r="AV157" s="13" t="s">
        <v>102</v>
      </c>
      <c r="AW157" s="13" t="s">
        <v>33</v>
      </c>
      <c r="AX157" s="13" t="s">
        <v>78</v>
      </c>
      <c r="AY157" s="182" t="s">
        <v>182</v>
      </c>
    </row>
    <row r="158" spans="2:65" s="13" customFormat="1" ht="11.25">
      <c r="B158" s="181"/>
      <c r="D158" s="175" t="s">
        <v>191</v>
      </c>
      <c r="E158" s="182" t="s">
        <v>1</v>
      </c>
      <c r="F158" s="183" t="s">
        <v>195</v>
      </c>
      <c r="H158" s="184">
        <v>3.28</v>
      </c>
      <c r="I158" s="185"/>
      <c r="L158" s="181"/>
      <c r="M158" s="186"/>
      <c r="T158" s="187"/>
      <c r="AT158" s="182" t="s">
        <v>191</v>
      </c>
      <c r="AU158" s="182" t="s">
        <v>102</v>
      </c>
      <c r="AV158" s="13" t="s">
        <v>102</v>
      </c>
      <c r="AW158" s="13" t="s">
        <v>33</v>
      </c>
      <c r="AX158" s="13" t="s">
        <v>78</v>
      </c>
      <c r="AY158" s="182" t="s">
        <v>182</v>
      </c>
    </row>
    <row r="159" spans="2:65" s="13" customFormat="1" ht="11.25">
      <c r="B159" s="181"/>
      <c r="D159" s="175" t="s">
        <v>191</v>
      </c>
      <c r="E159" s="182" t="s">
        <v>1</v>
      </c>
      <c r="F159" s="183" t="s">
        <v>196</v>
      </c>
      <c r="H159" s="184">
        <v>5.74</v>
      </c>
      <c r="I159" s="185"/>
      <c r="L159" s="181"/>
      <c r="M159" s="186"/>
      <c r="T159" s="187"/>
      <c r="AT159" s="182" t="s">
        <v>191</v>
      </c>
      <c r="AU159" s="182" t="s">
        <v>102</v>
      </c>
      <c r="AV159" s="13" t="s">
        <v>102</v>
      </c>
      <c r="AW159" s="13" t="s">
        <v>33</v>
      </c>
      <c r="AX159" s="13" t="s">
        <v>78</v>
      </c>
      <c r="AY159" s="182" t="s">
        <v>182</v>
      </c>
    </row>
    <row r="160" spans="2:65" s="13" customFormat="1" ht="11.25">
      <c r="B160" s="181"/>
      <c r="D160" s="175" t="s">
        <v>191</v>
      </c>
      <c r="E160" s="182" t="s">
        <v>1</v>
      </c>
      <c r="F160" s="183" t="s">
        <v>197</v>
      </c>
      <c r="H160" s="184">
        <v>8.61</v>
      </c>
      <c r="I160" s="185"/>
      <c r="L160" s="181"/>
      <c r="M160" s="186"/>
      <c r="T160" s="187"/>
      <c r="AT160" s="182" t="s">
        <v>191</v>
      </c>
      <c r="AU160" s="182" t="s">
        <v>102</v>
      </c>
      <c r="AV160" s="13" t="s">
        <v>102</v>
      </c>
      <c r="AW160" s="13" t="s">
        <v>33</v>
      </c>
      <c r="AX160" s="13" t="s">
        <v>78</v>
      </c>
      <c r="AY160" s="182" t="s">
        <v>182</v>
      </c>
    </row>
    <row r="161" spans="2:65" s="14" customFormat="1" ht="11.25">
      <c r="B161" s="188"/>
      <c r="D161" s="175" t="s">
        <v>191</v>
      </c>
      <c r="E161" s="189" t="s">
        <v>126</v>
      </c>
      <c r="F161" s="190" t="s">
        <v>198</v>
      </c>
      <c r="H161" s="191">
        <v>36.604999999999997</v>
      </c>
      <c r="I161" s="192"/>
      <c r="L161" s="188"/>
      <c r="M161" s="193"/>
      <c r="T161" s="194"/>
      <c r="AT161" s="189" t="s">
        <v>191</v>
      </c>
      <c r="AU161" s="189" t="s">
        <v>102</v>
      </c>
      <c r="AV161" s="14" t="s">
        <v>199</v>
      </c>
      <c r="AW161" s="14" t="s">
        <v>33</v>
      </c>
      <c r="AX161" s="14" t="s">
        <v>78</v>
      </c>
      <c r="AY161" s="189" t="s">
        <v>182</v>
      </c>
    </row>
    <row r="162" spans="2:65" s="13" customFormat="1" ht="11.25">
      <c r="B162" s="181"/>
      <c r="D162" s="175" t="s">
        <v>191</v>
      </c>
      <c r="E162" s="182" t="s">
        <v>1</v>
      </c>
      <c r="F162" s="183" t="s">
        <v>200</v>
      </c>
      <c r="H162" s="184">
        <v>1.83</v>
      </c>
      <c r="I162" s="185"/>
      <c r="L162" s="181"/>
      <c r="M162" s="186"/>
      <c r="T162" s="187"/>
      <c r="AT162" s="182" t="s">
        <v>191</v>
      </c>
      <c r="AU162" s="182" t="s">
        <v>102</v>
      </c>
      <c r="AV162" s="13" t="s">
        <v>102</v>
      </c>
      <c r="AW162" s="13" t="s">
        <v>33</v>
      </c>
      <c r="AX162" s="13" t="s">
        <v>78</v>
      </c>
      <c r="AY162" s="182" t="s">
        <v>182</v>
      </c>
    </row>
    <row r="163" spans="2:65" s="15" customFormat="1" ht="11.25">
      <c r="B163" s="195"/>
      <c r="D163" s="175" t="s">
        <v>191</v>
      </c>
      <c r="E163" s="196" t="s">
        <v>1</v>
      </c>
      <c r="F163" s="197" t="s">
        <v>201</v>
      </c>
      <c r="H163" s="198">
        <v>38.435000000000002</v>
      </c>
      <c r="I163" s="199"/>
      <c r="L163" s="195"/>
      <c r="M163" s="200"/>
      <c r="T163" s="201"/>
      <c r="AT163" s="196" t="s">
        <v>191</v>
      </c>
      <c r="AU163" s="196" t="s">
        <v>102</v>
      </c>
      <c r="AV163" s="15" t="s">
        <v>189</v>
      </c>
      <c r="AW163" s="15" t="s">
        <v>33</v>
      </c>
      <c r="AX163" s="15" t="s">
        <v>86</v>
      </c>
      <c r="AY163" s="196" t="s">
        <v>182</v>
      </c>
    </row>
    <row r="164" spans="2:65" s="1" customFormat="1" ht="24.2" customHeight="1">
      <c r="B164" s="34"/>
      <c r="C164" s="162" t="s">
        <v>102</v>
      </c>
      <c r="D164" s="162" t="s">
        <v>185</v>
      </c>
      <c r="E164" s="163" t="s">
        <v>202</v>
      </c>
      <c r="F164" s="164" t="s">
        <v>203</v>
      </c>
      <c r="G164" s="165" t="s">
        <v>204</v>
      </c>
      <c r="H164" s="166">
        <v>8.1999999999999993</v>
      </c>
      <c r="I164" s="167"/>
      <c r="J164" s="168">
        <f>ROUND(I164*H164,2)</f>
        <v>0</v>
      </c>
      <c r="K164" s="169"/>
      <c r="L164" s="34"/>
      <c r="M164" s="170" t="s">
        <v>1</v>
      </c>
      <c r="N164" s="136" t="s">
        <v>44</v>
      </c>
      <c r="P164" s="171">
        <f>O164*H164</f>
        <v>0</v>
      </c>
      <c r="Q164" s="171">
        <v>2.7980000000000001E-3</v>
      </c>
      <c r="R164" s="171">
        <f>Q164*H164</f>
        <v>2.2943599999999998E-2</v>
      </c>
      <c r="S164" s="171">
        <v>0</v>
      </c>
      <c r="T164" s="172">
        <f>S164*H164</f>
        <v>0</v>
      </c>
      <c r="AR164" s="173" t="s">
        <v>189</v>
      </c>
      <c r="AT164" s="173" t="s">
        <v>185</v>
      </c>
      <c r="AU164" s="173" t="s">
        <v>102</v>
      </c>
      <c r="AY164" s="17" t="s">
        <v>182</v>
      </c>
      <c r="BE164" s="99">
        <f>IF(N164="základná",J164,0)</f>
        <v>0</v>
      </c>
      <c r="BF164" s="99">
        <f>IF(N164="znížená",J164,0)</f>
        <v>0</v>
      </c>
      <c r="BG164" s="99">
        <f>IF(N164="zákl. prenesená",J164,0)</f>
        <v>0</v>
      </c>
      <c r="BH164" s="99">
        <f>IF(N164="zníž. prenesená",J164,0)</f>
        <v>0</v>
      </c>
      <c r="BI164" s="99">
        <f>IF(N164="nulová",J164,0)</f>
        <v>0</v>
      </c>
      <c r="BJ164" s="17" t="s">
        <v>102</v>
      </c>
      <c r="BK164" s="99">
        <f>ROUND(I164*H164,2)</f>
        <v>0</v>
      </c>
      <c r="BL164" s="17" t="s">
        <v>189</v>
      </c>
      <c r="BM164" s="173" t="s">
        <v>205</v>
      </c>
    </row>
    <row r="165" spans="2:65" s="13" customFormat="1" ht="11.25">
      <c r="B165" s="181"/>
      <c r="D165" s="175" t="s">
        <v>191</v>
      </c>
      <c r="E165" s="182" t="s">
        <v>1</v>
      </c>
      <c r="F165" s="183" t="s">
        <v>206</v>
      </c>
      <c r="H165" s="184">
        <v>8.1999999999999993</v>
      </c>
      <c r="I165" s="185"/>
      <c r="L165" s="181"/>
      <c r="M165" s="186"/>
      <c r="T165" s="187"/>
      <c r="AT165" s="182" t="s">
        <v>191</v>
      </c>
      <c r="AU165" s="182" t="s">
        <v>102</v>
      </c>
      <c r="AV165" s="13" t="s">
        <v>102</v>
      </c>
      <c r="AW165" s="13" t="s">
        <v>33</v>
      </c>
      <c r="AX165" s="13" t="s">
        <v>78</v>
      </c>
      <c r="AY165" s="182" t="s">
        <v>182</v>
      </c>
    </row>
    <row r="166" spans="2:65" s="15" customFormat="1" ht="11.25">
      <c r="B166" s="195"/>
      <c r="D166" s="175" t="s">
        <v>191</v>
      </c>
      <c r="E166" s="196" t="s">
        <v>1</v>
      </c>
      <c r="F166" s="197" t="s">
        <v>201</v>
      </c>
      <c r="H166" s="198">
        <v>8.1999999999999993</v>
      </c>
      <c r="I166" s="199"/>
      <c r="L166" s="195"/>
      <c r="M166" s="200"/>
      <c r="T166" s="201"/>
      <c r="AT166" s="196" t="s">
        <v>191</v>
      </c>
      <c r="AU166" s="196" t="s">
        <v>102</v>
      </c>
      <c r="AV166" s="15" t="s">
        <v>189</v>
      </c>
      <c r="AW166" s="15" t="s">
        <v>33</v>
      </c>
      <c r="AX166" s="15" t="s">
        <v>86</v>
      </c>
      <c r="AY166" s="196" t="s">
        <v>182</v>
      </c>
    </row>
    <row r="167" spans="2:65" s="1" customFormat="1" ht="24.2" customHeight="1">
      <c r="B167" s="34"/>
      <c r="C167" s="162" t="s">
        <v>199</v>
      </c>
      <c r="D167" s="162" t="s">
        <v>185</v>
      </c>
      <c r="E167" s="163" t="s">
        <v>207</v>
      </c>
      <c r="F167" s="164" t="s">
        <v>208</v>
      </c>
      <c r="G167" s="165" t="s">
        <v>188</v>
      </c>
      <c r="H167" s="166">
        <v>22.901</v>
      </c>
      <c r="I167" s="167"/>
      <c r="J167" s="168">
        <f>ROUND(I167*H167,2)</f>
        <v>0</v>
      </c>
      <c r="K167" s="169"/>
      <c r="L167" s="34"/>
      <c r="M167" s="170" t="s">
        <v>1</v>
      </c>
      <c r="N167" s="136" t="s">
        <v>44</v>
      </c>
      <c r="P167" s="171">
        <f>O167*H167</f>
        <v>0</v>
      </c>
      <c r="Q167" s="171">
        <v>6.1799999999999997E-3</v>
      </c>
      <c r="R167" s="171">
        <f>Q167*H167</f>
        <v>0.14152818</v>
      </c>
      <c r="S167" s="171">
        <v>0</v>
      </c>
      <c r="T167" s="172">
        <f>S167*H167</f>
        <v>0</v>
      </c>
      <c r="AR167" s="173" t="s">
        <v>189</v>
      </c>
      <c r="AT167" s="173" t="s">
        <v>185</v>
      </c>
      <c r="AU167" s="173" t="s">
        <v>102</v>
      </c>
      <c r="AY167" s="17" t="s">
        <v>182</v>
      </c>
      <c r="BE167" s="99">
        <f>IF(N167="základná",J167,0)</f>
        <v>0</v>
      </c>
      <c r="BF167" s="99">
        <f>IF(N167="znížená",J167,0)</f>
        <v>0</v>
      </c>
      <c r="BG167" s="99">
        <f>IF(N167="zákl. prenesená",J167,0)</f>
        <v>0</v>
      </c>
      <c r="BH167" s="99">
        <f>IF(N167="zníž. prenesená",J167,0)</f>
        <v>0</v>
      </c>
      <c r="BI167" s="99">
        <f>IF(N167="nulová",J167,0)</f>
        <v>0</v>
      </c>
      <c r="BJ167" s="17" t="s">
        <v>102</v>
      </c>
      <c r="BK167" s="99">
        <f>ROUND(I167*H167,2)</f>
        <v>0</v>
      </c>
      <c r="BL167" s="17" t="s">
        <v>189</v>
      </c>
      <c r="BM167" s="173" t="s">
        <v>209</v>
      </c>
    </row>
    <row r="168" spans="2:65" s="13" customFormat="1" ht="11.25">
      <c r="B168" s="181"/>
      <c r="D168" s="175" t="s">
        <v>191</v>
      </c>
      <c r="E168" s="182" t="s">
        <v>1</v>
      </c>
      <c r="F168" s="183" t="s">
        <v>210</v>
      </c>
      <c r="H168" s="184">
        <v>21.472999999999999</v>
      </c>
      <c r="I168" s="185"/>
      <c r="L168" s="181"/>
      <c r="M168" s="186"/>
      <c r="T168" s="187"/>
      <c r="AT168" s="182" t="s">
        <v>191</v>
      </c>
      <c r="AU168" s="182" t="s">
        <v>102</v>
      </c>
      <c r="AV168" s="13" t="s">
        <v>102</v>
      </c>
      <c r="AW168" s="13" t="s">
        <v>33</v>
      </c>
      <c r="AX168" s="13" t="s">
        <v>78</v>
      </c>
      <c r="AY168" s="182" t="s">
        <v>182</v>
      </c>
    </row>
    <row r="169" spans="2:65" s="13" customFormat="1" ht="11.25">
      <c r="B169" s="181"/>
      <c r="D169" s="175" t="s">
        <v>191</v>
      </c>
      <c r="E169" s="182" t="s">
        <v>1</v>
      </c>
      <c r="F169" s="183" t="s">
        <v>211</v>
      </c>
      <c r="H169" s="184">
        <v>1.4279999999999999</v>
      </c>
      <c r="I169" s="185"/>
      <c r="L169" s="181"/>
      <c r="M169" s="186"/>
      <c r="T169" s="187"/>
      <c r="AT169" s="182" t="s">
        <v>191</v>
      </c>
      <c r="AU169" s="182" t="s">
        <v>102</v>
      </c>
      <c r="AV169" s="13" t="s">
        <v>102</v>
      </c>
      <c r="AW169" s="13" t="s">
        <v>33</v>
      </c>
      <c r="AX169" s="13" t="s">
        <v>78</v>
      </c>
      <c r="AY169" s="182" t="s">
        <v>182</v>
      </c>
    </row>
    <row r="170" spans="2:65" s="15" customFormat="1" ht="11.25">
      <c r="B170" s="195"/>
      <c r="D170" s="175" t="s">
        <v>191</v>
      </c>
      <c r="E170" s="196" t="s">
        <v>120</v>
      </c>
      <c r="F170" s="197" t="s">
        <v>201</v>
      </c>
      <c r="H170" s="198">
        <v>22.901</v>
      </c>
      <c r="I170" s="199"/>
      <c r="L170" s="195"/>
      <c r="M170" s="200"/>
      <c r="T170" s="201"/>
      <c r="AT170" s="196" t="s">
        <v>191</v>
      </c>
      <c r="AU170" s="196" t="s">
        <v>102</v>
      </c>
      <c r="AV170" s="15" t="s">
        <v>189</v>
      </c>
      <c r="AW170" s="15" t="s">
        <v>33</v>
      </c>
      <c r="AX170" s="15" t="s">
        <v>86</v>
      </c>
      <c r="AY170" s="196" t="s">
        <v>182</v>
      </c>
    </row>
    <row r="171" spans="2:65" s="1" customFormat="1" ht="24.2" customHeight="1">
      <c r="B171" s="34"/>
      <c r="C171" s="162" t="s">
        <v>189</v>
      </c>
      <c r="D171" s="162" t="s">
        <v>185</v>
      </c>
      <c r="E171" s="163" t="s">
        <v>212</v>
      </c>
      <c r="F171" s="164" t="s">
        <v>213</v>
      </c>
      <c r="G171" s="165" t="s">
        <v>188</v>
      </c>
      <c r="H171" s="166">
        <v>74.02</v>
      </c>
      <c r="I171" s="167"/>
      <c r="J171" s="168">
        <f>ROUND(I171*H171,2)</f>
        <v>0</v>
      </c>
      <c r="K171" s="169"/>
      <c r="L171" s="34"/>
      <c r="M171" s="170" t="s">
        <v>1</v>
      </c>
      <c r="N171" s="136" t="s">
        <v>44</v>
      </c>
      <c r="P171" s="171">
        <f>O171*H171</f>
        <v>0</v>
      </c>
      <c r="Q171" s="171">
        <v>5.1539999999999997E-3</v>
      </c>
      <c r="R171" s="171">
        <f>Q171*H171</f>
        <v>0.38149907999999993</v>
      </c>
      <c r="S171" s="171">
        <v>0</v>
      </c>
      <c r="T171" s="172">
        <f>S171*H171</f>
        <v>0</v>
      </c>
      <c r="AR171" s="173" t="s">
        <v>189</v>
      </c>
      <c r="AT171" s="173" t="s">
        <v>185</v>
      </c>
      <c r="AU171" s="173" t="s">
        <v>102</v>
      </c>
      <c r="AY171" s="17" t="s">
        <v>182</v>
      </c>
      <c r="BE171" s="99">
        <f>IF(N171="základná",J171,0)</f>
        <v>0</v>
      </c>
      <c r="BF171" s="99">
        <f>IF(N171="znížená",J171,0)</f>
        <v>0</v>
      </c>
      <c r="BG171" s="99">
        <f>IF(N171="zákl. prenesená",J171,0)</f>
        <v>0</v>
      </c>
      <c r="BH171" s="99">
        <f>IF(N171="zníž. prenesená",J171,0)</f>
        <v>0</v>
      </c>
      <c r="BI171" s="99">
        <f>IF(N171="nulová",J171,0)</f>
        <v>0</v>
      </c>
      <c r="BJ171" s="17" t="s">
        <v>102</v>
      </c>
      <c r="BK171" s="99">
        <f>ROUND(I171*H171,2)</f>
        <v>0</v>
      </c>
      <c r="BL171" s="17" t="s">
        <v>189</v>
      </c>
      <c r="BM171" s="173" t="s">
        <v>214</v>
      </c>
    </row>
    <row r="172" spans="2:65" s="13" customFormat="1" ht="11.25">
      <c r="B172" s="181"/>
      <c r="D172" s="175" t="s">
        <v>191</v>
      </c>
      <c r="E172" s="182" t="s">
        <v>1</v>
      </c>
      <c r="F172" s="183" t="s">
        <v>215</v>
      </c>
      <c r="H172" s="184">
        <v>74.02</v>
      </c>
      <c r="I172" s="185"/>
      <c r="L172" s="181"/>
      <c r="M172" s="186"/>
      <c r="T172" s="187"/>
      <c r="AT172" s="182" t="s">
        <v>191</v>
      </c>
      <c r="AU172" s="182" t="s">
        <v>102</v>
      </c>
      <c r="AV172" s="13" t="s">
        <v>102</v>
      </c>
      <c r="AW172" s="13" t="s">
        <v>33</v>
      </c>
      <c r="AX172" s="13" t="s">
        <v>78</v>
      </c>
      <c r="AY172" s="182" t="s">
        <v>182</v>
      </c>
    </row>
    <row r="173" spans="2:65" s="15" customFormat="1" ht="11.25">
      <c r="B173" s="195"/>
      <c r="D173" s="175" t="s">
        <v>191</v>
      </c>
      <c r="E173" s="196" t="s">
        <v>1</v>
      </c>
      <c r="F173" s="197" t="s">
        <v>201</v>
      </c>
      <c r="H173" s="198">
        <v>74.02</v>
      </c>
      <c r="I173" s="199"/>
      <c r="L173" s="195"/>
      <c r="M173" s="200"/>
      <c r="T173" s="201"/>
      <c r="AT173" s="196" t="s">
        <v>191</v>
      </c>
      <c r="AU173" s="196" t="s">
        <v>102</v>
      </c>
      <c r="AV173" s="15" t="s">
        <v>189</v>
      </c>
      <c r="AW173" s="15" t="s">
        <v>33</v>
      </c>
      <c r="AX173" s="15" t="s">
        <v>86</v>
      </c>
      <c r="AY173" s="196" t="s">
        <v>182</v>
      </c>
    </row>
    <row r="174" spans="2:65" s="1" customFormat="1" ht="24.2" customHeight="1">
      <c r="B174" s="34"/>
      <c r="C174" s="162" t="s">
        <v>216</v>
      </c>
      <c r="D174" s="162" t="s">
        <v>185</v>
      </c>
      <c r="E174" s="163" t="s">
        <v>217</v>
      </c>
      <c r="F174" s="164" t="s">
        <v>218</v>
      </c>
      <c r="G174" s="165" t="s">
        <v>188</v>
      </c>
      <c r="H174" s="166">
        <v>9.2639999999999993</v>
      </c>
      <c r="I174" s="167"/>
      <c r="J174" s="168">
        <f>ROUND(I174*H174,2)</f>
        <v>0</v>
      </c>
      <c r="K174" s="169"/>
      <c r="L174" s="34"/>
      <c r="M174" s="170" t="s">
        <v>1</v>
      </c>
      <c r="N174" s="136" t="s">
        <v>44</v>
      </c>
      <c r="P174" s="171">
        <f>O174*H174</f>
        <v>0</v>
      </c>
      <c r="Q174" s="171">
        <v>1.9E-2</v>
      </c>
      <c r="R174" s="171">
        <f>Q174*H174</f>
        <v>0.17601599999999998</v>
      </c>
      <c r="S174" s="171">
        <v>0</v>
      </c>
      <c r="T174" s="172">
        <f>S174*H174</f>
        <v>0</v>
      </c>
      <c r="AR174" s="173" t="s">
        <v>189</v>
      </c>
      <c r="AT174" s="173" t="s">
        <v>185</v>
      </c>
      <c r="AU174" s="173" t="s">
        <v>102</v>
      </c>
      <c r="AY174" s="17" t="s">
        <v>182</v>
      </c>
      <c r="BE174" s="99">
        <f>IF(N174="základná",J174,0)</f>
        <v>0</v>
      </c>
      <c r="BF174" s="99">
        <f>IF(N174="znížená",J174,0)</f>
        <v>0</v>
      </c>
      <c r="BG174" s="99">
        <f>IF(N174="zákl. prenesená",J174,0)</f>
        <v>0</v>
      </c>
      <c r="BH174" s="99">
        <f>IF(N174="zníž. prenesená",J174,0)</f>
        <v>0</v>
      </c>
      <c r="BI174" s="99">
        <f>IF(N174="nulová",J174,0)</f>
        <v>0</v>
      </c>
      <c r="BJ174" s="17" t="s">
        <v>102</v>
      </c>
      <c r="BK174" s="99">
        <f>ROUND(I174*H174,2)</f>
        <v>0</v>
      </c>
      <c r="BL174" s="17" t="s">
        <v>189</v>
      </c>
      <c r="BM174" s="173" t="s">
        <v>219</v>
      </c>
    </row>
    <row r="175" spans="2:65" s="13" customFormat="1" ht="11.25">
      <c r="B175" s="181"/>
      <c r="D175" s="175" t="s">
        <v>191</v>
      </c>
      <c r="E175" s="182" t="s">
        <v>1</v>
      </c>
      <c r="F175" s="183" t="s">
        <v>220</v>
      </c>
      <c r="H175" s="184">
        <v>9.2639999999999993</v>
      </c>
      <c r="I175" s="185"/>
      <c r="L175" s="181"/>
      <c r="M175" s="186"/>
      <c r="T175" s="187"/>
      <c r="AT175" s="182" t="s">
        <v>191</v>
      </c>
      <c r="AU175" s="182" t="s">
        <v>102</v>
      </c>
      <c r="AV175" s="13" t="s">
        <v>102</v>
      </c>
      <c r="AW175" s="13" t="s">
        <v>33</v>
      </c>
      <c r="AX175" s="13" t="s">
        <v>78</v>
      </c>
      <c r="AY175" s="182" t="s">
        <v>182</v>
      </c>
    </row>
    <row r="176" spans="2:65" s="15" customFormat="1" ht="11.25">
      <c r="B176" s="195"/>
      <c r="D176" s="175" t="s">
        <v>191</v>
      </c>
      <c r="E176" s="196" t="s">
        <v>1</v>
      </c>
      <c r="F176" s="197" t="s">
        <v>201</v>
      </c>
      <c r="H176" s="198">
        <v>9.2639999999999993</v>
      </c>
      <c r="I176" s="199"/>
      <c r="L176" s="195"/>
      <c r="M176" s="200"/>
      <c r="T176" s="201"/>
      <c r="AT176" s="196" t="s">
        <v>191</v>
      </c>
      <c r="AU176" s="196" t="s">
        <v>102</v>
      </c>
      <c r="AV176" s="15" t="s">
        <v>189</v>
      </c>
      <c r="AW176" s="15" t="s">
        <v>33</v>
      </c>
      <c r="AX176" s="15" t="s">
        <v>86</v>
      </c>
      <c r="AY176" s="196" t="s">
        <v>182</v>
      </c>
    </row>
    <row r="177" spans="2:65" s="1" customFormat="1" ht="24.2" customHeight="1">
      <c r="B177" s="34"/>
      <c r="C177" s="162" t="s">
        <v>183</v>
      </c>
      <c r="D177" s="162" t="s">
        <v>185</v>
      </c>
      <c r="E177" s="163" t="s">
        <v>221</v>
      </c>
      <c r="F177" s="164" t="s">
        <v>222</v>
      </c>
      <c r="G177" s="165" t="s">
        <v>188</v>
      </c>
      <c r="H177" s="166">
        <v>30.881</v>
      </c>
      <c r="I177" s="167"/>
      <c r="J177" s="168">
        <f>ROUND(I177*H177,2)</f>
        <v>0</v>
      </c>
      <c r="K177" s="169"/>
      <c r="L177" s="34"/>
      <c r="M177" s="170" t="s">
        <v>1</v>
      </c>
      <c r="N177" s="136" t="s">
        <v>44</v>
      </c>
      <c r="P177" s="171">
        <f>O177*H177</f>
        <v>0</v>
      </c>
      <c r="Q177" s="171">
        <v>8.1600000000000006E-3</v>
      </c>
      <c r="R177" s="171">
        <f>Q177*H177</f>
        <v>0.25198896000000004</v>
      </c>
      <c r="S177" s="171">
        <v>0</v>
      </c>
      <c r="T177" s="172">
        <f>S177*H177</f>
        <v>0</v>
      </c>
      <c r="AR177" s="173" t="s">
        <v>189</v>
      </c>
      <c r="AT177" s="173" t="s">
        <v>185</v>
      </c>
      <c r="AU177" s="173" t="s">
        <v>102</v>
      </c>
      <c r="AY177" s="17" t="s">
        <v>182</v>
      </c>
      <c r="BE177" s="99">
        <f>IF(N177="základná",J177,0)</f>
        <v>0</v>
      </c>
      <c r="BF177" s="99">
        <f>IF(N177="znížená",J177,0)</f>
        <v>0</v>
      </c>
      <c r="BG177" s="99">
        <f>IF(N177="zákl. prenesená",J177,0)</f>
        <v>0</v>
      </c>
      <c r="BH177" s="99">
        <f>IF(N177="zníž. prenesená",J177,0)</f>
        <v>0</v>
      </c>
      <c r="BI177" s="99">
        <f>IF(N177="nulová",J177,0)</f>
        <v>0</v>
      </c>
      <c r="BJ177" s="17" t="s">
        <v>102</v>
      </c>
      <c r="BK177" s="99">
        <f>ROUND(I177*H177,2)</f>
        <v>0</v>
      </c>
      <c r="BL177" s="17" t="s">
        <v>189</v>
      </c>
      <c r="BM177" s="173" t="s">
        <v>223</v>
      </c>
    </row>
    <row r="178" spans="2:65" s="13" customFormat="1" ht="11.25">
      <c r="B178" s="181"/>
      <c r="D178" s="175" t="s">
        <v>191</v>
      </c>
      <c r="E178" s="182" t="s">
        <v>1</v>
      </c>
      <c r="F178" s="183" t="s">
        <v>106</v>
      </c>
      <c r="H178" s="184">
        <v>30.881</v>
      </c>
      <c r="I178" s="185"/>
      <c r="L178" s="181"/>
      <c r="M178" s="186"/>
      <c r="T178" s="187"/>
      <c r="AT178" s="182" t="s">
        <v>191</v>
      </c>
      <c r="AU178" s="182" t="s">
        <v>102</v>
      </c>
      <c r="AV178" s="13" t="s">
        <v>102</v>
      </c>
      <c r="AW178" s="13" t="s">
        <v>33</v>
      </c>
      <c r="AX178" s="13" t="s">
        <v>86</v>
      </c>
      <c r="AY178" s="182" t="s">
        <v>182</v>
      </c>
    </row>
    <row r="179" spans="2:65" s="11" customFormat="1" ht="22.9" customHeight="1">
      <c r="B179" s="151"/>
      <c r="D179" s="152" t="s">
        <v>77</v>
      </c>
      <c r="E179" s="160" t="s">
        <v>224</v>
      </c>
      <c r="F179" s="160" t="s">
        <v>225</v>
      </c>
      <c r="I179" s="154"/>
      <c r="J179" s="161">
        <f>BK179</f>
        <v>0</v>
      </c>
      <c r="L179" s="151"/>
      <c r="M179" s="155"/>
      <c r="P179" s="156">
        <f>SUM(P180:P229)</f>
        <v>0</v>
      </c>
      <c r="R179" s="156">
        <f>SUM(R180:R229)</f>
        <v>0.20216214999999996</v>
      </c>
      <c r="T179" s="157">
        <f>SUM(T180:T229)</f>
        <v>7.9871680000000005</v>
      </c>
      <c r="AR179" s="152" t="s">
        <v>86</v>
      </c>
      <c r="AT179" s="158" t="s">
        <v>77</v>
      </c>
      <c r="AU179" s="158" t="s">
        <v>86</v>
      </c>
      <c r="AY179" s="152" t="s">
        <v>182</v>
      </c>
      <c r="BK179" s="159">
        <f>SUM(BK180:BK229)</f>
        <v>0</v>
      </c>
    </row>
    <row r="180" spans="2:65" s="1" customFormat="1" ht="24.2" customHeight="1">
      <c r="B180" s="34"/>
      <c r="C180" s="162" t="s">
        <v>226</v>
      </c>
      <c r="D180" s="162" t="s">
        <v>185</v>
      </c>
      <c r="E180" s="163" t="s">
        <v>227</v>
      </c>
      <c r="F180" s="164" t="s">
        <v>228</v>
      </c>
      <c r="G180" s="165" t="s">
        <v>188</v>
      </c>
      <c r="H180" s="166">
        <v>32.424999999999997</v>
      </c>
      <c r="I180" s="167"/>
      <c r="J180" s="168">
        <f>ROUND(I180*H180,2)</f>
        <v>0</v>
      </c>
      <c r="K180" s="169"/>
      <c r="L180" s="34"/>
      <c r="M180" s="170" t="s">
        <v>1</v>
      </c>
      <c r="N180" s="136" t="s">
        <v>44</v>
      </c>
      <c r="P180" s="171">
        <f>O180*H180</f>
        <v>0</v>
      </c>
      <c r="Q180" s="171">
        <v>6.1799999999999997E-3</v>
      </c>
      <c r="R180" s="171">
        <f>Q180*H180</f>
        <v>0.20038649999999997</v>
      </c>
      <c r="S180" s="171">
        <v>0</v>
      </c>
      <c r="T180" s="172">
        <f>S180*H180</f>
        <v>0</v>
      </c>
      <c r="AR180" s="173" t="s">
        <v>189</v>
      </c>
      <c r="AT180" s="173" t="s">
        <v>185</v>
      </c>
      <c r="AU180" s="173" t="s">
        <v>102</v>
      </c>
      <c r="AY180" s="17" t="s">
        <v>182</v>
      </c>
      <c r="BE180" s="99">
        <f>IF(N180="základná",J180,0)</f>
        <v>0</v>
      </c>
      <c r="BF180" s="99">
        <f>IF(N180="znížená",J180,0)</f>
        <v>0</v>
      </c>
      <c r="BG180" s="99">
        <f>IF(N180="zákl. prenesená",J180,0)</f>
        <v>0</v>
      </c>
      <c r="BH180" s="99">
        <f>IF(N180="zníž. prenesená",J180,0)</f>
        <v>0</v>
      </c>
      <c r="BI180" s="99">
        <f>IF(N180="nulová",J180,0)</f>
        <v>0</v>
      </c>
      <c r="BJ180" s="17" t="s">
        <v>102</v>
      </c>
      <c r="BK180" s="99">
        <f>ROUND(I180*H180,2)</f>
        <v>0</v>
      </c>
      <c r="BL180" s="17" t="s">
        <v>189</v>
      </c>
      <c r="BM180" s="173" t="s">
        <v>229</v>
      </c>
    </row>
    <row r="181" spans="2:65" s="13" customFormat="1" ht="11.25">
      <c r="B181" s="181"/>
      <c r="D181" s="175" t="s">
        <v>191</v>
      </c>
      <c r="E181" s="182" t="s">
        <v>1</v>
      </c>
      <c r="F181" s="183" t="s">
        <v>230</v>
      </c>
      <c r="H181" s="184">
        <v>32.424999999999997</v>
      </c>
      <c r="I181" s="185"/>
      <c r="L181" s="181"/>
      <c r="M181" s="186"/>
      <c r="T181" s="187"/>
      <c r="AT181" s="182" t="s">
        <v>191</v>
      </c>
      <c r="AU181" s="182" t="s">
        <v>102</v>
      </c>
      <c r="AV181" s="13" t="s">
        <v>102</v>
      </c>
      <c r="AW181" s="13" t="s">
        <v>33</v>
      </c>
      <c r="AX181" s="13" t="s">
        <v>86</v>
      </c>
      <c r="AY181" s="182" t="s">
        <v>182</v>
      </c>
    </row>
    <row r="182" spans="2:65" s="1" customFormat="1" ht="16.5" customHeight="1">
      <c r="B182" s="34"/>
      <c r="C182" s="162" t="s">
        <v>231</v>
      </c>
      <c r="D182" s="162" t="s">
        <v>185</v>
      </c>
      <c r="E182" s="163" t="s">
        <v>232</v>
      </c>
      <c r="F182" s="164" t="s">
        <v>233</v>
      </c>
      <c r="G182" s="165" t="s">
        <v>188</v>
      </c>
      <c r="H182" s="166">
        <v>35.512999999999998</v>
      </c>
      <c r="I182" s="167"/>
      <c r="J182" s="168">
        <f>ROUND(I182*H182,2)</f>
        <v>0</v>
      </c>
      <c r="K182" s="169"/>
      <c r="L182" s="34"/>
      <c r="M182" s="170" t="s">
        <v>1</v>
      </c>
      <c r="N182" s="136" t="s">
        <v>44</v>
      </c>
      <c r="P182" s="171">
        <f>O182*H182</f>
        <v>0</v>
      </c>
      <c r="Q182" s="171">
        <v>5.0000000000000002E-5</v>
      </c>
      <c r="R182" s="171">
        <f>Q182*H182</f>
        <v>1.7756499999999999E-3</v>
      </c>
      <c r="S182" s="171">
        <v>0</v>
      </c>
      <c r="T182" s="172">
        <f>S182*H182</f>
        <v>0</v>
      </c>
      <c r="AR182" s="173" t="s">
        <v>189</v>
      </c>
      <c r="AT182" s="173" t="s">
        <v>185</v>
      </c>
      <c r="AU182" s="173" t="s">
        <v>102</v>
      </c>
      <c r="AY182" s="17" t="s">
        <v>182</v>
      </c>
      <c r="BE182" s="99">
        <f>IF(N182="základná",J182,0)</f>
        <v>0</v>
      </c>
      <c r="BF182" s="99">
        <f>IF(N182="znížená",J182,0)</f>
        <v>0</v>
      </c>
      <c r="BG182" s="99">
        <f>IF(N182="zákl. prenesená",J182,0)</f>
        <v>0</v>
      </c>
      <c r="BH182" s="99">
        <f>IF(N182="zníž. prenesená",J182,0)</f>
        <v>0</v>
      </c>
      <c r="BI182" s="99">
        <f>IF(N182="nulová",J182,0)</f>
        <v>0</v>
      </c>
      <c r="BJ182" s="17" t="s">
        <v>102</v>
      </c>
      <c r="BK182" s="99">
        <f>ROUND(I182*H182,2)</f>
        <v>0</v>
      </c>
      <c r="BL182" s="17" t="s">
        <v>189</v>
      </c>
      <c r="BM182" s="173" t="s">
        <v>234</v>
      </c>
    </row>
    <row r="183" spans="2:65" s="13" customFormat="1" ht="11.25">
      <c r="B183" s="181"/>
      <c r="D183" s="175" t="s">
        <v>191</v>
      </c>
      <c r="E183" s="182" t="s">
        <v>1</v>
      </c>
      <c r="F183" s="183" t="s">
        <v>235</v>
      </c>
      <c r="H183" s="184">
        <v>35.512999999999998</v>
      </c>
      <c r="I183" s="185"/>
      <c r="L183" s="181"/>
      <c r="M183" s="186"/>
      <c r="T183" s="187"/>
      <c r="AT183" s="182" t="s">
        <v>191</v>
      </c>
      <c r="AU183" s="182" t="s">
        <v>102</v>
      </c>
      <c r="AV183" s="13" t="s">
        <v>102</v>
      </c>
      <c r="AW183" s="13" t="s">
        <v>33</v>
      </c>
      <c r="AX183" s="13" t="s">
        <v>86</v>
      </c>
      <c r="AY183" s="182" t="s">
        <v>182</v>
      </c>
    </row>
    <row r="184" spans="2:65" s="1" customFormat="1" ht="37.9" customHeight="1">
      <c r="B184" s="34"/>
      <c r="C184" s="162" t="s">
        <v>224</v>
      </c>
      <c r="D184" s="162" t="s">
        <v>185</v>
      </c>
      <c r="E184" s="163" t="s">
        <v>236</v>
      </c>
      <c r="F184" s="164" t="s">
        <v>237</v>
      </c>
      <c r="G184" s="165" t="s">
        <v>238</v>
      </c>
      <c r="H184" s="166">
        <v>1.544</v>
      </c>
      <c r="I184" s="167"/>
      <c r="J184" s="168">
        <f>ROUND(I184*H184,2)</f>
        <v>0</v>
      </c>
      <c r="K184" s="169"/>
      <c r="L184" s="34"/>
      <c r="M184" s="170" t="s">
        <v>1</v>
      </c>
      <c r="N184" s="136" t="s">
        <v>44</v>
      </c>
      <c r="P184" s="171">
        <f>O184*H184</f>
        <v>0</v>
      </c>
      <c r="Q184" s="171">
        <v>0</v>
      </c>
      <c r="R184" s="171">
        <f>Q184*H184</f>
        <v>0</v>
      </c>
      <c r="S184" s="171">
        <v>2.2000000000000002</v>
      </c>
      <c r="T184" s="172">
        <f>S184*H184</f>
        <v>3.3968000000000003</v>
      </c>
      <c r="AR184" s="173" t="s">
        <v>189</v>
      </c>
      <c r="AT184" s="173" t="s">
        <v>185</v>
      </c>
      <c r="AU184" s="173" t="s">
        <v>102</v>
      </c>
      <c r="AY184" s="17" t="s">
        <v>182</v>
      </c>
      <c r="BE184" s="99">
        <f>IF(N184="základná",J184,0)</f>
        <v>0</v>
      </c>
      <c r="BF184" s="99">
        <f>IF(N184="znížená",J184,0)</f>
        <v>0</v>
      </c>
      <c r="BG184" s="99">
        <f>IF(N184="zákl. prenesená",J184,0)</f>
        <v>0</v>
      </c>
      <c r="BH184" s="99">
        <f>IF(N184="zníž. prenesená",J184,0)</f>
        <v>0</v>
      </c>
      <c r="BI184" s="99">
        <f>IF(N184="nulová",J184,0)</f>
        <v>0</v>
      </c>
      <c r="BJ184" s="17" t="s">
        <v>102</v>
      </c>
      <c r="BK184" s="99">
        <f>ROUND(I184*H184,2)</f>
        <v>0</v>
      </c>
      <c r="BL184" s="17" t="s">
        <v>189</v>
      </c>
      <c r="BM184" s="173" t="s">
        <v>239</v>
      </c>
    </row>
    <row r="185" spans="2:65" s="13" customFormat="1" ht="11.25">
      <c r="B185" s="181"/>
      <c r="D185" s="175" t="s">
        <v>191</v>
      </c>
      <c r="E185" s="182" t="s">
        <v>1</v>
      </c>
      <c r="F185" s="183" t="s">
        <v>240</v>
      </c>
      <c r="H185" s="184">
        <v>1.544</v>
      </c>
      <c r="I185" s="185"/>
      <c r="L185" s="181"/>
      <c r="M185" s="186"/>
      <c r="T185" s="187"/>
      <c r="AT185" s="182" t="s">
        <v>191</v>
      </c>
      <c r="AU185" s="182" t="s">
        <v>102</v>
      </c>
      <c r="AV185" s="13" t="s">
        <v>102</v>
      </c>
      <c r="AW185" s="13" t="s">
        <v>33</v>
      </c>
      <c r="AX185" s="13" t="s">
        <v>78</v>
      </c>
      <c r="AY185" s="182" t="s">
        <v>182</v>
      </c>
    </row>
    <row r="186" spans="2:65" s="15" customFormat="1" ht="11.25">
      <c r="B186" s="195"/>
      <c r="D186" s="175" t="s">
        <v>191</v>
      </c>
      <c r="E186" s="196" t="s">
        <v>1</v>
      </c>
      <c r="F186" s="197" t="s">
        <v>201</v>
      </c>
      <c r="H186" s="198">
        <v>1.544</v>
      </c>
      <c r="I186" s="199"/>
      <c r="L186" s="195"/>
      <c r="M186" s="200"/>
      <c r="T186" s="201"/>
      <c r="AT186" s="196" t="s">
        <v>191</v>
      </c>
      <c r="AU186" s="196" t="s">
        <v>102</v>
      </c>
      <c r="AV186" s="15" t="s">
        <v>189</v>
      </c>
      <c r="AW186" s="15" t="s">
        <v>33</v>
      </c>
      <c r="AX186" s="15" t="s">
        <v>86</v>
      </c>
      <c r="AY186" s="196" t="s">
        <v>182</v>
      </c>
    </row>
    <row r="187" spans="2:65" s="1" customFormat="1" ht="33" customHeight="1">
      <c r="B187" s="34"/>
      <c r="C187" s="162" t="s">
        <v>241</v>
      </c>
      <c r="D187" s="162" t="s">
        <v>185</v>
      </c>
      <c r="E187" s="163" t="s">
        <v>242</v>
      </c>
      <c r="F187" s="164" t="s">
        <v>243</v>
      </c>
      <c r="G187" s="165" t="s">
        <v>188</v>
      </c>
      <c r="H187" s="166">
        <v>30.881</v>
      </c>
      <c r="I187" s="167"/>
      <c r="J187" s="168">
        <f>ROUND(I187*H187,2)</f>
        <v>0</v>
      </c>
      <c r="K187" s="169"/>
      <c r="L187" s="34"/>
      <c r="M187" s="170" t="s">
        <v>1</v>
      </c>
      <c r="N187" s="136" t="s">
        <v>44</v>
      </c>
      <c r="P187" s="171">
        <f>O187*H187</f>
        <v>0</v>
      </c>
      <c r="Q187" s="171">
        <v>0</v>
      </c>
      <c r="R187" s="171">
        <f>Q187*H187</f>
        <v>0</v>
      </c>
      <c r="S187" s="171">
        <v>0.02</v>
      </c>
      <c r="T187" s="172">
        <f>S187*H187</f>
        <v>0.61762000000000006</v>
      </c>
      <c r="AR187" s="173" t="s">
        <v>189</v>
      </c>
      <c r="AT187" s="173" t="s">
        <v>185</v>
      </c>
      <c r="AU187" s="173" t="s">
        <v>102</v>
      </c>
      <c r="AY187" s="17" t="s">
        <v>182</v>
      </c>
      <c r="BE187" s="99">
        <f>IF(N187="základná",J187,0)</f>
        <v>0</v>
      </c>
      <c r="BF187" s="99">
        <f>IF(N187="znížená",J187,0)</f>
        <v>0</v>
      </c>
      <c r="BG187" s="99">
        <f>IF(N187="zákl. prenesená",J187,0)</f>
        <v>0</v>
      </c>
      <c r="BH187" s="99">
        <f>IF(N187="zníž. prenesená",J187,0)</f>
        <v>0</v>
      </c>
      <c r="BI187" s="99">
        <f>IF(N187="nulová",J187,0)</f>
        <v>0</v>
      </c>
      <c r="BJ187" s="17" t="s">
        <v>102</v>
      </c>
      <c r="BK187" s="99">
        <f>ROUND(I187*H187,2)</f>
        <v>0</v>
      </c>
      <c r="BL187" s="17" t="s">
        <v>189</v>
      </c>
      <c r="BM187" s="173" t="s">
        <v>244</v>
      </c>
    </row>
    <row r="188" spans="2:65" s="13" customFormat="1" ht="11.25">
      <c r="B188" s="181"/>
      <c r="D188" s="175" t="s">
        <v>191</v>
      </c>
      <c r="E188" s="182" t="s">
        <v>1</v>
      </c>
      <c r="F188" s="183" t="s">
        <v>245</v>
      </c>
      <c r="H188" s="184">
        <v>8.4</v>
      </c>
      <c r="I188" s="185"/>
      <c r="L188" s="181"/>
      <c r="M188" s="186"/>
      <c r="T188" s="187"/>
      <c r="AT188" s="182" t="s">
        <v>191</v>
      </c>
      <c r="AU188" s="182" t="s">
        <v>102</v>
      </c>
      <c r="AV188" s="13" t="s">
        <v>102</v>
      </c>
      <c r="AW188" s="13" t="s">
        <v>33</v>
      </c>
      <c r="AX188" s="13" t="s">
        <v>78</v>
      </c>
      <c r="AY188" s="182" t="s">
        <v>182</v>
      </c>
    </row>
    <row r="189" spans="2:65" s="13" customFormat="1" ht="11.25">
      <c r="B189" s="181"/>
      <c r="D189" s="175" t="s">
        <v>191</v>
      </c>
      <c r="E189" s="182" t="s">
        <v>1</v>
      </c>
      <c r="F189" s="183" t="s">
        <v>246</v>
      </c>
      <c r="H189" s="184">
        <v>6.44</v>
      </c>
      <c r="I189" s="185"/>
      <c r="L189" s="181"/>
      <c r="M189" s="186"/>
      <c r="T189" s="187"/>
      <c r="AT189" s="182" t="s">
        <v>191</v>
      </c>
      <c r="AU189" s="182" t="s">
        <v>102</v>
      </c>
      <c r="AV189" s="13" t="s">
        <v>102</v>
      </c>
      <c r="AW189" s="13" t="s">
        <v>33</v>
      </c>
      <c r="AX189" s="13" t="s">
        <v>78</v>
      </c>
      <c r="AY189" s="182" t="s">
        <v>182</v>
      </c>
    </row>
    <row r="190" spans="2:65" s="13" customFormat="1" ht="11.25">
      <c r="B190" s="181"/>
      <c r="D190" s="175" t="s">
        <v>191</v>
      </c>
      <c r="E190" s="182" t="s">
        <v>1</v>
      </c>
      <c r="F190" s="183" t="s">
        <v>247</v>
      </c>
      <c r="H190" s="184">
        <v>2.5499999999999998</v>
      </c>
      <c r="I190" s="185"/>
      <c r="L190" s="181"/>
      <c r="M190" s="186"/>
      <c r="T190" s="187"/>
      <c r="AT190" s="182" t="s">
        <v>191</v>
      </c>
      <c r="AU190" s="182" t="s">
        <v>102</v>
      </c>
      <c r="AV190" s="13" t="s">
        <v>102</v>
      </c>
      <c r="AW190" s="13" t="s">
        <v>33</v>
      </c>
      <c r="AX190" s="13" t="s">
        <v>78</v>
      </c>
      <c r="AY190" s="182" t="s">
        <v>182</v>
      </c>
    </row>
    <row r="191" spans="2:65" s="13" customFormat="1" ht="11.25">
      <c r="B191" s="181"/>
      <c r="D191" s="175" t="s">
        <v>191</v>
      </c>
      <c r="E191" s="182" t="s">
        <v>1</v>
      </c>
      <c r="F191" s="183" t="s">
        <v>248</v>
      </c>
      <c r="H191" s="184">
        <v>5.09</v>
      </c>
      <c r="I191" s="185"/>
      <c r="L191" s="181"/>
      <c r="M191" s="186"/>
      <c r="T191" s="187"/>
      <c r="AT191" s="182" t="s">
        <v>191</v>
      </c>
      <c r="AU191" s="182" t="s">
        <v>102</v>
      </c>
      <c r="AV191" s="13" t="s">
        <v>102</v>
      </c>
      <c r="AW191" s="13" t="s">
        <v>33</v>
      </c>
      <c r="AX191" s="13" t="s">
        <v>78</v>
      </c>
      <c r="AY191" s="182" t="s">
        <v>182</v>
      </c>
    </row>
    <row r="192" spans="2:65" s="13" customFormat="1" ht="11.25">
      <c r="B192" s="181"/>
      <c r="D192" s="175" t="s">
        <v>191</v>
      </c>
      <c r="E192" s="182" t="s">
        <v>1</v>
      </c>
      <c r="F192" s="183" t="s">
        <v>249</v>
      </c>
      <c r="H192" s="184">
        <v>2.73</v>
      </c>
      <c r="I192" s="185"/>
      <c r="L192" s="181"/>
      <c r="M192" s="186"/>
      <c r="T192" s="187"/>
      <c r="AT192" s="182" t="s">
        <v>191</v>
      </c>
      <c r="AU192" s="182" t="s">
        <v>102</v>
      </c>
      <c r="AV192" s="13" t="s">
        <v>102</v>
      </c>
      <c r="AW192" s="13" t="s">
        <v>33</v>
      </c>
      <c r="AX192" s="13" t="s">
        <v>78</v>
      </c>
      <c r="AY192" s="182" t="s">
        <v>182</v>
      </c>
    </row>
    <row r="193" spans="2:65" s="13" customFormat="1" ht="11.25">
      <c r="B193" s="181"/>
      <c r="D193" s="175" t="s">
        <v>191</v>
      </c>
      <c r="E193" s="182" t="s">
        <v>1</v>
      </c>
      <c r="F193" s="183" t="s">
        <v>250</v>
      </c>
      <c r="H193" s="184">
        <v>4.2</v>
      </c>
      <c r="I193" s="185"/>
      <c r="L193" s="181"/>
      <c r="M193" s="186"/>
      <c r="T193" s="187"/>
      <c r="AT193" s="182" t="s">
        <v>191</v>
      </c>
      <c r="AU193" s="182" t="s">
        <v>102</v>
      </c>
      <c r="AV193" s="13" t="s">
        <v>102</v>
      </c>
      <c r="AW193" s="13" t="s">
        <v>33</v>
      </c>
      <c r="AX193" s="13" t="s">
        <v>78</v>
      </c>
      <c r="AY193" s="182" t="s">
        <v>182</v>
      </c>
    </row>
    <row r="194" spans="2:65" s="14" customFormat="1" ht="11.25">
      <c r="B194" s="188"/>
      <c r="D194" s="175" t="s">
        <v>191</v>
      </c>
      <c r="E194" s="189" t="s">
        <v>103</v>
      </c>
      <c r="F194" s="190" t="s">
        <v>198</v>
      </c>
      <c r="H194" s="191">
        <v>29.41</v>
      </c>
      <c r="I194" s="192"/>
      <c r="L194" s="188"/>
      <c r="M194" s="193"/>
      <c r="T194" s="194"/>
      <c r="AT194" s="189" t="s">
        <v>191</v>
      </c>
      <c r="AU194" s="189" t="s">
        <v>102</v>
      </c>
      <c r="AV194" s="14" t="s">
        <v>199</v>
      </c>
      <c r="AW194" s="14" t="s">
        <v>33</v>
      </c>
      <c r="AX194" s="14" t="s">
        <v>78</v>
      </c>
      <c r="AY194" s="189" t="s">
        <v>182</v>
      </c>
    </row>
    <row r="195" spans="2:65" s="13" customFormat="1" ht="11.25">
      <c r="B195" s="181"/>
      <c r="D195" s="175" t="s">
        <v>191</v>
      </c>
      <c r="E195" s="182" t="s">
        <v>1</v>
      </c>
      <c r="F195" s="183" t="s">
        <v>251</v>
      </c>
      <c r="H195" s="184">
        <v>1.4710000000000001</v>
      </c>
      <c r="I195" s="185"/>
      <c r="L195" s="181"/>
      <c r="M195" s="186"/>
      <c r="T195" s="187"/>
      <c r="AT195" s="182" t="s">
        <v>191</v>
      </c>
      <c r="AU195" s="182" t="s">
        <v>102</v>
      </c>
      <c r="AV195" s="13" t="s">
        <v>102</v>
      </c>
      <c r="AW195" s="13" t="s">
        <v>33</v>
      </c>
      <c r="AX195" s="13" t="s">
        <v>78</v>
      </c>
      <c r="AY195" s="182" t="s">
        <v>182</v>
      </c>
    </row>
    <row r="196" spans="2:65" s="15" customFormat="1" ht="11.25">
      <c r="B196" s="195"/>
      <c r="D196" s="175" t="s">
        <v>191</v>
      </c>
      <c r="E196" s="196" t="s">
        <v>106</v>
      </c>
      <c r="F196" s="197" t="s">
        <v>201</v>
      </c>
      <c r="H196" s="198">
        <v>30.881</v>
      </c>
      <c r="I196" s="199"/>
      <c r="L196" s="195"/>
      <c r="M196" s="200"/>
      <c r="T196" s="201"/>
      <c r="AT196" s="196" t="s">
        <v>191</v>
      </c>
      <c r="AU196" s="196" t="s">
        <v>102</v>
      </c>
      <c r="AV196" s="15" t="s">
        <v>189</v>
      </c>
      <c r="AW196" s="15" t="s">
        <v>33</v>
      </c>
      <c r="AX196" s="15" t="s">
        <v>86</v>
      </c>
      <c r="AY196" s="196" t="s">
        <v>182</v>
      </c>
    </row>
    <row r="197" spans="2:65" s="1" customFormat="1" ht="24.2" customHeight="1">
      <c r="B197" s="34"/>
      <c r="C197" s="162" t="s">
        <v>252</v>
      </c>
      <c r="D197" s="162" t="s">
        <v>185</v>
      </c>
      <c r="E197" s="163" t="s">
        <v>253</v>
      </c>
      <c r="F197" s="164" t="s">
        <v>254</v>
      </c>
      <c r="G197" s="165" t="s">
        <v>255</v>
      </c>
      <c r="H197" s="166">
        <v>9</v>
      </c>
      <c r="I197" s="167"/>
      <c r="J197" s="168">
        <f>ROUND(I197*H197,2)</f>
        <v>0</v>
      </c>
      <c r="K197" s="169"/>
      <c r="L197" s="34"/>
      <c r="M197" s="170" t="s">
        <v>1</v>
      </c>
      <c r="N197" s="136" t="s">
        <v>44</v>
      </c>
      <c r="P197" s="171">
        <f>O197*H197</f>
        <v>0</v>
      </c>
      <c r="Q197" s="171">
        <v>0</v>
      </c>
      <c r="R197" s="171">
        <f>Q197*H197</f>
        <v>0</v>
      </c>
      <c r="S197" s="171">
        <v>2.4E-2</v>
      </c>
      <c r="T197" s="172">
        <f>S197*H197</f>
        <v>0.216</v>
      </c>
      <c r="AR197" s="173" t="s">
        <v>189</v>
      </c>
      <c r="AT197" s="173" t="s">
        <v>185</v>
      </c>
      <c r="AU197" s="173" t="s">
        <v>102</v>
      </c>
      <c r="AY197" s="17" t="s">
        <v>182</v>
      </c>
      <c r="BE197" s="99">
        <f>IF(N197="základná",J197,0)</f>
        <v>0</v>
      </c>
      <c r="BF197" s="99">
        <f>IF(N197="znížená",J197,0)</f>
        <v>0</v>
      </c>
      <c r="BG197" s="99">
        <f>IF(N197="zákl. prenesená",J197,0)</f>
        <v>0</v>
      </c>
      <c r="BH197" s="99">
        <f>IF(N197="zníž. prenesená",J197,0)</f>
        <v>0</v>
      </c>
      <c r="BI197" s="99">
        <f>IF(N197="nulová",J197,0)</f>
        <v>0</v>
      </c>
      <c r="BJ197" s="17" t="s">
        <v>102</v>
      </c>
      <c r="BK197" s="99">
        <f>ROUND(I197*H197,2)</f>
        <v>0</v>
      </c>
      <c r="BL197" s="17" t="s">
        <v>189</v>
      </c>
      <c r="BM197" s="173" t="s">
        <v>256</v>
      </c>
    </row>
    <row r="198" spans="2:65" s="13" customFormat="1" ht="11.25">
      <c r="B198" s="181"/>
      <c r="D198" s="175" t="s">
        <v>191</v>
      </c>
      <c r="E198" s="182" t="s">
        <v>1</v>
      </c>
      <c r="F198" s="183" t="s">
        <v>257</v>
      </c>
      <c r="H198" s="184">
        <v>3</v>
      </c>
      <c r="I198" s="185"/>
      <c r="L198" s="181"/>
      <c r="M198" s="186"/>
      <c r="T198" s="187"/>
      <c r="AT198" s="182" t="s">
        <v>191</v>
      </c>
      <c r="AU198" s="182" t="s">
        <v>102</v>
      </c>
      <c r="AV198" s="13" t="s">
        <v>102</v>
      </c>
      <c r="AW198" s="13" t="s">
        <v>33</v>
      </c>
      <c r="AX198" s="13" t="s">
        <v>78</v>
      </c>
      <c r="AY198" s="182" t="s">
        <v>182</v>
      </c>
    </row>
    <row r="199" spans="2:65" s="13" customFormat="1" ht="11.25">
      <c r="B199" s="181"/>
      <c r="D199" s="175" t="s">
        <v>191</v>
      </c>
      <c r="E199" s="182" t="s">
        <v>1</v>
      </c>
      <c r="F199" s="183" t="s">
        <v>258</v>
      </c>
      <c r="H199" s="184">
        <v>1</v>
      </c>
      <c r="I199" s="185"/>
      <c r="L199" s="181"/>
      <c r="M199" s="186"/>
      <c r="T199" s="187"/>
      <c r="AT199" s="182" t="s">
        <v>191</v>
      </c>
      <c r="AU199" s="182" t="s">
        <v>102</v>
      </c>
      <c r="AV199" s="13" t="s">
        <v>102</v>
      </c>
      <c r="AW199" s="13" t="s">
        <v>33</v>
      </c>
      <c r="AX199" s="13" t="s">
        <v>78</v>
      </c>
      <c r="AY199" s="182" t="s">
        <v>182</v>
      </c>
    </row>
    <row r="200" spans="2:65" s="13" customFormat="1" ht="11.25">
      <c r="B200" s="181"/>
      <c r="D200" s="175" t="s">
        <v>191</v>
      </c>
      <c r="E200" s="182" t="s">
        <v>1</v>
      </c>
      <c r="F200" s="183" t="s">
        <v>259</v>
      </c>
      <c r="H200" s="184">
        <v>2</v>
      </c>
      <c r="I200" s="185"/>
      <c r="L200" s="181"/>
      <c r="M200" s="186"/>
      <c r="T200" s="187"/>
      <c r="AT200" s="182" t="s">
        <v>191</v>
      </c>
      <c r="AU200" s="182" t="s">
        <v>102</v>
      </c>
      <c r="AV200" s="13" t="s">
        <v>102</v>
      </c>
      <c r="AW200" s="13" t="s">
        <v>33</v>
      </c>
      <c r="AX200" s="13" t="s">
        <v>78</v>
      </c>
      <c r="AY200" s="182" t="s">
        <v>182</v>
      </c>
    </row>
    <row r="201" spans="2:65" s="13" customFormat="1" ht="11.25">
      <c r="B201" s="181"/>
      <c r="D201" s="175" t="s">
        <v>191</v>
      </c>
      <c r="E201" s="182" t="s">
        <v>1</v>
      </c>
      <c r="F201" s="183" t="s">
        <v>260</v>
      </c>
      <c r="H201" s="184">
        <v>3</v>
      </c>
      <c r="I201" s="185"/>
      <c r="L201" s="181"/>
      <c r="M201" s="186"/>
      <c r="T201" s="187"/>
      <c r="AT201" s="182" t="s">
        <v>191</v>
      </c>
      <c r="AU201" s="182" t="s">
        <v>102</v>
      </c>
      <c r="AV201" s="13" t="s">
        <v>102</v>
      </c>
      <c r="AW201" s="13" t="s">
        <v>33</v>
      </c>
      <c r="AX201" s="13" t="s">
        <v>78</v>
      </c>
      <c r="AY201" s="182" t="s">
        <v>182</v>
      </c>
    </row>
    <row r="202" spans="2:65" s="15" customFormat="1" ht="11.25">
      <c r="B202" s="195"/>
      <c r="D202" s="175" t="s">
        <v>191</v>
      </c>
      <c r="E202" s="196" t="s">
        <v>1</v>
      </c>
      <c r="F202" s="197" t="s">
        <v>201</v>
      </c>
      <c r="H202" s="198">
        <v>9</v>
      </c>
      <c r="I202" s="199"/>
      <c r="L202" s="195"/>
      <c r="M202" s="200"/>
      <c r="T202" s="201"/>
      <c r="AT202" s="196" t="s">
        <v>191</v>
      </c>
      <c r="AU202" s="196" t="s">
        <v>102</v>
      </c>
      <c r="AV202" s="15" t="s">
        <v>189</v>
      </c>
      <c r="AW202" s="15" t="s">
        <v>33</v>
      </c>
      <c r="AX202" s="15" t="s">
        <v>86</v>
      </c>
      <c r="AY202" s="196" t="s">
        <v>182</v>
      </c>
    </row>
    <row r="203" spans="2:65" s="1" customFormat="1" ht="24.2" customHeight="1">
      <c r="B203" s="34"/>
      <c r="C203" s="162" t="s">
        <v>261</v>
      </c>
      <c r="D203" s="162" t="s">
        <v>185</v>
      </c>
      <c r="E203" s="163" t="s">
        <v>262</v>
      </c>
      <c r="F203" s="164" t="s">
        <v>263</v>
      </c>
      <c r="G203" s="165" t="s">
        <v>255</v>
      </c>
      <c r="H203" s="166">
        <v>2</v>
      </c>
      <c r="I203" s="167"/>
      <c r="J203" s="168">
        <f>ROUND(I203*H203,2)</f>
        <v>0</v>
      </c>
      <c r="K203" s="169"/>
      <c r="L203" s="34"/>
      <c r="M203" s="170" t="s">
        <v>1</v>
      </c>
      <c r="N203" s="136" t="s">
        <v>44</v>
      </c>
      <c r="P203" s="171">
        <f>O203*H203</f>
        <v>0</v>
      </c>
      <c r="Q203" s="171">
        <v>0</v>
      </c>
      <c r="R203" s="171">
        <f>Q203*H203</f>
        <v>0</v>
      </c>
      <c r="S203" s="171">
        <v>2.5999999999999999E-2</v>
      </c>
      <c r="T203" s="172">
        <f>S203*H203</f>
        <v>5.1999999999999998E-2</v>
      </c>
      <c r="AR203" s="173" t="s">
        <v>189</v>
      </c>
      <c r="AT203" s="173" t="s">
        <v>185</v>
      </c>
      <c r="AU203" s="173" t="s">
        <v>102</v>
      </c>
      <c r="AY203" s="17" t="s">
        <v>182</v>
      </c>
      <c r="BE203" s="99">
        <f>IF(N203="základná",J203,0)</f>
        <v>0</v>
      </c>
      <c r="BF203" s="99">
        <f>IF(N203="znížená",J203,0)</f>
        <v>0</v>
      </c>
      <c r="BG203" s="99">
        <f>IF(N203="zákl. prenesená",J203,0)</f>
        <v>0</v>
      </c>
      <c r="BH203" s="99">
        <f>IF(N203="zníž. prenesená",J203,0)</f>
        <v>0</v>
      </c>
      <c r="BI203" s="99">
        <f>IF(N203="nulová",J203,0)</f>
        <v>0</v>
      </c>
      <c r="BJ203" s="17" t="s">
        <v>102</v>
      </c>
      <c r="BK203" s="99">
        <f>ROUND(I203*H203,2)</f>
        <v>0</v>
      </c>
      <c r="BL203" s="17" t="s">
        <v>189</v>
      </c>
      <c r="BM203" s="173" t="s">
        <v>264</v>
      </c>
    </row>
    <row r="204" spans="2:65" s="13" customFormat="1" ht="11.25">
      <c r="B204" s="181"/>
      <c r="D204" s="175" t="s">
        <v>191</v>
      </c>
      <c r="E204" s="182" t="s">
        <v>1</v>
      </c>
      <c r="F204" s="183" t="s">
        <v>265</v>
      </c>
      <c r="H204" s="184">
        <v>2</v>
      </c>
      <c r="I204" s="185"/>
      <c r="L204" s="181"/>
      <c r="M204" s="186"/>
      <c r="T204" s="187"/>
      <c r="AT204" s="182" t="s">
        <v>191</v>
      </c>
      <c r="AU204" s="182" t="s">
        <v>102</v>
      </c>
      <c r="AV204" s="13" t="s">
        <v>102</v>
      </c>
      <c r="AW204" s="13" t="s">
        <v>33</v>
      </c>
      <c r="AX204" s="13" t="s">
        <v>78</v>
      </c>
      <c r="AY204" s="182" t="s">
        <v>182</v>
      </c>
    </row>
    <row r="205" spans="2:65" s="15" customFormat="1" ht="11.25">
      <c r="B205" s="195"/>
      <c r="D205" s="175" t="s">
        <v>191</v>
      </c>
      <c r="E205" s="196" t="s">
        <v>1</v>
      </c>
      <c r="F205" s="197" t="s">
        <v>201</v>
      </c>
      <c r="H205" s="198">
        <v>2</v>
      </c>
      <c r="I205" s="199"/>
      <c r="L205" s="195"/>
      <c r="M205" s="200"/>
      <c r="T205" s="201"/>
      <c r="AT205" s="196" t="s">
        <v>191</v>
      </c>
      <c r="AU205" s="196" t="s">
        <v>102</v>
      </c>
      <c r="AV205" s="15" t="s">
        <v>189</v>
      </c>
      <c r="AW205" s="15" t="s">
        <v>33</v>
      </c>
      <c r="AX205" s="15" t="s">
        <v>86</v>
      </c>
      <c r="AY205" s="196" t="s">
        <v>182</v>
      </c>
    </row>
    <row r="206" spans="2:65" s="1" customFormat="1" ht="24.2" customHeight="1">
      <c r="B206" s="34"/>
      <c r="C206" s="162" t="s">
        <v>266</v>
      </c>
      <c r="D206" s="162" t="s">
        <v>185</v>
      </c>
      <c r="E206" s="163" t="s">
        <v>267</v>
      </c>
      <c r="F206" s="164" t="s">
        <v>268</v>
      </c>
      <c r="G206" s="165" t="s">
        <v>188</v>
      </c>
      <c r="H206" s="166">
        <v>3.6880000000000002</v>
      </c>
      <c r="I206" s="167"/>
      <c r="J206" s="168">
        <f>ROUND(I206*H206,2)</f>
        <v>0</v>
      </c>
      <c r="K206" s="169"/>
      <c r="L206" s="34"/>
      <c r="M206" s="170" t="s">
        <v>1</v>
      </c>
      <c r="N206" s="136" t="s">
        <v>44</v>
      </c>
      <c r="P206" s="171">
        <f>O206*H206</f>
        <v>0</v>
      </c>
      <c r="Q206" s="171">
        <v>0</v>
      </c>
      <c r="R206" s="171">
        <f>Q206*H206</f>
        <v>0</v>
      </c>
      <c r="S206" s="171">
        <v>6.2E-2</v>
      </c>
      <c r="T206" s="172">
        <f>S206*H206</f>
        <v>0.228656</v>
      </c>
      <c r="AR206" s="173" t="s">
        <v>189</v>
      </c>
      <c r="AT206" s="173" t="s">
        <v>185</v>
      </c>
      <c r="AU206" s="173" t="s">
        <v>102</v>
      </c>
      <c r="AY206" s="17" t="s">
        <v>182</v>
      </c>
      <c r="BE206" s="99">
        <f>IF(N206="základná",J206,0)</f>
        <v>0</v>
      </c>
      <c r="BF206" s="99">
        <f>IF(N206="znížená",J206,0)</f>
        <v>0</v>
      </c>
      <c r="BG206" s="99">
        <f>IF(N206="zákl. prenesená",J206,0)</f>
        <v>0</v>
      </c>
      <c r="BH206" s="99">
        <f>IF(N206="zníž. prenesená",J206,0)</f>
        <v>0</v>
      </c>
      <c r="BI206" s="99">
        <f>IF(N206="nulová",J206,0)</f>
        <v>0</v>
      </c>
      <c r="BJ206" s="17" t="s">
        <v>102</v>
      </c>
      <c r="BK206" s="99">
        <f>ROUND(I206*H206,2)</f>
        <v>0</v>
      </c>
      <c r="BL206" s="17" t="s">
        <v>189</v>
      </c>
      <c r="BM206" s="173" t="s">
        <v>269</v>
      </c>
    </row>
    <row r="207" spans="2:65" s="13" customFormat="1" ht="11.25">
      <c r="B207" s="181"/>
      <c r="D207" s="175" t="s">
        <v>191</v>
      </c>
      <c r="E207" s="182" t="s">
        <v>1</v>
      </c>
      <c r="F207" s="183" t="s">
        <v>270</v>
      </c>
      <c r="H207" s="184">
        <v>3.6880000000000002</v>
      </c>
      <c r="I207" s="185"/>
      <c r="L207" s="181"/>
      <c r="M207" s="186"/>
      <c r="T207" s="187"/>
      <c r="AT207" s="182" t="s">
        <v>191</v>
      </c>
      <c r="AU207" s="182" t="s">
        <v>102</v>
      </c>
      <c r="AV207" s="13" t="s">
        <v>102</v>
      </c>
      <c r="AW207" s="13" t="s">
        <v>33</v>
      </c>
      <c r="AX207" s="13" t="s">
        <v>78</v>
      </c>
      <c r="AY207" s="182" t="s">
        <v>182</v>
      </c>
    </row>
    <row r="208" spans="2:65" s="15" customFormat="1" ht="11.25">
      <c r="B208" s="195"/>
      <c r="D208" s="175" t="s">
        <v>191</v>
      </c>
      <c r="E208" s="196" t="s">
        <v>1</v>
      </c>
      <c r="F208" s="197" t="s">
        <v>201</v>
      </c>
      <c r="H208" s="198">
        <v>3.6880000000000002</v>
      </c>
      <c r="I208" s="199"/>
      <c r="L208" s="195"/>
      <c r="M208" s="200"/>
      <c r="T208" s="201"/>
      <c r="AT208" s="196" t="s">
        <v>191</v>
      </c>
      <c r="AU208" s="196" t="s">
        <v>102</v>
      </c>
      <c r="AV208" s="15" t="s">
        <v>189</v>
      </c>
      <c r="AW208" s="15" t="s">
        <v>33</v>
      </c>
      <c r="AX208" s="15" t="s">
        <v>86</v>
      </c>
      <c r="AY208" s="196" t="s">
        <v>182</v>
      </c>
    </row>
    <row r="209" spans="2:65" s="1" customFormat="1" ht="37.9" customHeight="1">
      <c r="B209" s="34"/>
      <c r="C209" s="162" t="s">
        <v>271</v>
      </c>
      <c r="D209" s="162" t="s">
        <v>185</v>
      </c>
      <c r="E209" s="163" t="s">
        <v>272</v>
      </c>
      <c r="F209" s="164" t="s">
        <v>273</v>
      </c>
      <c r="G209" s="165" t="s">
        <v>188</v>
      </c>
      <c r="H209" s="166">
        <v>51.119</v>
      </c>
      <c r="I209" s="167"/>
      <c r="J209" s="168">
        <f>ROUND(I209*H209,2)</f>
        <v>0</v>
      </c>
      <c r="K209" s="169"/>
      <c r="L209" s="34"/>
      <c r="M209" s="170" t="s">
        <v>1</v>
      </c>
      <c r="N209" s="136" t="s">
        <v>44</v>
      </c>
      <c r="P209" s="171">
        <f>O209*H209</f>
        <v>0</v>
      </c>
      <c r="Q209" s="171">
        <v>0</v>
      </c>
      <c r="R209" s="171">
        <f>Q209*H209</f>
        <v>0</v>
      </c>
      <c r="S209" s="171">
        <v>6.8000000000000005E-2</v>
      </c>
      <c r="T209" s="172">
        <f>S209*H209</f>
        <v>3.4760920000000004</v>
      </c>
      <c r="AR209" s="173" t="s">
        <v>189</v>
      </c>
      <c r="AT209" s="173" t="s">
        <v>185</v>
      </c>
      <c r="AU209" s="173" t="s">
        <v>102</v>
      </c>
      <c r="AY209" s="17" t="s">
        <v>182</v>
      </c>
      <c r="BE209" s="99">
        <f>IF(N209="základná",J209,0)</f>
        <v>0</v>
      </c>
      <c r="BF209" s="99">
        <f>IF(N209="znížená",J209,0)</f>
        <v>0</v>
      </c>
      <c r="BG209" s="99">
        <f>IF(N209="zákl. prenesená",J209,0)</f>
        <v>0</v>
      </c>
      <c r="BH209" s="99">
        <f>IF(N209="zníž. prenesená",J209,0)</f>
        <v>0</v>
      </c>
      <c r="BI209" s="99">
        <f>IF(N209="nulová",J209,0)</f>
        <v>0</v>
      </c>
      <c r="BJ209" s="17" t="s">
        <v>102</v>
      </c>
      <c r="BK209" s="99">
        <f>ROUND(I209*H209,2)</f>
        <v>0</v>
      </c>
      <c r="BL209" s="17" t="s">
        <v>189</v>
      </c>
      <c r="BM209" s="173" t="s">
        <v>274</v>
      </c>
    </row>
    <row r="210" spans="2:65" s="13" customFormat="1" ht="11.25">
      <c r="B210" s="181"/>
      <c r="D210" s="175" t="s">
        <v>191</v>
      </c>
      <c r="E210" s="182" t="s">
        <v>1</v>
      </c>
      <c r="F210" s="183" t="s">
        <v>275</v>
      </c>
      <c r="H210" s="184">
        <v>1.96</v>
      </c>
      <c r="I210" s="185"/>
      <c r="L210" s="181"/>
      <c r="M210" s="186"/>
      <c r="T210" s="187"/>
      <c r="AT210" s="182" t="s">
        <v>191</v>
      </c>
      <c r="AU210" s="182" t="s">
        <v>102</v>
      </c>
      <c r="AV210" s="13" t="s">
        <v>102</v>
      </c>
      <c r="AW210" s="13" t="s">
        <v>33</v>
      </c>
      <c r="AX210" s="13" t="s">
        <v>78</v>
      </c>
      <c r="AY210" s="182" t="s">
        <v>182</v>
      </c>
    </row>
    <row r="211" spans="2:65" s="13" customFormat="1" ht="11.25">
      <c r="B211" s="181"/>
      <c r="D211" s="175" t="s">
        <v>191</v>
      </c>
      <c r="E211" s="182" t="s">
        <v>1</v>
      </c>
      <c r="F211" s="183" t="s">
        <v>276</v>
      </c>
      <c r="H211" s="184">
        <v>14.94</v>
      </c>
      <c r="I211" s="185"/>
      <c r="L211" s="181"/>
      <c r="M211" s="186"/>
      <c r="T211" s="187"/>
      <c r="AT211" s="182" t="s">
        <v>191</v>
      </c>
      <c r="AU211" s="182" t="s">
        <v>102</v>
      </c>
      <c r="AV211" s="13" t="s">
        <v>102</v>
      </c>
      <c r="AW211" s="13" t="s">
        <v>33</v>
      </c>
      <c r="AX211" s="13" t="s">
        <v>78</v>
      </c>
      <c r="AY211" s="182" t="s">
        <v>182</v>
      </c>
    </row>
    <row r="212" spans="2:65" s="13" customFormat="1" ht="11.25">
      <c r="B212" s="181"/>
      <c r="D212" s="175" t="s">
        <v>191</v>
      </c>
      <c r="E212" s="182" t="s">
        <v>1</v>
      </c>
      <c r="F212" s="183" t="s">
        <v>277</v>
      </c>
      <c r="H212" s="184">
        <v>16.940000000000001</v>
      </c>
      <c r="I212" s="185"/>
      <c r="L212" s="181"/>
      <c r="M212" s="186"/>
      <c r="T212" s="187"/>
      <c r="AT212" s="182" t="s">
        <v>191</v>
      </c>
      <c r="AU212" s="182" t="s">
        <v>102</v>
      </c>
      <c r="AV212" s="13" t="s">
        <v>102</v>
      </c>
      <c r="AW212" s="13" t="s">
        <v>33</v>
      </c>
      <c r="AX212" s="13" t="s">
        <v>78</v>
      </c>
      <c r="AY212" s="182" t="s">
        <v>182</v>
      </c>
    </row>
    <row r="213" spans="2:65" s="13" customFormat="1" ht="11.25">
      <c r="B213" s="181"/>
      <c r="D213" s="175" t="s">
        <v>191</v>
      </c>
      <c r="E213" s="182" t="s">
        <v>1</v>
      </c>
      <c r="F213" s="183" t="s">
        <v>278</v>
      </c>
      <c r="H213" s="184">
        <v>5.4</v>
      </c>
      <c r="I213" s="185"/>
      <c r="L213" s="181"/>
      <c r="M213" s="186"/>
      <c r="T213" s="187"/>
      <c r="AT213" s="182" t="s">
        <v>191</v>
      </c>
      <c r="AU213" s="182" t="s">
        <v>102</v>
      </c>
      <c r="AV213" s="13" t="s">
        <v>102</v>
      </c>
      <c r="AW213" s="13" t="s">
        <v>33</v>
      </c>
      <c r="AX213" s="13" t="s">
        <v>78</v>
      </c>
      <c r="AY213" s="182" t="s">
        <v>182</v>
      </c>
    </row>
    <row r="214" spans="2:65" s="13" customFormat="1" ht="11.25">
      <c r="B214" s="181"/>
      <c r="D214" s="175" t="s">
        <v>191</v>
      </c>
      <c r="E214" s="182" t="s">
        <v>1</v>
      </c>
      <c r="F214" s="183" t="s">
        <v>279</v>
      </c>
      <c r="H214" s="184">
        <v>7.4</v>
      </c>
      <c r="I214" s="185"/>
      <c r="L214" s="181"/>
      <c r="M214" s="186"/>
      <c r="T214" s="187"/>
      <c r="AT214" s="182" t="s">
        <v>191</v>
      </c>
      <c r="AU214" s="182" t="s">
        <v>102</v>
      </c>
      <c r="AV214" s="13" t="s">
        <v>102</v>
      </c>
      <c r="AW214" s="13" t="s">
        <v>33</v>
      </c>
      <c r="AX214" s="13" t="s">
        <v>78</v>
      </c>
      <c r="AY214" s="182" t="s">
        <v>182</v>
      </c>
    </row>
    <row r="215" spans="2:65" s="13" customFormat="1" ht="22.5">
      <c r="B215" s="181"/>
      <c r="D215" s="175" t="s">
        <v>191</v>
      </c>
      <c r="E215" s="182" t="s">
        <v>116</v>
      </c>
      <c r="F215" s="183" t="s">
        <v>280</v>
      </c>
      <c r="H215" s="184">
        <v>2.0449999999999999</v>
      </c>
      <c r="I215" s="185"/>
      <c r="L215" s="181"/>
      <c r="M215" s="186"/>
      <c r="T215" s="187"/>
      <c r="AT215" s="182" t="s">
        <v>191</v>
      </c>
      <c r="AU215" s="182" t="s">
        <v>102</v>
      </c>
      <c r="AV215" s="13" t="s">
        <v>102</v>
      </c>
      <c r="AW215" s="13" t="s">
        <v>33</v>
      </c>
      <c r="AX215" s="13" t="s">
        <v>78</v>
      </c>
      <c r="AY215" s="182" t="s">
        <v>182</v>
      </c>
    </row>
    <row r="216" spans="2:65" s="14" customFormat="1" ht="11.25">
      <c r="B216" s="188"/>
      <c r="D216" s="175" t="s">
        <v>191</v>
      </c>
      <c r="E216" s="189" t="s">
        <v>108</v>
      </c>
      <c r="F216" s="190" t="s">
        <v>198</v>
      </c>
      <c r="H216" s="191">
        <v>48.685000000000002</v>
      </c>
      <c r="I216" s="192"/>
      <c r="L216" s="188"/>
      <c r="M216" s="193"/>
      <c r="T216" s="194"/>
      <c r="AT216" s="189" t="s">
        <v>191</v>
      </c>
      <c r="AU216" s="189" t="s">
        <v>102</v>
      </c>
      <c r="AV216" s="14" t="s">
        <v>199</v>
      </c>
      <c r="AW216" s="14" t="s">
        <v>33</v>
      </c>
      <c r="AX216" s="14" t="s">
        <v>78</v>
      </c>
      <c r="AY216" s="189" t="s">
        <v>182</v>
      </c>
    </row>
    <row r="217" spans="2:65" s="13" customFormat="1" ht="11.25">
      <c r="B217" s="181"/>
      <c r="D217" s="175" t="s">
        <v>191</v>
      </c>
      <c r="E217" s="182" t="s">
        <v>1</v>
      </c>
      <c r="F217" s="183" t="s">
        <v>281</v>
      </c>
      <c r="H217" s="184">
        <v>2.4340000000000002</v>
      </c>
      <c r="I217" s="185"/>
      <c r="L217" s="181"/>
      <c r="M217" s="186"/>
      <c r="T217" s="187"/>
      <c r="AT217" s="182" t="s">
        <v>191</v>
      </c>
      <c r="AU217" s="182" t="s">
        <v>102</v>
      </c>
      <c r="AV217" s="13" t="s">
        <v>102</v>
      </c>
      <c r="AW217" s="13" t="s">
        <v>33</v>
      </c>
      <c r="AX217" s="13" t="s">
        <v>78</v>
      </c>
      <c r="AY217" s="182" t="s">
        <v>182</v>
      </c>
    </row>
    <row r="218" spans="2:65" s="15" customFormat="1" ht="11.25">
      <c r="B218" s="195"/>
      <c r="D218" s="175" t="s">
        <v>191</v>
      </c>
      <c r="E218" s="196" t="s">
        <v>110</v>
      </c>
      <c r="F218" s="197" t="s">
        <v>201</v>
      </c>
      <c r="H218" s="198">
        <v>51.119</v>
      </c>
      <c r="I218" s="199"/>
      <c r="L218" s="195"/>
      <c r="M218" s="200"/>
      <c r="T218" s="201"/>
      <c r="AT218" s="196" t="s">
        <v>191</v>
      </c>
      <c r="AU218" s="196" t="s">
        <v>102</v>
      </c>
      <c r="AV218" s="15" t="s">
        <v>189</v>
      </c>
      <c r="AW218" s="15" t="s">
        <v>33</v>
      </c>
      <c r="AX218" s="15" t="s">
        <v>86</v>
      </c>
      <c r="AY218" s="196" t="s">
        <v>182</v>
      </c>
    </row>
    <row r="219" spans="2:65" s="1" customFormat="1" ht="21.75" customHeight="1">
      <c r="B219" s="34"/>
      <c r="C219" s="162" t="s">
        <v>282</v>
      </c>
      <c r="D219" s="162" t="s">
        <v>185</v>
      </c>
      <c r="E219" s="163" t="s">
        <v>283</v>
      </c>
      <c r="F219" s="164" t="s">
        <v>284</v>
      </c>
      <c r="G219" s="165" t="s">
        <v>285</v>
      </c>
      <c r="H219" s="166">
        <v>8.3140000000000001</v>
      </c>
      <c r="I219" s="167"/>
      <c r="J219" s="168">
        <f>ROUND(I219*H219,2)</f>
        <v>0</v>
      </c>
      <c r="K219" s="169"/>
      <c r="L219" s="34"/>
      <c r="M219" s="170" t="s">
        <v>1</v>
      </c>
      <c r="N219" s="136" t="s">
        <v>44</v>
      </c>
      <c r="P219" s="171">
        <f>O219*H219</f>
        <v>0</v>
      </c>
      <c r="Q219" s="171">
        <v>0</v>
      </c>
      <c r="R219" s="171">
        <f>Q219*H219</f>
        <v>0</v>
      </c>
      <c r="S219" s="171">
        <v>0</v>
      </c>
      <c r="T219" s="172">
        <f>S219*H219</f>
        <v>0</v>
      </c>
      <c r="AR219" s="173" t="s">
        <v>189</v>
      </c>
      <c r="AT219" s="173" t="s">
        <v>185</v>
      </c>
      <c r="AU219" s="173" t="s">
        <v>102</v>
      </c>
      <c r="AY219" s="17" t="s">
        <v>182</v>
      </c>
      <c r="BE219" s="99">
        <f>IF(N219="základná",J219,0)</f>
        <v>0</v>
      </c>
      <c r="BF219" s="99">
        <f>IF(N219="znížená",J219,0)</f>
        <v>0</v>
      </c>
      <c r="BG219" s="99">
        <f>IF(N219="zákl. prenesená",J219,0)</f>
        <v>0</v>
      </c>
      <c r="BH219" s="99">
        <f>IF(N219="zníž. prenesená",J219,0)</f>
        <v>0</v>
      </c>
      <c r="BI219" s="99">
        <f>IF(N219="nulová",J219,0)</f>
        <v>0</v>
      </c>
      <c r="BJ219" s="17" t="s">
        <v>102</v>
      </c>
      <c r="BK219" s="99">
        <f>ROUND(I219*H219,2)</f>
        <v>0</v>
      </c>
      <c r="BL219" s="17" t="s">
        <v>189</v>
      </c>
      <c r="BM219" s="173" t="s">
        <v>286</v>
      </c>
    </row>
    <row r="220" spans="2:65" s="1" customFormat="1" ht="24.2" customHeight="1">
      <c r="B220" s="34"/>
      <c r="C220" s="162" t="s">
        <v>287</v>
      </c>
      <c r="D220" s="162" t="s">
        <v>185</v>
      </c>
      <c r="E220" s="163" t="s">
        <v>288</v>
      </c>
      <c r="F220" s="164" t="s">
        <v>289</v>
      </c>
      <c r="G220" s="165" t="s">
        <v>285</v>
      </c>
      <c r="H220" s="166">
        <v>8.3140000000000001</v>
      </c>
      <c r="I220" s="167"/>
      <c r="J220" s="168">
        <f>ROUND(I220*H220,2)</f>
        <v>0</v>
      </c>
      <c r="K220" s="169"/>
      <c r="L220" s="34"/>
      <c r="M220" s="170" t="s">
        <v>1</v>
      </c>
      <c r="N220" s="136" t="s">
        <v>44</v>
      </c>
      <c r="P220" s="171">
        <f>O220*H220</f>
        <v>0</v>
      </c>
      <c r="Q220" s="171">
        <v>0</v>
      </c>
      <c r="R220" s="171">
        <f>Q220*H220</f>
        <v>0</v>
      </c>
      <c r="S220" s="171">
        <v>0</v>
      </c>
      <c r="T220" s="172">
        <f>S220*H220</f>
        <v>0</v>
      </c>
      <c r="AR220" s="173" t="s">
        <v>189</v>
      </c>
      <c r="AT220" s="173" t="s">
        <v>185</v>
      </c>
      <c r="AU220" s="173" t="s">
        <v>102</v>
      </c>
      <c r="AY220" s="17" t="s">
        <v>182</v>
      </c>
      <c r="BE220" s="99">
        <f>IF(N220="základná",J220,0)</f>
        <v>0</v>
      </c>
      <c r="BF220" s="99">
        <f>IF(N220="znížená",J220,0)</f>
        <v>0</v>
      </c>
      <c r="BG220" s="99">
        <f>IF(N220="zákl. prenesená",J220,0)</f>
        <v>0</v>
      </c>
      <c r="BH220" s="99">
        <f>IF(N220="zníž. prenesená",J220,0)</f>
        <v>0</v>
      </c>
      <c r="BI220" s="99">
        <f>IF(N220="nulová",J220,0)</f>
        <v>0</v>
      </c>
      <c r="BJ220" s="17" t="s">
        <v>102</v>
      </c>
      <c r="BK220" s="99">
        <f>ROUND(I220*H220,2)</f>
        <v>0</v>
      </c>
      <c r="BL220" s="17" t="s">
        <v>189</v>
      </c>
      <c r="BM220" s="173" t="s">
        <v>290</v>
      </c>
    </row>
    <row r="221" spans="2:65" s="1" customFormat="1" ht="21.75" customHeight="1">
      <c r="B221" s="34"/>
      <c r="C221" s="162" t="s">
        <v>291</v>
      </c>
      <c r="D221" s="162" t="s">
        <v>185</v>
      </c>
      <c r="E221" s="163" t="s">
        <v>292</v>
      </c>
      <c r="F221" s="164" t="s">
        <v>293</v>
      </c>
      <c r="G221" s="165" t="s">
        <v>285</v>
      </c>
      <c r="H221" s="166">
        <v>8.3140000000000001</v>
      </c>
      <c r="I221" s="167"/>
      <c r="J221" s="168">
        <f>ROUND(I221*H221,2)</f>
        <v>0</v>
      </c>
      <c r="K221" s="169"/>
      <c r="L221" s="34"/>
      <c r="M221" s="170" t="s">
        <v>1</v>
      </c>
      <c r="N221" s="136" t="s">
        <v>44</v>
      </c>
      <c r="P221" s="171">
        <f>O221*H221</f>
        <v>0</v>
      </c>
      <c r="Q221" s="171">
        <v>0</v>
      </c>
      <c r="R221" s="171">
        <f>Q221*H221</f>
        <v>0</v>
      </c>
      <c r="S221" s="171">
        <v>0</v>
      </c>
      <c r="T221" s="172">
        <f>S221*H221</f>
        <v>0</v>
      </c>
      <c r="AR221" s="173" t="s">
        <v>189</v>
      </c>
      <c r="AT221" s="173" t="s">
        <v>185</v>
      </c>
      <c r="AU221" s="173" t="s">
        <v>102</v>
      </c>
      <c r="AY221" s="17" t="s">
        <v>182</v>
      </c>
      <c r="BE221" s="99">
        <f>IF(N221="základná",J221,0)</f>
        <v>0</v>
      </c>
      <c r="BF221" s="99">
        <f>IF(N221="znížená",J221,0)</f>
        <v>0</v>
      </c>
      <c r="BG221" s="99">
        <f>IF(N221="zákl. prenesená",J221,0)</f>
        <v>0</v>
      </c>
      <c r="BH221" s="99">
        <f>IF(N221="zníž. prenesená",J221,0)</f>
        <v>0</v>
      </c>
      <c r="BI221" s="99">
        <f>IF(N221="nulová",J221,0)</f>
        <v>0</v>
      </c>
      <c r="BJ221" s="17" t="s">
        <v>102</v>
      </c>
      <c r="BK221" s="99">
        <f>ROUND(I221*H221,2)</f>
        <v>0</v>
      </c>
      <c r="BL221" s="17" t="s">
        <v>189</v>
      </c>
      <c r="BM221" s="173" t="s">
        <v>294</v>
      </c>
    </row>
    <row r="222" spans="2:65" s="1" customFormat="1" ht="24.2" customHeight="1">
      <c r="B222" s="34"/>
      <c r="C222" s="162" t="s">
        <v>295</v>
      </c>
      <c r="D222" s="162" t="s">
        <v>185</v>
      </c>
      <c r="E222" s="163" t="s">
        <v>296</v>
      </c>
      <c r="F222" s="164" t="s">
        <v>297</v>
      </c>
      <c r="G222" s="165" t="s">
        <v>285</v>
      </c>
      <c r="H222" s="166">
        <v>166.28</v>
      </c>
      <c r="I222" s="167"/>
      <c r="J222" s="168">
        <f>ROUND(I222*H222,2)</f>
        <v>0</v>
      </c>
      <c r="K222" s="169"/>
      <c r="L222" s="34"/>
      <c r="M222" s="170" t="s">
        <v>1</v>
      </c>
      <c r="N222" s="136" t="s">
        <v>44</v>
      </c>
      <c r="P222" s="171">
        <f>O222*H222</f>
        <v>0</v>
      </c>
      <c r="Q222" s="171">
        <v>0</v>
      </c>
      <c r="R222" s="171">
        <f>Q222*H222</f>
        <v>0</v>
      </c>
      <c r="S222" s="171">
        <v>0</v>
      </c>
      <c r="T222" s="172">
        <f>S222*H222</f>
        <v>0</v>
      </c>
      <c r="AR222" s="173" t="s">
        <v>189</v>
      </c>
      <c r="AT222" s="173" t="s">
        <v>185</v>
      </c>
      <c r="AU222" s="173" t="s">
        <v>102</v>
      </c>
      <c r="AY222" s="17" t="s">
        <v>182</v>
      </c>
      <c r="BE222" s="99">
        <f>IF(N222="základná",J222,0)</f>
        <v>0</v>
      </c>
      <c r="BF222" s="99">
        <f>IF(N222="znížená",J222,0)</f>
        <v>0</v>
      </c>
      <c r="BG222" s="99">
        <f>IF(N222="zákl. prenesená",J222,0)</f>
        <v>0</v>
      </c>
      <c r="BH222" s="99">
        <f>IF(N222="zníž. prenesená",J222,0)</f>
        <v>0</v>
      </c>
      <c r="BI222" s="99">
        <f>IF(N222="nulová",J222,0)</f>
        <v>0</v>
      </c>
      <c r="BJ222" s="17" t="s">
        <v>102</v>
      </c>
      <c r="BK222" s="99">
        <f>ROUND(I222*H222,2)</f>
        <v>0</v>
      </c>
      <c r="BL222" s="17" t="s">
        <v>189</v>
      </c>
      <c r="BM222" s="173" t="s">
        <v>298</v>
      </c>
    </row>
    <row r="223" spans="2:65" s="13" customFormat="1" ht="11.25">
      <c r="B223" s="181"/>
      <c r="D223" s="175" t="s">
        <v>191</v>
      </c>
      <c r="F223" s="183" t="s">
        <v>299</v>
      </c>
      <c r="H223" s="184">
        <v>166.28</v>
      </c>
      <c r="I223" s="185"/>
      <c r="L223" s="181"/>
      <c r="M223" s="186"/>
      <c r="T223" s="187"/>
      <c r="AT223" s="182" t="s">
        <v>191</v>
      </c>
      <c r="AU223" s="182" t="s">
        <v>102</v>
      </c>
      <c r="AV223" s="13" t="s">
        <v>102</v>
      </c>
      <c r="AW223" s="13" t="s">
        <v>4</v>
      </c>
      <c r="AX223" s="13" t="s">
        <v>86</v>
      </c>
      <c r="AY223" s="182" t="s">
        <v>182</v>
      </c>
    </row>
    <row r="224" spans="2:65" s="1" customFormat="1" ht="24.2" customHeight="1">
      <c r="B224" s="34"/>
      <c r="C224" s="162" t="s">
        <v>300</v>
      </c>
      <c r="D224" s="162" t="s">
        <v>185</v>
      </c>
      <c r="E224" s="163" t="s">
        <v>301</v>
      </c>
      <c r="F224" s="164" t="s">
        <v>302</v>
      </c>
      <c r="G224" s="165" t="s">
        <v>285</v>
      </c>
      <c r="H224" s="166">
        <v>8.3140000000000001</v>
      </c>
      <c r="I224" s="167"/>
      <c r="J224" s="168">
        <f>ROUND(I224*H224,2)</f>
        <v>0</v>
      </c>
      <c r="K224" s="169"/>
      <c r="L224" s="34"/>
      <c r="M224" s="170" t="s">
        <v>1</v>
      </c>
      <c r="N224" s="136" t="s">
        <v>44</v>
      </c>
      <c r="P224" s="171">
        <f>O224*H224</f>
        <v>0</v>
      </c>
      <c r="Q224" s="171">
        <v>0</v>
      </c>
      <c r="R224" s="171">
        <f>Q224*H224</f>
        <v>0</v>
      </c>
      <c r="S224" s="171">
        <v>0</v>
      </c>
      <c r="T224" s="172">
        <f>S224*H224</f>
        <v>0</v>
      </c>
      <c r="AR224" s="173" t="s">
        <v>189</v>
      </c>
      <c r="AT224" s="173" t="s">
        <v>185</v>
      </c>
      <c r="AU224" s="173" t="s">
        <v>102</v>
      </c>
      <c r="AY224" s="17" t="s">
        <v>182</v>
      </c>
      <c r="BE224" s="99">
        <f>IF(N224="základná",J224,0)</f>
        <v>0</v>
      </c>
      <c r="BF224" s="99">
        <f>IF(N224="znížená",J224,0)</f>
        <v>0</v>
      </c>
      <c r="BG224" s="99">
        <f>IF(N224="zákl. prenesená",J224,0)</f>
        <v>0</v>
      </c>
      <c r="BH224" s="99">
        <f>IF(N224="zníž. prenesená",J224,0)</f>
        <v>0</v>
      </c>
      <c r="BI224" s="99">
        <f>IF(N224="nulová",J224,0)</f>
        <v>0</v>
      </c>
      <c r="BJ224" s="17" t="s">
        <v>102</v>
      </c>
      <c r="BK224" s="99">
        <f>ROUND(I224*H224,2)</f>
        <v>0</v>
      </c>
      <c r="BL224" s="17" t="s">
        <v>189</v>
      </c>
      <c r="BM224" s="173" t="s">
        <v>303</v>
      </c>
    </row>
    <row r="225" spans="2:65" s="1" customFormat="1" ht="24.2" customHeight="1">
      <c r="B225" s="34"/>
      <c r="C225" s="162" t="s">
        <v>7</v>
      </c>
      <c r="D225" s="162" t="s">
        <v>185</v>
      </c>
      <c r="E225" s="163" t="s">
        <v>304</v>
      </c>
      <c r="F225" s="164" t="s">
        <v>305</v>
      </c>
      <c r="G225" s="165" t="s">
        <v>285</v>
      </c>
      <c r="H225" s="166">
        <v>41.57</v>
      </c>
      <c r="I225" s="167"/>
      <c r="J225" s="168">
        <f>ROUND(I225*H225,2)</f>
        <v>0</v>
      </c>
      <c r="K225" s="169"/>
      <c r="L225" s="34"/>
      <c r="M225" s="170" t="s">
        <v>1</v>
      </c>
      <c r="N225" s="136" t="s">
        <v>44</v>
      </c>
      <c r="P225" s="171">
        <f>O225*H225</f>
        <v>0</v>
      </c>
      <c r="Q225" s="171">
        <v>0</v>
      </c>
      <c r="R225" s="171">
        <f>Q225*H225</f>
        <v>0</v>
      </c>
      <c r="S225" s="171">
        <v>0</v>
      </c>
      <c r="T225" s="172">
        <f>S225*H225</f>
        <v>0</v>
      </c>
      <c r="AR225" s="173" t="s">
        <v>189</v>
      </c>
      <c r="AT225" s="173" t="s">
        <v>185</v>
      </c>
      <c r="AU225" s="173" t="s">
        <v>102</v>
      </c>
      <c r="AY225" s="17" t="s">
        <v>182</v>
      </c>
      <c r="BE225" s="99">
        <f>IF(N225="základná",J225,0)</f>
        <v>0</v>
      </c>
      <c r="BF225" s="99">
        <f>IF(N225="znížená",J225,0)</f>
        <v>0</v>
      </c>
      <c r="BG225" s="99">
        <f>IF(N225="zákl. prenesená",J225,0)</f>
        <v>0</v>
      </c>
      <c r="BH225" s="99">
        <f>IF(N225="zníž. prenesená",J225,0)</f>
        <v>0</v>
      </c>
      <c r="BI225" s="99">
        <f>IF(N225="nulová",J225,0)</f>
        <v>0</v>
      </c>
      <c r="BJ225" s="17" t="s">
        <v>102</v>
      </c>
      <c r="BK225" s="99">
        <f>ROUND(I225*H225,2)</f>
        <v>0</v>
      </c>
      <c r="BL225" s="17" t="s">
        <v>189</v>
      </c>
      <c r="BM225" s="173" t="s">
        <v>306</v>
      </c>
    </row>
    <row r="226" spans="2:65" s="13" customFormat="1" ht="11.25">
      <c r="B226" s="181"/>
      <c r="D226" s="175" t="s">
        <v>191</v>
      </c>
      <c r="F226" s="183" t="s">
        <v>307</v>
      </c>
      <c r="H226" s="184">
        <v>41.57</v>
      </c>
      <c r="I226" s="185"/>
      <c r="L226" s="181"/>
      <c r="M226" s="186"/>
      <c r="T226" s="187"/>
      <c r="AT226" s="182" t="s">
        <v>191</v>
      </c>
      <c r="AU226" s="182" t="s">
        <v>102</v>
      </c>
      <c r="AV226" s="13" t="s">
        <v>102</v>
      </c>
      <c r="AW226" s="13" t="s">
        <v>4</v>
      </c>
      <c r="AX226" s="13" t="s">
        <v>86</v>
      </c>
      <c r="AY226" s="182" t="s">
        <v>182</v>
      </c>
    </row>
    <row r="227" spans="2:65" s="1" customFormat="1" ht="24.2" customHeight="1">
      <c r="B227" s="34"/>
      <c r="C227" s="162" t="s">
        <v>308</v>
      </c>
      <c r="D227" s="162" t="s">
        <v>185</v>
      </c>
      <c r="E227" s="163" t="s">
        <v>309</v>
      </c>
      <c r="F227" s="164" t="s">
        <v>310</v>
      </c>
      <c r="G227" s="165" t="s">
        <v>285</v>
      </c>
      <c r="H227" s="166">
        <v>8.3140000000000001</v>
      </c>
      <c r="I227" s="167"/>
      <c r="J227" s="168">
        <f>ROUND(I227*H227,2)</f>
        <v>0</v>
      </c>
      <c r="K227" s="169"/>
      <c r="L227" s="34"/>
      <c r="M227" s="170" t="s">
        <v>1</v>
      </c>
      <c r="N227" s="136" t="s">
        <v>44</v>
      </c>
      <c r="P227" s="171">
        <f>O227*H227</f>
        <v>0</v>
      </c>
      <c r="Q227" s="171">
        <v>0</v>
      </c>
      <c r="R227" s="171">
        <f>Q227*H227</f>
        <v>0</v>
      </c>
      <c r="S227" s="171">
        <v>0</v>
      </c>
      <c r="T227" s="172">
        <f>S227*H227</f>
        <v>0</v>
      </c>
      <c r="AR227" s="173" t="s">
        <v>189</v>
      </c>
      <c r="AT227" s="173" t="s">
        <v>185</v>
      </c>
      <c r="AU227" s="173" t="s">
        <v>102</v>
      </c>
      <c r="AY227" s="17" t="s">
        <v>182</v>
      </c>
      <c r="BE227" s="99">
        <f>IF(N227="základná",J227,0)</f>
        <v>0</v>
      </c>
      <c r="BF227" s="99">
        <f>IF(N227="znížená",J227,0)</f>
        <v>0</v>
      </c>
      <c r="BG227" s="99">
        <f>IF(N227="zákl. prenesená",J227,0)</f>
        <v>0</v>
      </c>
      <c r="BH227" s="99">
        <f>IF(N227="zníž. prenesená",J227,0)</f>
        <v>0</v>
      </c>
      <c r="BI227" s="99">
        <f>IF(N227="nulová",J227,0)</f>
        <v>0</v>
      </c>
      <c r="BJ227" s="17" t="s">
        <v>102</v>
      </c>
      <c r="BK227" s="99">
        <f>ROUND(I227*H227,2)</f>
        <v>0</v>
      </c>
      <c r="BL227" s="17" t="s">
        <v>189</v>
      </c>
      <c r="BM227" s="173" t="s">
        <v>311</v>
      </c>
    </row>
    <row r="228" spans="2:65" s="1" customFormat="1" ht="24.2" customHeight="1">
      <c r="B228" s="34"/>
      <c r="C228" s="162" t="s">
        <v>312</v>
      </c>
      <c r="D228" s="162" t="s">
        <v>185</v>
      </c>
      <c r="E228" s="163" t="s">
        <v>313</v>
      </c>
      <c r="F228" s="164" t="s">
        <v>314</v>
      </c>
      <c r="G228" s="165" t="s">
        <v>285</v>
      </c>
      <c r="H228" s="166">
        <v>8.3140000000000001</v>
      </c>
      <c r="I228" s="167"/>
      <c r="J228" s="168">
        <f>ROUND(I228*H228,2)</f>
        <v>0</v>
      </c>
      <c r="K228" s="169"/>
      <c r="L228" s="34"/>
      <c r="M228" s="170" t="s">
        <v>1</v>
      </c>
      <c r="N228" s="136" t="s">
        <v>44</v>
      </c>
      <c r="P228" s="171">
        <f>O228*H228</f>
        <v>0</v>
      </c>
      <c r="Q228" s="171">
        <v>0</v>
      </c>
      <c r="R228" s="171">
        <f>Q228*H228</f>
        <v>0</v>
      </c>
      <c r="S228" s="171">
        <v>0</v>
      </c>
      <c r="T228" s="172">
        <f>S228*H228</f>
        <v>0</v>
      </c>
      <c r="AR228" s="173" t="s">
        <v>189</v>
      </c>
      <c r="AT228" s="173" t="s">
        <v>185</v>
      </c>
      <c r="AU228" s="173" t="s">
        <v>102</v>
      </c>
      <c r="AY228" s="17" t="s">
        <v>182</v>
      </c>
      <c r="BE228" s="99">
        <f>IF(N228="základná",J228,0)</f>
        <v>0</v>
      </c>
      <c r="BF228" s="99">
        <f>IF(N228="znížená",J228,0)</f>
        <v>0</v>
      </c>
      <c r="BG228" s="99">
        <f>IF(N228="zákl. prenesená",J228,0)</f>
        <v>0</v>
      </c>
      <c r="BH228" s="99">
        <f>IF(N228="zníž. prenesená",J228,0)</f>
        <v>0</v>
      </c>
      <c r="BI228" s="99">
        <f>IF(N228="nulová",J228,0)</f>
        <v>0</v>
      </c>
      <c r="BJ228" s="17" t="s">
        <v>102</v>
      </c>
      <c r="BK228" s="99">
        <f>ROUND(I228*H228,2)</f>
        <v>0</v>
      </c>
      <c r="BL228" s="17" t="s">
        <v>189</v>
      </c>
      <c r="BM228" s="173" t="s">
        <v>315</v>
      </c>
    </row>
    <row r="229" spans="2:65" s="1" customFormat="1" ht="24.2" customHeight="1">
      <c r="B229" s="34"/>
      <c r="C229" s="162" t="s">
        <v>316</v>
      </c>
      <c r="D229" s="162" t="s">
        <v>185</v>
      </c>
      <c r="E229" s="163" t="s">
        <v>317</v>
      </c>
      <c r="F229" s="164" t="s">
        <v>318</v>
      </c>
      <c r="G229" s="165" t="s">
        <v>285</v>
      </c>
      <c r="H229" s="166">
        <v>8.3140000000000001</v>
      </c>
      <c r="I229" s="167"/>
      <c r="J229" s="168">
        <f>ROUND(I229*H229,2)</f>
        <v>0</v>
      </c>
      <c r="K229" s="169"/>
      <c r="L229" s="34"/>
      <c r="M229" s="170" t="s">
        <v>1</v>
      </c>
      <c r="N229" s="136" t="s">
        <v>44</v>
      </c>
      <c r="P229" s="171">
        <f>O229*H229</f>
        <v>0</v>
      </c>
      <c r="Q229" s="171">
        <v>0</v>
      </c>
      <c r="R229" s="171">
        <f>Q229*H229</f>
        <v>0</v>
      </c>
      <c r="S229" s="171">
        <v>0</v>
      </c>
      <c r="T229" s="172">
        <f>S229*H229</f>
        <v>0</v>
      </c>
      <c r="AR229" s="173" t="s">
        <v>189</v>
      </c>
      <c r="AT229" s="173" t="s">
        <v>185</v>
      </c>
      <c r="AU229" s="173" t="s">
        <v>102</v>
      </c>
      <c r="AY229" s="17" t="s">
        <v>182</v>
      </c>
      <c r="BE229" s="99">
        <f>IF(N229="základná",J229,0)</f>
        <v>0</v>
      </c>
      <c r="BF229" s="99">
        <f>IF(N229="znížená",J229,0)</f>
        <v>0</v>
      </c>
      <c r="BG229" s="99">
        <f>IF(N229="zákl. prenesená",J229,0)</f>
        <v>0</v>
      </c>
      <c r="BH229" s="99">
        <f>IF(N229="zníž. prenesená",J229,0)</f>
        <v>0</v>
      </c>
      <c r="BI229" s="99">
        <f>IF(N229="nulová",J229,0)</f>
        <v>0</v>
      </c>
      <c r="BJ229" s="17" t="s">
        <v>102</v>
      </c>
      <c r="BK229" s="99">
        <f>ROUND(I229*H229,2)</f>
        <v>0</v>
      </c>
      <c r="BL229" s="17" t="s">
        <v>189</v>
      </c>
      <c r="BM229" s="173" t="s">
        <v>319</v>
      </c>
    </row>
    <row r="230" spans="2:65" s="11" customFormat="1" ht="22.9" customHeight="1">
      <c r="B230" s="151"/>
      <c r="D230" s="152" t="s">
        <v>77</v>
      </c>
      <c r="E230" s="160" t="s">
        <v>320</v>
      </c>
      <c r="F230" s="160" t="s">
        <v>321</v>
      </c>
      <c r="I230" s="154"/>
      <c r="J230" s="161">
        <f>BK230</f>
        <v>0</v>
      </c>
      <c r="L230" s="151"/>
      <c r="M230" s="155"/>
      <c r="P230" s="156">
        <f>P231</f>
        <v>0</v>
      </c>
      <c r="R230" s="156">
        <f>R231</f>
        <v>0</v>
      </c>
      <c r="T230" s="157">
        <f>T231</f>
        <v>0</v>
      </c>
      <c r="AR230" s="152" t="s">
        <v>86</v>
      </c>
      <c r="AT230" s="158" t="s">
        <v>77</v>
      </c>
      <c r="AU230" s="158" t="s">
        <v>86</v>
      </c>
      <c r="AY230" s="152" t="s">
        <v>182</v>
      </c>
      <c r="BK230" s="159">
        <f>BK231</f>
        <v>0</v>
      </c>
    </row>
    <row r="231" spans="2:65" s="1" customFormat="1" ht="24.2" customHeight="1">
      <c r="B231" s="34"/>
      <c r="C231" s="162" t="s">
        <v>322</v>
      </c>
      <c r="D231" s="162" t="s">
        <v>185</v>
      </c>
      <c r="E231" s="163" t="s">
        <v>323</v>
      </c>
      <c r="F231" s="164" t="s">
        <v>324</v>
      </c>
      <c r="G231" s="165" t="s">
        <v>285</v>
      </c>
      <c r="H231" s="166">
        <v>1.1839999999999999</v>
      </c>
      <c r="I231" s="167"/>
      <c r="J231" s="168">
        <f>ROUND(I231*H231,2)</f>
        <v>0</v>
      </c>
      <c r="K231" s="169"/>
      <c r="L231" s="34"/>
      <c r="M231" s="170" t="s">
        <v>1</v>
      </c>
      <c r="N231" s="136" t="s">
        <v>44</v>
      </c>
      <c r="P231" s="171">
        <f>O231*H231</f>
        <v>0</v>
      </c>
      <c r="Q231" s="171">
        <v>0</v>
      </c>
      <c r="R231" s="171">
        <f>Q231*H231</f>
        <v>0</v>
      </c>
      <c r="S231" s="171">
        <v>0</v>
      </c>
      <c r="T231" s="172">
        <f>S231*H231</f>
        <v>0</v>
      </c>
      <c r="AR231" s="173" t="s">
        <v>189</v>
      </c>
      <c r="AT231" s="173" t="s">
        <v>185</v>
      </c>
      <c r="AU231" s="173" t="s">
        <v>102</v>
      </c>
      <c r="AY231" s="17" t="s">
        <v>182</v>
      </c>
      <c r="BE231" s="99">
        <f>IF(N231="základná",J231,0)</f>
        <v>0</v>
      </c>
      <c r="BF231" s="99">
        <f>IF(N231="znížená",J231,0)</f>
        <v>0</v>
      </c>
      <c r="BG231" s="99">
        <f>IF(N231="zákl. prenesená",J231,0)</f>
        <v>0</v>
      </c>
      <c r="BH231" s="99">
        <f>IF(N231="zníž. prenesená",J231,0)</f>
        <v>0</v>
      </c>
      <c r="BI231" s="99">
        <f>IF(N231="nulová",J231,0)</f>
        <v>0</v>
      </c>
      <c r="BJ231" s="17" t="s">
        <v>102</v>
      </c>
      <c r="BK231" s="99">
        <f>ROUND(I231*H231,2)</f>
        <v>0</v>
      </c>
      <c r="BL231" s="17" t="s">
        <v>189</v>
      </c>
      <c r="BM231" s="173" t="s">
        <v>325</v>
      </c>
    </row>
    <row r="232" spans="2:65" s="11" customFormat="1" ht="25.9" customHeight="1">
      <c r="B232" s="151"/>
      <c r="D232" s="152" t="s">
        <v>77</v>
      </c>
      <c r="E232" s="153" t="s">
        <v>326</v>
      </c>
      <c r="F232" s="153" t="s">
        <v>327</v>
      </c>
      <c r="I232" s="154"/>
      <c r="J232" s="134">
        <f>BK232</f>
        <v>0</v>
      </c>
      <c r="L232" s="151"/>
      <c r="M232" s="155"/>
      <c r="P232" s="156">
        <f>P233+P245+P251+P346+P353+P373+P392+P407+P413+P429+P440+P446+P464</f>
        <v>0</v>
      </c>
      <c r="R232" s="156">
        <f>R233+R245+R251+R346+R353+R373+R392+R407+R413+R429+R440+R446+R464</f>
        <v>3.7333048781300002</v>
      </c>
      <c r="T232" s="157">
        <f>T233+T245+T251+T346+T353+T373+T392+T407+T413+T429+T440+T446+T464</f>
        <v>0.32657999999999993</v>
      </c>
      <c r="AR232" s="152" t="s">
        <v>102</v>
      </c>
      <c r="AT232" s="158" t="s">
        <v>77</v>
      </c>
      <c r="AU232" s="158" t="s">
        <v>78</v>
      </c>
      <c r="AY232" s="152" t="s">
        <v>182</v>
      </c>
      <c r="BK232" s="159">
        <f>BK233+BK245+BK251+BK346+BK353+BK373+BK392+BK407+BK413+BK429+BK440+BK446+BK464</f>
        <v>0</v>
      </c>
    </row>
    <row r="233" spans="2:65" s="11" customFormat="1" ht="22.9" customHeight="1">
      <c r="B233" s="151"/>
      <c r="D233" s="152" t="s">
        <v>77</v>
      </c>
      <c r="E233" s="160" t="s">
        <v>328</v>
      </c>
      <c r="F233" s="160" t="s">
        <v>329</v>
      </c>
      <c r="I233" s="154"/>
      <c r="J233" s="161">
        <f>BK233</f>
        <v>0</v>
      </c>
      <c r="L233" s="151"/>
      <c r="M233" s="155"/>
      <c r="P233" s="156">
        <f>SUM(P234:P244)</f>
        <v>0</v>
      </c>
      <c r="R233" s="156">
        <f>SUM(R234:R244)</f>
        <v>2.0569300000000002E-2</v>
      </c>
      <c r="T233" s="157">
        <f>SUM(T234:T244)</f>
        <v>0</v>
      </c>
      <c r="AR233" s="152" t="s">
        <v>102</v>
      </c>
      <c r="AT233" s="158" t="s">
        <v>77</v>
      </c>
      <c r="AU233" s="158" t="s">
        <v>86</v>
      </c>
      <c r="AY233" s="152" t="s">
        <v>182</v>
      </c>
      <c r="BK233" s="159">
        <f>SUM(BK234:BK244)</f>
        <v>0</v>
      </c>
    </row>
    <row r="234" spans="2:65" s="1" customFormat="1" ht="33" customHeight="1">
      <c r="B234" s="34"/>
      <c r="C234" s="162" t="s">
        <v>330</v>
      </c>
      <c r="D234" s="162" t="s">
        <v>185</v>
      </c>
      <c r="E234" s="163" t="s">
        <v>331</v>
      </c>
      <c r="F234" s="164" t="s">
        <v>332</v>
      </c>
      <c r="G234" s="165" t="s">
        <v>188</v>
      </c>
      <c r="H234" s="166">
        <v>2.6779999999999999</v>
      </c>
      <c r="I234" s="167"/>
      <c r="J234" s="168">
        <f>ROUND(I234*H234,2)</f>
        <v>0</v>
      </c>
      <c r="K234" s="169"/>
      <c r="L234" s="34"/>
      <c r="M234" s="170" t="s">
        <v>1</v>
      </c>
      <c r="N234" s="136" t="s">
        <v>44</v>
      </c>
      <c r="P234" s="171">
        <f>O234*H234</f>
        <v>0</v>
      </c>
      <c r="Q234" s="171">
        <v>0</v>
      </c>
      <c r="R234" s="171">
        <f>Q234*H234</f>
        <v>0</v>
      </c>
      <c r="S234" s="171">
        <v>0</v>
      </c>
      <c r="T234" s="172">
        <f>S234*H234</f>
        <v>0</v>
      </c>
      <c r="AR234" s="173" t="s">
        <v>287</v>
      </c>
      <c r="AT234" s="173" t="s">
        <v>185</v>
      </c>
      <c r="AU234" s="173" t="s">
        <v>102</v>
      </c>
      <c r="AY234" s="17" t="s">
        <v>182</v>
      </c>
      <c r="BE234" s="99">
        <f>IF(N234="základná",J234,0)</f>
        <v>0</v>
      </c>
      <c r="BF234" s="99">
        <f>IF(N234="znížená",J234,0)</f>
        <v>0</v>
      </c>
      <c r="BG234" s="99">
        <f>IF(N234="zákl. prenesená",J234,0)</f>
        <v>0</v>
      </c>
      <c r="BH234" s="99">
        <f>IF(N234="zníž. prenesená",J234,0)</f>
        <v>0</v>
      </c>
      <c r="BI234" s="99">
        <f>IF(N234="nulová",J234,0)</f>
        <v>0</v>
      </c>
      <c r="BJ234" s="17" t="s">
        <v>102</v>
      </c>
      <c r="BK234" s="99">
        <f>ROUND(I234*H234,2)</f>
        <v>0</v>
      </c>
      <c r="BL234" s="17" t="s">
        <v>287</v>
      </c>
      <c r="BM234" s="173" t="s">
        <v>333</v>
      </c>
    </row>
    <row r="235" spans="2:65" s="13" customFormat="1" ht="11.25">
      <c r="B235" s="181"/>
      <c r="D235" s="175" t="s">
        <v>191</v>
      </c>
      <c r="E235" s="182" t="s">
        <v>1</v>
      </c>
      <c r="F235" s="183" t="s">
        <v>334</v>
      </c>
      <c r="H235" s="184">
        <v>2.6779999999999999</v>
      </c>
      <c r="I235" s="185"/>
      <c r="L235" s="181"/>
      <c r="M235" s="186"/>
      <c r="T235" s="187"/>
      <c r="AT235" s="182" t="s">
        <v>191</v>
      </c>
      <c r="AU235" s="182" t="s">
        <v>102</v>
      </c>
      <c r="AV235" s="13" t="s">
        <v>102</v>
      </c>
      <c r="AW235" s="13" t="s">
        <v>33</v>
      </c>
      <c r="AX235" s="13" t="s">
        <v>78</v>
      </c>
      <c r="AY235" s="182" t="s">
        <v>182</v>
      </c>
    </row>
    <row r="236" spans="2:65" s="15" customFormat="1" ht="11.25">
      <c r="B236" s="195"/>
      <c r="D236" s="175" t="s">
        <v>191</v>
      </c>
      <c r="E236" s="196" t="s">
        <v>1</v>
      </c>
      <c r="F236" s="197" t="s">
        <v>201</v>
      </c>
      <c r="H236" s="198">
        <v>2.6779999999999999</v>
      </c>
      <c r="I236" s="199"/>
      <c r="L236" s="195"/>
      <c r="M236" s="200"/>
      <c r="T236" s="201"/>
      <c r="AT236" s="196" t="s">
        <v>191</v>
      </c>
      <c r="AU236" s="196" t="s">
        <v>102</v>
      </c>
      <c r="AV236" s="15" t="s">
        <v>189</v>
      </c>
      <c r="AW236" s="15" t="s">
        <v>33</v>
      </c>
      <c r="AX236" s="15" t="s">
        <v>86</v>
      </c>
      <c r="AY236" s="196" t="s">
        <v>182</v>
      </c>
    </row>
    <row r="237" spans="2:65" s="1" customFormat="1" ht="24.2" customHeight="1">
      <c r="B237" s="34"/>
      <c r="C237" s="202" t="s">
        <v>335</v>
      </c>
      <c r="D237" s="202" t="s">
        <v>336</v>
      </c>
      <c r="E237" s="203" t="s">
        <v>337</v>
      </c>
      <c r="F237" s="204" t="s">
        <v>338</v>
      </c>
      <c r="G237" s="205" t="s">
        <v>339</v>
      </c>
      <c r="H237" s="206">
        <v>2.9460000000000002</v>
      </c>
      <c r="I237" s="207"/>
      <c r="J237" s="208">
        <f>ROUND(I237*H237,2)</f>
        <v>0</v>
      </c>
      <c r="K237" s="209"/>
      <c r="L237" s="210"/>
      <c r="M237" s="211" t="s">
        <v>1</v>
      </c>
      <c r="N237" s="212" t="s">
        <v>44</v>
      </c>
      <c r="P237" s="171">
        <f>O237*H237</f>
        <v>0</v>
      </c>
      <c r="Q237" s="171">
        <v>1E-3</v>
      </c>
      <c r="R237" s="171">
        <f>Q237*H237</f>
        <v>2.9460000000000003E-3</v>
      </c>
      <c r="S237" s="171">
        <v>0</v>
      </c>
      <c r="T237" s="172">
        <f>S237*H237</f>
        <v>0</v>
      </c>
      <c r="AR237" s="173" t="s">
        <v>340</v>
      </c>
      <c r="AT237" s="173" t="s">
        <v>336</v>
      </c>
      <c r="AU237" s="173" t="s">
        <v>102</v>
      </c>
      <c r="AY237" s="17" t="s">
        <v>182</v>
      </c>
      <c r="BE237" s="99">
        <f>IF(N237="základná",J237,0)</f>
        <v>0</v>
      </c>
      <c r="BF237" s="99">
        <f>IF(N237="znížená",J237,0)</f>
        <v>0</v>
      </c>
      <c r="BG237" s="99">
        <f>IF(N237="zákl. prenesená",J237,0)</f>
        <v>0</v>
      </c>
      <c r="BH237" s="99">
        <f>IF(N237="zníž. prenesená",J237,0)</f>
        <v>0</v>
      </c>
      <c r="BI237" s="99">
        <f>IF(N237="nulová",J237,0)</f>
        <v>0</v>
      </c>
      <c r="BJ237" s="17" t="s">
        <v>102</v>
      </c>
      <c r="BK237" s="99">
        <f>ROUND(I237*H237,2)</f>
        <v>0</v>
      </c>
      <c r="BL237" s="17" t="s">
        <v>287</v>
      </c>
      <c r="BM237" s="173" t="s">
        <v>341</v>
      </c>
    </row>
    <row r="238" spans="2:65" s="1" customFormat="1" ht="24.2" customHeight="1">
      <c r="B238" s="34"/>
      <c r="C238" s="202" t="s">
        <v>342</v>
      </c>
      <c r="D238" s="202" t="s">
        <v>336</v>
      </c>
      <c r="E238" s="203" t="s">
        <v>343</v>
      </c>
      <c r="F238" s="204" t="s">
        <v>344</v>
      </c>
      <c r="G238" s="205" t="s">
        <v>204</v>
      </c>
      <c r="H238" s="206">
        <v>1.071</v>
      </c>
      <c r="I238" s="207"/>
      <c r="J238" s="208">
        <f>ROUND(I238*H238,2)</f>
        <v>0</v>
      </c>
      <c r="K238" s="209"/>
      <c r="L238" s="210"/>
      <c r="M238" s="211" t="s">
        <v>1</v>
      </c>
      <c r="N238" s="212" t="s">
        <v>44</v>
      </c>
      <c r="P238" s="171">
        <f>O238*H238</f>
        <v>0</v>
      </c>
      <c r="Q238" s="171">
        <v>5.0000000000000002E-5</v>
      </c>
      <c r="R238" s="171">
        <f>Q238*H238</f>
        <v>5.3550000000000001E-5</v>
      </c>
      <c r="S238" s="171">
        <v>0</v>
      </c>
      <c r="T238" s="172">
        <f>S238*H238</f>
        <v>0</v>
      </c>
      <c r="AR238" s="173" t="s">
        <v>340</v>
      </c>
      <c r="AT238" s="173" t="s">
        <v>336</v>
      </c>
      <c r="AU238" s="173" t="s">
        <v>102</v>
      </c>
      <c r="AY238" s="17" t="s">
        <v>182</v>
      </c>
      <c r="BE238" s="99">
        <f>IF(N238="základná",J238,0)</f>
        <v>0</v>
      </c>
      <c r="BF238" s="99">
        <f>IF(N238="znížená",J238,0)</f>
        <v>0</v>
      </c>
      <c r="BG238" s="99">
        <f>IF(N238="zákl. prenesená",J238,0)</f>
        <v>0</v>
      </c>
      <c r="BH238" s="99">
        <f>IF(N238="zníž. prenesená",J238,0)</f>
        <v>0</v>
      </c>
      <c r="BI238" s="99">
        <f>IF(N238="nulová",J238,0)</f>
        <v>0</v>
      </c>
      <c r="BJ238" s="17" t="s">
        <v>102</v>
      </c>
      <c r="BK238" s="99">
        <f>ROUND(I238*H238,2)</f>
        <v>0</v>
      </c>
      <c r="BL238" s="17" t="s">
        <v>287</v>
      </c>
      <c r="BM238" s="173" t="s">
        <v>345</v>
      </c>
    </row>
    <row r="239" spans="2:65" s="1" customFormat="1" ht="24.2" customHeight="1">
      <c r="B239" s="34"/>
      <c r="C239" s="162" t="s">
        <v>346</v>
      </c>
      <c r="D239" s="162" t="s">
        <v>185</v>
      </c>
      <c r="E239" s="163" t="s">
        <v>347</v>
      </c>
      <c r="F239" s="164" t="s">
        <v>348</v>
      </c>
      <c r="G239" s="165" t="s">
        <v>188</v>
      </c>
      <c r="H239" s="166">
        <v>15.686999999999999</v>
      </c>
      <c r="I239" s="167"/>
      <c r="J239" s="168">
        <f>ROUND(I239*H239,2)</f>
        <v>0</v>
      </c>
      <c r="K239" s="169"/>
      <c r="L239" s="34"/>
      <c r="M239" s="170" t="s">
        <v>1</v>
      </c>
      <c r="N239" s="136" t="s">
        <v>44</v>
      </c>
      <c r="P239" s="171">
        <f>O239*H239</f>
        <v>0</v>
      </c>
      <c r="Q239" s="171">
        <v>0</v>
      </c>
      <c r="R239" s="171">
        <f>Q239*H239</f>
        <v>0</v>
      </c>
      <c r="S239" s="171">
        <v>0</v>
      </c>
      <c r="T239" s="172">
        <f>S239*H239</f>
        <v>0</v>
      </c>
      <c r="AR239" s="173" t="s">
        <v>287</v>
      </c>
      <c r="AT239" s="173" t="s">
        <v>185</v>
      </c>
      <c r="AU239" s="173" t="s">
        <v>102</v>
      </c>
      <c r="AY239" s="17" t="s">
        <v>182</v>
      </c>
      <c r="BE239" s="99">
        <f>IF(N239="základná",J239,0)</f>
        <v>0</v>
      </c>
      <c r="BF239" s="99">
        <f>IF(N239="znížená",J239,0)</f>
        <v>0</v>
      </c>
      <c r="BG239" s="99">
        <f>IF(N239="zákl. prenesená",J239,0)</f>
        <v>0</v>
      </c>
      <c r="BH239" s="99">
        <f>IF(N239="zníž. prenesená",J239,0)</f>
        <v>0</v>
      </c>
      <c r="BI239" s="99">
        <f>IF(N239="nulová",J239,0)</f>
        <v>0</v>
      </c>
      <c r="BJ239" s="17" t="s">
        <v>102</v>
      </c>
      <c r="BK239" s="99">
        <f>ROUND(I239*H239,2)</f>
        <v>0</v>
      </c>
      <c r="BL239" s="17" t="s">
        <v>287</v>
      </c>
      <c r="BM239" s="173" t="s">
        <v>349</v>
      </c>
    </row>
    <row r="240" spans="2:65" s="13" customFormat="1" ht="11.25">
      <c r="B240" s="181"/>
      <c r="D240" s="175" t="s">
        <v>191</v>
      </c>
      <c r="E240" s="182" t="s">
        <v>1</v>
      </c>
      <c r="F240" s="183" t="s">
        <v>350</v>
      </c>
      <c r="H240" s="184">
        <v>15.686999999999999</v>
      </c>
      <c r="I240" s="185"/>
      <c r="L240" s="181"/>
      <c r="M240" s="186"/>
      <c r="T240" s="187"/>
      <c r="AT240" s="182" t="s">
        <v>191</v>
      </c>
      <c r="AU240" s="182" t="s">
        <v>102</v>
      </c>
      <c r="AV240" s="13" t="s">
        <v>102</v>
      </c>
      <c r="AW240" s="13" t="s">
        <v>33</v>
      </c>
      <c r="AX240" s="13" t="s">
        <v>78</v>
      </c>
      <c r="AY240" s="182" t="s">
        <v>182</v>
      </c>
    </row>
    <row r="241" spans="2:65" s="15" customFormat="1" ht="11.25">
      <c r="B241" s="195"/>
      <c r="D241" s="175" t="s">
        <v>191</v>
      </c>
      <c r="E241" s="196" t="s">
        <v>1</v>
      </c>
      <c r="F241" s="197" t="s">
        <v>201</v>
      </c>
      <c r="H241" s="198">
        <v>15.686999999999999</v>
      </c>
      <c r="I241" s="199"/>
      <c r="L241" s="195"/>
      <c r="M241" s="200"/>
      <c r="T241" s="201"/>
      <c r="AT241" s="196" t="s">
        <v>191</v>
      </c>
      <c r="AU241" s="196" t="s">
        <v>102</v>
      </c>
      <c r="AV241" s="15" t="s">
        <v>189</v>
      </c>
      <c r="AW241" s="15" t="s">
        <v>33</v>
      </c>
      <c r="AX241" s="15" t="s">
        <v>86</v>
      </c>
      <c r="AY241" s="196" t="s">
        <v>182</v>
      </c>
    </row>
    <row r="242" spans="2:65" s="1" customFormat="1" ht="24.2" customHeight="1">
      <c r="B242" s="34"/>
      <c r="C242" s="202" t="s">
        <v>351</v>
      </c>
      <c r="D242" s="202" t="s">
        <v>336</v>
      </c>
      <c r="E242" s="203" t="s">
        <v>337</v>
      </c>
      <c r="F242" s="204" t="s">
        <v>338</v>
      </c>
      <c r="G242" s="205" t="s">
        <v>339</v>
      </c>
      <c r="H242" s="206">
        <v>17.256</v>
      </c>
      <c r="I242" s="207"/>
      <c r="J242" s="208">
        <f>ROUND(I242*H242,2)</f>
        <v>0</v>
      </c>
      <c r="K242" s="209"/>
      <c r="L242" s="210"/>
      <c r="M242" s="211" t="s">
        <v>1</v>
      </c>
      <c r="N242" s="212" t="s">
        <v>44</v>
      </c>
      <c r="P242" s="171">
        <f>O242*H242</f>
        <v>0</v>
      </c>
      <c r="Q242" s="171">
        <v>1E-3</v>
      </c>
      <c r="R242" s="171">
        <f>Q242*H242</f>
        <v>1.7256000000000001E-2</v>
      </c>
      <c r="S242" s="171">
        <v>0</v>
      </c>
      <c r="T242" s="172">
        <f>S242*H242</f>
        <v>0</v>
      </c>
      <c r="AR242" s="173" t="s">
        <v>340</v>
      </c>
      <c r="AT242" s="173" t="s">
        <v>336</v>
      </c>
      <c r="AU242" s="173" t="s">
        <v>102</v>
      </c>
      <c r="AY242" s="17" t="s">
        <v>182</v>
      </c>
      <c r="BE242" s="99">
        <f>IF(N242="základná",J242,0)</f>
        <v>0</v>
      </c>
      <c r="BF242" s="99">
        <f>IF(N242="znížená",J242,0)</f>
        <v>0</v>
      </c>
      <c r="BG242" s="99">
        <f>IF(N242="zákl. prenesená",J242,0)</f>
        <v>0</v>
      </c>
      <c r="BH242" s="99">
        <f>IF(N242="zníž. prenesená",J242,0)</f>
        <v>0</v>
      </c>
      <c r="BI242" s="99">
        <f>IF(N242="nulová",J242,0)</f>
        <v>0</v>
      </c>
      <c r="BJ242" s="17" t="s">
        <v>102</v>
      </c>
      <c r="BK242" s="99">
        <f>ROUND(I242*H242,2)</f>
        <v>0</v>
      </c>
      <c r="BL242" s="17" t="s">
        <v>287</v>
      </c>
      <c r="BM242" s="173" t="s">
        <v>352</v>
      </c>
    </row>
    <row r="243" spans="2:65" s="1" customFormat="1" ht="24.2" customHeight="1">
      <c r="B243" s="34"/>
      <c r="C243" s="202" t="s">
        <v>353</v>
      </c>
      <c r="D243" s="202" t="s">
        <v>336</v>
      </c>
      <c r="E243" s="203" t="s">
        <v>343</v>
      </c>
      <c r="F243" s="204" t="s">
        <v>344</v>
      </c>
      <c r="G243" s="205" t="s">
        <v>204</v>
      </c>
      <c r="H243" s="206">
        <v>6.2750000000000004</v>
      </c>
      <c r="I243" s="207"/>
      <c r="J243" s="208">
        <f>ROUND(I243*H243,2)</f>
        <v>0</v>
      </c>
      <c r="K243" s="209"/>
      <c r="L243" s="210"/>
      <c r="M243" s="211" t="s">
        <v>1</v>
      </c>
      <c r="N243" s="212" t="s">
        <v>44</v>
      </c>
      <c r="P243" s="171">
        <f>O243*H243</f>
        <v>0</v>
      </c>
      <c r="Q243" s="171">
        <v>5.0000000000000002E-5</v>
      </c>
      <c r="R243" s="171">
        <f>Q243*H243</f>
        <v>3.1375000000000001E-4</v>
      </c>
      <c r="S243" s="171">
        <v>0</v>
      </c>
      <c r="T243" s="172">
        <f>S243*H243</f>
        <v>0</v>
      </c>
      <c r="AR243" s="173" t="s">
        <v>340</v>
      </c>
      <c r="AT243" s="173" t="s">
        <v>336</v>
      </c>
      <c r="AU243" s="173" t="s">
        <v>102</v>
      </c>
      <c r="AY243" s="17" t="s">
        <v>182</v>
      </c>
      <c r="BE243" s="99">
        <f>IF(N243="základná",J243,0)</f>
        <v>0</v>
      </c>
      <c r="BF243" s="99">
        <f>IF(N243="znížená",J243,0)</f>
        <v>0</v>
      </c>
      <c r="BG243" s="99">
        <f>IF(N243="zákl. prenesená",J243,0)</f>
        <v>0</v>
      </c>
      <c r="BH243" s="99">
        <f>IF(N243="zníž. prenesená",J243,0)</f>
        <v>0</v>
      </c>
      <c r="BI243" s="99">
        <f>IF(N243="nulová",J243,0)</f>
        <v>0</v>
      </c>
      <c r="BJ243" s="17" t="s">
        <v>102</v>
      </c>
      <c r="BK243" s="99">
        <f>ROUND(I243*H243,2)</f>
        <v>0</v>
      </c>
      <c r="BL243" s="17" t="s">
        <v>287</v>
      </c>
      <c r="BM243" s="173" t="s">
        <v>354</v>
      </c>
    </row>
    <row r="244" spans="2:65" s="1" customFormat="1" ht="24.2" customHeight="1">
      <c r="B244" s="34"/>
      <c r="C244" s="162" t="s">
        <v>355</v>
      </c>
      <c r="D244" s="162" t="s">
        <v>185</v>
      </c>
      <c r="E244" s="163" t="s">
        <v>356</v>
      </c>
      <c r="F244" s="164" t="s">
        <v>357</v>
      </c>
      <c r="G244" s="165" t="s">
        <v>358</v>
      </c>
      <c r="H244" s="166"/>
      <c r="I244" s="167"/>
      <c r="J244" s="168">
        <f>ROUND(I244*H244,2)</f>
        <v>0</v>
      </c>
      <c r="K244" s="169"/>
      <c r="L244" s="34"/>
      <c r="M244" s="170" t="s">
        <v>1</v>
      </c>
      <c r="N244" s="136" t="s">
        <v>44</v>
      </c>
      <c r="P244" s="171">
        <f>O244*H244</f>
        <v>0</v>
      </c>
      <c r="Q244" s="171">
        <v>0</v>
      </c>
      <c r="R244" s="171">
        <f>Q244*H244</f>
        <v>0</v>
      </c>
      <c r="S244" s="171">
        <v>0</v>
      </c>
      <c r="T244" s="172">
        <f>S244*H244</f>
        <v>0</v>
      </c>
      <c r="AR244" s="173" t="s">
        <v>287</v>
      </c>
      <c r="AT244" s="173" t="s">
        <v>185</v>
      </c>
      <c r="AU244" s="173" t="s">
        <v>102</v>
      </c>
      <c r="AY244" s="17" t="s">
        <v>182</v>
      </c>
      <c r="BE244" s="99">
        <f>IF(N244="základná",J244,0)</f>
        <v>0</v>
      </c>
      <c r="BF244" s="99">
        <f>IF(N244="znížená",J244,0)</f>
        <v>0</v>
      </c>
      <c r="BG244" s="99">
        <f>IF(N244="zákl. prenesená",J244,0)</f>
        <v>0</v>
      </c>
      <c r="BH244" s="99">
        <f>IF(N244="zníž. prenesená",J244,0)</f>
        <v>0</v>
      </c>
      <c r="BI244" s="99">
        <f>IF(N244="nulová",J244,0)</f>
        <v>0</v>
      </c>
      <c r="BJ244" s="17" t="s">
        <v>102</v>
      </c>
      <c r="BK244" s="99">
        <f>ROUND(I244*H244,2)</f>
        <v>0</v>
      </c>
      <c r="BL244" s="17" t="s">
        <v>287</v>
      </c>
      <c r="BM244" s="173" t="s">
        <v>359</v>
      </c>
    </row>
    <row r="245" spans="2:65" s="11" customFormat="1" ht="22.9" customHeight="1">
      <c r="B245" s="151"/>
      <c r="D245" s="152" t="s">
        <v>77</v>
      </c>
      <c r="E245" s="160" t="s">
        <v>360</v>
      </c>
      <c r="F245" s="160" t="s">
        <v>361</v>
      </c>
      <c r="I245" s="154"/>
      <c r="J245" s="161">
        <f>BK245</f>
        <v>0</v>
      </c>
      <c r="L245" s="151"/>
      <c r="M245" s="155"/>
      <c r="P245" s="156">
        <f>SUM(P246:P250)</f>
        <v>0</v>
      </c>
      <c r="R245" s="156">
        <f>SUM(R246:R250)</f>
        <v>4.1250000000000002E-3</v>
      </c>
      <c r="T245" s="157">
        <f>SUM(T246:T250)</f>
        <v>0</v>
      </c>
      <c r="AR245" s="152" t="s">
        <v>102</v>
      </c>
      <c r="AT245" s="158" t="s">
        <v>77</v>
      </c>
      <c r="AU245" s="158" t="s">
        <v>86</v>
      </c>
      <c r="AY245" s="152" t="s">
        <v>182</v>
      </c>
      <c r="BK245" s="159">
        <f>SUM(BK246:BK250)</f>
        <v>0</v>
      </c>
    </row>
    <row r="246" spans="2:65" s="1" customFormat="1" ht="24.2" customHeight="1">
      <c r="B246" s="34"/>
      <c r="C246" s="162" t="s">
        <v>340</v>
      </c>
      <c r="D246" s="162" t="s">
        <v>185</v>
      </c>
      <c r="E246" s="163" t="s">
        <v>362</v>
      </c>
      <c r="F246" s="164" t="s">
        <v>363</v>
      </c>
      <c r="G246" s="165" t="s">
        <v>255</v>
      </c>
      <c r="H246" s="166">
        <v>1</v>
      </c>
      <c r="I246" s="167"/>
      <c r="J246" s="168">
        <f>ROUND(I246*H246,2)</f>
        <v>0</v>
      </c>
      <c r="K246" s="169"/>
      <c r="L246" s="34"/>
      <c r="M246" s="170" t="s">
        <v>1</v>
      </c>
      <c r="N246" s="136" t="s">
        <v>44</v>
      </c>
      <c r="P246" s="171">
        <f>O246*H246</f>
        <v>0</v>
      </c>
      <c r="Q246" s="171">
        <v>1.165E-3</v>
      </c>
      <c r="R246" s="171">
        <f>Q246*H246</f>
        <v>1.165E-3</v>
      </c>
      <c r="S246" s="171">
        <v>0</v>
      </c>
      <c r="T246" s="172">
        <f>S246*H246</f>
        <v>0</v>
      </c>
      <c r="AR246" s="173" t="s">
        <v>287</v>
      </c>
      <c r="AT246" s="173" t="s">
        <v>185</v>
      </c>
      <c r="AU246" s="173" t="s">
        <v>102</v>
      </c>
      <c r="AY246" s="17" t="s">
        <v>182</v>
      </c>
      <c r="BE246" s="99">
        <f>IF(N246="základná",J246,0)</f>
        <v>0</v>
      </c>
      <c r="BF246" s="99">
        <f>IF(N246="znížená",J246,0)</f>
        <v>0</v>
      </c>
      <c r="BG246" s="99">
        <f>IF(N246="zákl. prenesená",J246,0)</f>
        <v>0</v>
      </c>
      <c r="BH246" s="99">
        <f>IF(N246="zníž. prenesená",J246,0)</f>
        <v>0</v>
      </c>
      <c r="BI246" s="99">
        <f>IF(N246="nulová",J246,0)</f>
        <v>0</v>
      </c>
      <c r="BJ246" s="17" t="s">
        <v>102</v>
      </c>
      <c r="BK246" s="99">
        <f>ROUND(I246*H246,2)</f>
        <v>0</v>
      </c>
      <c r="BL246" s="17" t="s">
        <v>287</v>
      </c>
      <c r="BM246" s="173" t="s">
        <v>364</v>
      </c>
    </row>
    <row r="247" spans="2:65" s="13" customFormat="1" ht="11.25">
      <c r="B247" s="181"/>
      <c r="D247" s="175" t="s">
        <v>191</v>
      </c>
      <c r="E247" s="182" t="s">
        <v>1</v>
      </c>
      <c r="F247" s="183" t="s">
        <v>365</v>
      </c>
      <c r="H247" s="184">
        <v>1</v>
      </c>
      <c r="I247" s="185"/>
      <c r="L247" s="181"/>
      <c r="M247" s="186"/>
      <c r="T247" s="187"/>
      <c r="AT247" s="182" t="s">
        <v>191</v>
      </c>
      <c r="AU247" s="182" t="s">
        <v>102</v>
      </c>
      <c r="AV247" s="13" t="s">
        <v>102</v>
      </c>
      <c r="AW247" s="13" t="s">
        <v>33</v>
      </c>
      <c r="AX247" s="13" t="s">
        <v>78</v>
      </c>
      <c r="AY247" s="182" t="s">
        <v>182</v>
      </c>
    </row>
    <row r="248" spans="2:65" s="15" customFormat="1" ht="11.25">
      <c r="B248" s="195"/>
      <c r="D248" s="175" t="s">
        <v>191</v>
      </c>
      <c r="E248" s="196" t="s">
        <v>1</v>
      </c>
      <c r="F248" s="197" t="s">
        <v>201</v>
      </c>
      <c r="H248" s="198">
        <v>1</v>
      </c>
      <c r="I248" s="199"/>
      <c r="L248" s="195"/>
      <c r="M248" s="200"/>
      <c r="T248" s="201"/>
      <c r="AT248" s="196" t="s">
        <v>191</v>
      </c>
      <c r="AU248" s="196" t="s">
        <v>102</v>
      </c>
      <c r="AV248" s="15" t="s">
        <v>189</v>
      </c>
      <c r="AW248" s="15" t="s">
        <v>33</v>
      </c>
      <c r="AX248" s="15" t="s">
        <v>86</v>
      </c>
      <c r="AY248" s="196" t="s">
        <v>182</v>
      </c>
    </row>
    <row r="249" spans="2:65" s="1" customFormat="1" ht="24.2" customHeight="1">
      <c r="B249" s="34"/>
      <c r="C249" s="202" t="s">
        <v>366</v>
      </c>
      <c r="D249" s="202" t="s">
        <v>336</v>
      </c>
      <c r="E249" s="203" t="s">
        <v>367</v>
      </c>
      <c r="F249" s="204" t="s">
        <v>368</v>
      </c>
      <c r="G249" s="205" t="s">
        <v>255</v>
      </c>
      <c r="H249" s="206">
        <v>1</v>
      </c>
      <c r="I249" s="207"/>
      <c r="J249" s="208">
        <f>ROUND(I249*H249,2)</f>
        <v>0</v>
      </c>
      <c r="K249" s="209"/>
      <c r="L249" s="210"/>
      <c r="M249" s="211" t="s">
        <v>1</v>
      </c>
      <c r="N249" s="212" t="s">
        <v>44</v>
      </c>
      <c r="P249" s="171">
        <f>O249*H249</f>
        <v>0</v>
      </c>
      <c r="Q249" s="171">
        <v>2.96E-3</v>
      </c>
      <c r="R249" s="171">
        <f>Q249*H249</f>
        <v>2.96E-3</v>
      </c>
      <c r="S249" s="171">
        <v>0</v>
      </c>
      <c r="T249" s="172">
        <f>S249*H249</f>
        <v>0</v>
      </c>
      <c r="AR249" s="173" t="s">
        <v>340</v>
      </c>
      <c r="AT249" s="173" t="s">
        <v>336</v>
      </c>
      <c r="AU249" s="173" t="s">
        <v>102</v>
      </c>
      <c r="AY249" s="17" t="s">
        <v>182</v>
      </c>
      <c r="BE249" s="99">
        <f>IF(N249="základná",J249,0)</f>
        <v>0</v>
      </c>
      <c r="BF249" s="99">
        <f>IF(N249="znížená",J249,0)</f>
        <v>0</v>
      </c>
      <c r="BG249" s="99">
        <f>IF(N249="zákl. prenesená",J249,0)</f>
        <v>0</v>
      </c>
      <c r="BH249" s="99">
        <f>IF(N249="zníž. prenesená",J249,0)</f>
        <v>0</v>
      </c>
      <c r="BI249" s="99">
        <f>IF(N249="nulová",J249,0)</f>
        <v>0</v>
      </c>
      <c r="BJ249" s="17" t="s">
        <v>102</v>
      </c>
      <c r="BK249" s="99">
        <f>ROUND(I249*H249,2)</f>
        <v>0</v>
      </c>
      <c r="BL249" s="17" t="s">
        <v>287</v>
      </c>
      <c r="BM249" s="173" t="s">
        <v>369</v>
      </c>
    </row>
    <row r="250" spans="2:65" s="1" customFormat="1" ht="24.2" customHeight="1">
      <c r="B250" s="34"/>
      <c r="C250" s="162" t="s">
        <v>370</v>
      </c>
      <c r="D250" s="162" t="s">
        <v>185</v>
      </c>
      <c r="E250" s="163" t="s">
        <v>371</v>
      </c>
      <c r="F250" s="164" t="s">
        <v>372</v>
      </c>
      <c r="G250" s="165" t="s">
        <v>358</v>
      </c>
      <c r="H250" s="166"/>
      <c r="I250" s="167"/>
      <c r="J250" s="168">
        <f>ROUND(I250*H250,2)</f>
        <v>0</v>
      </c>
      <c r="K250" s="169"/>
      <c r="L250" s="34"/>
      <c r="M250" s="170" t="s">
        <v>1</v>
      </c>
      <c r="N250" s="136" t="s">
        <v>44</v>
      </c>
      <c r="P250" s="171">
        <f>O250*H250</f>
        <v>0</v>
      </c>
      <c r="Q250" s="171">
        <v>0</v>
      </c>
      <c r="R250" s="171">
        <f>Q250*H250</f>
        <v>0</v>
      </c>
      <c r="S250" s="171">
        <v>0</v>
      </c>
      <c r="T250" s="172">
        <f>S250*H250</f>
        <v>0</v>
      </c>
      <c r="AR250" s="173" t="s">
        <v>287</v>
      </c>
      <c r="AT250" s="173" t="s">
        <v>185</v>
      </c>
      <c r="AU250" s="173" t="s">
        <v>102</v>
      </c>
      <c r="AY250" s="17" t="s">
        <v>182</v>
      </c>
      <c r="BE250" s="99">
        <f>IF(N250="základná",J250,0)</f>
        <v>0</v>
      </c>
      <c r="BF250" s="99">
        <f>IF(N250="znížená",J250,0)</f>
        <v>0</v>
      </c>
      <c r="BG250" s="99">
        <f>IF(N250="zákl. prenesená",J250,0)</f>
        <v>0</v>
      </c>
      <c r="BH250" s="99">
        <f>IF(N250="zníž. prenesená",J250,0)</f>
        <v>0</v>
      </c>
      <c r="BI250" s="99">
        <f>IF(N250="nulová",J250,0)</f>
        <v>0</v>
      </c>
      <c r="BJ250" s="17" t="s">
        <v>102</v>
      </c>
      <c r="BK250" s="99">
        <f>ROUND(I250*H250,2)</f>
        <v>0</v>
      </c>
      <c r="BL250" s="17" t="s">
        <v>287</v>
      </c>
      <c r="BM250" s="173" t="s">
        <v>373</v>
      </c>
    </row>
    <row r="251" spans="2:65" s="11" customFormat="1" ht="22.9" customHeight="1">
      <c r="B251" s="151"/>
      <c r="D251" s="152" t="s">
        <v>77</v>
      </c>
      <c r="E251" s="160" t="s">
        <v>374</v>
      </c>
      <c r="F251" s="160" t="s">
        <v>375</v>
      </c>
      <c r="I251" s="154"/>
      <c r="J251" s="161">
        <f>BK251</f>
        <v>0</v>
      </c>
      <c r="L251" s="151"/>
      <c r="M251" s="155"/>
      <c r="P251" s="156">
        <f>SUM(P252:P345)</f>
        <v>0</v>
      </c>
      <c r="R251" s="156">
        <f>SUM(R252:R345)</f>
        <v>0.23916360000000003</v>
      </c>
      <c r="T251" s="157">
        <f>SUM(T252:T345)</f>
        <v>0.25554999999999994</v>
      </c>
      <c r="AR251" s="152" t="s">
        <v>102</v>
      </c>
      <c r="AT251" s="158" t="s">
        <v>77</v>
      </c>
      <c r="AU251" s="158" t="s">
        <v>86</v>
      </c>
      <c r="AY251" s="152" t="s">
        <v>182</v>
      </c>
      <c r="BK251" s="159">
        <f>SUM(BK252:BK345)</f>
        <v>0</v>
      </c>
    </row>
    <row r="252" spans="2:65" s="1" customFormat="1" ht="24.2" customHeight="1">
      <c r="B252" s="34"/>
      <c r="C252" s="162" t="s">
        <v>376</v>
      </c>
      <c r="D252" s="162" t="s">
        <v>185</v>
      </c>
      <c r="E252" s="163" t="s">
        <v>377</v>
      </c>
      <c r="F252" s="164" t="s">
        <v>378</v>
      </c>
      <c r="G252" s="165" t="s">
        <v>379</v>
      </c>
      <c r="H252" s="166">
        <v>2</v>
      </c>
      <c r="I252" s="167"/>
      <c r="J252" s="168">
        <f>ROUND(I252*H252,2)</f>
        <v>0</v>
      </c>
      <c r="K252" s="169"/>
      <c r="L252" s="34"/>
      <c r="M252" s="170" t="s">
        <v>1</v>
      </c>
      <c r="N252" s="136" t="s">
        <v>44</v>
      </c>
      <c r="P252" s="171">
        <f>O252*H252</f>
        <v>0</v>
      </c>
      <c r="Q252" s="171">
        <v>0</v>
      </c>
      <c r="R252" s="171">
        <f>Q252*H252</f>
        <v>0</v>
      </c>
      <c r="S252" s="171">
        <v>1.933E-2</v>
      </c>
      <c r="T252" s="172">
        <f>S252*H252</f>
        <v>3.866E-2</v>
      </c>
      <c r="AR252" s="173" t="s">
        <v>287</v>
      </c>
      <c r="AT252" s="173" t="s">
        <v>185</v>
      </c>
      <c r="AU252" s="173" t="s">
        <v>102</v>
      </c>
      <c r="AY252" s="17" t="s">
        <v>182</v>
      </c>
      <c r="BE252" s="99">
        <f>IF(N252="základná",J252,0)</f>
        <v>0</v>
      </c>
      <c r="BF252" s="99">
        <f>IF(N252="znížená",J252,0)</f>
        <v>0</v>
      </c>
      <c r="BG252" s="99">
        <f>IF(N252="zákl. prenesená",J252,0)</f>
        <v>0</v>
      </c>
      <c r="BH252" s="99">
        <f>IF(N252="zníž. prenesená",J252,0)</f>
        <v>0</v>
      </c>
      <c r="BI252" s="99">
        <f>IF(N252="nulová",J252,0)</f>
        <v>0</v>
      </c>
      <c r="BJ252" s="17" t="s">
        <v>102</v>
      </c>
      <c r="BK252" s="99">
        <f>ROUND(I252*H252,2)</f>
        <v>0</v>
      </c>
      <c r="BL252" s="17" t="s">
        <v>287</v>
      </c>
      <c r="BM252" s="173" t="s">
        <v>380</v>
      </c>
    </row>
    <row r="253" spans="2:65" s="13" customFormat="1" ht="11.25">
      <c r="B253" s="181"/>
      <c r="D253" s="175" t="s">
        <v>191</v>
      </c>
      <c r="E253" s="182" t="s">
        <v>1</v>
      </c>
      <c r="F253" s="183" t="s">
        <v>381</v>
      </c>
      <c r="H253" s="184">
        <v>1</v>
      </c>
      <c r="I253" s="185"/>
      <c r="L253" s="181"/>
      <c r="M253" s="186"/>
      <c r="T253" s="187"/>
      <c r="AT253" s="182" t="s">
        <v>191</v>
      </c>
      <c r="AU253" s="182" t="s">
        <v>102</v>
      </c>
      <c r="AV253" s="13" t="s">
        <v>102</v>
      </c>
      <c r="AW253" s="13" t="s">
        <v>33</v>
      </c>
      <c r="AX253" s="13" t="s">
        <v>78</v>
      </c>
      <c r="AY253" s="182" t="s">
        <v>182</v>
      </c>
    </row>
    <row r="254" spans="2:65" s="13" customFormat="1" ht="11.25">
      <c r="B254" s="181"/>
      <c r="D254" s="175" t="s">
        <v>191</v>
      </c>
      <c r="E254" s="182" t="s">
        <v>1</v>
      </c>
      <c r="F254" s="183" t="s">
        <v>382</v>
      </c>
      <c r="H254" s="184">
        <v>1</v>
      </c>
      <c r="I254" s="185"/>
      <c r="L254" s="181"/>
      <c r="M254" s="186"/>
      <c r="T254" s="187"/>
      <c r="AT254" s="182" t="s">
        <v>191</v>
      </c>
      <c r="AU254" s="182" t="s">
        <v>102</v>
      </c>
      <c r="AV254" s="13" t="s">
        <v>102</v>
      </c>
      <c r="AW254" s="13" t="s">
        <v>33</v>
      </c>
      <c r="AX254" s="13" t="s">
        <v>78</v>
      </c>
      <c r="AY254" s="182" t="s">
        <v>182</v>
      </c>
    </row>
    <row r="255" spans="2:65" s="15" customFormat="1" ht="11.25">
      <c r="B255" s="195"/>
      <c r="D255" s="175" t="s">
        <v>191</v>
      </c>
      <c r="E255" s="196" t="s">
        <v>1</v>
      </c>
      <c r="F255" s="197" t="s">
        <v>201</v>
      </c>
      <c r="H255" s="198">
        <v>2</v>
      </c>
      <c r="I255" s="199"/>
      <c r="L255" s="195"/>
      <c r="M255" s="200"/>
      <c r="T255" s="201"/>
      <c r="AT255" s="196" t="s">
        <v>191</v>
      </c>
      <c r="AU255" s="196" t="s">
        <v>102</v>
      </c>
      <c r="AV255" s="15" t="s">
        <v>189</v>
      </c>
      <c r="AW255" s="15" t="s">
        <v>33</v>
      </c>
      <c r="AX255" s="15" t="s">
        <v>86</v>
      </c>
      <c r="AY255" s="196" t="s">
        <v>182</v>
      </c>
    </row>
    <row r="256" spans="2:65" s="1" customFormat="1" ht="21.75" customHeight="1">
      <c r="B256" s="34"/>
      <c r="C256" s="162" t="s">
        <v>383</v>
      </c>
      <c r="D256" s="162" t="s">
        <v>185</v>
      </c>
      <c r="E256" s="163" t="s">
        <v>384</v>
      </c>
      <c r="F256" s="164" t="s">
        <v>385</v>
      </c>
      <c r="G256" s="165" t="s">
        <v>379</v>
      </c>
      <c r="H256" s="166">
        <v>1</v>
      </c>
      <c r="I256" s="167"/>
      <c r="J256" s="168">
        <f>ROUND(I256*H256,2)</f>
        <v>0</v>
      </c>
      <c r="K256" s="169"/>
      <c r="L256" s="34"/>
      <c r="M256" s="170" t="s">
        <v>1</v>
      </c>
      <c r="N256" s="136" t="s">
        <v>44</v>
      </c>
      <c r="P256" s="171">
        <f>O256*H256</f>
        <v>0</v>
      </c>
      <c r="Q256" s="171">
        <v>0</v>
      </c>
      <c r="R256" s="171">
        <f>Q256*H256</f>
        <v>0</v>
      </c>
      <c r="S256" s="171">
        <v>3.968E-2</v>
      </c>
      <c r="T256" s="172">
        <f>S256*H256</f>
        <v>3.968E-2</v>
      </c>
      <c r="AR256" s="173" t="s">
        <v>287</v>
      </c>
      <c r="AT256" s="173" t="s">
        <v>185</v>
      </c>
      <c r="AU256" s="173" t="s">
        <v>102</v>
      </c>
      <c r="AY256" s="17" t="s">
        <v>182</v>
      </c>
      <c r="BE256" s="99">
        <f>IF(N256="základná",J256,0)</f>
        <v>0</v>
      </c>
      <c r="BF256" s="99">
        <f>IF(N256="znížená",J256,0)</f>
        <v>0</v>
      </c>
      <c r="BG256" s="99">
        <f>IF(N256="zákl. prenesená",J256,0)</f>
        <v>0</v>
      </c>
      <c r="BH256" s="99">
        <f>IF(N256="zníž. prenesená",J256,0)</f>
        <v>0</v>
      </c>
      <c r="BI256" s="99">
        <f>IF(N256="nulová",J256,0)</f>
        <v>0</v>
      </c>
      <c r="BJ256" s="17" t="s">
        <v>102</v>
      </c>
      <c r="BK256" s="99">
        <f>ROUND(I256*H256,2)</f>
        <v>0</v>
      </c>
      <c r="BL256" s="17" t="s">
        <v>287</v>
      </c>
      <c r="BM256" s="173" t="s">
        <v>386</v>
      </c>
    </row>
    <row r="257" spans="2:65" s="13" customFormat="1" ht="11.25">
      <c r="B257" s="181"/>
      <c r="D257" s="175" t="s">
        <v>191</v>
      </c>
      <c r="E257" s="182" t="s">
        <v>1</v>
      </c>
      <c r="F257" s="183" t="s">
        <v>382</v>
      </c>
      <c r="H257" s="184">
        <v>1</v>
      </c>
      <c r="I257" s="185"/>
      <c r="L257" s="181"/>
      <c r="M257" s="186"/>
      <c r="T257" s="187"/>
      <c r="AT257" s="182" t="s">
        <v>191</v>
      </c>
      <c r="AU257" s="182" t="s">
        <v>102</v>
      </c>
      <c r="AV257" s="13" t="s">
        <v>102</v>
      </c>
      <c r="AW257" s="13" t="s">
        <v>33</v>
      </c>
      <c r="AX257" s="13" t="s">
        <v>78</v>
      </c>
      <c r="AY257" s="182" t="s">
        <v>182</v>
      </c>
    </row>
    <row r="258" spans="2:65" s="15" customFormat="1" ht="11.25">
      <c r="B258" s="195"/>
      <c r="D258" s="175" t="s">
        <v>191</v>
      </c>
      <c r="E258" s="196" t="s">
        <v>1</v>
      </c>
      <c r="F258" s="197" t="s">
        <v>201</v>
      </c>
      <c r="H258" s="198">
        <v>1</v>
      </c>
      <c r="I258" s="199"/>
      <c r="L258" s="195"/>
      <c r="M258" s="200"/>
      <c r="T258" s="201"/>
      <c r="AT258" s="196" t="s">
        <v>191</v>
      </c>
      <c r="AU258" s="196" t="s">
        <v>102</v>
      </c>
      <c r="AV258" s="15" t="s">
        <v>189</v>
      </c>
      <c r="AW258" s="15" t="s">
        <v>33</v>
      </c>
      <c r="AX258" s="15" t="s">
        <v>86</v>
      </c>
      <c r="AY258" s="196" t="s">
        <v>182</v>
      </c>
    </row>
    <row r="259" spans="2:65" s="1" customFormat="1" ht="24.2" customHeight="1">
      <c r="B259" s="34"/>
      <c r="C259" s="162" t="s">
        <v>387</v>
      </c>
      <c r="D259" s="162" t="s">
        <v>185</v>
      </c>
      <c r="E259" s="163" t="s">
        <v>388</v>
      </c>
      <c r="F259" s="164" t="s">
        <v>389</v>
      </c>
      <c r="G259" s="165" t="s">
        <v>255</v>
      </c>
      <c r="H259" s="166">
        <v>2</v>
      </c>
      <c r="I259" s="167"/>
      <c r="J259" s="168">
        <f>ROUND(I259*H259,2)</f>
        <v>0</v>
      </c>
      <c r="K259" s="169"/>
      <c r="L259" s="34"/>
      <c r="M259" s="170" t="s">
        <v>1</v>
      </c>
      <c r="N259" s="136" t="s">
        <v>44</v>
      </c>
      <c r="P259" s="171">
        <f>O259*H259</f>
        <v>0</v>
      </c>
      <c r="Q259" s="171">
        <v>0</v>
      </c>
      <c r="R259" s="171">
        <f>Q259*H259</f>
        <v>0</v>
      </c>
      <c r="S259" s="171">
        <v>0</v>
      </c>
      <c r="T259" s="172">
        <f>S259*H259</f>
        <v>0</v>
      </c>
      <c r="AR259" s="173" t="s">
        <v>287</v>
      </c>
      <c r="AT259" s="173" t="s">
        <v>185</v>
      </c>
      <c r="AU259" s="173" t="s">
        <v>102</v>
      </c>
      <c r="AY259" s="17" t="s">
        <v>182</v>
      </c>
      <c r="BE259" s="99">
        <f>IF(N259="základná",J259,0)</f>
        <v>0</v>
      </c>
      <c r="BF259" s="99">
        <f>IF(N259="znížená",J259,0)</f>
        <v>0</v>
      </c>
      <c r="BG259" s="99">
        <f>IF(N259="zákl. prenesená",J259,0)</f>
        <v>0</v>
      </c>
      <c r="BH259" s="99">
        <f>IF(N259="zníž. prenesená",J259,0)</f>
        <v>0</v>
      </c>
      <c r="BI259" s="99">
        <f>IF(N259="nulová",J259,0)</f>
        <v>0</v>
      </c>
      <c r="BJ259" s="17" t="s">
        <v>102</v>
      </c>
      <c r="BK259" s="99">
        <f>ROUND(I259*H259,2)</f>
        <v>0</v>
      </c>
      <c r="BL259" s="17" t="s">
        <v>287</v>
      </c>
      <c r="BM259" s="173" t="s">
        <v>390</v>
      </c>
    </row>
    <row r="260" spans="2:65" s="13" customFormat="1" ht="11.25">
      <c r="B260" s="181"/>
      <c r="D260" s="175" t="s">
        <v>191</v>
      </c>
      <c r="E260" s="182" t="s">
        <v>1</v>
      </c>
      <c r="F260" s="183" t="s">
        <v>381</v>
      </c>
      <c r="H260" s="184">
        <v>1</v>
      </c>
      <c r="I260" s="185"/>
      <c r="L260" s="181"/>
      <c r="M260" s="186"/>
      <c r="T260" s="187"/>
      <c r="AT260" s="182" t="s">
        <v>191</v>
      </c>
      <c r="AU260" s="182" t="s">
        <v>102</v>
      </c>
      <c r="AV260" s="13" t="s">
        <v>102</v>
      </c>
      <c r="AW260" s="13" t="s">
        <v>33</v>
      </c>
      <c r="AX260" s="13" t="s">
        <v>78</v>
      </c>
      <c r="AY260" s="182" t="s">
        <v>182</v>
      </c>
    </row>
    <row r="261" spans="2:65" s="13" customFormat="1" ht="11.25">
      <c r="B261" s="181"/>
      <c r="D261" s="175" t="s">
        <v>191</v>
      </c>
      <c r="E261" s="182" t="s">
        <v>1</v>
      </c>
      <c r="F261" s="183" t="s">
        <v>382</v>
      </c>
      <c r="H261" s="184">
        <v>1</v>
      </c>
      <c r="I261" s="185"/>
      <c r="L261" s="181"/>
      <c r="M261" s="186"/>
      <c r="T261" s="187"/>
      <c r="AT261" s="182" t="s">
        <v>191</v>
      </c>
      <c r="AU261" s="182" t="s">
        <v>102</v>
      </c>
      <c r="AV261" s="13" t="s">
        <v>102</v>
      </c>
      <c r="AW261" s="13" t="s">
        <v>33</v>
      </c>
      <c r="AX261" s="13" t="s">
        <v>78</v>
      </c>
      <c r="AY261" s="182" t="s">
        <v>182</v>
      </c>
    </row>
    <row r="262" spans="2:65" s="15" customFormat="1" ht="11.25">
      <c r="B262" s="195"/>
      <c r="D262" s="175" t="s">
        <v>191</v>
      </c>
      <c r="E262" s="196" t="s">
        <v>1</v>
      </c>
      <c r="F262" s="197" t="s">
        <v>201</v>
      </c>
      <c r="H262" s="198">
        <v>2</v>
      </c>
      <c r="I262" s="199"/>
      <c r="L262" s="195"/>
      <c r="M262" s="200"/>
      <c r="T262" s="201"/>
      <c r="AT262" s="196" t="s">
        <v>191</v>
      </c>
      <c r="AU262" s="196" t="s">
        <v>102</v>
      </c>
      <c r="AV262" s="15" t="s">
        <v>189</v>
      </c>
      <c r="AW262" s="15" t="s">
        <v>33</v>
      </c>
      <c r="AX262" s="15" t="s">
        <v>86</v>
      </c>
      <c r="AY262" s="196" t="s">
        <v>182</v>
      </c>
    </row>
    <row r="263" spans="2:65" s="1" customFormat="1" ht="37.9" customHeight="1">
      <c r="B263" s="34"/>
      <c r="C263" s="202" t="s">
        <v>391</v>
      </c>
      <c r="D263" s="202" t="s">
        <v>336</v>
      </c>
      <c r="E263" s="203" t="s">
        <v>392</v>
      </c>
      <c r="F263" s="204" t="s">
        <v>393</v>
      </c>
      <c r="G263" s="205" t="s">
        <v>255</v>
      </c>
      <c r="H263" s="206">
        <v>2</v>
      </c>
      <c r="I263" s="207"/>
      <c r="J263" s="208">
        <f>ROUND(I263*H263,2)</f>
        <v>0</v>
      </c>
      <c r="K263" s="209"/>
      <c r="L263" s="210"/>
      <c r="M263" s="211" t="s">
        <v>1</v>
      </c>
      <c r="N263" s="212" t="s">
        <v>44</v>
      </c>
      <c r="P263" s="171">
        <f>O263*H263</f>
        <v>0</v>
      </c>
      <c r="Q263" s="171">
        <v>1.6049999999999998E-2</v>
      </c>
      <c r="R263" s="171">
        <f>Q263*H263</f>
        <v>3.2099999999999997E-2</v>
      </c>
      <c r="S263" s="171">
        <v>0</v>
      </c>
      <c r="T263" s="172">
        <f>S263*H263</f>
        <v>0</v>
      </c>
      <c r="AR263" s="173" t="s">
        <v>340</v>
      </c>
      <c r="AT263" s="173" t="s">
        <v>336</v>
      </c>
      <c r="AU263" s="173" t="s">
        <v>102</v>
      </c>
      <c r="AY263" s="17" t="s">
        <v>182</v>
      </c>
      <c r="BE263" s="99">
        <f>IF(N263="základná",J263,0)</f>
        <v>0</v>
      </c>
      <c r="BF263" s="99">
        <f>IF(N263="znížená",J263,0)</f>
        <v>0</v>
      </c>
      <c r="BG263" s="99">
        <f>IF(N263="zákl. prenesená",J263,0)</f>
        <v>0</v>
      </c>
      <c r="BH263" s="99">
        <f>IF(N263="zníž. prenesená",J263,0)</f>
        <v>0</v>
      </c>
      <c r="BI263" s="99">
        <f>IF(N263="nulová",J263,0)</f>
        <v>0</v>
      </c>
      <c r="BJ263" s="17" t="s">
        <v>102</v>
      </c>
      <c r="BK263" s="99">
        <f>ROUND(I263*H263,2)</f>
        <v>0</v>
      </c>
      <c r="BL263" s="17" t="s">
        <v>287</v>
      </c>
      <c r="BM263" s="173" t="s">
        <v>394</v>
      </c>
    </row>
    <row r="264" spans="2:65" s="1" customFormat="1" ht="16.5" customHeight="1">
      <c r="B264" s="34"/>
      <c r="C264" s="162" t="s">
        <v>395</v>
      </c>
      <c r="D264" s="162" t="s">
        <v>185</v>
      </c>
      <c r="E264" s="163" t="s">
        <v>396</v>
      </c>
      <c r="F264" s="164" t="s">
        <v>397</v>
      </c>
      <c r="G264" s="165" t="s">
        <v>255</v>
      </c>
      <c r="H264" s="166">
        <v>2</v>
      </c>
      <c r="I264" s="167"/>
      <c r="J264" s="168">
        <f>ROUND(I264*H264,2)</f>
        <v>0</v>
      </c>
      <c r="K264" s="169"/>
      <c r="L264" s="34"/>
      <c r="M264" s="170" t="s">
        <v>1</v>
      </c>
      <c r="N264" s="136" t="s">
        <v>44</v>
      </c>
      <c r="P264" s="171">
        <f>O264*H264</f>
        <v>0</v>
      </c>
      <c r="Q264" s="171">
        <v>0</v>
      </c>
      <c r="R264" s="171">
        <f>Q264*H264</f>
        <v>0</v>
      </c>
      <c r="S264" s="171">
        <v>0</v>
      </c>
      <c r="T264" s="172">
        <f>S264*H264</f>
        <v>0</v>
      </c>
      <c r="AR264" s="173" t="s">
        <v>287</v>
      </c>
      <c r="AT264" s="173" t="s">
        <v>185</v>
      </c>
      <c r="AU264" s="173" t="s">
        <v>102</v>
      </c>
      <c r="AY264" s="17" t="s">
        <v>182</v>
      </c>
      <c r="BE264" s="99">
        <f>IF(N264="základná",J264,0)</f>
        <v>0</v>
      </c>
      <c r="BF264" s="99">
        <f>IF(N264="znížená",J264,0)</f>
        <v>0</v>
      </c>
      <c r="BG264" s="99">
        <f>IF(N264="zákl. prenesená",J264,0)</f>
        <v>0</v>
      </c>
      <c r="BH264" s="99">
        <f>IF(N264="zníž. prenesená",J264,0)</f>
        <v>0</v>
      </c>
      <c r="BI264" s="99">
        <f>IF(N264="nulová",J264,0)</f>
        <v>0</v>
      </c>
      <c r="BJ264" s="17" t="s">
        <v>102</v>
      </c>
      <c r="BK264" s="99">
        <f>ROUND(I264*H264,2)</f>
        <v>0</v>
      </c>
      <c r="BL264" s="17" t="s">
        <v>287</v>
      </c>
      <c r="BM264" s="173" t="s">
        <v>398</v>
      </c>
    </row>
    <row r="265" spans="2:65" s="13" customFormat="1" ht="11.25">
      <c r="B265" s="181"/>
      <c r="D265" s="175" t="s">
        <v>191</v>
      </c>
      <c r="E265" s="182" t="s">
        <v>1</v>
      </c>
      <c r="F265" s="183" t="s">
        <v>381</v>
      </c>
      <c r="H265" s="184">
        <v>1</v>
      </c>
      <c r="I265" s="185"/>
      <c r="L265" s="181"/>
      <c r="M265" s="186"/>
      <c r="T265" s="187"/>
      <c r="AT265" s="182" t="s">
        <v>191</v>
      </c>
      <c r="AU265" s="182" t="s">
        <v>102</v>
      </c>
      <c r="AV265" s="13" t="s">
        <v>102</v>
      </c>
      <c r="AW265" s="13" t="s">
        <v>33</v>
      </c>
      <c r="AX265" s="13" t="s">
        <v>78</v>
      </c>
      <c r="AY265" s="182" t="s">
        <v>182</v>
      </c>
    </row>
    <row r="266" spans="2:65" s="13" customFormat="1" ht="11.25">
      <c r="B266" s="181"/>
      <c r="D266" s="175" t="s">
        <v>191</v>
      </c>
      <c r="E266" s="182" t="s">
        <v>1</v>
      </c>
      <c r="F266" s="183" t="s">
        <v>382</v>
      </c>
      <c r="H266" s="184">
        <v>1</v>
      </c>
      <c r="I266" s="185"/>
      <c r="L266" s="181"/>
      <c r="M266" s="186"/>
      <c r="T266" s="187"/>
      <c r="AT266" s="182" t="s">
        <v>191</v>
      </c>
      <c r="AU266" s="182" t="s">
        <v>102</v>
      </c>
      <c r="AV266" s="13" t="s">
        <v>102</v>
      </c>
      <c r="AW266" s="13" t="s">
        <v>33</v>
      </c>
      <c r="AX266" s="13" t="s">
        <v>78</v>
      </c>
      <c r="AY266" s="182" t="s">
        <v>182</v>
      </c>
    </row>
    <row r="267" spans="2:65" s="15" customFormat="1" ht="11.25">
      <c r="B267" s="195"/>
      <c r="D267" s="175" t="s">
        <v>191</v>
      </c>
      <c r="E267" s="196" t="s">
        <v>1</v>
      </c>
      <c r="F267" s="197" t="s">
        <v>201</v>
      </c>
      <c r="H267" s="198">
        <v>2</v>
      </c>
      <c r="I267" s="199"/>
      <c r="L267" s="195"/>
      <c r="M267" s="200"/>
      <c r="T267" s="201"/>
      <c r="AT267" s="196" t="s">
        <v>191</v>
      </c>
      <c r="AU267" s="196" t="s">
        <v>102</v>
      </c>
      <c r="AV267" s="15" t="s">
        <v>189</v>
      </c>
      <c r="AW267" s="15" t="s">
        <v>33</v>
      </c>
      <c r="AX267" s="15" t="s">
        <v>86</v>
      </c>
      <c r="AY267" s="196" t="s">
        <v>182</v>
      </c>
    </row>
    <row r="268" spans="2:65" s="1" customFormat="1" ht="24.2" customHeight="1">
      <c r="B268" s="34"/>
      <c r="C268" s="202" t="s">
        <v>399</v>
      </c>
      <c r="D268" s="202" t="s">
        <v>336</v>
      </c>
      <c r="E268" s="203" t="s">
        <v>400</v>
      </c>
      <c r="F268" s="204" t="s">
        <v>401</v>
      </c>
      <c r="G268" s="205" t="s">
        <v>255</v>
      </c>
      <c r="H268" s="206">
        <v>2</v>
      </c>
      <c r="I268" s="207"/>
      <c r="J268" s="208">
        <f>ROUND(I268*H268,2)</f>
        <v>0</v>
      </c>
      <c r="K268" s="209"/>
      <c r="L268" s="210"/>
      <c r="M268" s="211" t="s">
        <v>1</v>
      </c>
      <c r="N268" s="212" t="s">
        <v>44</v>
      </c>
      <c r="P268" s="171">
        <f>O268*H268</f>
        <v>0</v>
      </c>
      <c r="Q268" s="171">
        <v>1.35E-2</v>
      </c>
      <c r="R268" s="171">
        <f>Q268*H268</f>
        <v>2.7E-2</v>
      </c>
      <c r="S268" s="171">
        <v>0</v>
      </c>
      <c r="T268" s="172">
        <f>S268*H268</f>
        <v>0</v>
      </c>
      <c r="AR268" s="173" t="s">
        <v>340</v>
      </c>
      <c r="AT268" s="173" t="s">
        <v>336</v>
      </c>
      <c r="AU268" s="173" t="s">
        <v>102</v>
      </c>
      <c r="AY268" s="17" t="s">
        <v>182</v>
      </c>
      <c r="BE268" s="99">
        <f>IF(N268="základná",J268,0)</f>
        <v>0</v>
      </c>
      <c r="BF268" s="99">
        <f>IF(N268="znížená",J268,0)</f>
        <v>0</v>
      </c>
      <c r="BG268" s="99">
        <f>IF(N268="zákl. prenesená",J268,0)</f>
        <v>0</v>
      </c>
      <c r="BH268" s="99">
        <f>IF(N268="zníž. prenesená",J268,0)</f>
        <v>0</v>
      </c>
      <c r="BI268" s="99">
        <f>IF(N268="nulová",J268,0)</f>
        <v>0</v>
      </c>
      <c r="BJ268" s="17" t="s">
        <v>102</v>
      </c>
      <c r="BK268" s="99">
        <f>ROUND(I268*H268,2)</f>
        <v>0</v>
      </c>
      <c r="BL268" s="17" t="s">
        <v>287</v>
      </c>
      <c r="BM268" s="173" t="s">
        <v>402</v>
      </c>
    </row>
    <row r="269" spans="2:65" s="1" customFormat="1" ht="24.2" customHeight="1">
      <c r="B269" s="34"/>
      <c r="C269" s="162" t="s">
        <v>403</v>
      </c>
      <c r="D269" s="162" t="s">
        <v>185</v>
      </c>
      <c r="E269" s="163" t="s">
        <v>404</v>
      </c>
      <c r="F269" s="164" t="s">
        <v>405</v>
      </c>
      <c r="G269" s="165" t="s">
        <v>255</v>
      </c>
      <c r="H269" s="166">
        <v>1</v>
      </c>
      <c r="I269" s="167"/>
      <c r="J269" s="168">
        <f>ROUND(I269*H269,2)</f>
        <v>0</v>
      </c>
      <c r="K269" s="169"/>
      <c r="L269" s="34"/>
      <c r="M269" s="170" t="s">
        <v>1</v>
      </c>
      <c r="N269" s="136" t="s">
        <v>44</v>
      </c>
      <c r="P269" s="171">
        <f>O269*H269</f>
        <v>0</v>
      </c>
      <c r="Q269" s="171">
        <v>0</v>
      </c>
      <c r="R269" s="171">
        <f>Q269*H269</f>
        <v>0</v>
      </c>
      <c r="S269" s="171">
        <v>0</v>
      </c>
      <c r="T269" s="172">
        <f>S269*H269</f>
        <v>0</v>
      </c>
      <c r="AR269" s="173" t="s">
        <v>287</v>
      </c>
      <c r="AT269" s="173" t="s">
        <v>185</v>
      </c>
      <c r="AU269" s="173" t="s">
        <v>102</v>
      </c>
      <c r="AY269" s="17" t="s">
        <v>182</v>
      </c>
      <c r="BE269" s="99">
        <f>IF(N269="základná",J269,0)</f>
        <v>0</v>
      </c>
      <c r="BF269" s="99">
        <f>IF(N269="znížená",J269,0)</f>
        <v>0</v>
      </c>
      <c r="BG269" s="99">
        <f>IF(N269="zákl. prenesená",J269,0)</f>
        <v>0</v>
      </c>
      <c r="BH269" s="99">
        <f>IF(N269="zníž. prenesená",J269,0)</f>
        <v>0</v>
      </c>
      <c r="BI269" s="99">
        <f>IF(N269="nulová",J269,0)</f>
        <v>0</v>
      </c>
      <c r="BJ269" s="17" t="s">
        <v>102</v>
      </c>
      <c r="BK269" s="99">
        <f>ROUND(I269*H269,2)</f>
        <v>0</v>
      </c>
      <c r="BL269" s="17" t="s">
        <v>287</v>
      </c>
      <c r="BM269" s="173" t="s">
        <v>406</v>
      </c>
    </row>
    <row r="270" spans="2:65" s="13" customFormat="1" ht="11.25">
      <c r="B270" s="181"/>
      <c r="D270" s="175" t="s">
        <v>191</v>
      </c>
      <c r="E270" s="182" t="s">
        <v>1</v>
      </c>
      <c r="F270" s="183" t="s">
        <v>382</v>
      </c>
      <c r="H270" s="184">
        <v>1</v>
      </c>
      <c r="I270" s="185"/>
      <c r="L270" s="181"/>
      <c r="M270" s="186"/>
      <c r="T270" s="187"/>
      <c r="AT270" s="182" t="s">
        <v>191</v>
      </c>
      <c r="AU270" s="182" t="s">
        <v>102</v>
      </c>
      <c r="AV270" s="13" t="s">
        <v>102</v>
      </c>
      <c r="AW270" s="13" t="s">
        <v>33</v>
      </c>
      <c r="AX270" s="13" t="s">
        <v>78</v>
      </c>
      <c r="AY270" s="182" t="s">
        <v>182</v>
      </c>
    </row>
    <row r="271" spans="2:65" s="15" customFormat="1" ht="11.25">
      <c r="B271" s="195"/>
      <c r="D271" s="175" t="s">
        <v>191</v>
      </c>
      <c r="E271" s="196" t="s">
        <v>1</v>
      </c>
      <c r="F271" s="197" t="s">
        <v>201</v>
      </c>
      <c r="H271" s="198">
        <v>1</v>
      </c>
      <c r="I271" s="199"/>
      <c r="L271" s="195"/>
      <c r="M271" s="200"/>
      <c r="T271" s="201"/>
      <c r="AT271" s="196" t="s">
        <v>191</v>
      </c>
      <c r="AU271" s="196" t="s">
        <v>102</v>
      </c>
      <c r="AV271" s="15" t="s">
        <v>189</v>
      </c>
      <c r="AW271" s="15" t="s">
        <v>33</v>
      </c>
      <c r="AX271" s="15" t="s">
        <v>86</v>
      </c>
      <c r="AY271" s="196" t="s">
        <v>182</v>
      </c>
    </row>
    <row r="272" spans="2:65" s="1" customFormat="1" ht="24.2" customHeight="1">
      <c r="B272" s="34"/>
      <c r="C272" s="202" t="s">
        <v>407</v>
      </c>
      <c r="D272" s="202" t="s">
        <v>336</v>
      </c>
      <c r="E272" s="203" t="s">
        <v>408</v>
      </c>
      <c r="F272" s="204" t="s">
        <v>409</v>
      </c>
      <c r="G272" s="205" t="s">
        <v>255</v>
      </c>
      <c r="H272" s="206">
        <v>1</v>
      </c>
      <c r="I272" s="207"/>
      <c r="J272" s="208">
        <f>ROUND(I272*H272,2)</f>
        <v>0</v>
      </c>
      <c r="K272" s="209"/>
      <c r="L272" s="210"/>
      <c r="M272" s="211" t="s">
        <v>1</v>
      </c>
      <c r="N272" s="212" t="s">
        <v>44</v>
      </c>
      <c r="P272" s="171">
        <f>O272*H272</f>
        <v>0</v>
      </c>
      <c r="Q272" s="171">
        <v>1.3100000000000001E-2</v>
      </c>
      <c r="R272" s="171">
        <f>Q272*H272</f>
        <v>1.3100000000000001E-2</v>
      </c>
      <c r="S272" s="171">
        <v>0</v>
      </c>
      <c r="T272" s="172">
        <f>S272*H272</f>
        <v>0</v>
      </c>
      <c r="AR272" s="173" t="s">
        <v>340</v>
      </c>
      <c r="AT272" s="173" t="s">
        <v>336</v>
      </c>
      <c r="AU272" s="173" t="s">
        <v>102</v>
      </c>
      <c r="AY272" s="17" t="s">
        <v>182</v>
      </c>
      <c r="BE272" s="99">
        <f>IF(N272="základná",J272,0)</f>
        <v>0</v>
      </c>
      <c r="BF272" s="99">
        <f>IF(N272="znížená",J272,0)</f>
        <v>0</v>
      </c>
      <c r="BG272" s="99">
        <f>IF(N272="zákl. prenesená",J272,0)</f>
        <v>0</v>
      </c>
      <c r="BH272" s="99">
        <f>IF(N272="zníž. prenesená",J272,0)</f>
        <v>0</v>
      </c>
      <c r="BI272" s="99">
        <f>IF(N272="nulová",J272,0)</f>
        <v>0</v>
      </c>
      <c r="BJ272" s="17" t="s">
        <v>102</v>
      </c>
      <c r="BK272" s="99">
        <f>ROUND(I272*H272,2)</f>
        <v>0</v>
      </c>
      <c r="BL272" s="17" t="s">
        <v>287</v>
      </c>
      <c r="BM272" s="173" t="s">
        <v>410</v>
      </c>
    </row>
    <row r="273" spans="2:65" s="1" customFormat="1" ht="16.5" customHeight="1">
      <c r="B273" s="34"/>
      <c r="C273" s="162" t="s">
        <v>411</v>
      </c>
      <c r="D273" s="162" t="s">
        <v>185</v>
      </c>
      <c r="E273" s="163" t="s">
        <v>412</v>
      </c>
      <c r="F273" s="164" t="s">
        <v>413</v>
      </c>
      <c r="G273" s="165" t="s">
        <v>255</v>
      </c>
      <c r="H273" s="166">
        <v>1</v>
      </c>
      <c r="I273" s="167"/>
      <c r="J273" s="168">
        <f>ROUND(I273*H273,2)</f>
        <v>0</v>
      </c>
      <c r="K273" s="169"/>
      <c r="L273" s="34"/>
      <c r="M273" s="170" t="s">
        <v>1</v>
      </c>
      <c r="N273" s="136" t="s">
        <v>44</v>
      </c>
      <c r="P273" s="171">
        <f>O273*H273</f>
        <v>0</v>
      </c>
      <c r="Q273" s="171">
        <v>0</v>
      </c>
      <c r="R273" s="171">
        <f>Q273*H273</f>
        <v>0</v>
      </c>
      <c r="S273" s="171">
        <v>0</v>
      </c>
      <c r="T273" s="172">
        <f>S273*H273</f>
        <v>0</v>
      </c>
      <c r="AR273" s="173" t="s">
        <v>287</v>
      </c>
      <c r="AT273" s="173" t="s">
        <v>185</v>
      </c>
      <c r="AU273" s="173" t="s">
        <v>102</v>
      </c>
      <c r="AY273" s="17" t="s">
        <v>182</v>
      </c>
      <c r="BE273" s="99">
        <f>IF(N273="základná",J273,0)</f>
        <v>0</v>
      </c>
      <c r="BF273" s="99">
        <f>IF(N273="znížená",J273,0)</f>
        <v>0</v>
      </c>
      <c r="BG273" s="99">
        <f>IF(N273="zákl. prenesená",J273,0)</f>
        <v>0</v>
      </c>
      <c r="BH273" s="99">
        <f>IF(N273="zníž. prenesená",J273,0)</f>
        <v>0</v>
      </c>
      <c r="BI273" s="99">
        <f>IF(N273="nulová",J273,0)</f>
        <v>0</v>
      </c>
      <c r="BJ273" s="17" t="s">
        <v>102</v>
      </c>
      <c r="BK273" s="99">
        <f>ROUND(I273*H273,2)</f>
        <v>0</v>
      </c>
      <c r="BL273" s="17" t="s">
        <v>287</v>
      </c>
      <c r="BM273" s="173" t="s">
        <v>414</v>
      </c>
    </row>
    <row r="274" spans="2:65" s="13" customFormat="1" ht="11.25">
      <c r="B274" s="181"/>
      <c r="D274" s="175" t="s">
        <v>191</v>
      </c>
      <c r="E274" s="182" t="s">
        <v>1</v>
      </c>
      <c r="F274" s="183" t="s">
        <v>382</v>
      </c>
      <c r="H274" s="184">
        <v>1</v>
      </c>
      <c r="I274" s="185"/>
      <c r="L274" s="181"/>
      <c r="M274" s="186"/>
      <c r="T274" s="187"/>
      <c r="AT274" s="182" t="s">
        <v>191</v>
      </c>
      <c r="AU274" s="182" t="s">
        <v>102</v>
      </c>
      <c r="AV274" s="13" t="s">
        <v>102</v>
      </c>
      <c r="AW274" s="13" t="s">
        <v>33</v>
      </c>
      <c r="AX274" s="13" t="s">
        <v>78</v>
      </c>
      <c r="AY274" s="182" t="s">
        <v>182</v>
      </c>
    </row>
    <row r="275" spans="2:65" s="15" customFormat="1" ht="11.25">
      <c r="B275" s="195"/>
      <c r="D275" s="175" t="s">
        <v>191</v>
      </c>
      <c r="E275" s="196" t="s">
        <v>1</v>
      </c>
      <c r="F275" s="197" t="s">
        <v>201</v>
      </c>
      <c r="H275" s="198">
        <v>1</v>
      </c>
      <c r="I275" s="199"/>
      <c r="L275" s="195"/>
      <c r="M275" s="200"/>
      <c r="T275" s="201"/>
      <c r="AT275" s="196" t="s">
        <v>191</v>
      </c>
      <c r="AU275" s="196" t="s">
        <v>102</v>
      </c>
      <c r="AV275" s="15" t="s">
        <v>189</v>
      </c>
      <c r="AW275" s="15" t="s">
        <v>33</v>
      </c>
      <c r="AX275" s="15" t="s">
        <v>86</v>
      </c>
      <c r="AY275" s="196" t="s">
        <v>182</v>
      </c>
    </row>
    <row r="276" spans="2:65" s="1" customFormat="1" ht="16.5" customHeight="1">
      <c r="B276" s="34"/>
      <c r="C276" s="202" t="s">
        <v>415</v>
      </c>
      <c r="D276" s="202" t="s">
        <v>336</v>
      </c>
      <c r="E276" s="203" t="s">
        <v>416</v>
      </c>
      <c r="F276" s="204" t="s">
        <v>417</v>
      </c>
      <c r="G276" s="205" t="s">
        <v>255</v>
      </c>
      <c r="H276" s="206">
        <v>1</v>
      </c>
      <c r="I276" s="207"/>
      <c r="J276" s="208">
        <f>ROUND(I276*H276,2)</f>
        <v>0</v>
      </c>
      <c r="K276" s="209"/>
      <c r="L276" s="210"/>
      <c r="M276" s="211" t="s">
        <v>1</v>
      </c>
      <c r="N276" s="212" t="s">
        <v>44</v>
      </c>
      <c r="P276" s="171">
        <f>O276*H276</f>
        <v>0</v>
      </c>
      <c r="Q276" s="171">
        <v>0.02</v>
      </c>
      <c r="R276" s="171">
        <f>Q276*H276</f>
        <v>0.02</v>
      </c>
      <c r="S276" s="171">
        <v>0</v>
      </c>
      <c r="T276" s="172">
        <f>S276*H276</f>
        <v>0</v>
      </c>
      <c r="AR276" s="173" t="s">
        <v>340</v>
      </c>
      <c r="AT276" s="173" t="s">
        <v>336</v>
      </c>
      <c r="AU276" s="173" t="s">
        <v>102</v>
      </c>
      <c r="AY276" s="17" t="s">
        <v>182</v>
      </c>
      <c r="BE276" s="99">
        <f>IF(N276="základná",J276,0)</f>
        <v>0</v>
      </c>
      <c r="BF276" s="99">
        <f>IF(N276="znížená",J276,0)</f>
        <v>0</v>
      </c>
      <c r="BG276" s="99">
        <f>IF(N276="zákl. prenesená",J276,0)</f>
        <v>0</v>
      </c>
      <c r="BH276" s="99">
        <f>IF(N276="zníž. prenesená",J276,0)</f>
        <v>0</v>
      </c>
      <c r="BI276" s="99">
        <f>IF(N276="nulová",J276,0)</f>
        <v>0</v>
      </c>
      <c r="BJ276" s="17" t="s">
        <v>102</v>
      </c>
      <c r="BK276" s="99">
        <f>ROUND(I276*H276,2)</f>
        <v>0</v>
      </c>
      <c r="BL276" s="17" t="s">
        <v>287</v>
      </c>
      <c r="BM276" s="173" t="s">
        <v>418</v>
      </c>
    </row>
    <row r="277" spans="2:65" s="1" customFormat="1" ht="24.2" customHeight="1">
      <c r="B277" s="34"/>
      <c r="C277" s="162" t="s">
        <v>419</v>
      </c>
      <c r="D277" s="162" t="s">
        <v>185</v>
      </c>
      <c r="E277" s="163" t="s">
        <v>420</v>
      </c>
      <c r="F277" s="164" t="s">
        <v>421</v>
      </c>
      <c r="G277" s="165" t="s">
        <v>255</v>
      </c>
      <c r="H277" s="166">
        <v>2</v>
      </c>
      <c r="I277" s="167"/>
      <c r="J277" s="168">
        <f>ROUND(I277*H277,2)</f>
        <v>0</v>
      </c>
      <c r="K277" s="169"/>
      <c r="L277" s="34"/>
      <c r="M277" s="170" t="s">
        <v>1</v>
      </c>
      <c r="N277" s="136" t="s">
        <v>44</v>
      </c>
      <c r="P277" s="171">
        <f>O277*H277</f>
        <v>0</v>
      </c>
      <c r="Q277" s="171">
        <v>0</v>
      </c>
      <c r="R277" s="171">
        <f>Q277*H277</f>
        <v>0</v>
      </c>
      <c r="S277" s="171">
        <v>0</v>
      </c>
      <c r="T277" s="172">
        <f>S277*H277</f>
        <v>0</v>
      </c>
      <c r="AR277" s="173" t="s">
        <v>287</v>
      </c>
      <c r="AT277" s="173" t="s">
        <v>185</v>
      </c>
      <c r="AU277" s="173" t="s">
        <v>102</v>
      </c>
      <c r="AY277" s="17" t="s">
        <v>182</v>
      </c>
      <c r="BE277" s="99">
        <f>IF(N277="základná",J277,0)</f>
        <v>0</v>
      </c>
      <c r="BF277" s="99">
        <f>IF(N277="znížená",J277,0)</f>
        <v>0</v>
      </c>
      <c r="BG277" s="99">
        <f>IF(N277="zákl. prenesená",J277,0)</f>
        <v>0</v>
      </c>
      <c r="BH277" s="99">
        <f>IF(N277="zníž. prenesená",J277,0)</f>
        <v>0</v>
      </c>
      <c r="BI277" s="99">
        <f>IF(N277="nulová",J277,0)</f>
        <v>0</v>
      </c>
      <c r="BJ277" s="17" t="s">
        <v>102</v>
      </c>
      <c r="BK277" s="99">
        <f>ROUND(I277*H277,2)</f>
        <v>0</v>
      </c>
      <c r="BL277" s="17" t="s">
        <v>287</v>
      </c>
      <c r="BM277" s="173" t="s">
        <v>422</v>
      </c>
    </row>
    <row r="278" spans="2:65" s="13" customFormat="1" ht="11.25">
      <c r="B278" s="181"/>
      <c r="D278" s="175" t="s">
        <v>191</v>
      </c>
      <c r="E278" s="182" t="s">
        <v>1</v>
      </c>
      <c r="F278" s="183" t="s">
        <v>381</v>
      </c>
      <c r="H278" s="184">
        <v>1</v>
      </c>
      <c r="I278" s="185"/>
      <c r="L278" s="181"/>
      <c r="M278" s="186"/>
      <c r="T278" s="187"/>
      <c r="AT278" s="182" t="s">
        <v>191</v>
      </c>
      <c r="AU278" s="182" t="s">
        <v>102</v>
      </c>
      <c r="AV278" s="13" t="s">
        <v>102</v>
      </c>
      <c r="AW278" s="13" t="s">
        <v>33</v>
      </c>
      <c r="AX278" s="13" t="s">
        <v>78</v>
      </c>
      <c r="AY278" s="182" t="s">
        <v>182</v>
      </c>
    </row>
    <row r="279" spans="2:65" s="13" customFormat="1" ht="11.25">
      <c r="B279" s="181"/>
      <c r="D279" s="175" t="s">
        <v>191</v>
      </c>
      <c r="E279" s="182" t="s">
        <v>1</v>
      </c>
      <c r="F279" s="183" t="s">
        <v>382</v>
      </c>
      <c r="H279" s="184">
        <v>1</v>
      </c>
      <c r="I279" s="185"/>
      <c r="L279" s="181"/>
      <c r="M279" s="186"/>
      <c r="T279" s="187"/>
      <c r="AT279" s="182" t="s">
        <v>191</v>
      </c>
      <c r="AU279" s="182" t="s">
        <v>102</v>
      </c>
      <c r="AV279" s="13" t="s">
        <v>102</v>
      </c>
      <c r="AW279" s="13" t="s">
        <v>33</v>
      </c>
      <c r="AX279" s="13" t="s">
        <v>78</v>
      </c>
      <c r="AY279" s="182" t="s">
        <v>182</v>
      </c>
    </row>
    <row r="280" spans="2:65" s="15" customFormat="1" ht="11.25">
      <c r="B280" s="195"/>
      <c r="D280" s="175" t="s">
        <v>191</v>
      </c>
      <c r="E280" s="196" t="s">
        <v>1</v>
      </c>
      <c r="F280" s="197" t="s">
        <v>201</v>
      </c>
      <c r="H280" s="198">
        <v>2</v>
      </c>
      <c r="I280" s="199"/>
      <c r="L280" s="195"/>
      <c r="M280" s="200"/>
      <c r="T280" s="201"/>
      <c r="AT280" s="196" t="s">
        <v>191</v>
      </c>
      <c r="AU280" s="196" t="s">
        <v>102</v>
      </c>
      <c r="AV280" s="15" t="s">
        <v>189</v>
      </c>
      <c r="AW280" s="15" t="s">
        <v>33</v>
      </c>
      <c r="AX280" s="15" t="s">
        <v>86</v>
      </c>
      <c r="AY280" s="196" t="s">
        <v>182</v>
      </c>
    </row>
    <row r="281" spans="2:65" s="1" customFormat="1" ht="24.2" customHeight="1">
      <c r="B281" s="34"/>
      <c r="C281" s="202" t="s">
        <v>423</v>
      </c>
      <c r="D281" s="202" t="s">
        <v>336</v>
      </c>
      <c r="E281" s="203" t="s">
        <v>424</v>
      </c>
      <c r="F281" s="204" t="s">
        <v>425</v>
      </c>
      <c r="G281" s="205" t="s">
        <v>255</v>
      </c>
      <c r="H281" s="206">
        <v>2</v>
      </c>
      <c r="I281" s="207"/>
      <c r="J281" s="208">
        <f>ROUND(I281*H281,2)</f>
        <v>0</v>
      </c>
      <c r="K281" s="209"/>
      <c r="L281" s="210"/>
      <c r="M281" s="211" t="s">
        <v>1</v>
      </c>
      <c r="N281" s="212" t="s">
        <v>44</v>
      </c>
      <c r="P281" s="171">
        <f>O281*H281</f>
        <v>0</v>
      </c>
      <c r="Q281" s="171">
        <v>9.8499999999999994E-3</v>
      </c>
      <c r="R281" s="171">
        <f>Q281*H281</f>
        <v>1.9699999999999999E-2</v>
      </c>
      <c r="S281" s="171">
        <v>0</v>
      </c>
      <c r="T281" s="172">
        <f>S281*H281</f>
        <v>0</v>
      </c>
      <c r="AR281" s="173" t="s">
        <v>340</v>
      </c>
      <c r="AT281" s="173" t="s">
        <v>336</v>
      </c>
      <c r="AU281" s="173" t="s">
        <v>102</v>
      </c>
      <c r="AY281" s="17" t="s">
        <v>182</v>
      </c>
      <c r="BE281" s="99">
        <f>IF(N281="základná",J281,0)</f>
        <v>0</v>
      </c>
      <c r="BF281" s="99">
        <f>IF(N281="znížená",J281,0)</f>
        <v>0</v>
      </c>
      <c r="BG281" s="99">
        <f>IF(N281="zákl. prenesená",J281,0)</f>
        <v>0</v>
      </c>
      <c r="BH281" s="99">
        <f>IF(N281="zníž. prenesená",J281,0)</f>
        <v>0</v>
      </c>
      <c r="BI281" s="99">
        <f>IF(N281="nulová",J281,0)</f>
        <v>0</v>
      </c>
      <c r="BJ281" s="17" t="s">
        <v>102</v>
      </c>
      <c r="BK281" s="99">
        <f>ROUND(I281*H281,2)</f>
        <v>0</v>
      </c>
      <c r="BL281" s="17" t="s">
        <v>287</v>
      </c>
      <c r="BM281" s="173" t="s">
        <v>426</v>
      </c>
    </row>
    <row r="282" spans="2:65" s="1" customFormat="1" ht="16.5" customHeight="1">
      <c r="B282" s="34"/>
      <c r="C282" s="162" t="s">
        <v>427</v>
      </c>
      <c r="D282" s="162" t="s">
        <v>185</v>
      </c>
      <c r="E282" s="163" t="s">
        <v>428</v>
      </c>
      <c r="F282" s="164" t="s">
        <v>429</v>
      </c>
      <c r="G282" s="165" t="s">
        <v>255</v>
      </c>
      <c r="H282" s="166">
        <v>2</v>
      </c>
      <c r="I282" s="167"/>
      <c r="J282" s="168">
        <f>ROUND(I282*H282,2)</f>
        <v>0</v>
      </c>
      <c r="K282" s="169"/>
      <c r="L282" s="34"/>
      <c r="M282" s="170" t="s">
        <v>1</v>
      </c>
      <c r="N282" s="136" t="s">
        <v>44</v>
      </c>
      <c r="P282" s="171">
        <f>O282*H282</f>
        <v>0</v>
      </c>
      <c r="Q282" s="171">
        <v>2.8420000000000002E-4</v>
      </c>
      <c r="R282" s="171">
        <f>Q282*H282</f>
        <v>5.6840000000000005E-4</v>
      </c>
      <c r="S282" s="171">
        <v>0</v>
      </c>
      <c r="T282" s="172">
        <f>S282*H282</f>
        <v>0</v>
      </c>
      <c r="AR282" s="173" t="s">
        <v>287</v>
      </c>
      <c r="AT282" s="173" t="s">
        <v>185</v>
      </c>
      <c r="AU282" s="173" t="s">
        <v>102</v>
      </c>
      <c r="AY282" s="17" t="s">
        <v>182</v>
      </c>
      <c r="BE282" s="99">
        <f>IF(N282="základná",J282,0)</f>
        <v>0</v>
      </c>
      <c r="BF282" s="99">
        <f>IF(N282="znížená",J282,0)</f>
        <v>0</v>
      </c>
      <c r="BG282" s="99">
        <f>IF(N282="zákl. prenesená",J282,0)</f>
        <v>0</v>
      </c>
      <c r="BH282" s="99">
        <f>IF(N282="zníž. prenesená",J282,0)</f>
        <v>0</v>
      </c>
      <c r="BI282" s="99">
        <f>IF(N282="nulová",J282,0)</f>
        <v>0</v>
      </c>
      <c r="BJ282" s="17" t="s">
        <v>102</v>
      </c>
      <c r="BK282" s="99">
        <f>ROUND(I282*H282,2)</f>
        <v>0</v>
      </c>
      <c r="BL282" s="17" t="s">
        <v>287</v>
      </c>
      <c r="BM282" s="173" t="s">
        <v>430</v>
      </c>
    </row>
    <row r="283" spans="2:65" s="13" customFormat="1" ht="11.25">
      <c r="B283" s="181"/>
      <c r="D283" s="175" t="s">
        <v>191</v>
      </c>
      <c r="E283" s="182" t="s">
        <v>1</v>
      </c>
      <c r="F283" s="183" t="s">
        <v>381</v>
      </c>
      <c r="H283" s="184">
        <v>1</v>
      </c>
      <c r="I283" s="185"/>
      <c r="L283" s="181"/>
      <c r="M283" s="186"/>
      <c r="T283" s="187"/>
      <c r="AT283" s="182" t="s">
        <v>191</v>
      </c>
      <c r="AU283" s="182" t="s">
        <v>102</v>
      </c>
      <c r="AV283" s="13" t="s">
        <v>102</v>
      </c>
      <c r="AW283" s="13" t="s">
        <v>33</v>
      </c>
      <c r="AX283" s="13" t="s">
        <v>78</v>
      </c>
      <c r="AY283" s="182" t="s">
        <v>182</v>
      </c>
    </row>
    <row r="284" spans="2:65" s="13" customFormat="1" ht="11.25">
      <c r="B284" s="181"/>
      <c r="D284" s="175" t="s">
        <v>191</v>
      </c>
      <c r="E284" s="182" t="s">
        <v>1</v>
      </c>
      <c r="F284" s="183" t="s">
        <v>382</v>
      </c>
      <c r="H284" s="184">
        <v>1</v>
      </c>
      <c r="I284" s="185"/>
      <c r="L284" s="181"/>
      <c r="M284" s="186"/>
      <c r="T284" s="187"/>
      <c r="AT284" s="182" t="s">
        <v>191</v>
      </c>
      <c r="AU284" s="182" t="s">
        <v>102</v>
      </c>
      <c r="AV284" s="13" t="s">
        <v>102</v>
      </c>
      <c r="AW284" s="13" t="s">
        <v>33</v>
      </c>
      <c r="AX284" s="13" t="s">
        <v>78</v>
      </c>
      <c r="AY284" s="182" t="s">
        <v>182</v>
      </c>
    </row>
    <row r="285" spans="2:65" s="15" customFormat="1" ht="11.25">
      <c r="B285" s="195"/>
      <c r="D285" s="175" t="s">
        <v>191</v>
      </c>
      <c r="E285" s="196" t="s">
        <v>1</v>
      </c>
      <c r="F285" s="197" t="s">
        <v>201</v>
      </c>
      <c r="H285" s="198">
        <v>2</v>
      </c>
      <c r="I285" s="199"/>
      <c r="L285" s="195"/>
      <c r="M285" s="200"/>
      <c r="T285" s="201"/>
      <c r="AT285" s="196" t="s">
        <v>191</v>
      </c>
      <c r="AU285" s="196" t="s">
        <v>102</v>
      </c>
      <c r="AV285" s="15" t="s">
        <v>189</v>
      </c>
      <c r="AW285" s="15" t="s">
        <v>33</v>
      </c>
      <c r="AX285" s="15" t="s">
        <v>86</v>
      </c>
      <c r="AY285" s="196" t="s">
        <v>182</v>
      </c>
    </row>
    <row r="286" spans="2:65" s="1" customFormat="1" ht="16.5" customHeight="1">
      <c r="B286" s="34"/>
      <c r="C286" s="202" t="s">
        <v>431</v>
      </c>
      <c r="D286" s="202" t="s">
        <v>336</v>
      </c>
      <c r="E286" s="203" t="s">
        <v>432</v>
      </c>
      <c r="F286" s="204" t="s">
        <v>433</v>
      </c>
      <c r="G286" s="205" t="s">
        <v>255</v>
      </c>
      <c r="H286" s="206">
        <v>2</v>
      </c>
      <c r="I286" s="207"/>
      <c r="J286" s="208">
        <f>ROUND(I286*H286,2)</f>
        <v>0</v>
      </c>
      <c r="K286" s="209"/>
      <c r="L286" s="210"/>
      <c r="M286" s="211" t="s">
        <v>1</v>
      </c>
      <c r="N286" s="212" t="s">
        <v>44</v>
      </c>
      <c r="P286" s="171">
        <f>O286*H286</f>
        <v>0</v>
      </c>
      <c r="Q286" s="171">
        <v>1.7000000000000001E-2</v>
      </c>
      <c r="R286" s="171">
        <f>Q286*H286</f>
        <v>3.4000000000000002E-2</v>
      </c>
      <c r="S286" s="171">
        <v>0</v>
      </c>
      <c r="T286" s="172">
        <f>S286*H286</f>
        <v>0</v>
      </c>
      <c r="AR286" s="173" t="s">
        <v>340</v>
      </c>
      <c r="AT286" s="173" t="s">
        <v>336</v>
      </c>
      <c r="AU286" s="173" t="s">
        <v>102</v>
      </c>
      <c r="AY286" s="17" t="s">
        <v>182</v>
      </c>
      <c r="BE286" s="99">
        <f>IF(N286="základná",J286,0)</f>
        <v>0</v>
      </c>
      <c r="BF286" s="99">
        <f>IF(N286="znížená",J286,0)</f>
        <v>0</v>
      </c>
      <c r="BG286" s="99">
        <f>IF(N286="zákl. prenesená",J286,0)</f>
        <v>0</v>
      </c>
      <c r="BH286" s="99">
        <f>IF(N286="zníž. prenesená",J286,0)</f>
        <v>0</v>
      </c>
      <c r="BI286" s="99">
        <f>IF(N286="nulová",J286,0)</f>
        <v>0</v>
      </c>
      <c r="BJ286" s="17" t="s">
        <v>102</v>
      </c>
      <c r="BK286" s="99">
        <f>ROUND(I286*H286,2)</f>
        <v>0</v>
      </c>
      <c r="BL286" s="17" t="s">
        <v>287</v>
      </c>
      <c r="BM286" s="173" t="s">
        <v>434</v>
      </c>
    </row>
    <row r="287" spans="2:65" s="1" customFormat="1" ht="24.2" customHeight="1">
      <c r="B287" s="34"/>
      <c r="C287" s="162" t="s">
        <v>435</v>
      </c>
      <c r="D287" s="162" t="s">
        <v>185</v>
      </c>
      <c r="E287" s="163" t="s">
        <v>436</v>
      </c>
      <c r="F287" s="164" t="s">
        <v>437</v>
      </c>
      <c r="G287" s="165" t="s">
        <v>255</v>
      </c>
      <c r="H287" s="166">
        <v>2</v>
      </c>
      <c r="I287" s="167"/>
      <c r="J287" s="168">
        <f>ROUND(I287*H287,2)</f>
        <v>0</v>
      </c>
      <c r="K287" s="169"/>
      <c r="L287" s="34"/>
      <c r="M287" s="170" t="s">
        <v>1</v>
      </c>
      <c r="N287" s="136" t="s">
        <v>44</v>
      </c>
      <c r="P287" s="171">
        <f>O287*H287</f>
        <v>0</v>
      </c>
      <c r="Q287" s="171">
        <v>0</v>
      </c>
      <c r="R287" s="171">
        <f>Q287*H287</f>
        <v>0</v>
      </c>
      <c r="S287" s="171">
        <v>0</v>
      </c>
      <c r="T287" s="172">
        <f>S287*H287</f>
        <v>0</v>
      </c>
      <c r="AR287" s="173" t="s">
        <v>287</v>
      </c>
      <c r="AT287" s="173" t="s">
        <v>185</v>
      </c>
      <c r="AU287" s="173" t="s">
        <v>102</v>
      </c>
      <c r="AY287" s="17" t="s">
        <v>182</v>
      </c>
      <c r="BE287" s="99">
        <f>IF(N287="základná",J287,0)</f>
        <v>0</v>
      </c>
      <c r="BF287" s="99">
        <f>IF(N287="znížená",J287,0)</f>
        <v>0</v>
      </c>
      <c r="BG287" s="99">
        <f>IF(N287="zákl. prenesená",J287,0)</f>
        <v>0</v>
      </c>
      <c r="BH287" s="99">
        <f>IF(N287="zníž. prenesená",J287,0)</f>
        <v>0</v>
      </c>
      <c r="BI287" s="99">
        <f>IF(N287="nulová",J287,0)</f>
        <v>0</v>
      </c>
      <c r="BJ287" s="17" t="s">
        <v>102</v>
      </c>
      <c r="BK287" s="99">
        <f>ROUND(I287*H287,2)</f>
        <v>0</v>
      </c>
      <c r="BL287" s="17" t="s">
        <v>287</v>
      </c>
      <c r="BM287" s="173" t="s">
        <v>438</v>
      </c>
    </row>
    <row r="288" spans="2:65" s="12" customFormat="1" ht="11.25">
      <c r="B288" s="174"/>
      <c r="D288" s="175" t="s">
        <v>191</v>
      </c>
      <c r="E288" s="176" t="s">
        <v>1</v>
      </c>
      <c r="F288" s="177" t="s">
        <v>439</v>
      </c>
      <c r="H288" s="176" t="s">
        <v>1</v>
      </c>
      <c r="I288" s="178"/>
      <c r="L288" s="174"/>
      <c r="M288" s="179"/>
      <c r="T288" s="180"/>
      <c r="AT288" s="176" t="s">
        <v>191</v>
      </c>
      <c r="AU288" s="176" t="s">
        <v>102</v>
      </c>
      <c r="AV288" s="12" t="s">
        <v>86</v>
      </c>
      <c r="AW288" s="12" t="s">
        <v>33</v>
      </c>
      <c r="AX288" s="12" t="s">
        <v>78</v>
      </c>
      <c r="AY288" s="176" t="s">
        <v>182</v>
      </c>
    </row>
    <row r="289" spans="2:65" s="13" customFormat="1" ht="11.25">
      <c r="B289" s="181"/>
      <c r="D289" s="175" t="s">
        <v>191</v>
      </c>
      <c r="E289" s="182" t="s">
        <v>1</v>
      </c>
      <c r="F289" s="183" t="s">
        <v>440</v>
      </c>
      <c r="H289" s="184">
        <v>1</v>
      </c>
      <c r="I289" s="185"/>
      <c r="L289" s="181"/>
      <c r="M289" s="186"/>
      <c r="T289" s="187"/>
      <c r="AT289" s="182" t="s">
        <v>191</v>
      </c>
      <c r="AU289" s="182" t="s">
        <v>102</v>
      </c>
      <c r="AV289" s="13" t="s">
        <v>102</v>
      </c>
      <c r="AW289" s="13" t="s">
        <v>33</v>
      </c>
      <c r="AX289" s="13" t="s">
        <v>78</v>
      </c>
      <c r="AY289" s="182" t="s">
        <v>182</v>
      </c>
    </row>
    <row r="290" spans="2:65" s="13" customFormat="1" ht="11.25">
      <c r="B290" s="181"/>
      <c r="D290" s="175" t="s">
        <v>191</v>
      </c>
      <c r="E290" s="182" t="s">
        <v>1</v>
      </c>
      <c r="F290" s="183" t="s">
        <v>441</v>
      </c>
      <c r="H290" s="184">
        <v>1</v>
      </c>
      <c r="I290" s="185"/>
      <c r="L290" s="181"/>
      <c r="M290" s="186"/>
      <c r="T290" s="187"/>
      <c r="AT290" s="182" t="s">
        <v>191</v>
      </c>
      <c r="AU290" s="182" t="s">
        <v>102</v>
      </c>
      <c r="AV290" s="13" t="s">
        <v>102</v>
      </c>
      <c r="AW290" s="13" t="s">
        <v>33</v>
      </c>
      <c r="AX290" s="13" t="s">
        <v>78</v>
      </c>
      <c r="AY290" s="182" t="s">
        <v>182</v>
      </c>
    </row>
    <row r="291" spans="2:65" s="15" customFormat="1" ht="11.25">
      <c r="B291" s="195"/>
      <c r="D291" s="175" t="s">
        <v>191</v>
      </c>
      <c r="E291" s="196" t="s">
        <v>1</v>
      </c>
      <c r="F291" s="197" t="s">
        <v>201</v>
      </c>
      <c r="H291" s="198">
        <v>2</v>
      </c>
      <c r="I291" s="199"/>
      <c r="L291" s="195"/>
      <c r="M291" s="200"/>
      <c r="T291" s="201"/>
      <c r="AT291" s="196" t="s">
        <v>191</v>
      </c>
      <c r="AU291" s="196" t="s">
        <v>102</v>
      </c>
      <c r="AV291" s="15" t="s">
        <v>189</v>
      </c>
      <c r="AW291" s="15" t="s">
        <v>33</v>
      </c>
      <c r="AX291" s="15" t="s">
        <v>86</v>
      </c>
      <c r="AY291" s="196" t="s">
        <v>182</v>
      </c>
    </row>
    <row r="292" spans="2:65" s="1" customFormat="1" ht="24.2" customHeight="1">
      <c r="B292" s="34"/>
      <c r="C292" s="202" t="s">
        <v>442</v>
      </c>
      <c r="D292" s="202" t="s">
        <v>336</v>
      </c>
      <c r="E292" s="203" t="s">
        <v>443</v>
      </c>
      <c r="F292" s="204" t="s">
        <v>444</v>
      </c>
      <c r="G292" s="205" t="s">
        <v>255</v>
      </c>
      <c r="H292" s="206">
        <v>2</v>
      </c>
      <c r="I292" s="207"/>
      <c r="J292" s="208">
        <f>ROUND(I292*H292,2)</f>
        <v>0</v>
      </c>
      <c r="K292" s="209"/>
      <c r="L292" s="210"/>
      <c r="M292" s="211" t="s">
        <v>1</v>
      </c>
      <c r="N292" s="212" t="s">
        <v>44</v>
      </c>
      <c r="P292" s="171">
        <f>O292*H292</f>
        <v>0</v>
      </c>
      <c r="Q292" s="171">
        <v>1.257E-2</v>
      </c>
      <c r="R292" s="171">
        <f>Q292*H292</f>
        <v>2.5139999999999999E-2</v>
      </c>
      <c r="S292" s="171">
        <v>0</v>
      </c>
      <c r="T292" s="172">
        <f>S292*H292</f>
        <v>0</v>
      </c>
      <c r="AR292" s="173" t="s">
        <v>340</v>
      </c>
      <c r="AT292" s="173" t="s">
        <v>336</v>
      </c>
      <c r="AU292" s="173" t="s">
        <v>102</v>
      </c>
      <c r="AY292" s="17" t="s">
        <v>182</v>
      </c>
      <c r="BE292" s="99">
        <f>IF(N292="základná",J292,0)</f>
        <v>0</v>
      </c>
      <c r="BF292" s="99">
        <f>IF(N292="znížená",J292,0)</f>
        <v>0</v>
      </c>
      <c r="BG292" s="99">
        <f>IF(N292="zákl. prenesená",J292,0)</f>
        <v>0</v>
      </c>
      <c r="BH292" s="99">
        <f>IF(N292="zníž. prenesená",J292,0)</f>
        <v>0</v>
      </c>
      <c r="BI292" s="99">
        <f>IF(N292="nulová",J292,0)</f>
        <v>0</v>
      </c>
      <c r="BJ292" s="17" t="s">
        <v>102</v>
      </c>
      <c r="BK292" s="99">
        <f>ROUND(I292*H292,2)</f>
        <v>0</v>
      </c>
      <c r="BL292" s="17" t="s">
        <v>287</v>
      </c>
      <c r="BM292" s="173" t="s">
        <v>445</v>
      </c>
    </row>
    <row r="293" spans="2:65" s="1" customFormat="1" ht="16.5" customHeight="1">
      <c r="B293" s="34"/>
      <c r="C293" s="162" t="s">
        <v>446</v>
      </c>
      <c r="D293" s="162" t="s">
        <v>185</v>
      </c>
      <c r="E293" s="163" t="s">
        <v>447</v>
      </c>
      <c r="F293" s="164" t="s">
        <v>448</v>
      </c>
      <c r="G293" s="165" t="s">
        <v>255</v>
      </c>
      <c r="H293" s="166">
        <v>2</v>
      </c>
      <c r="I293" s="167"/>
      <c r="J293" s="168">
        <f>ROUND(I293*H293,2)</f>
        <v>0</v>
      </c>
      <c r="K293" s="169"/>
      <c r="L293" s="34"/>
      <c r="M293" s="170" t="s">
        <v>1</v>
      </c>
      <c r="N293" s="136" t="s">
        <v>44</v>
      </c>
      <c r="P293" s="171">
        <f>O293*H293</f>
        <v>0</v>
      </c>
      <c r="Q293" s="171">
        <v>2.8420000000000002E-4</v>
      </c>
      <c r="R293" s="171">
        <f>Q293*H293</f>
        <v>5.6840000000000005E-4</v>
      </c>
      <c r="S293" s="171">
        <v>0</v>
      </c>
      <c r="T293" s="172">
        <f>S293*H293</f>
        <v>0</v>
      </c>
      <c r="AR293" s="173" t="s">
        <v>287</v>
      </c>
      <c r="AT293" s="173" t="s">
        <v>185</v>
      </c>
      <c r="AU293" s="173" t="s">
        <v>102</v>
      </c>
      <c r="AY293" s="17" t="s">
        <v>182</v>
      </c>
      <c r="BE293" s="99">
        <f>IF(N293="základná",J293,0)</f>
        <v>0</v>
      </c>
      <c r="BF293" s="99">
        <f>IF(N293="znížená",J293,0)</f>
        <v>0</v>
      </c>
      <c r="BG293" s="99">
        <f>IF(N293="zákl. prenesená",J293,0)</f>
        <v>0</v>
      </c>
      <c r="BH293" s="99">
        <f>IF(N293="zníž. prenesená",J293,0)</f>
        <v>0</v>
      </c>
      <c r="BI293" s="99">
        <f>IF(N293="nulová",J293,0)</f>
        <v>0</v>
      </c>
      <c r="BJ293" s="17" t="s">
        <v>102</v>
      </c>
      <c r="BK293" s="99">
        <f>ROUND(I293*H293,2)</f>
        <v>0</v>
      </c>
      <c r="BL293" s="17" t="s">
        <v>287</v>
      </c>
      <c r="BM293" s="173" t="s">
        <v>449</v>
      </c>
    </row>
    <row r="294" spans="2:65" s="12" customFormat="1" ht="11.25">
      <c r="B294" s="174"/>
      <c r="D294" s="175" t="s">
        <v>191</v>
      </c>
      <c r="E294" s="176" t="s">
        <v>1</v>
      </c>
      <c r="F294" s="177" t="s">
        <v>439</v>
      </c>
      <c r="H294" s="176" t="s">
        <v>1</v>
      </c>
      <c r="I294" s="178"/>
      <c r="L294" s="174"/>
      <c r="M294" s="179"/>
      <c r="T294" s="180"/>
      <c r="AT294" s="176" t="s">
        <v>191</v>
      </c>
      <c r="AU294" s="176" t="s">
        <v>102</v>
      </c>
      <c r="AV294" s="12" t="s">
        <v>86</v>
      </c>
      <c r="AW294" s="12" t="s">
        <v>33</v>
      </c>
      <c r="AX294" s="12" t="s">
        <v>78</v>
      </c>
      <c r="AY294" s="176" t="s">
        <v>182</v>
      </c>
    </row>
    <row r="295" spans="2:65" s="13" customFormat="1" ht="11.25">
      <c r="B295" s="181"/>
      <c r="D295" s="175" t="s">
        <v>191</v>
      </c>
      <c r="E295" s="182" t="s">
        <v>1</v>
      </c>
      <c r="F295" s="183" t="s">
        <v>440</v>
      </c>
      <c r="H295" s="184">
        <v>1</v>
      </c>
      <c r="I295" s="185"/>
      <c r="L295" s="181"/>
      <c r="M295" s="186"/>
      <c r="T295" s="187"/>
      <c r="AT295" s="182" t="s">
        <v>191</v>
      </c>
      <c r="AU295" s="182" t="s">
        <v>102</v>
      </c>
      <c r="AV295" s="13" t="s">
        <v>102</v>
      </c>
      <c r="AW295" s="13" t="s">
        <v>33</v>
      </c>
      <c r="AX295" s="13" t="s">
        <v>78</v>
      </c>
      <c r="AY295" s="182" t="s">
        <v>182</v>
      </c>
    </row>
    <row r="296" spans="2:65" s="13" customFormat="1" ht="11.25">
      <c r="B296" s="181"/>
      <c r="D296" s="175" t="s">
        <v>191</v>
      </c>
      <c r="E296" s="182" t="s">
        <v>1</v>
      </c>
      <c r="F296" s="183" t="s">
        <v>441</v>
      </c>
      <c r="H296" s="184">
        <v>1</v>
      </c>
      <c r="I296" s="185"/>
      <c r="L296" s="181"/>
      <c r="M296" s="186"/>
      <c r="T296" s="187"/>
      <c r="AT296" s="182" t="s">
        <v>191</v>
      </c>
      <c r="AU296" s="182" t="s">
        <v>102</v>
      </c>
      <c r="AV296" s="13" t="s">
        <v>102</v>
      </c>
      <c r="AW296" s="13" t="s">
        <v>33</v>
      </c>
      <c r="AX296" s="13" t="s">
        <v>78</v>
      </c>
      <c r="AY296" s="182" t="s">
        <v>182</v>
      </c>
    </row>
    <row r="297" spans="2:65" s="15" customFormat="1" ht="11.25">
      <c r="B297" s="195"/>
      <c r="D297" s="175" t="s">
        <v>191</v>
      </c>
      <c r="E297" s="196" t="s">
        <v>1</v>
      </c>
      <c r="F297" s="197" t="s">
        <v>201</v>
      </c>
      <c r="H297" s="198">
        <v>2</v>
      </c>
      <c r="I297" s="199"/>
      <c r="L297" s="195"/>
      <c r="M297" s="200"/>
      <c r="T297" s="201"/>
      <c r="AT297" s="196" t="s">
        <v>191</v>
      </c>
      <c r="AU297" s="196" t="s">
        <v>102</v>
      </c>
      <c r="AV297" s="15" t="s">
        <v>189</v>
      </c>
      <c r="AW297" s="15" t="s">
        <v>33</v>
      </c>
      <c r="AX297" s="15" t="s">
        <v>86</v>
      </c>
      <c r="AY297" s="196" t="s">
        <v>182</v>
      </c>
    </row>
    <row r="298" spans="2:65" s="1" customFormat="1" ht="16.5" customHeight="1">
      <c r="B298" s="34"/>
      <c r="C298" s="202" t="s">
        <v>450</v>
      </c>
      <c r="D298" s="202" t="s">
        <v>336</v>
      </c>
      <c r="E298" s="203" t="s">
        <v>451</v>
      </c>
      <c r="F298" s="204" t="s">
        <v>452</v>
      </c>
      <c r="G298" s="205" t="s">
        <v>255</v>
      </c>
      <c r="H298" s="206">
        <v>2</v>
      </c>
      <c r="I298" s="207"/>
      <c r="J298" s="208">
        <f>ROUND(I298*H298,2)</f>
        <v>0</v>
      </c>
      <c r="K298" s="209"/>
      <c r="L298" s="210"/>
      <c r="M298" s="211" t="s">
        <v>1</v>
      </c>
      <c r="N298" s="212" t="s">
        <v>44</v>
      </c>
      <c r="P298" s="171">
        <f>O298*H298</f>
        <v>0</v>
      </c>
      <c r="Q298" s="171">
        <v>1.8499999999999999E-2</v>
      </c>
      <c r="R298" s="171">
        <f>Q298*H298</f>
        <v>3.6999999999999998E-2</v>
      </c>
      <c r="S298" s="171">
        <v>0</v>
      </c>
      <c r="T298" s="172">
        <f>S298*H298</f>
        <v>0</v>
      </c>
      <c r="AR298" s="173" t="s">
        <v>340</v>
      </c>
      <c r="AT298" s="173" t="s">
        <v>336</v>
      </c>
      <c r="AU298" s="173" t="s">
        <v>102</v>
      </c>
      <c r="AY298" s="17" t="s">
        <v>182</v>
      </c>
      <c r="BE298" s="99">
        <f>IF(N298="základná",J298,0)</f>
        <v>0</v>
      </c>
      <c r="BF298" s="99">
        <f>IF(N298="znížená",J298,0)</f>
        <v>0</v>
      </c>
      <c r="BG298" s="99">
        <f>IF(N298="zákl. prenesená",J298,0)</f>
        <v>0</v>
      </c>
      <c r="BH298" s="99">
        <f>IF(N298="zníž. prenesená",J298,0)</f>
        <v>0</v>
      </c>
      <c r="BI298" s="99">
        <f>IF(N298="nulová",J298,0)</f>
        <v>0</v>
      </c>
      <c r="BJ298" s="17" t="s">
        <v>102</v>
      </c>
      <c r="BK298" s="99">
        <f>ROUND(I298*H298,2)</f>
        <v>0</v>
      </c>
      <c r="BL298" s="17" t="s">
        <v>287</v>
      </c>
      <c r="BM298" s="173" t="s">
        <v>453</v>
      </c>
    </row>
    <row r="299" spans="2:65" s="1" customFormat="1" ht="24.2" customHeight="1">
      <c r="B299" s="34"/>
      <c r="C299" s="162" t="s">
        <v>454</v>
      </c>
      <c r="D299" s="162" t="s">
        <v>185</v>
      </c>
      <c r="E299" s="163" t="s">
        <v>455</v>
      </c>
      <c r="F299" s="164" t="s">
        <v>456</v>
      </c>
      <c r="G299" s="165" t="s">
        <v>379</v>
      </c>
      <c r="H299" s="166">
        <v>2</v>
      </c>
      <c r="I299" s="167"/>
      <c r="J299" s="168">
        <f>ROUND(I299*H299,2)</f>
        <v>0</v>
      </c>
      <c r="K299" s="169"/>
      <c r="L299" s="34"/>
      <c r="M299" s="170" t="s">
        <v>1</v>
      </c>
      <c r="N299" s="136" t="s">
        <v>44</v>
      </c>
      <c r="P299" s="171">
        <f>O299*H299</f>
        <v>0</v>
      </c>
      <c r="Q299" s="171">
        <v>0</v>
      </c>
      <c r="R299" s="171">
        <f>Q299*H299</f>
        <v>0</v>
      </c>
      <c r="S299" s="171">
        <v>1.9460000000000002E-2</v>
      </c>
      <c r="T299" s="172">
        <f>S299*H299</f>
        <v>3.8920000000000003E-2</v>
      </c>
      <c r="AR299" s="173" t="s">
        <v>287</v>
      </c>
      <c r="AT299" s="173" t="s">
        <v>185</v>
      </c>
      <c r="AU299" s="173" t="s">
        <v>102</v>
      </c>
      <c r="AY299" s="17" t="s">
        <v>182</v>
      </c>
      <c r="BE299" s="99">
        <f>IF(N299="základná",J299,0)</f>
        <v>0</v>
      </c>
      <c r="BF299" s="99">
        <f>IF(N299="znížená",J299,0)</f>
        <v>0</v>
      </c>
      <c r="BG299" s="99">
        <f>IF(N299="zákl. prenesená",J299,0)</f>
        <v>0</v>
      </c>
      <c r="BH299" s="99">
        <f>IF(N299="zníž. prenesená",J299,0)</f>
        <v>0</v>
      </c>
      <c r="BI299" s="99">
        <f>IF(N299="nulová",J299,0)</f>
        <v>0</v>
      </c>
      <c r="BJ299" s="17" t="s">
        <v>102</v>
      </c>
      <c r="BK299" s="99">
        <f>ROUND(I299*H299,2)</f>
        <v>0</v>
      </c>
      <c r="BL299" s="17" t="s">
        <v>287</v>
      </c>
      <c r="BM299" s="173" t="s">
        <v>457</v>
      </c>
    </row>
    <row r="300" spans="2:65" s="13" customFormat="1" ht="11.25">
      <c r="B300" s="181"/>
      <c r="D300" s="175" t="s">
        <v>191</v>
      </c>
      <c r="E300" s="182" t="s">
        <v>1</v>
      </c>
      <c r="F300" s="183" t="s">
        <v>381</v>
      </c>
      <c r="H300" s="184">
        <v>1</v>
      </c>
      <c r="I300" s="185"/>
      <c r="L300" s="181"/>
      <c r="M300" s="186"/>
      <c r="T300" s="187"/>
      <c r="AT300" s="182" t="s">
        <v>191</v>
      </c>
      <c r="AU300" s="182" t="s">
        <v>102</v>
      </c>
      <c r="AV300" s="13" t="s">
        <v>102</v>
      </c>
      <c r="AW300" s="13" t="s">
        <v>33</v>
      </c>
      <c r="AX300" s="13" t="s">
        <v>78</v>
      </c>
      <c r="AY300" s="182" t="s">
        <v>182</v>
      </c>
    </row>
    <row r="301" spans="2:65" s="13" customFormat="1" ht="11.25">
      <c r="B301" s="181"/>
      <c r="D301" s="175" t="s">
        <v>191</v>
      </c>
      <c r="E301" s="182" t="s">
        <v>1</v>
      </c>
      <c r="F301" s="183" t="s">
        <v>382</v>
      </c>
      <c r="H301" s="184">
        <v>1</v>
      </c>
      <c r="I301" s="185"/>
      <c r="L301" s="181"/>
      <c r="M301" s="186"/>
      <c r="T301" s="187"/>
      <c r="AT301" s="182" t="s">
        <v>191</v>
      </c>
      <c r="AU301" s="182" t="s">
        <v>102</v>
      </c>
      <c r="AV301" s="13" t="s">
        <v>102</v>
      </c>
      <c r="AW301" s="13" t="s">
        <v>33</v>
      </c>
      <c r="AX301" s="13" t="s">
        <v>78</v>
      </c>
      <c r="AY301" s="182" t="s">
        <v>182</v>
      </c>
    </row>
    <row r="302" spans="2:65" s="15" customFormat="1" ht="11.25">
      <c r="B302" s="195"/>
      <c r="D302" s="175" t="s">
        <v>191</v>
      </c>
      <c r="E302" s="196" t="s">
        <v>1</v>
      </c>
      <c r="F302" s="197" t="s">
        <v>201</v>
      </c>
      <c r="H302" s="198">
        <v>2</v>
      </c>
      <c r="I302" s="199"/>
      <c r="L302" s="195"/>
      <c r="M302" s="200"/>
      <c r="T302" s="201"/>
      <c r="AT302" s="196" t="s">
        <v>191</v>
      </c>
      <c r="AU302" s="196" t="s">
        <v>102</v>
      </c>
      <c r="AV302" s="15" t="s">
        <v>189</v>
      </c>
      <c r="AW302" s="15" t="s">
        <v>33</v>
      </c>
      <c r="AX302" s="15" t="s">
        <v>86</v>
      </c>
      <c r="AY302" s="196" t="s">
        <v>182</v>
      </c>
    </row>
    <row r="303" spans="2:65" s="1" customFormat="1" ht="24.2" customHeight="1">
      <c r="B303" s="34"/>
      <c r="C303" s="162" t="s">
        <v>458</v>
      </c>
      <c r="D303" s="162" t="s">
        <v>185</v>
      </c>
      <c r="E303" s="163" t="s">
        <v>459</v>
      </c>
      <c r="F303" s="164" t="s">
        <v>460</v>
      </c>
      <c r="G303" s="165" t="s">
        <v>255</v>
      </c>
      <c r="H303" s="166">
        <v>6</v>
      </c>
      <c r="I303" s="167"/>
      <c r="J303" s="168">
        <f>ROUND(I303*H303,2)</f>
        <v>0</v>
      </c>
      <c r="K303" s="169"/>
      <c r="L303" s="34"/>
      <c r="M303" s="170" t="s">
        <v>1</v>
      </c>
      <c r="N303" s="136" t="s">
        <v>44</v>
      </c>
      <c r="P303" s="171">
        <f>O303*H303</f>
        <v>0</v>
      </c>
      <c r="Q303" s="171">
        <v>0</v>
      </c>
      <c r="R303" s="171">
        <f>Q303*H303</f>
        <v>0</v>
      </c>
      <c r="S303" s="171">
        <v>0</v>
      </c>
      <c r="T303" s="172">
        <f>S303*H303</f>
        <v>0</v>
      </c>
      <c r="AR303" s="173" t="s">
        <v>287</v>
      </c>
      <c r="AT303" s="173" t="s">
        <v>185</v>
      </c>
      <c r="AU303" s="173" t="s">
        <v>102</v>
      </c>
      <c r="AY303" s="17" t="s">
        <v>182</v>
      </c>
      <c r="BE303" s="99">
        <f>IF(N303="základná",J303,0)</f>
        <v>0</v>
      </c>
      <c r="BF303" s="99">
        <f>IF(N303="znížená",J303,0)</f>
        <v>0</v>
      </c>
      <c r="BG303" s="99">
        <f>IF(N303="zákl. prenesená",J303,0)</f>
        <v>0</v>
      </c>
      <c r="BH303" s="99">
        <f>IF(N303="zníž. prenesená",J303,0)</f>
        <v>0</v>
      </c>
      <c r="BI303" s="99">
        <f>IF(N303="nulová",J303,0)</f>
        <v>0</v>
      </c>
      <c r="BJ303" s="17" t="s">
        <v>102</v>
      </c>
      <c r="BK303" s="99">
        <f>ROUND(I303*H303,2)</f>
        <v>0</v>
      </c>
      <c r="BL303" s="17" t="s">
        <v>287</v>
      </c>
      <c r="BM303" s="173" t="s">
        <v>461</v>
      </c>
    </row>
    <row r="304" spans="2:65" s="13" customFormat="1" ht="11.25">
      <c r="B304" s="181"/>
      <c r="D304" s="175" t="s">
        <v>191</v>
      </c>
      <c r="E304" s="182" t="s">
        <v>1</v>
      </c>
      <c r="F304" s="183" t="s">
        <v>462</v>
      </c>
      <c r="H304" s="184">
        <v>2</v>
      </c>
      <c r="I304" s="185"/>
      <c r="L304" s="181"/>
      <c r="M304" s="186"/>
      <c r="T304" s="187"/>
      <c r="AT304" s="182" t="s">
        <v>191</v>
      </c>
      <c r="AU304" s="182" t="s">
        <v>102</v>
      </c>
      <c r="AV304" s="13" t="s">
        <v>102</v>
      </c>
      <c r="AW304" s="13" t="s">
        <v>33</v>
      </c>
      <c r="AX304" s="13" t="s">
        <v>78</v>
      </c>
      <c r="AY304" s="182" t="s">
        <v>182</v>
      </c>
    </row>
    <row r="305" spans="2:65" s="13" customFormat="1" ht="11.25">
      <c r="B305" s="181"/>
      <c r="D305" s="175" t="s">
        <v>191</v>
      </c>
      <c r="E305" s="182" t="s">
        <v>1</v>
      </c>
      <c r="F305" s="183" t="s">
        <v>463</v>
      </c>
      <c r="H305" s="184">
        <v>2</v>
      </c>
      <c r="I305" s="185"/>
      <c r="L305" s="181"/>
      <c r="M305" s="186"/>
      <c r="T305" s="187"/>
      <c r="AT305" s="182" t="s">
        <v>191</v>
      </c>
      <c r="AU305" s="182" t="s">
        <v>102</v>
      </c>
      <c r="AV305" s="13" t="s">
        <v>102</v>
      </c>
      <c r="AW305" s="13" t="s">
        <v>33</v>
      </c>
      <c r="AX305" s="13" t="s">
        <v>78</v>
      </c>
      <c r="AY305" s="182" t="s">
        <v>182</v>
      </c>
    </row>
    <row r="306" spans="2:65" s="13" customFormat="1" ht="11.25">
      <c r="B306" s="181"/>
      <c r="D306" s="175" t="s">
        <v>191</v>
      </c>
      <c r="E306" s="182" t="s">
        <v>1</v>
      </c>
      <c r="F306" s="183" t="s">
        <v>464</v>
      </c>
      <c r="H306" s="184">
        <v>2</v>
      </c>
      <c r="I306" s="185"/>
      <c r="L306" s="181"/>
      <c r="M306" s="186"/>
      <c r="T306" s="187"/>
      <c r="AT306" s="182" t="s">
        <v>191</v>
      </c>
      <c r="AU306" s="182" t="s">
        <v>102</v>
      </c>
      <c r="AV306" s="13" t="s">
        <v>102</v>
      </c>
      <c r="AW306" s="13" t="s">
        <v>33</v>
      </c>
      <c r="AX306" s="13" t="s">
        <v>78</v>
      </c>
      <c r="AY306" s="182" t="s">
        <v>182</v>
      </c>
    </row>
    <row r="307" spans="2:65" s="15" customFormat="1" ht="11.25">
      <c r="B307" s="195"/>
      <c r="D307" s="175" t="s">
        <v>191</v>
      </c>
      <c r="E307" s="196" t="s">
        <v>1</v>
      </c>
      <c r="F307" s="197" t="s">
        <v>201</v>
      </c>
      <c r="H307" s="198">
        <v>6</v>
      </c>
      <c r="I307" s="199"/>
      <c r="L307" s="195"/>
      <c r="M307" s="200"/>
      <c r="T307" s="201"/>
      <c r="AT307" s="196" t="s">
        <v>191</v>
      </c>
      <c r="AU307" s="196" t="s">
        <v>102</v>
      </c>
      <c r="AV307" s="15" t="s">
        <v>189</v>
      </c>
      <c r="AW307" s="15" t="s">
        <v>33</v>
      </c>
      <c r="AX307" s="15" t="s">
        <v>86</v>
      </c>
      <c r="AY307" s="196" t="s">
        <v>182</v>
      </c>
    </row>
    <row r="308" spans="2:65" s="1" customFormat="1" ht="16.5" customHeight="1">
      <c r="B308" s="34"/>
      <c r="C308" s="202" t="s">
        <v>465</v>
      </c>
      <c r="D308" s="202" t="s">
        <v>336</v>
      </c>
      <c r="E308" s="203" t="s">
        <v>466</v>
      </c>
      <c r="F308" s="204" t="s">
        <v>467</v>
      </c>
      <c r="G308" s="205" t="s">
        <v>255</v>
      </c>
      <c r="H308" s="206">
        <v>4</v>
      </c>
      <c r="I308" s="207"/>
      <c r="J308" s="208">
        <f>ROUND(I308*H308,2)</f>
        <v>0</v>
      </c>
      <c r="K308" s="209"/>
      <c r="L308" s="210"/>
      <c r="M308" s="211" t="s">
        <v>1</v>
      </c>
      <c r="N308" s="212" t="s">
        <v>44</v>
      </c>
      <c r="P308" s="171">
        <f>O308*H308</f>
        <v>0</v>
      </c>
      <c r="Q308" s="171">
        <v>2.5000000000000001E-4</v>
      </c>
      <c r="R308" s="171">
        <f>Q308*H308</f>
        <v>1E-3</v>
      </c>
      <c r="S308" s="171">
        <v>0</v>
      </c>
      <c r="T308" s="172">
        <f>S308*H308</f>
        <v>0</v>
      </c>
      <c r="AR308" s="173" t="s">
        <v>340</v>
      </c>
      <c r="AT308" s="173" t="s">
        <v>336</v>
      </c>
      <c r="AU308" s="173" t="s">
        <v>102</v>
      </c>
      <c r="AY308" s="17" t="s">
        <v>182</v>
      </c>
      <c r="BE308" s="99">
        <f>IF(N308="základná",J308,0)</f>
        <v>0</v>
      </c>
      <c r="BF308" s="99">
        <f>IF(N308="znížená",J308,0)</f>
        <v>0</v>
      </c>
      <c r="BG308" s="99">
        <f>IF(N308="zákl. prenesená",J308,0)</f>
        <v>0</v>
      </c>
      <c r="BH308" s="99">
        <f>IF(N308="zníž. prenesená",J308,0)</f>
        <v>0</v>
      </c>
      <c r="BI308" s="99">
        <f>IF(N308="nulová",J308,0)</f>
        <v>0</v>
      </c>
      <c r="BJ308" s="17" t="s">
        <v>102</v>
      </c>
      <c r="BK308" s="99">
        <f>ROUND(I308*H308,2)</f>
        <v>0</v>
      </c>
      <c r="BL308" s="17" t="s">
        <v>287</v>
      </c>
      <c r="BM308" s="173" t="s">
        <v>468</v>
      </c>
    </row>
    <row r="309" spans="2:65" s="1" customFormat="1" ht="16.5" customHeight="1">
      <c r="B309" s="34"/>
      <c r="C309" s="202" t="s">
        <v>469</v>
      </c>
      <c r="D309" s="202" t="s">
        <v>336</v>
      </c>
      <c r="E309" s="203" t="s">
        <v>470</v>
      </c>
      <c r="F309" s="204" t="s">
        <v>471</v>
      </c>
      <c r="G309" s="205" t="s">
        <v>255</v>
      </c>
      <c r="H309" s="206">
        <v>2</v>
      </c>
      <c r="I309" s="207"/>
      <c r="J309" s="208">
        <f>ROUND(I309*H309,2)</f>
        <v>0</v>
      </c>
      <c r="K309" s="209"/>
      <c r="L309" s="210"/>
      <c r="M309" s="211" t="s">
        <v>1</v>
      </c>
      <c r="N309" s="212" t="s">
        <v>44</v>
      </c>
      <c r="P309" s="171">
        <f>O309*H309</f>
        <v>0</v>
      </c>
      <c r="Q309" s="171">
        <v>5.0000000000000001E-4</v>
      </c>
      <c r="R309" s="171">
        <f>Q309*H309</f>
        <v>1E-3</v>
      </c>
      <c r="S309" s="171">
        <v>0</v>
      </c>
      <c r="T309" s="172">
        <f>S309*H309</f>
        <v>0</v>
      </c>
      <c r="AR309" s="173" t="s">
        <v>340</v>
      </c>
      <c r="AT309" s="173" t="s">
        <v>336</v>
      </c>
      <c r="AU309" s="173" t="s">
        <v>102</v>
      </c>
      <c r="AY309" s="17" t="s">
        <v>182</v>
      </c>
      <c r="BE309" s="99">
        <f>IF(N309="základná",J309,0)</f>
        <v>0</v>
      </c>
      <c r="BF309" s="99">
        <f>IF(N309="znížená",J309,0)</f>
        <v>0</v>
      </c>
      <c r="BG309" s="99">
        <f>IF(N309="zákl. prenesená",J309,0)</f>
        <v>0</v>
      </c>
      <c r="BH309" s="99">
        <f>IF(N309="zníž. prenesená",J309,0)</f>
        <v>0</v>
      </c>
      <c r="BI309" s="99">
        <f>IF(N309="nulová",J309,0)</f>
        <v>0</v>
      </c>
      <c r="BJ309" s="17" t="s">
        <v>102</v>
      </c>
      <c r="BK309" s="99">
        <f>ROUND(I309*H309,2)</f>
        <v>0</v>
      </c>
      <c r="BL309" s="17" t="s">
        <v>287</v>
      </c>
      <c r="BM309" s="173" t="s">
        <v>472</v>
      </c>
    </row>
    <row r="310" spans="2:65" s="1" customFormat="1" ht="21.75" customHeight="1">
      <c r="B310" s="34"/>
      <c r="C310" s="162" t="s">
        <v>473</v>
      </c>
      <c r="D310" s="162" t="s">
        <v>185</v>
      </c>
      <c r="E310" s="163" t="s">
        <v>474</v>
      </c>
      <c r="F310" s="164" t="s">
        <v>475</v>
      </c>
      <c r="G310" s="165" t="s">
        <v>255</v>
      </c>
      <c r="H310" s="166">
        <v>3</v>
      </c>
      <c r="I310" s="167"/>
      <c r="J310" s="168">
        <f>ROUND(I310*H310,2)</f>
        <v>0</v>
      </c>
      <c r="K310" s="169"/>
      <c r="L310" s="34"/>
      <c r="M310" s="170" t="s">
        <v>1</v>
      </c>
      <c r="N310" s="136" t="s">
        <v>44</v>
      </c>
      <c r="P310" s="171">
        <f>O310*H310</f>
        <v>0</v>
      </c>
      <c r="Q310" s="171">
        <v>0</v>
      </c>
      <c r="R310" s="171">
        <f>Q310*H310</f>
        <v>0</v>
      </c>
      <c r="S310" s="171">
        <v>0</v>
      </c>
      <c r="T310" s="172">
        <f>S310*H310</f>
        <v>0</v>
      </c>
      <c r="AR310" s="173" t="s">
        <v>287</v>
      </c>
      <c r="AT310" s="173" t="s">
        <v>185</v>
      </c>
      <c r="AU310" s="173" t="s">
        <v>102</v>
      </c>
      <c r="AY310" s="17" t="s">
        <v>182</v>
      </c>
      <c r="BE310" s="99">
        <f>IF(N310="základná",J310,0)</f>
        <v>0</v>
      </c>
      <c r="BF310" s="99">
        <f>IF(N310="znížená",J310,0)</f>
        <v>0</v>
      </c>
      <c r="BG310" s="99">
        <f>IF(N310="zákl. prenesená",J310,0)</f>
        <v>0</v>
      </c>
      <c r="BH310" s="99">
        <f>IF(N310="zníž. prenesená",J310,0)</f>
        <v>0</v>
      </c>
      <c r="BI310" s="99">
        <f>IF(N310="nulová",J310,0)</f>
        <v>0</v>
      </c>
      <c r="BJ310" s="17" t="s">
        <v>102</v>
      </c>
      <c r="BK310" s="99">
        <f>ROUND(I310*H310,2)</f>
        <v>0</v>
      </c>
      <c r="BL310" s="17" t="s">
        <v>287</v>
      </c>
      <c r="BM310" s="173" t="s">
        <v>476</v>
      </c>
    </row>
    <row r="311" spans="2:65" s="1" customFormat="1" ht="16.5" customHeight="1">
      <c r="B311" s="34"/>
      <c r="C311" s="202" t="s">
        <v>477</v>
      </c>
      <c r="D311" s="202" t="s">
        <v>336</v>
      </c>
      <c r="E311" s="203" t="s">
        <v>478</v>
      </c>
      <c r="F311" s="204" t="s">
        <v>479</v>
      </c>
      <c r="G311" s="205" t="s">
        <v>255</v>
      </c>
      <c r="H311" s="206">
        <v>3</v>
      </c>
      <c r="I311" s="207"/>
      <c r="J311" s="208">
        <f>ROUND(I311*H311,2)</f>
        <v>0</v>
      </c>
      <c r="K311" s="209"/>
      <c r="L311" s="210"/>
      <c r="M311" s="211" t="s">
        <v>1</v>
      </c>
      <c r="N311" s="212" t="s">
        <v>44</v>
      </c>
      <c r="P311" s="171">
        <f>O311*H311</f>
        <v>0</v>
      </c>
      <c r="Q311" s="171">
        <v>5.5999999999999999E-3</v>
      </c>
      <c r="R311" s="171">
        <f>Q311*H311</f>
        <v>1.6799999999999999E-2</v>
      </c>
      <c r="S311" s="171">
        <v>0</v>
      </c>
      <c r="T311" s="172">
        <f>S311*H311</f>
        <v>0</v>
      </c>
      <c r="AR311" s="173" t="s">
        <v>340</v>
      </c>
      <c r="AT311" s="173" t="s">
        <v>336</v>
      </c>
      <c r="AU311" s="173" t="s">
        <v>102</v>
      </c>
      <c r="AY311" s="17" t="s">
        <v>182</v>
      </c>
      <c r="BE311" s="99">
        <f>IF(N311="základná",J311,0)</f>
        <v>0</v>
      </c>
      <c r="BF311" s="99">
        <f>IF(N311="znížená",J311,0)</f>
        <v>0</v>
      </c>
      <c r="BG311" s="99">
        <f>IF(N311="zákl. prenesená",J311,0)</f>
        <v>0</v>
      </c>
      <c r="BH311" s="99">
        <f>IF(N311="zníž. prenesená",J311,0)</f>
        <v>0</v>
      </c>
      <c r="BI311" s="99">
        <f>IF(N311="nulová",J311,0)</f>
        <v>0</v>
      </c>
      <c r="BJ311" s="17" t="s">
        <v>102</v>
      </c>
      <c r="BK311" s="99">
        <f>ROUND(I311*H311,2)</f>
        <v>0</v>
      </c>
      <c r="BL311" s="17" t="s">
        <v>287</v>
      </c>
      <c r="BM311" s="173" t="s">
        <v>480</v>
      </c>
    </row>
    <row r="312" spans="2:65" s="1" customFormat="1" ht="24.2" customHeight="1">
      <c r="B312" s="34"/>
      <c r="C312" s="162" t="s">
        <v>481</v>
      </c>
      <c r="D312" s="162" t="s">
        <v>185</v>
      </c>
      <c r="E312" s="163" t="s">
        <v>482</v>
      </c>
      <c r="F312" s="164" t="s">
        <v>483</v>
      </c>
      <c r="G312" s="165" t="s">
        <v>379</v>
      </c>
      <c r="H312" s="166">
        <v>2</v>
      </c>
      <c r="I312" s="167"/>
      <c r="J312" s="168">
        <f>ROUND(I312*H312,2)</f>
        <v>0</v>
      </c>
      <c r="K312" s="169"/>
      <c r="L312" s="34"/>
      <c r="M312" s="170" t="s">
        <v>1</v>
      </c>
      <c r="N312" s="136" t="s">
        <v>44</v>
      </c>
      <c r="P312" s="171">
        <f>O312*H312</f>
        <v>0</v>
      </c>
      <c r="Q312" s="171">
        <v>0</v>
      </c>
      <c r="R312" s="171">
        <f>Q312*H312</f>
        <v>0</v>
      </c>
      <c r="S312" s="171">
        <v>3.4700000000000002E-2</v>
      </c>
      <c r="T312" s="172">
        <f>S312*H312</f>
        <v>6.9400000000000003E-2</v>
      </c>
      <c r="AR312" s="173" t="s">
        <v>287</v>
      </c>
      <c r="AT312" s="173" t="s">
        <v>185</v>
      </c>
      <c r="AU312" s="173" t="s">
        <v>102</v>
      </c>
      <c r="AY312" s="17" t="s">
        <v>182</v>
      </c>
      <c r="BE312" s="99">
        <f>IF(N312="základná",J312,0)</f>
        <v>0</v>
      </c>
      <c r="BF312" s="99">
        <f>IF(N312="znížená",J312,0)</f>
        <v>0</v>
      </c>
      <c r="BG312" s="99">
        <f>IF(N312="zákl. prenesená",J312,0)</f>
        <v>0</v>
      </c>
      <c r="BH312" s="99">
        <f>IF(N312="zníž. prenesená",J312,0)</f>
        <v>0</v>
      </c>
      <c r="BI312" s="99">
        <f>IF(N312="nulová",J312,0)</f>
        <v>0</v>
      </c>
      <c r="BJ312" s="17" t="s">
        <v>102</v>
      </c>
      <c r="BK312" s="99">
        <f>ROUND(I312*H312,2)</f>
        <v>0</v>
      </c>
      <c r="BL312" s="17" t="s">
        <v>287</v>
      </c>
      <c r="BM312" s="173" t="s">
        <v>484</v>
      </c>
    </row>
    <row r="313" spans="2:65" s="12" customFormat="1" ht="11.25">
      <c r="B313" s="174"/>
      <c r="D313" s="175" t="s">
        <v>191</v>
      </c>
      <c r="E313" s="176" t="s">
        <v>1</v>
      </c>
      <c r="F313" s="177" t="s">
        <v>439</v>
      </c>
      <c r="H313" s="176" t="s">
        <v>1</v>
      </c>
      <c r="I313" s="178"/>
      <c r="L313" s="174"/>
      <c r="M313" s="179"/>
      <c r="T313" s="180"/>
      <c r="AT313" s="176" t="s">
        <v>191</v>
      </c>
      <c r="AU313" s="176" t="s">
        <v>102</v>
      </c>
      <c r="AV313" s="12" t="s">
        <v>86</v>
      </c>
      <c r="AW313" s="12" t="s">
        <v>33</v>
      </c>
      <c r="AX313" s="12" t="s">
        <v>78</v>
      </c>
      <c r="AY313" s="176" t="s">
        <v>182</v>
      </c>
    </row>
    <row r="314" spans="2:65" s="13" customFormat="1" ht="11.25">
      <c r="B314" s="181"/>
      <c r="D314" s="175" t="s">
        <v>191</v>
      </c>
      <c r="E314" s="182" t="s">
        <v>1</v>
      </c>
      <c r="F314" s="183" t="s">
        <v>440</v>
      </c>
      <c r="H314" s="184">
        <v>1</v>
      </c>
      <c r="I314" s="185"/>
      <c r="L314" s="181"/>
      <c r="M314" s="186"/>
      <c r="T314" s="187"/>
      <c r="AT314" s="182" t="s">
        <v>191</v>
      </c>
      <c r="AU314" s="182" t="s">
        <v>102</v>
      </c>
      <c r="AV314" s="13" t="s">
        <v>102</v>
      </c>
      <c r="AW314" s="13" t="s">
        <v>33</v>
      </c>
      <c r="AX314" s="13" t="s">
        <v>78</v>
      </c>
      <c r="AY314" s="182" t="s">
        <v>182</v>
      </c>
    </row>
    <row r="315" spans="2:65" s="13" customFormat="1" ht="11.25">
      <c r="B315" s="181"/>
      <c r="D315" s="175" t="s">
        <v>191</v>
      </c>
      <c r="E315" s="182" t="s">
        <v>1</v>
      </c>
      <c r="F315" s="183" t="s">
        <v>441</v>
      </c>
      <c r="H315" s="184">
        <v>1</v>
      </c>
      <c r="I315" s="185"/>
      <c r="L315" s="181"/>
      <c r="M315" s="186"/>
      <c r="T315" s="187"/>
      <c r="AT315" s="182" t="s">
        <v>191</v>
      </c>
      <c r="AU315" s="182" t="s">
        <v>102</v>
      </c>
      <c r="AV315" s="13" t="s">
        <v>102</v>
      </c>
      <c r="AW315" s="13" t="s">
        <v>33</v>
      </c>
      <c r="AX315" s="13" t="s">
        <v>78</v>
      </c>
      <c r="AY315" s="182" t="s">
        <v>182</v>
      </c>
    </row>
    <row r="316" spans="2:65" s="15" customFormat="1" ht="11.25">
      <c r="B316" s="195"/>
      <c r="D316" s="175" t="s">
        <v>191</v>
      </c>
      <c r="E316" s="196" t="s">
        <v>1</v>
      </c>
      <c r="F316" s="197" t="s">
        <v>201</v>
      </c>
      <c r="H316" s="198">
        <v>2</v>
      </c>
      <c r="I316" s="199"/>
      <c r="L316" s="195"/>
      <c r="M316" s="200"/>
      <c r="T316" s="201"/>
      <c r="AT316" s="196" t="s">
        <v>191</v>
      </c>
      <c r="AU316" s="196" t="s">
        <v>102</v>
      </c>
      <c r="AV316" s="15" t="s">
        <v>189</v>
      </c>
      <c r="AW316" s="15" t="s">
        <v>33</v>
      </c>
      <c r="AX316" s="15" t="s">
        <v>86</v>
      </c>
      <c r="AY316" s="196" t="s">
        <v>182</v>
      </c>
    </row>
    <row r="317" spans="2:65" s="1" customFormat="1" ht="37.9" customHeight="1">
      <c r="B317" s="34"/>
      <c r="C317" s="162" t="s">
        <v>485</v>
      </c>
      <c r="D317" s="162" t="s">
        <v>185</v>
      </c>
      <c r="E317" s="163" t="s">
        <v>486</v>
      </c>
      <c r="F317" s="164" t="s">
        <v>487</v>
      </c>
      <c r="G317" s="165" t="s">
        <v>379</v>
      </c>
      <c r="H317" s="166">
        <v>4</v>
      </c>
      <c r="I317" s="167"/>
      <c r="J317" s="168">
        <f>ROUND(I317*H317,2)</f>
        <v>0</v>
      </c>
      <c r="K317" s="169"/>
      <c r="L317" s="34"/>
      <c r="M317" s="170" t="s">
        <v>1</v>
      </c>
      <c r="N317" s="136" t="s">
        <v>44</v>
      </c>
      <c r="P317" s="171">
        <f>O317*H317</f>
        <v>0</v>
      </c>
      <c r="Q317" s="171">
        <v>0</v>
      </c>
      <c r="R317" s="171">
        <f>Q317*H317</f>
        <v>0</v>
      </c>
      <c r="S317" s="171">
        <v>1.4930000000000001E-2</v>
      </c>
      <c r="T317" s="172">
        <f>S317*H317</f>
        <v>5.9720000000000002E-2</v>
      </c>
      <c r="AR317" s="173" t="s">
        <v>287</v>
      </c>
      <c r="AT317" s="173" t="s">
        <v>185</v>
      </c>
      <c r="AU317" s="173" t="s">
        <v>102</v>
      </c>
      <c r="AY317" s="17" t="s">
        <v>182</v>
      </c>
      <c r="BE317" s="99">
        <f>IF(N317="základná",J317,0)</f>
        <v>0</v>
      </c>
      <c r="BF317" s="99">
        <f>IF(N317="znížená",J317,0)</f>
        <v>0</v>
      </c>
      <c r="BG317" s="99">
        <f>IF(N317="zákl. prenesená",J317,0)</f>
        <v>0</v>
      </c>
      <c r="BH317" s="99">
        <f>IF(N317="zníž. prenesená",J317,0)</f>
        <v>0</v>
      </c>
      <c r="BI317" s="99">
        <f>IF(N317="nulová",J317,0)</f>
        <v>0</v>
      </c>
      <c r="BJ317" s="17" t="s">
        <v>102</v>
      </c>
      <c r="BK317" s="99">
        <f>ROUND(I317*H317,2)</f>
        <v>0</v>
      </c>
      <c r="BL317" s="17" t="s">
        <v>287</v>
      </c>
      <c r="BM317" s="173" t="s">
        <v>488</v>
      </c>
    </row>
    <row r="318" spans="2:65" s="13" customFormat="1" ht="11.25">
      <c r="B318" s="181"/>
      <c r="D318" s="175" t="s">
        <v>191</v>
      </c>
      <c r="E318" s="182" t="s">
        <v>1</v>
      </c>
      <c r="F318" s="183" t="s">
        <v>462</v>
      </c>
      <c r="H318" s="184">
        <v>2</v>
      </c>
      <c r="I318" s="185"/>
      <c r="L318" s="181"/>
      <c r="M318" s="186"/>
      <c r="T318" s="187"/>
      <c r="AT318" s="182" t="s">
        <v>191</v>
      </c>
      <c r="AU318" s="182" t="s">
        <v>102</v>
      </c>
      <c r="AV318" s="13" t="s">
        <v>102</v>
      </c>
      <c r="AW318" s="13" t="s">
        <v>33</v>
      </c>
      <c r="AX318" s="13" t="s">
        <v>78</v>
      </c>
      <c r="AY318" s="182" t="s">
        <v>182</v>
      </c>
    </row>
    <row r="319" spans="2:65" s="13" customFormat="1" ht="11.25">
      <c r="B319" s="181"/>
      <c r="D319" s="175" t="s">
        <v>191</v>
      </c>
      <c r="E319" s="182" t="s">
        <v>1</v>
      </c>
      <c r="F319" s="183" t="s">
        <v>464</v>
      </c>
      <c r="H319" s="184">
        <v>2</v>
      </c>
      <c r="I319" s="185"/>
      <c r="L319" s="181"/>
      <c r="M319" s="186"/>
      <c r="T319" s="187"/>
      <c r="AT319" s="182" t="s">
        <v>191</v>
      </c>
      <c r="AU319" s="182" t="s">
        <v>102</v>
      </c>
      <c r="AV319" s="13" t="s">
        <v>102</v>
      </c>
      <c r="AW319" s="13" t="s">
        <v>33</v>
      </c>
      <c r="AX319" s="13" t="s">
        <v>78</v>
      </c>
      <c r="AY319" s="182" t="s">
        <v>182</v>
      </c>
    </row>
    <row r="320" spans="2:65" s="15" customFormat="1" ht="11.25">
      <c r="B320" s="195"/>
      <c r="D320" s="175" t="s">
        <v>191</v>
      </c>
      <c r="E320" s="196" t="s">
        <v>1</v>
      </c>
      <c r="F320" s="197" t="s">
        <v>201</v>
      </c>
      <c r="H320" s="198">
        <v>4</v>
      </c>
      <c r="I320" s="199"/>
      <c r="L320" s="195"/>
      <c r="M320" s="200"/>
      <c r="T320" s="201"/>
      <c r="AT320" s="196" t="s">
        <v>191</v>
      </c>
      <c r="AU320" s="196" t="s">
        <v>102</v>
      </c>
      <c r="AV320" s="15" t="s">
        <v>189</v>
      </c>
      <c r="AW320" s="15" t="s">
        <v>33</v>
      </c>
      <c r="AX320" s="15" t="s">
        <v>86</v>
      </c>
      <c r="AY320" s="196" t="s">
        <v>182</v>
      </c>
    </row>
    <row r="321" spans="2:65" s="1" customFormat="1" ht="21.75" customHeight="1">
      <c r="B321" s="34"/>
      <c r="C321" s="162" t="s">
        <v>489</v>
      </c>
      <c r="D321" s="162" t="s">
        <v>185</v>
      </c>
      <c r="E321" s="163" t="s">
        <v>490</v>
      </c>
      <c r="F321" s="164" t="s">
        <v>491</v>
      </c>
      <c r="G321" s="165" t="s">
        <v>379</v>
      </c>
      <c r="H321" s="166">
        <v>2</v>
      </c>
      <c r="I321" s="167"/>
      <c r="J321" s="168">
        <f>ROUND(I321*H321,2)</f>
        <v>0</v>
      </c>
      <c r="K321" s="169"/>
      <c r="L321" s="34"/>
      <c r="M321" s="170" t="s">
        <v>1</v>
      </c>
      <c r="N321" s="136" t="s">
        <v>44</v>
      </c>
      <c r="P321" s="171">
        <f>O321*H321</f>
        <v>0</v>
      </c>
      <c r="Q321" s="171">
        <v>0</v>
      </c>
      <c r="R321" s="171">
        <f>Q321*H321</f>
        <v>0</v>
      </c>
      <c r="S321" s="171">
        <v>8.5999999999999998E-4</v>
      </c>
      <c r="T321" s="172">
        <f>S321*H321</f>
        <v>1.72E-3</v>
      </c>
      <c r="AR321" s="173" t="s">
        <v>287</v>
      </c>
      <c r="AT321" s="173" t="s">
        <v>185</v>
      </c>
      <c r="AU321" s="173" t="s">
        <v>102</v>
      </c>
      <c r="AY321" s="17" t="s">
        <v>182</v>
      </c>
      <c r="BE321" s="99">
        <f>IF(N321="základná",J321,0)</f>
        <v>0</v>
      </c>
      <c r="BF321" s="99">
        <f>IF(N321="znížená",J321,0)</f>
        <v>0</v>
      </c>
      <c r="BG321" s="99">
        <f>IF(N321="zákl. prenesená",J321,0)</f>
        <v>0</v>
      </c>
      <c r="BH321" s="99">
        <f>IF(N321="zníž. prenesená",J321,0)</f>
        <v>0</v>
      </c>
      <c r="BI321" s="99">
        <f>IF(N321="nulová",J321,0)</f>
        <v>0</v>
      </c>
      <c r="BJ321" s="17" t="s">
        <v>102</v>
      </c>
      <c r="BK321" s="99">
        <f>ROUND(I321*H321,2)</f>
        <v>0</v>
      </c>
      <c r="BL321" s="17" t="s">
        <v>287</v>
      </c>
      <c r="BM321" s="173" t="s">
        <v>492</v>
      </c>
    </row>
    <row r="322" spans="2:65" s="13" customFormat="1" ht="11.25">
      <c r="B322" s="181"/>
      <c r="D322" s="175" t="s">
        <v>191</v>
      </c>
      <c r="E322" s="182" t="s">
        <v>1</v>
      </c>
      <c r="F322" s="183" t="s">
        <v>381</v>
      </c>
      <c r="H322" s="184">
        <v>1</v>
      </c>
      <c r="I322" s="185"/>
      <c r="L322" s="181"/>
      <c r="M322" s="186"/>
      <c r="T322" s="187"/>
      <c r="AT322" s="182" t="s">
        <v>191</v>
      </c>
      <c r="AU322" s="182" t="s">
        <v>102</v>
      </c>
      <c r="AV322" s="13" t="s">
        <v>102</v>
      </c>
      <c r="AW322" s="13" t="s">
        <v>33</v>
      </c>
      <c r="AX322" s="13" t="s">
        <v>78</v>
      </c>
      <c r="AY322" s="182" t="s">
        <v>182</v>
      </c>
    </row>
    <row r="323" spans="2:65" s="13" customFormat="1" ht="11.25">
      <c r="B323" s="181"/>
      <c r="D323" s="175" t="s">
        <v>191</v>
      </c>
      <c r="E323" s="182" t="s">
        <v>1</v>
      </c>
      <c r="F323" s="183" t="s">
        <v>382</v>
      </c>
      <c r="H323" s="184">
        <v>1</v>
      </c>
      <c r="I323" s="185"/>
      <c r="L323" s="181"/>
      <c r="M323" s="186"/>
      <c r="T323" s="187"/>
      <c r="AT323" s="182" t="s">
        <v>191</v>
      </c>
      <c r="AU323" s="182" t="s">
        <v>102</v>
      </c>
      <c r="AV323" s="13" t="s">
        <v>102</v>
      </c>
      <c r="AW323" s="13" t="s">
        <v>33</v>
      </c>
      <c r="AX323" s="13" t="s">
        <v>78</v>
      </c>
      <c r="AY323" s="182" t="s">
        <v>182</v>
      </c>
    </row>
    <row r="324" spans="2:65" s="15" customFormat="1" ht="11.25">
      <c r="B324" s="195"/>
      <c r="D324" s="175" t="s">
        <v>191</v>
      </c>
      <c r="E324" s="196" t="s">
        <v>1</v>
      </c>
      <c r="F324" s="197" t="s">
        <v>201</v>
      </c>
      <c r="H324" s="198">
        <v>2</v>
      </c>
      <c r="I324" s="199"/>
      <c r="L324" s="195"/>
      <c r="M324" s="200"/>
      <c r="T324" s="201"/>
      <c r="AT324" s="196" t="s">
        <v>191</v>
      </c>
      <c r="AU324" s="196" t="s">
        <v>102</v>
      </c>
      <c r="AV324" s="15" t="s">
        <v>189</v>
      </c>
      <c r="AW324" s="15" t="s">
        <v>33</v>
      </c>
      <c r="AX324" s="15" t="s">
        <v>86</v>
      </c>
      <c r="AY324" s="196" t="s">
        <v>182</v>
      </c>
    </row>
    <row r="325" spans="2:65" s="1" customFormat="1" ht="24.2" customHeight="1">
      <c r="B325" s="34"/>
      <c r="C325" s="162" t="s">
        <v>493</v>
      </c>
      <c r="D325" s="162" t="s">
        <v>185</v>
      </c>
      <c r="E325" s="163" t="s">
        <v>494</v>
      </c>
      <c r="F325" s="164" t="s">
        <v>495</v>
      </c>
      <c r="G325" s="165" t="s">
        <v>379</v>
      </c>
      <c r="H325" s="166">
        <v>2</v>
      </c>
      <c r="I325" s="167"/>
      <c r="J325" s="168">
        <f>ROUND(I325*H325,2)</f>
        <v>0</v>
      </c>
      <c r="K325" s="169"/>
      <c r="L325" s="34"/>
      <c r="M325" s="170" t="s">
        <v>1</v>
      </c>
      <c r="N325" s="136" t="s">
        <v>44</v>
      </c>
      <c r="P325" s="171">
        <f>O325*H325</f>
        <v>0</v>
      </c>
      <c r="Q325" s="171">
        <v>0</v>
      </c>
      <c r="R325" s="171">
        <f>Q325*H325</f>
        <v>0</v>
      </c>
      <c r="S325" s="171">
        <v>2.5999999999999999E-3</v>
      </c>
      <c r="T325" s="172">
        <f>S325*H325</f>
        <v>5.1999999999999998E-3</v>
      </c>
      <c r="AR325" s="173" t="s">
        <v>287</v>
      </c>
      <c r="AT325" s="173" t="s">
        <v>185</v>
      </c>
      <c r="AU325" s="173" t="s">
        <v>102</v>
      </c>
      <c r="AY325" s="17" t="s">
        <v>182</v>
      </c>
      <c r="BE325" s="99">
        <f>IF(N325="základná",J325,0)</f>
        <v>0</v>
      </c>
      <c r="BF325" s="99">
        <f>IF(N325="znížená",J325,0)</f>
        <v>0</v>
      </c>
      <c r="BG325" s="99">
        <f>IF(N325="zákl. prenesená",J325,0)</f>
        <v>0</v>
      </c>
      <c r="BH325" s="99">
        <f>IF(N325="zníž. prenesená",J325,0)</f>
        <v>0</v>
      </c>
      <c r="BI325" s="99">
        <f>IF(N325="nulová",J325,0)</f>
        <v>0</v>
      </c>
      <c r="BJ325" s="17" t="s">
        <v>102</v>
      </c>
      <c r="BK325" s="99">
        <f>ROUND(I325*H325,2)</f>
        <v>0</v>
      </c>
      <c r="BL325" s="17" t="s">
        <v>287</v>
      </c>
      <c r="BM325" s="173" t="s">
        <v>496</v>
      </c>
    </row>
    <row r="326" spans="2:65" s="12" customFormat="1" ht="11.25">
      <c r="B326" s="174"/>
      <c r="D326" s="175" t="s">
        <v>191</v>
      </c>
      <c r="E326" s="176" t="s">
        <v>1</v>
      </c>
      <c r="F326" s="177" t="s">
        <v>439</v>
      </c>
      <c r="H326" s="176" t="s">
        <v>1</v>
      </c>
      <c r="I326" s="178"/>
      <c r="L326" s="174"/>
      <c r="M326" s="179"/>
      <c r="T326" s="180"/>
      <c r="AT326" s="176" t="s">
        <v>191</v>
      </c>
      <c r="AU326" s="176" t="s">
        <v>102</v>
      </c>
      <c r="AV326" s="12" t="s">
        <v>86</v>
      </c>
      <c r="AW326" s="12" t="s">
        <v>33</v>
      </c>
      <c r="AX326" s="12" t="s">
        <v>78</v>
      </c>
      <c r="AY326" s="176" t="s">
        <v>182</v>
      </c>
    </row>
    <row r="327" spans="2:65" s="13" customFormat="1" ht="11.25">
      <c r="B327" s="181"/>
      <c r="D327" s="175" t="s">
        <v>191</v>
      </c>
      <c r="E327" s="182" t="s">
        <v>1</v>
      </c>
      <c r="F327" s="183" t="s">
        <v>440</v>
      </c>
      <c r="H327" s="184">
        <v>1</v>
      </c>
      <c r="I327" s="185"/>
      <c r="L327" s="181"/>
      <c r="M327" s="186"/>
      <c r="T327" s="187"/>
      <c r="AT327" s="182" t="s">
        <v>191</v>
      </c>
      <c r="AU327" s="182" t="s">
        <v>102</v>
      </c>
      <c r="AV327" s="13" t="s">
        <v>102</v>
      </c>
      <c r="AW327" s="13" t="s">
        <v>33</v>
      </c>
      <c r="AX327" s="13" t="s">
        <v>78</v>
      </c>
      <c r="AY327" s="182" t="s">
        <v>182</v>
      </c>
    </row>
    <row r="328" spans="2:65" s="13" customFormat="1" ht="11.25">
      <c r="B328" s="181"/>
      <c r="D328" s="175" t="s">
        <v>191</v>
      </c>
      <c r="E328" s="182" t="s">
        <v>1</v>
      </c>
      <c r="F328" s="183" t="s">
        <v>441</v>
      </c>
      <c r="H328" s="184">
        <v>1</v>
      </c>
      <c r="I328" s="185"/>
      <c r="L328" s="181"/>
      <c r="M328" s="186"/>
      <c r="T328" s="187"/>
      <c r="AT328" s="182" t="s">
        <v>191</v>
      </c>
      <c r="AU328" s="182" t="s">
        <v>102</v>
      </c>
      <c r="AV328" s="13" t="s">
        <v>102</v>
      </c>
      <c r="AW328" s="13" t="s">
        <v>33</v>
      </c>
      <c r="AX328" s="13" t="s">
        <v>78</v>
      </c>
      <c r="AY328" s="182" t="s">
        <v>182</v>
      </c>
    </row>
    <row r="329" spans="2:65" s="15" customFormat="1" ht="11.25">
      <c r="B329" s="195"/>
      <c r="D329" s="175" t="s">
        <v>191</v>
      </c>
      <c r="E329" s="196" t="s">
        <v>1</v>
      </c>
      <c r="F329" s="197" t="s">
        <v>201</v>
      </c>
      <c r="H329" s="198">
        <v>2</v>
      </c>
      <c r="I329" s="199"/>
      <c r="L329" s="195"/>
      <c r="M329" s="200"/>
      <c r="T329" s="201"/>
      <c r="AT329" s="196" t="s">
        <v>191</v>
      </c>
      <c r="AU329" s="196" t="s">
        <v>102</v>
      </c>
      <c r="AV329" s="15" t="s">
        <v>189</v>
      </c>
      <c r="AW329" s="15" t="s">
        <v>33</v>
      </c>
      <c r="AX329" s="15" t="s">
        <v>86</v>
      </c>
      <c r="AY329" s="196" t="s">
        <v>182</v>
      </c>
    </row>
    <row r="330" spans="2:65" s="1" customFormat="1" ht="33" customHeight="1">
      <c r="B330" s="34"/>
      <c r="C330" s="162" t="s">
        <v>497</v>
      </c>
      <c r="D330" s="162" t="s">
        <v>185</v>
      </c>
      <c r="E330" s="163" t="s">
        <v>498</v>
      </c>
      <c r="F330" s="164" t="s">
        <v>499</v>
      </c>
      <c r="G330" s="165" t="s">
        <v>255</v>
      </c>
      <c r="H330" s="166">
        <v>2</v>
      </c>
      <c r="I330" s="167"/>
      <c r="J330" s="168">
        <f>ROUND(I330*H330,2)</f>
        <v>0</v>
      </c>
      <c r="K330" s="169"/>
      <c r="L330" s="34"/>
      <c r="M330" s="170" t="s">
        <v>1</v>
      </c>
      <c r="N330" s="136" t="s">
        <v>44</v>
      </c>
      <c r="P330" s="171">
        <f>O330*H330</f>
        <v>0</v>
      </c>
      <c r="Q330" s="171">
        <v>1E-4</v>
      </c>
      <c r="R330" s="171">
        <f>Q330*H330</f>
        <v>2.0000000000000001E-4</v>
      </c>
      <c r="S330" s="171">
        <v>0</v>
      </c>
      <c r="T330" s="172">
        <f>S330*H330</f>
        <v>0</v>
      </c>
      <c r="AR330" s="173" t="s">
        <v>287</v>
      </c>
      <c r="AT330" s="173" t="s">
        <v>185</v>
      </c>
      <c r="AU330" s="173" t="s">
        <v>102</v>
      </c>
      <c r="AY330" s="17" t="s">
        <v>182</v>
      </c>
      <c r="BE330" s="99">
        <f>IF(N330="základná",J330,0)</f>
        <v>0</v>
      </c>
      <c r="BF330" s="99">
        <f>IF(N330="znížená",J330,0)</f>
        <v>0</v>
      </c>
      <c r="BG330" s="99">
        <f>IF(N330="zákl. prenesená",J330,0)</f>
        <v>0</v>
      </c>
      <c r="BH330" s="99">
        <f>IF(N330="zníž. prenesená",J330,0)</f>
        <v>0</v>
      </c>
      <c r="BI330" s="99">
        <f>IF(N330="nulová",J330,0)</f>
        <v>0</v>
      </c>
      <c r="BJ330" s="17" t="s">
        <v>102</v>
      </c>
      <c r="BK330" s="99">
        <f>ROUND(I330*H330,2)</f>
        <v>0</v>
      </c>
      <c r="BL330" s="17" t="s">
        <v>287</v>
      </c>
      <c r="BM330" s="173" t="s">
        <v>500</v>
      </c>
    </row>
    <row r="331" spans="2:65" s="1" customFormat="1" ht="16.5" customHeight="1">
      <c r="B331" s="34"/>
      <c r="C331" s="202" t="s">
        <v>501</v>
      </c>
      <c r="D331" s="202" t="s">
        <v>336</v>
      </c>
      <c r="E331" s="203" t="s">
        <v>502</v>
      </c>
      <c r="F331" s="204" t="s">
        <v>503</v>
      </c>
      <c r="G331" s="205" t="s">
        <v>255</v>
      </c>
      <c r="H331" s="206">
        <v>2</v>
      </c>
      <c r="I331" s="207"/>
      <c r="J331" s="208">
        <f>ROUND(I331*H331,2)</f>
        <v>0</v>
      </c>
      <c r="K331" s="209"/>
      <c r="L331" s="210"/>
      <c r="M331" s="211" t="s">
        <v>1</v>
      </c>
      <c r="N331" s="212" t="s">
        <v>44</v>
      </c>
      <c r="P331" s="171">
        <f>O331*H331</f>
        <v>0</v>
      </c>
      <c r="Q331" s="171">
        <v>2E-3</v>
      </c>
      <c r="R331" s="171">
        <f>Q331*H331</f>
        <v>4.0000000000000001E-3</v>
      </c>
      <c r="S331" s="171">
        <v>0</v>
      </c>
      <c r="T331" s="172">
        <f>S331*H331</f>
        <v>0</v>
      </c>
      <c r="AR331" s="173" t="s">
        <v>340</v>
      </c>
      <c r="AT331" s="173" t="s">
        <v>336</v>
      </c>
      <c r="AU331" s="173" t="s">
        <v>102</v>
      </c>
      <c r="AY331" s="17" t="s">
        <v>182</v>
      </c>
      <c r="BE331" s="99">
        <f>IF(N331="základná",J331,0)</f>
        <v>0</v>
      </c>
      <c r="BF331" s="99">
        <f>IF(N331="znížená",J331,0)</f>
        <v>0</v>
      </c>
      <c r="BG331" s="99">
        <f>IF(N331="zákl. prenesená",J331,0)</f>
        <v>0</v>
      </c>
      <c r="BH331" s="99">
        <f>IF(N331="zníž. prenesená",J331,0)</f>
        <v>0</v>
      </c>
      <c r="BI331" s="99">
        <f>IF(N331="nulová",J331,0)</f>
        <v>0</v>
      </c>
      <c r="BJ331" s="17" t="s">
        <v>102</v>
      </c>
      <c r="BK331" s="99">
        <f>ROUND(I331*H331,2)</f>
        <v>0</v>
      </c>
      <c r="BL331" s="17" t="s">
        <v>287</v>
      </c>
      <c r="BM331" s="173" t="s">
        <v>504</v>
      </c>
    </row>
    <row r="332" spans="2:65" s="1" customFormat="1" ht="24.2" customHeight="1">
      <c r="B332" s="34"/>
      <c r="C332" s="162" t="s">
        <v>505</v>
      </c>
      <c r="D332" s="162" t="s">
        <v>185</v>
      </c>
      <c r="E332" s="163" t="s">
        <v>506</v>
      </c>
      <c r="F332" s="164" t="s">
        <v>507</v>
      </c>
      <c r="G332" s="165" t="s">
        <v>255</v>
      </c>
      <c r="H332" s="166">
        <v>2</v>
      </c>
      <c r="I332" s="167"/>
      <c r="J332" s="168">
        <f>ROUND(I332*H332,2)</f>
        <v>0</v>
      </c>
      <c r="K332" s="169"/>
      <c r="L332" s="34"/>
      <c r="M332" s="170" t="s">
        <v>1</v>
      </c>
      <c r="N332" s="136" t="s">
        <v>44</v>
      </c>
      <c r="P332" s="171">
        <f>O332*H332</f>
        <v>0</v>
      </c>
      <c r="Q332" s="171">
        <v>4.1999999999999996E-6</v>
      </c>
      <c r="R332" s="171">
        <f>Q332*H332</f>
        <v>8.3999999999999992E-6</v>
      </c>
      <c r="S332" s="171">
        <v>0</v>
      </c>
      <c r="T332" s="172">
        <f>S332*H332</f>
        <v>0</v>
      </c>
      <c r="AR332" s="173" t="s">
        <v>287</v>
      </c>
      <c r="AT332" s="173" t="s">
        <v>185</v>
      </c>
      <c r="AU332" s="173" t="s">
        <v>102</v>
      </c>
      <c r="AY332" s="17" t="s">
        <v>182</v>
      </c>
      <c r="BE332" s="99">
        <f>IF(N332="základná",J332,0)</f>
        <v>0</v>
      </c>
      <c r="BF332" s="99">
        <f>IF(N332="znížená",J332,0)</f>
        <v>0</v>
      </c>
      <c r="BG332" s="99">
        <f>IF(N332="zákl. prenesená",J332,0)</f>
        <v>0</v>
      </c>
      <c r="BH332" s="99">
        <f>IF(N332="zníž. prenesená",J332,0)</f>
        <v>0</v>
      </c>
      <c r="BI332" s="99">
        <f>IF(N332="nulová",J332,0)</f>
        <v>0</v>
      </c>
      <c r="BJ332" s="17" t="s">
        <v>102</v>
      </c>
      <c r="BK332" s="99">
        <f>ROUND(I332*H332,2)</f>
        <v>0</v>
      </c>
      <c r="BL332" s="17" t="s">
        <v>287</v>
      </c>
      <c r="BM332" s="173" t="s">
        <v>508</v>
      </c>
    </row>
    <row r="333" spans="2:65" s="12" customFormat="1" ht="11.25">
      <c r="B333" s="174"/>
      <c r="D333" s="175" t="s">
        <v>191</v>
      </c>
      <c r="E333" s="176" t="s">
        <v>1</v>
      </c>
      <c r="F333" s="177" t="s">
        <v>439</v>
      </c>
      <c r="H333" s="176" t="s">
        <v>1</v>
      </c>
      <c r="I333" s="178"/>
      <c r="L333" s="174"/>
      <c r="M333" s="179"/>
      <c r="T333" s="180"/>
      <c r="AT333" s="176" t="s">
        <v>191</v>
      </c>
      <c r="AU333" s="176" t="s">
        <v>102</v>
      </c>
      <c r="AV333" s="12" t="s">
        <v>86</v>
      </c>
      <c r="AW333" s="12" t="s">
        <v>33</v>
      </c>
      <c r="AX333" s="12" t="s">
        <v>78</v>
      </c>
      <c r="AY333" s="176" t="s">
        <v>182</v>
      </c>
    </row>
    <row r="334" spans="2:65" s="13" customFormat="1" ht="11.25">
      <c r="B334" s="181"/>
      <c r="D334" s="175" t="s">
        <v>191</v>
      </c>
      <c r="E334" s="182" t="s">
        <v>1</v>
      </c>
      <c r="F334" s="183" t="s">
        <v>440</v>
      </c>
      <c r="H334" s="184">
        <v>1</v>
      </c>
      <c r="I334" s="185"/>
      <c r="L334" s="181"/>
      <c r="M334" s="186"/>
      <c r="T334" s="187"/>
      <c r="AT334" s="182" t="s">
        <v>191</v>
      </c>
      <c r="AU334" s="182" t="s">
        <v>102</v>
      </c>
      <c r="AV334" s="13" t="s">
        <v>102</v>
      </c>
      <c r="AW334" s="13" t="s">
        <v>33</v>
      </c>
      <c r="AX334" s="13" t="s">
        <v>78</v>
      </c>
      <c r="AY334" s="182" t="s">
        <v>182</v>
      </c>
    </row>
    <row r="335" spans="2:65" s="13" customFormat="1" ht="11.25">
      <c r="B335" s="181"/>
      <c r="D335" s="175" t="s">
        <v>191</v>
      </c>
      <c r="E335" s="182" t="s">
        <v>1</v>
      </c>
      <c r="F335" s="183" t="s">
        <v>441</v>
      </c>
      <c r="H335" s="184">
        <v>1</v>
      </c>
      <c r="I335" s="185"/>
      <c r="L335" s="181"/>
      <c r="M335" s="186"/>
      <c r="T335" s="187"/>
      <c r="AT335" s="182" t="s">
        <v>191</v>
      </c>
      <c r="AU335" s="182" t="s">
        <v>102</v>
      </c>
      <c r="AV335" s="13" t="s">
        <v>102</v>
      </c>
      <c r="AW335" s="13" t="s">
        <v>33</v>
      </c>
      <c r="AX335" s="13" t="s">
        <v>78</v>
      </c>
      <c r="AY335" s="182" t="s">
        <v>182</v>
      </c>
    </row>
    <row r="336" spans="2:65" s="15" customFormat="1" ht="11.25">
      <c r="B336" s="195"/>
      <c r="D336" s="175" t="s">
        <v>191</v>
      </c>
      <c r="E336" s="196" t="s">
        <v>1</v>
      </c>
      <c r="F336" s="197" t="s">
        <v>201</v>
      </c>
      <c r="H336" s="198">
        <v>2</v>
      </c>
      <c r="I336" s="199"/>
      <c r="L336" s="195"/>
      <c r="M336" s="200"/>
      <c r="T336" s="201"/>
      <c r="AT336" s="196" t="s">
        <v>191</v>
      </c>
      <c r="AU336" s="196" t="s">
        <v>102</v>
      </c>
      <c r="AV336" s="15" t="s">
        <v>189</v>
      </c>
      <c r="AW336" s="15" t="s">
        <v>33</v>
      </c>
      <c r="AX336" s="15" t="s">
        <v>86</v>
      </c>
      <c r="AY336" s="196" t="s">
        <v>182</v>
      </c>
    </row>
    <row r="337" spans="2:65" s="1" customFormat="1" ht="16.5" customHeight="1">
      <c r="B337" s="34"/>
      <c r="C337" s="202" t="s">
        <v>509</v>
      </c>
      <c r="D337" s="202" t="s">
        <v>336</v>
      </c>
      <c r="E337" s="203" t="s">
        <v>510</v>
      </c>
      <c r="F337" s="204" t="s">
        <v>511</v>
      </c>
      <c r="G337" s="205" t="s">
        <v>255</v>
      </c>
      <c r="H337" s="206">
        <v>2</v>
      </c>
      <c r="I337" s="207"/>
      <c r="J337" s="208">
        <f>ROUND(I337*H337,2)</f>
        <v>0</v>
      </c>
      <c r="K337" s="209"/>
      <c r="L337" s="210"/>
      <c r="M337" s="211" t="s">
        <v>1</v>
      </c>
      <c r="N337" s="212" t="s">
        <v>44</v>
      </c>
      <c r="P337" s="171">
        <f>O337*H337</f>
        <v>0</v>
      </c>
      <c r="Q337" s="171">
        <v>1E-3</v>
      </c>
      <c r="R337" s="171">
        <f>Q337*H337</f>
        <v>2E-3</v>
      </c>
      <c r="S337" s="171">
        <v>0</v>
      </c>
      <c r="T337" s="172">
        <f>S337*H337</f>
        <v>0</v>
      </c>
      <c r="AR337" s="173" t="s">
        <v>340</v>
      </c>
      <c r="AT337" s="173" t="s">
        <v>336</v>
      </c>
      <c r="AU337" s="173" t="s">
        <v>102</v>
      </c>
      <c r="AY337" s="17" t="s">
        <v>182</v>
      </c>
      <c r="BE337" s="99">
        <f>IF(N337="základná",J337,0)</f>
        <v>0</v>
      </c>
      <c r="BF337" s="99">
        <f>IF(N337="znížená",J337,0)</f>
        <v>0</v>
      </c>
      <c r="BG337" s="99">
        <f>IF(N337="zákl. prenesená",J337,0)</f>
        <v>0</v>
      </c>
      <c r="BH337" s="99">
        <f>IF(N337="zníž. prenesená",J337,0)</f>
        <v>0</v>
      </c>
      <c r="BI337" s="99">
        <f>IF(N337="nulová",J337,0)</f>
        <v>0</v>
      </c>
      <c r="BJ337" s="17" t="s">
        <v>102</v>
      </c>
      <c r="BK337" s="99">
        <f>ROUND(I337*H337,2)</f>
        <v>0</v>
      </c>
      <c r="BL337" s="17" t="s">
        <v>287</v>
      </c>
      <c r="BM337" s="173" t="s">
        <v>512</v>
      </c>
    </row>
    <row r="338" spans="2:65" s="1" customFormat="1" ht="24.2" customHeight="1">
      <c r="B338" s="34"/>
      <c r="C338" s="162" t="s">
        <v>513</v>
      </c>
      <c r="D338" s="162" t="s">
        <v>185</v>
      </c>
      <c r="E338" s="163" t="s">
        <v>514</v>
      </c>
      <c r="F338" s="164" t="s">
        <v>515</v>
      </c>
      <c r="G338" s="165" t="s">
        <v>255</v>
      </c>
      <c r="H338" s="166">
        <v>1</v>
      </c>
      <c r="I338" s="167"/>
      <c r="J338" s="168">
        <f>ROUND(I338*H338,2)</f>
        <v>0</v>
      </c>
      <c r="K338" s="169"/>
      <c r="L338" s="34"/>
      <c r="M338" s="170" t="s">
        <v>1</v>
      </c>
      <c r="N338" s="136" t="s">
        <v>44</v>
      </c>
      <c r="P338" s="171">
        <f>O338*H338</f>
        <v>0</v>
      </c>
      <c r="Q338" s="171">
        <v>0</v>
      </c>
      <c r="R338" s="171">
        <f>Q338*H338</f>
        <v>0</v>
      </c>
      <c r="S338" s="171">
        <v>2.2499999999999998E-3</v>
      </c>
      <c r="T338" s="172">
        <f>S338*H338</f>
        <v>2.2499999999999998E-3</v>
      </c>
      <c r="AR338" s="173" t="s">
        <v>287</v>
      </c>
      <c r="AT338" s="173" t="s">
        <v>185</v>
      </c>
      <c r="AU338" s="173" t="s">
        <v>102</v>
      </c>
      <c r="AY338" s="17" t="s">
        <v>182</v>
      </c>
      <c r="BE338" s="99">
        <f>IF(N338="základná",J338,0)</f>
        <v>0</v>
      </c>
      <c r="BF338" s="99">
        <f>IF(N338="znížená",J338,0)</f>
        <v>0</v>
      </c>
      <c r="BG338" s="99">
        <f>IF(N338="zákl. prenesená",J338,0)</f>
        <v>0</v>
      </c>
      <c r="BH338" s="99">
        <f>IF(N338="zníž. prenesená",J338,0)</f>
        <v>0</v>
      </c>
      <c r="BI338" s="99">
        <f>IF(N338="nulová",J338,0)</f>
        <v>0</v>
      </c>
      <c r="BJ338" s="17" t="s">
        <v>102</v>
      </c>
      <c r="BK338" s="99">
        <f>ROUND(I338*H338,2)</f>
        <v>0</v>
      </c>
      <c r="BL338" s="17" t="s">
        <v>287</v>
      </c>
      <c r="BM338" s="173" t="s">
        <v>516</v>
      </c>
    </row>
    <row r="339" spans="2:65" s="13" customFormat="1" ht="11.25">
      <c r="B339" s="181"/>
      <c r="D339" s="175" t="s">
        <v>191</v>
      </c>
      <c r="E339" s="182" t="s">
        <v>1</v>
      </c>
      <c r="F339" s="183" t="s">
        <v>365</v>
      </c>
      <c r="H339" s="184">
        <v>1</v>
      </c>
      <c r="I339" s="185"/>
      <c r="L339" s="181"/>
      <c r="M339" s="186"/>
      <c r="T339" s="187"/>
      <c r="AT339" s="182" t="s">
        <v>191</v>
      </c>
      <c r="AU339" s="182" t="s">
        <v>102</v>
      </c>
      <c r="AV339" s="13" t="s">
        <v>102</v>
      </c>
      <c r="AW339" s="13" t="s">
        <v>33</v>
      </c>
      <c r="AX339" s="13" t="s">
        <v>78</v>
      </c>
      <c r="AY339" s="182" t="s">
        <v>182</v>
      </c>
    </row>
    <row r="340" spans="2:65" s="15" customFormat="1" ht="11.25">
      <c r="B340" s="195"/>
      <c r="D340" s="175" t="s">
        <v>191</v>
      </c>
      <c r="E340" s="196" t="s">
        <v>1</v>
      </c>
      <c r="F340" s="197" t="s">
        <v>201</v>
      </c>
      <c r="H340" s="198">
        <v>1</v>
      </c>
      <c r="I340" s="199"/>
      <c r="L340" s="195"/>
      <c r="M340" s="200"/>
      <c r="T340" s="201"/>
      <c r="AT340" s="196" t="s">
        <v>191</v>
      </c>
      <c r="AU340" s="196" t="s">
        <v>102</v>
      </c>
      <c r="AV340" s="15" t="s">
        <v>189</v>
      </c>
      <c r="AW340" s="15" t="s">
        <v>33</v>
      </c>
      <c r="AX340" s="15" t="s">
        <v>86</v>
      </c>
      <c r="AY340" s="196" t="s">
        <v>182</v>
      </c>
    </row>
    <row r="341" spans="2:65" s="1" customFormat="1" ht="21.75" customHeight="1">
      <c r="B341" s="34"/>
      <c r="C341" s="162" t="s">
        <v>517</v>
      </c>
      <c r="D341" s="162" t="s">
        <v>185</v>
      </c>
      <c r="E341" s="163" t="s">
        <v>518</v>
      </c>
      <c r="F341" s="164" t="s">
        <v>519</v>
      </c>
      <c r="G341" s="165" t="s">
        <v>255</v>
      </c>
      <c r="H341" s="166">
        <v>1</v>
      </c>
      <c r="I341" s="167"/>
      <c r="J341" s="168">
        <f>ROUND(I341*H341,2)</f>
        <v>0</v>
      </c>
      <c r="K341" s="169"/>
      <c r="L341" s="34"/>
      <c r="M341" s="170" t="s">
        <v>1</v>
      </c>
      <c r="N341" s="136" t="s">
        <v>44</v>
      </c>
      <c r="P341" s="171">
        <f>O341*H341</f>
        <v>0</v>
      </c>
      <c r="Q341" s="171">
        <v>4.1999999999999996E-6</v>
      </c>
      <c r="R341" s="171">
        <f>Q341*H341</f>
        <v>4.1999999999999996E-6</v>
      </c>
      <c r="S341" s="171">
        <v>0</v>
      </c>
      <c r="T341" s="172">
        <f>S341*H341</f>
        <v>0</v>
      </c>
      <c r="AR341" s="173" t="s">
        <v>287</v>
      </c>
      <c r="AT341" s="173" t="s">
        <v>185</v>
      </c>
      <c r="AU341" s="173" t="s">
        <v>102</v>
      </c>
      <c r="AY341" s="17" t="s">
        <v>182</v>
      </c>
      <c r="BE341" s="99">
        <f>IF(N341="základná",J341,0)</f>
        <v>0</v>
      </c>
      <c r="BF341" s="99">
        <f>IF(N341="znížená",J341,0)</f>
        <v>0</v>
      </c>
      <c r="BG341" s="99">
        <f>IF(N341="zákl. prenesená",J341,0)</f>
        <v>0</v>
      </c>
      <c r="BH341" s="99">
        <f>IF(N341="zníž. prenesená",J341,0)</f>
        <v>0</v>
      </c>
      <c r="BI341" s="99">
        <f>IF(N341="nulová",J341,0)</f>
        <v>0</v>
      </c>
      <c r="BJ341" s="17" t="s">
        <v>102</v>
      </c>
      <c r="BK341" s="99">
        <f>ROUND(I341*H341,2)</f>
        <v>0</v>
      </c>
      <c r="BL341" s="17" t="s">
        <v>287</v>
      </c>
      <c r="BM341" s="173" t="s">
        <v>520</v>
      </c>
    </row>
    <row r="342" spans="2:65" s="1" customFormat="1" ht="16.5" customHeight="1">
      <c r="B342" s="34"/>
      <c r="C342" s="202" t="s">
        <v>521</v>
      </c>
      <c r="D342" s="202" t="s">
        <v>336</v>
      </c>
      <c r="E342" s="203" t="s">
        <v>522</v>
      </c>
      <c r="F342" s="204" t="s">
        <v>523</v>
      </c>
      <c r="G342" s="205" t="s">
        <v>255</v>
      </c>
      <c r="H342" s="206">
        <v>1</v>
      </c>
      <c r="I342" s="207"/>
      <c r="J342" s="208">
        <f>ROUND(I342*H342,2)</f>
        <v>0</v>
      </c>
      <c r="K342" s="209"/>
      <c r="L342" s="210"/>
      <c r="M342" s="211" t="s">
        <v>1</v>
      </c>
      <c r="N342" s="212" t="s">
        <v>44</v>
      </c>
      <c r="P342" s="171">
        <f>O342*H342</f>
        <v>0</v>
      </c>
      <c r="Q342" s="171">
        <v>1.4E-3</v>
      </c>
      <c r="R342" s="171">
        <f>Q342*H342</f>
        <v>1.4E-3</v>
      </c>
      <c r="S342" s="171">
        <v>0</v>
      </c>
      <c r="T342" s="172">
        <f>S342*H342</f>
        <v>0</v>
      </c>
      <c r="AR342" s="173" t="s">
        <v>340</v>
      </c>
      <c r="AT342" s="173" t="s">
        <v>336</v>
      </c>
      <c r="AU342" s="173" t="s">
        <v>102</v>
      </c>
      <c r="AY342" s="17" t="s">
        <v>182</v>
      </c>
      <c r="BE342" s="99">
        <f>IF(N342="základná",J342,0)</f>
        <v>0</v>
      </c>
      <c r="BF342" s="99">
        <f>IF(N342="znížená",J342,0)</f>
        <v>0</v>
      </c>
      <c r="BG342" s="99">
        <f>IF(N342="zákl. prenesená",J342,0)</f>
        <v>0</v>
      </c>
      <c r="BH342" s="99">
        <f>IF(N342="zníž. prenesená",J342,0)</f>
        <v>0</v>
      </c>
      <c r="BI342" s="99">
        <f>IF(N342="nulová",J342,0)</f>
        <v>0</v>
      </c>
      <c r="BJ342" s="17" t="s">
        <v>102</v>
      </c>
      <c r="BK342" s="99">
        <f>ROUND(I342*H342,2)</f>
        <v>0</v>
      </c>
      <c r="BL342" s="17" t="s">
        <v>287</v>
      </c>
      <c r="BM342" s="173" t="s">
        <v>524</v>
      </c>
    </row>
    <row r="343" spans="2:65" s="1" customFormat="1" ht="24.2" customHeight="1">
      <c r="B343" s="34"/>
      <c r="C343" s="162" t="s">
        <v>525</v>
      </c>
      <c r="D343" s="162" t="s">
        <v>185</v>
      </c>
      <c r="E343" s="163" t="s">
        <v>526</v>
      </c>
      <c r="F343" s="164" t="s">
        <v>527</v>
      </c>
      <c r="G343" s="165" t="s">
        <v>255</v>
      </c>
      <c r="H343" s="166">
        <v>1</v>
      </c>
      <c r="I343" s="167"/>
      <c r="J343" s="168">
        <f>ROUND(I343*H343,2)</f>
        <v>0</v>
      </c>
      <c r="K343" s="169"/>
      <c r="L343" s="34"/>
      <c r="M343" s="170" t="s">
        <v>1</v>
      </c>
      <c r="N343" s="136" t="s">
        <v>44</v>
      </c>
      <c r="P343" s="171">
        <f>O343*H343</f>
        <v>0</v>
      </c>
      <c r="Q343" s="171">
        <v>4.1999999999999996E-6</v>
      </c>
      <c r="R343" s="171">
        <f>Q343*H343</f>
        <v>4.1999999999999996E-6</v>
      </c>
      <c r="S343" s="171">
        <v>0</v>
      </c>
      <c r="T343" s="172">
        <f>S343*H343</f>
        <v>0</v>
      </c>
      <c r="AR343" s="173" t="s">
        <v>287</v>
      </c>
      <c r="AT343" s="173" t="s">
        <v>185</v>
      </c>
      <c r="AU343" s="173" t="s">
        <v>102</v>
      </c>
      <c r="AY343" s="17" t="s">
        <v>182</v>
      </c>
      <c r="BE343" s="99">
        <f>IF(N343="základná",J343,0)</f>
        <v>0</v>
      </c>
      <c r="BF343" s="99">
        <f>IF(N343="znížená",J343,0)</f>
        <v>0</v>
      </c>
      <c r="BG343" s="99">
        <f>IF(N343="zákl. prenesená",J343,0)</f>
        <v>0</v>
      </c>
      <c r="BH343" s="99">
        <f>IF(N343="zníž. prenesená",J343,0)</f>
        <v>0</v>
      </c>
      <c r="BI343" s="99">
        <f>IF(N343="nulová",J343,0)</f>
        <v>0</v>
      </c>
      <c r="BJ343" s="17" t="s">
        <v>102</v>
      </c>
      <c r="BK343" s="99">
        <f>ROUND(I343*H343,2)</f>
        <v>0</v>
      </c>
      <c r="BL343" s="17" t="s">
        <v>287</v>
      </c>
      <c r="BM343" s="173" t="s">
        <v>528</v>
      </c>
    </row>
    <row r="344" spans="2:65" s="1" customFormat="1" ht="24.2" customHeight="1">
      <c r="B344" s="34"/>
      <c r="C344" s="202" t="s">
        <v>529</v>
      </c>
      <c r="D344" s="202" t="s">
        <v>336</v>
      </c>
      <c r="E344" s="203" t="s">
        <v>530</v>
      </c>
      <c r="F344" s="204" t="s">
        <v>531</v>
      </c>
      <c r="G344" s="205" t="s">
        <v>255</v>
      </c>
      <c r="H344" s="206">
        <v>1</v>
      </c>
      <c r="I344" s="207"/>
      <c r="J344" s="208">
        <f>ROUND(I344*H344,2)</f>
        <v>0</v>
      </c>
      <c r="K344" s="209"/>
      <c r="L344" s="210"/>
      <c r="M344" s="211" t="s">
        <v>1</v>
      </c>
      <c r="N344" s="212" t="s">
        <v>44</v>
      </c>
      <c r="P344" s="171">
        <f>O344*H344</f>
        <v>0</v>
      </c>
      <c r="Q344" s="171">
        <v>3.5699999999999998E-3</v>
      </c>
      <c r="R344" s="171">
        <f>Q344*H344</f>
        <v>3.5699999999999998E-3</v>
      </c>
      <c r="S344" s="171">
        <v>0</v>
      </c>
      <c r="T344" s="172">
        <f>S344*H344</f>
        <v>0</v>
      </c>
      <c r="AR344" s="173" t="s">
        <v>340</v>
      </c>
      <c r="AT344" s="173" t="s">
        <v>336</v>
      </c>
      <c r="AU344" s="173" t="s">
        <v>102</v>
      </c>
      <c r="AY344" s="17" t="s">
        <v>182</v>
      </c>
      <c r="BE344" s="99">
        <f>IF(N344="základná",J344,0)</f>
        <v>0</v>
      </c>
      <c r="BF344" s="99">
        <f>IF(N344="znížená",J344,0)</f>
        <v>0</v>
      </c>
      <c r="BG344" s="99">
        <f>IF(N344="zákl. prenesená",J344,0)</f>
        <v>0</v>
      </c>
      <c r="BH344" s="99">
        <f>IF(N344="zníž. prenesená",J344,0)</f>
        <v>0</v>
      </c>
      <c r="BI344" s="99">
        <f>IF(N344="nulová",J344,0)</f>
        <v>0</v>
      </c>
      <c r="BJ344" s="17" t="s">
        <v>102</v>
      </c>
      <c r="BK344" s="99">
        <f>ROUND(I344*H344,2)</f>
        <v>0</v>
      </c>
      <c r="BL344" s="17" t="s">
        <v>287</v>
      </c>
      <c r="BM344" s="173" t="s">
        <v>532</v>
      </c>
    </row>
    <row r="345" spans="2:65" s="1" customFormat="1" ht="24.2" customHeight="1">
      <c r="B345" s="34"/>
      <c r="C345" s="162" t="s">
        <v>533</v>
      </c>
      <c r="D345" s="162" t="s">
        <v>185</v>
      </c>
      <c r="E345" s="163" t="s">
        <v>534</v>
      </c>
      <c r="F345" s="164" t="s">
        <v>535</v>
      </c>
      <c r="G345" s="165" t="s">
        <v>358</v>
      </c>
      <c r="H345" s="166"/>
      <c r="I345" s="167"/>
      <c r="J345" s="168">
        <f>ROUND(I345*H345,2)</f>
        <v>0</v>
      </c>
      <c r="K345" s="169"/>
      <c r="L345" s="34"/>
      <c r="M345" s="170" t="s">
        <v>1</v>
      </c>
      <c r="N345" s="136" t="s">
        <v>44</v>
      </c>
      <c r="P345" s="171">
        <f>O345*H345</f>
        <v>0</v>
      </c>
      <c r="Q345" s="171">
        <v>0</v>
      </c>
      <c r="R345" s="171">
        <f>Q345*H345</f>
        <v>0</v>
      </c>
      <c r="S345" s="171">
        <v>0</v>
      </c>
      <c r="T345" s="172">
        <f>S345*H345</f>
        <v>0</v>
      </c>
      <c r="AR345" s="173" t="s">
        <v>287</v>
      </c>
      <c r="AT345" s="173" t="s">
        <v>185</v>
      </c>
      <c r="AU345" s="173" t="s">
        <v>102</v>
      </c>
      <c r="AY345" s="17" t="s">
        <v>182</v>
      </c>
      <c r="BE345" s="99">
        <f>IF(N345="základná",J345,0)</f>
        <v>0</v>
      </c>
      <c r="BF345" s="99">
        <f>IF(N345="znížená",J345,0)</f>
        <v>0</v>
      </c>
      <c r="BG345" s="99">
        <f>IF(N345="zákl. prenesená",J345,0)</f>
        <v>0</v>
      </c>
      <c r="BH345" s="99">
        <f>IF(N345="zníž. prenesená",J345,0)</f>
        <v>0</v>
      </c>
      <c r="BI345" s="99">
        <f>IF(N345="nulová",J345,0)</f>
        <v>0</v>
      </c>
      <c r="BJ345" s="17" t="s">
        <v>102</v>
      </c>
      <c r="BK345" s="99">
        <f>ROUND(I345*H345,2)</f>
        <v>0</v>
      </c>
      <c r="BL345" s="17" t="s">
        <v>287</v>
      </c>
      <c r="BM345" s="173" t="s">
        <v>536</v>
      </c>
    </row>
    <row r="346" spans="2:65" s="11" customFormat="1" ht="22.9" customHeight="1">
      <c r="B346" s="151"/>
      <c r="D346" s="152" t="s">
        <v>77</v>
      </c>
      <c r="E346" s="160" t="s">
        <v>537</v>
      </c>
      <c r="F346" s="160" t="s">
        <v>538</v>
      </c>
      <c r="I346" s="154"/>
      <c r="J346" s="161">
        <f>BK346</f>
        <v>0</v>
      </c>
      <c r="L346" s="151"/>
      <c r="M346" s="155"/>
      <c r="P346" s="156">
        <f>SUM(P347:P352)</f>
        <v>0</v>
      </c>
      <c r="R346" s="156">
        <f>SUM(R347:R352)</f>
        <v>2.2199999999999998E-3</v>
      </c>
      <c r="T346" s="157">
        <f>SUM(T347:T352)</f>
        <v>0</v>
      </c>
      <c r="AR346" s="152" t="s">
        <v>102</v>
      </c>
      <c r="AT346" s="158" t="s">
        <v>77</v>
      </c>
      <c r="AU346" s="158" t="s">
        <v>86</v>
      </c>
      <c r="AY346" s="152" t="s">
        <v>182</v>
      </c>
      <c r="BK346" s="159">
        <f>SUM(BK347:BK352)</f>
        <v>0</v>
      </c>
    </row>
    <row r="347" spans="2:65" s="1" customFormat="1" ht="16.5" customHeight="1">
      <c r="B347" s="34"/>
      <c r="C347" s="162" t="s">
        <v>539</v>
      </c>
      <c r="D347" s="162" t="s">
        <v>185</v>
      </c>
      <c r="E347" s="163" t="s">
        <v>540</v>
      </c>
      <c r="F347" s="164" t="s">
        <v>541</v>
      </c>
      <c r="G347" s="165" t="s">
        <v>255</v>
      </c>
      <c r="H347" s="166">
        <v>3</v>
      </c>
      <c r="I347" s="167"/>
      <c r="J347" s="168">
        <f>ROUND(I347*H347,2)</f>
        <v>0</v>
      </c>
      <c r="K347" s="169"/>
      <c r="L347" s="34"/>
      <c r="M347" s="170" t="s">
        <v>1</v>
      </c>
      <c r="N347" s="136" t="s">
        <v>44</v>
      </c>
      <c r="P347" s="171">
        <f>O347*H347</f>
        <v>0</v>
      </c>
      <c r="Q347" s="171">
        <v>7.3999999999999999E-4</v>
      </c>
      <c r="R347" s="171">
        <f>Q347*H347</f>
        <v>2.2199999999999998E-3</v>
      </c>
      <c r="S347" s="171">
        <v>0</v>
      </c>
      <c r="T347" s="172">
        <f>S347*H347</f>
        <v>0</v>
      </c>
      <c r="AR347" s="173" t="s">
        <v>287</v>
      </c>
      <c r="AT347" s="173" t="s">
        <v>185</v>
      </c>
      <c r="AU347" s="173" t="s">
        <v>102</v>
      </c>
      <c r="AY347" s="17" t="s">
        <v>182</v>
      </c>
      <c r="BE347" s="99">
        <f>IF(N347="základná",J347,0)</f>
        <v>0</v>
      </c>
      <c r="BF347" s="99">
        <f>IF(N347="znížená",J347,0)</f>
        <v>0</v>
      </c>
      <c r="BG347" s="99">
        <f>IF(N347="zákl. prenesená",J347,0)</f>
        <v>0</v>
      </c>
      <c r="BH347" s="99">
        <f>IF(N347="zníž. prenesená",J347,0)</f>
        <v>0</v>
      </c>
      <c r="BI347" s="99">
        <f>IF(N347="nulová",J347,0)</f>
        <v>0</v>
      </c>
      <c r="BJ347" s="17" t="s">
        <v>102</v>
      </c>
      <c r="BK347" s="99">
        <f>ROUND(I347*H347,2)</f>
        <v>0</v>
      </c>
      <c r="BL347" s="17" t="s">
        <v>287</v>
      </c>
      <c r="BM347" s="173" t="s">
        <v>542</v>
      </c>
    </row>
    <row r="348" spans="2:65" s="13" customFormat="1" ht="11.25">
      <c r="B348" s="181"/>
      <c r="D348" s="175" t="s">
        <v>191</v>
      </c>
      <c r="E348" s="182" t="s">
        <v>1</v>
      </c>
      <c r="F348" s="183" t="s">
        <v>440</v>
      </c>
      <c r="H348" s="184">
        <v>1</v>
      </c>
      <c r="I348" s="185"/>
      <c r="L348" s="181"/>
      <c r="M348" s="186"/>
      <c r="T348" s="187"/>
      <c r="AT348" s="182" t="s">
        <v>191</v>
      </c>
      <c r="AU348" s="182" t="s">
        <v>102</v>
      </c>
      <c r="AV348" s="13" t="s">
        <v>102</v>
      </c>
      <c r="AW348" s="13" t="s">
        <v>33</v>
      </c>
      <c r="AX348" s="13" t="s">
        <v>78</v>
      </c>
      <c r="AY348" s="182" t="s">
        <v>182</v>
      </c>
    </row>
    <row r="349" spans="2:65" s="13" customFormat="1" ht="11.25">
      <c r="B349" s="181"/>
      <c r="D349" s="175" t="s">
        <v>191</v>
      </c>
      <c r="E349" s="182" t="s">
        <v>1</v>
      </c>
      <c r="F349" s="183" t="s">
        <v>381</v>
      </c>
      <c r="H349" s="184">
        <v>1</v>
      </c>
      <c r="I349" s="185"/>
      <c r="L349" s="181"/>
      <c r="M349" s="186"/>
      <c r="T349" s="187"/>
      <c r="AT349" s="182" t="s">
        <v>191</v>
      </c>
      <c r="AU349" s="182" t="s">
        <v>102</v>
      </c>
      <c r="AV349" s="13" t="s">
        <v>102</v>
      </c>
      <c r="AW349" s="13" t="s">
        <v>33</v>
      </c>
      <c r="AX349" s="13" t="s">
        <v>78</v>
      </c>
      <c r="AY349" s="182" t="s">
        <v>182</v>
      </c>
    </row>
    <row r="350" spans="2:65" s="13" customFormat="1" ht="11.25">
      <c r="B350" s="181"/>
      <c r="D350" s="175" t="s">
        <v>191</v>
      </c>
      <c r="E350" s="182" t="s">
        <v>1</v>
      </c>
      <c r="F350" s="183" t="s">
        <v>382</v>
      </c>
      <c r="H350" s="184">
        <v>1</v>
      </c>
      <c r="I350" s="185"/>
      <c r="L350" s="181"/>
      <c r="M350" s="186"/>
      <c r="T350" s="187"/>
      <c r="AT350" s="182" t="s">
        <v>191</v>
      </c>
      <c r="AU350" s="182" t="s">
        <v>102</v>
      </c>
      <c r="AV350" s="13" t="s">
        <v>102</v>
      </c>
      <c r="AW350" s="13" t="s">
        <v>33</v>
      </c>
      <c r="AX350" s="13" t="s">
        <v>78</v>
      </c>
      <c r="AY350" s="182" t="s">
        <v>182</v>
      </c>
    </row>
    <row r="351" spans="2:65" s="15" customFormat="1" ht="11.25">
      <c r="B351" s="195"/>
      <c r="D351" s="175" t="s">
        <v>191</v>
      </c>
      <c r="E351" s="196" t="s">
        <v>1</v>
      </c>
      <c r="F351" s="197" t="s">
        <v>201</v>
      </c>
      <c r="H351" s="198">
        <v>3</v>
      </c>
      <c r="I351" s="199"/>
      <c r="L351" s="195"/>
      <c r="M351" s="200"/>
      <c r="T351" s="201"/>
      <c r="AT351" s="196" t="s">
        <v>191</v>
      </c>
      <c r="AU351" s="196" t="s">
        <v>102</v>
      </c>
      <c r="AV351" s="15" t="s">
        <v>189</v>
      </c>
      <c r="AW351" s="15" t="s">
        <v>33</v>
      </c>
      <c r="AX351" s="15" t="s">
        <v>86</v>
      </c>
      <c r="AY351" s="196" t="s">
        <v>182</v>
      </c>
    </row>
    <row r="352" spans="2:65" s="1" customFormat="1" ht="21.75" customHeight="1">
      <c r="B352" s="34"/>
      <c r="C352" s="162" t="s">
        <v>543</v>
      </c>
      <c r="D352" s="162" t="s">
        <v>185</v>
      </c>
      <c r="E352" s="163" t="s">
        <v>544</v>
      </c>
      <c r="F352" s="164" t="s">
        <v>545</v>
      </c>
      <c r="G352" s="165" t="s">
        <v>358</v>
      </c>
      <c r="H352" s="166"/>
      <c r="I352" s="167"/>
      <c r="J352" s="168">
        <f>ROUND(I352*H352,2)</f>
        <v>0</v>
      </c>
      <c r="K352" s="169"/>
      <c r="L352" s="34"/>
      <c r="M352" s="170" t="s">
        <v>1</v>
      </c>
      <c r="N352" s="136" t="s">
        <v>44</v>
      </c>
      <c r="P352" s="171">
        <f>O352*H352</f>
        <v>0</v>
      </c>
      <c r="Q352" s="171">
        <v>0</v>
      </c>
      <c r="R352" s="171">
        <f>Q352*H352</f>
        <v>0</v>
      </c>
      <c r="S352" s="171">
        <v>0</v>
      </c>
      <c r="T352" s="172">
        <f>S352*H352</f>
        <v>0</v>
      </c>
      <c r="AR352" s="173" t="s">
        <v>287</v>
      </c>
      <c r="AT352" s="173" t="s">
        <v>185</v>
      </c>
      <c r="AU352" s="173" t="s">
        <v>102</v>
      </c>
      <c r="AY352" s="17" t="s">
        <v>182</v>
      </c>
      <c r="BE352" s="99">
        <f>IF(N352="základná",J352,0)</f>
        <v>0</v>
      </c>
      <c r="BF352" s="99">
        <f>IF(N352="znížená",J352,0)</f>
        <v>0</v>
      </c>
      <c r="BG352" s="99">
        <f>IF(N352="zákl. prenesená",J352,0)</f>
        <v>0</v>
      </c>
      <c r="BH352" s="99">
        <f>IF(N352="zníž. prenesená",J352,0)</f>
        <v>0</v>
      </c>
      <c r="BI352" s="99">
        <f>IF(N352="nulová",J352,0)</f>
        <v>0</v>
      </c>
      <c r="BJ352" s="17" t="s">
        <v>102</v>
      </c>
      <c r="BK352" s="99">
        <f>ROUND(I352*H352,2)</f>
        <v>0</v>
      </c>
      <c r="BL352" s="17" t="s">
        <v>287</v>
      </c>
      <c r="BM352" s="173" t="s">
        <v>546</v>
      </c>
    </row>
    <row r="353" spans="2:65" s="11" customFormat="1" ht="22.9" customHeight="1">
      <c r="B353" s="151"/>
      <c r="D353" s="152" t="s">
        <v>77</v>
      </c>
      <c r="E353" s="160" t="s">
        <v>547</v>
      </c>
      <c r="F353" s="160" t="s">
        <v>548</v>
      </c>
      <c r="I353" s="154"/>
      <c r="J353" s="161">
        <f>BK353</f>
        <v>0</v>
      </c>
      <c r="L353" s="151"/>
      <c r="M353" s="155"/>
      <c r="P353" s="156">
        <f>SUM(P354:P372)</f>
        <v>0</v>
      </c>
      <c r="R353" s="156">
        <f>SUM(R354:R372)</f>
        <v>5.3600559999999998E-2</v>
      </c>
      <c r="T353" s="157">
        <f>SUM(T354:T372)</f>
        <v>6.5430000000000002E-2</v>
      </c>
      <c r="AR353" s="152" t="s">
        <v>102</v>
      </c>
      <c r="AT353" s="158" t="s">
        <v>77</v>
      </c>
      <c r="AU353" s="158" t="s">
        <v>86</v>
      </c>
      <c r="AY353" s="152" t="s">
        <v>182</v>
      </c>
      <c r="BK353" s="159">
        <f>SUM(BK354:BK372)</f>
        <v>0</v>
      </c>
    </row>
    <row r="354" spans="2:65" s="1" customFormat="1" ht="33" customHeight="1">
      <c r="B354" s="34"/>
      <c r="C354" s="162" t="s">
        <v>549</v>
      </c>
      <c r="D354" s="162" t="s">
        <v>185</v>
      </c>
      <c r="E354" s="163" t="s">
        <v>550</v>
      </c>
      <c r="F354" s="164" t="s">
        <v>551</v>
      </c>
      <c r="G354" s="165" t="s">
        <v>255</v>
      </c>
      <c r="H354" s="166">
        <v>1</v>
      </c>
      <c r="I354" s="167"/>
      <c r="J354" s="168">
        <f>ROUND(I354*H354,2)</f>
        <v>0</v>
      </c>
      <c r="K354" s="169"/>
      <c r="L354" s="34"/>
      <c r="M354" s="170" t="s">
        <v>1</v>
      </c>
      <c r="N354" s="136" t="s">
        <v>44</v>
      </c>
      <c r="P354" s="171">
        <f>O354*H354</f>
        <v>0</v>
      </c>
      <c r="Q354" s="171">
        <v>7.6799999999999997E-5</v>
      </c>
      <c r="R354" s="171">
        <f>Q354*H354</f>
        <v>7.6799999999999997E-5</v>
      </c>
      <c r="S354" s="171">
        <v>2.4930000000000001E-2</v>
      </c>
      <c r="T354" s="172">
        <f>S354*H354</f>
        <v>2.4930000000000001E-2</v>
      </c>
      <c r="AR354" s="173" t="s">
        <v>287</v>
      </c>
      <c r="AT354" s="173" t="s">
        <v>185</v>
      </c>
      <c r="AU354" s="173" t="s">
        <v>102</v>
      </c>
      <c r="AY354" s="17" t="s">
        <v>182</v>
      </c>
      <c r="BE354" s="99">
        <f>IF(N354="základná",J354,0)</f>
        <v>0</v>
      </c>
      <c r="BF354" s="99">
        <f>IF(N354="znížená",J354,0)</f>
        <v>0</v>
      </c>
      <c r="BG354" s="99">
        <f>IF(N354="zákl. prenesená",J354,0)</f>
        <v>0</v>
      </c>
      <c r="BH354" s="99">
        <f>IF(N354="zníž. prenesená",J354,0)</f>
        <v>0</v>
      </c>
      <c r="BI354" s="99">
        <f>IF(N354="nulová",J354,0)</f>
        <v>0</v>
      </c>
      <c r="BJ354" s="17" t="s">
        <v>102</v>
      </c>
      <c r="BK354" s="99">
        <f>ROUND(I354*H354,2)</f>
        <v>0</v>
      </c>
      <c r="BL354" s="17" t="s">
        <v>287</v>
      </c>
      <c r="BM354" s="173" t="s">
        <v>552</v>
      </c>
    </row>
    <row r="355" spans="2:65" s="13" customFormat="1" ht="11.25">
      <c r="B355" s="181"/>
      <c r="D355" s="175" t="s">
        <v>191</v>
      </c>
      <c r="E355" s="182" t="s">
        <v>1</v>
      </c>
      <c r="F355" s="183" t="s">
        <v>440</v>
      </c>
      <c r="H355" s="184">
        <v>1</v>
      </c>
      <c r="I355" s="185"/>
      <c r="L355" s="181"/>
      <c r="M355" s="186"/>
      <c r="T355" s="187"/>
      <c r="AT355" s="182" t="s">
        <v>191</v>
      </c>
      <c r="AU355" s="182" t="s">
        <v>102</v>
      </c>
      <c r="AV355" s="13" t="s">
        <v>102</v>
      </c>
      <c r="AW355" s="13" t="s">
        <v>33</v>
      </c>
      <c r="AX355" s="13" t="s">
        <v>78</v>
      </c>
      <c r="AY355" s="182" t="s">
        <v>182</v>
      </c>
    </row>
    <row r="356" spans="2:65" s="15" customFormat="1" ht="11.25">
      <c r="B356" s="195"/>
      <c r="D356" s="175" t="s">
        <v>191</v>
      </c>
      <c r="E356" s="196" t="s">
        <v>1</v>
      </c>
      <c r="F356" s="197" t="s">
        <v>201</v>
      </c>
      <c r="H356" s="198">
        <v>1</v>
      </c>
      <c r="I356" s="199"/>
      <c r="L356" s="195"/>
      <c r="M356" s="200"/>
      <c r="T356" s="201"/>
      <c r="AT356" s="196" t="s">
        <v>191</v>
      </c>
      <c r="AU356" s="196" t="s">
        <v>102</v>
      </c>
      <c r="AV356" s="15" t="s">
        <v>189</v>
      </c>
      <c r="AW356" s="15" t="s">
        <v>33</v>
      </c>
      <c r="AX356" s="15" t="s">
        <v>86</v>
      </c>
      <c r="AY356" s="196" t="s">
        <v>182</v>
      </c>
    </row>
    <row r="357" spans="2:65" s="1" customFormat="1" ht="24.2" customHeight="1">
      <c r="B357" s="34"/>
      <c r="C357" s="162" t="s">
        <v>553</v>
      </c>
      <c r="D357" s="162" t="s">
        <v>185</v>
      </c>
      <c r="E357" s="163" t="s">
        <v>554</v>
      </c>
      <c r="F357" s="164" t="s">
        <v>555</v>
      </c>
      <c r="G357" s="165" t="s">
        <v>255</v>
      </c>
      <c r="H357" s="166">
        <v>1</v>
      </c>
      <c r="I357" s="167"/>
      <c r="J357" s="168">
        <f>ROUND(I357*H357,2)</f>
        <v>0</v>
      </c>
      <c r="K357" s="169"/>
      <c r="L357" s="34"/>
      <c r="M357" s="170" t="s">
        <v>1</v>
      </c>
      <c r="N357" s="136" t="s">
        <v>44</v>
      </c>
      <c r="P357" s="171">
        <f>O357*H357</f>
        <v>0</v>
      </c>
      <c r="Q357" s="171">
        <v>2.5939999999999999E-5</v>
      </c>
      <c r="R357" s="171">
        <f>Q357*H357</f>
        <v>2.5939999999999999E-5</v>
      </c>
      <c r="S357" s="171">
        <v>0</v>
      </c>
      <c r="T357" s="172">
        <f>S357*H357</f>
        <v>0</v>
      </c>
      <c r="AR357" s="173" t="s">
        <v>287</v>
      </c>
      <c r="AT357" s="173" t="s">
        <v>185</v>
      </c>
      <c r="AU357" s="173" t="s">
        <v>102</v>
      </c>
      <c r="AY357" s="17" t="s">
        <v>182</v>
      </c>
      <c r="BE357" s="99">
        <f>IF(N357="základná",J357,0)</f>
        <v>0</v>
      </c>
      <c r="BF357" s="99">
        <f>IF(N357="znížená",J357,0)</f>
        <v>0</v>
      </c>
      <c r="BG357" s="99">
        <f>IF(N357="zákl. prenesená",J357,0)</f>
        <v>0</v>
      </c>
      <c r="BH357" s="99">
        <f>IF(N357="zníž. prenesená",J357,0)</f>
        <v>0</v>
      </c>
      <c r="BI357" s="99">
        <f>IF(N357="nulová",J357,0)</f>
        <v>0</v>
      </c>
      <c r="BJ357" s="17" t="s">
        <v>102</v>
      </c>
      <c r="BK357" s="99">
        <f>ROUND(I357*H357,2)</f>
        <v>0</v>
      </c>
      <c r="BL357" s="17" t="s">
        <v>287</v>
      </c>
      <c r="BM357" s="173" t="s">
        <v>556</v>
      </c>
    </row>
    <row r="358" spans="2:65" s="13" customFormat="1" ht="11.25">
      <c r="B358" s="181"/>
      <c r="D358" s="175" t="s">
        <v>191</v>
      </c>
      <c r="E358" s="182" t="s">
        <v>1</v>
      </c>
      <c r="F358" s="183" t="s">
        <v>440</v>
      </c>
      <c r="H358" s="184">
        <v>1</v>
      </c>
      <c r="I358" s="185"/>
      <c r="L358" s="181"/>
      <c r="M358" s="186"/>
      <c r="T358" s="187"/>
      <c r="AT358" s="182" t="s">
        <v>191</v>
      </c>
      <c r="AU358" s="182" t="s">
        <v>102</v>
      </c>
      <c r="AV358" s="13" t="s">
        <v>102</v>
      </c>
      <c r="AW358" s="13" t="s">
        <v>33</v>
      </c>
      <c r="AX358" s="13" t="s">
        <v>78</v>
      </c>
      <c r="AY358" s="182" t="s">
        <v>182</v>
      </c>
    </row>
    <row r="359" spans="2:65" s="15" customFormat="1" ht="11.25">
      <c r="B359" s="195"/>
      <c r="D359" s="175" t="s">
        <v>191</v>
      </c>
      <c r="E359" s="196" t="s">
        <v>1</v>
      </c>
      <c r="F359" s="197" t="s">
        <v>201</v>
      </c>
      <c r="H359" s="198">
        <v>1</v>
      </c>
      <c r="I359" s="199"/>
      <c r="L359" s="195"/>
      <c r="M359" s="200"/>
      <c r="T359" s="201"/>
      <c r="AT359" s="196" t="s">
        <v>191</v>
      </c>
      <c r="AU359" s="196" t="s">
        <v>102</v>
      </c>
      <c r="AV359" s="15" t="s">
        <v>189</v>
      </c>
      <c r="AW359" s="15" t="s">
        <v>33</v>
      </c>
      <c r="AX359" s="15" t="s">
        <v>86</v>
      </c>
      <c r="AY359" s="196" t="s">
        <v>182</v>
      </c>
    </row>
    <row r="360" spans="2:65" s="1" customFormat="1" ht="37.9" customHeight="1">
      <c r="B360" s="34"/>
      <c r="C360" s="202" t="s">
        <v>557</v>
      </c>
      <c r="D360" s="202" t="s">
        <v>336</v>
      </c>
      <c r="E360" s="203" t="s">
        <v>558</v>
      </c>
      <c r="F360" s="204" t="s">
        <v>559</v>
      </c>
      <c r="G360" s="205" t="s">
        <v>255</v>
      </c>
      <c r="H360" s="206">
        <v>1</v>
      </c>
      <c r="I360" s="207"/>
      <c r="J360" s="208">
        <f>ROUND(I360*H360,2)</f>
        <v>0</v>
      </c>
      <c r="K360" s="209"/>
      <c r="L360" s="210"/>
      <c r="M360" s="211" t="s">
        <v>1</v>
      </c>
      <c r="N360" s="212" t="s">
        <v>44</v>
      </c>
      <c r="P360" s="171">
        <f>O360*H360</f>
        <v>0</v>
      </c>
      <c r="Q360" s="171">
        <v>1.8919999999999999E-2</v>
      </c>
      <c r="R360" s="171">
        <f>Q360*H360</f>
        <v>1.8919999999999999E-2</v>
      </c>
      <c r="S360" s="171">
        <v>0</v>
      </c>
      <c r="T360" s="172">
        <f>S360*H360</f>
        <v>0</v>
      </c>
      <c r="AR360" s="173" t="s">
        <v>340</v>
      </c>
      <c r="AT360" s="173" t="s">
        <v>336</v>
      </c>
      <c r="AU360" s="173" t="s">
        <v>102</v>
      </c>
      <c r="AY360" s="17" t="s">
        <v>182</v>
      </c>
      <c r="BE360" s="99">
        <f>IF(N360="základná",J360,0)</f>
        <v>0</v>
      </c>
      <c r="BF360" s="99">
        <f>IF(N360="znížená",J360,0)</f>
        <v>0</v>
      </c>
      <c r="BG360" s="99">
        <f>IF(N360="zákl. prenesená",J360,0)</f>
        <v>0</v>
      </c>
      <c r="BH360" s="99">
        <f>IF(N360="zníž. prenesená",J360,0)</f>
        <v>0</v>
      </c>
      <c r="BI360" s="99">
        <f>IF(N360="nulová",J360,0)</f>
        <v>0</v>
      </c>
      <c r="BJ360" s="17" t="s">
        <v>102</v>
      </c>
      <c r="BK360" s="99">
        <f>ROUND(I360*H360,2)</f>
        <v>0</v>
      </c>
      <c r="BL360" s="17" t="s">
        <v>287</v>
      </c>
      <c r="BM360" s="173" t="s">
        <v>560</v>
      </c>
    </row>
    <row r="361" spans="2:65" s="1" customFormat="1" ht="37.9" customHeight="1">
      <c r="B361" s="34"/>
      <c r="C361" s="162" t="s">
        <v>561</v>
      </c>
      <c r="D361" s="162" t="s">
        <v>185</v>
      </c>
      <c r="E361" s="163" t="s">
        <v>562</v>
      </c>
      <c r="F361" s="164" t="s">
        <v>563</v>
      </c>
      <c r="G361" s="165" t="s">
        <v>255</v>
      </c>
      <c r="H361" s="166">
        <v>3</v>
      </c>
      <c r="I361" s="167"/>
      <c r="J361" s="168">
        <f>ROUND(I361*H361,2)</f>
        <v>0</v>
      </c>
      <c r="K361" s="169"/>
      <c r="L361" s="34"/>
      <c r="M361" s="170" t="s">
        <v>1</v>
      </c>
      <c r="N361" s="136" t="s">
        <v>44</v>
      </c>
      <c r="P361" s="171">
        <f>O361*H361</f>
        <v>0</v>
      </c>
      <c r="Q361" s="171">
        <v>8.0000000000000007E-5</v>
      </c>
      <c r="R361" s="171">
        <f>Q361*H361</f>
        <v>2.4000000000000003E-4</v>
      </c>
      <c r="S361" s="171">
        <v>1.35E-2</v>
      </c>
      <c r="T361" s="172">
        <f>S361*H361</f>
        <v>4.0500000000000001E-2</v>
      </c>
      <c r="AR361" s="173" t="s">
        <v>287</v>
      </c>
      <c r="AT361" s="173" t="s">
        <v>185</v>
      </c>
      <c r="AU361" s="173" t="s">
        <v>102</v>
      </c>
      <c r="AY361" s="17" t="s">
        <v>182</v>
      </c>
      <c r="BE361" s="99">
        <f>IF(N361="základná",J361,0)</f>
        <v>0</v>
      </c>
      <c r="BF361" s="99">
        <f>IF(N361="znížená",J361,0)</f>
        <v>0</v>
      </c>
      <c r="BG361" s="99">
        <f>IF(N361="zákl. prenesená",J361,0)</f>
        <v>0</v>
      </c>
      <c r="BH361" s="99">
        <f>IF(N361="zníž. prenesená",J361,0)</f>
        <v>0</v>
      </c>
      <c r="BI361" s="99">
        <f>IF(N361="nulová",J361,0)</f>
        <v>0</v>
      </c>
      <c r="BJ361" s="17" t="s">
        <v>102</v>
      </c>
      <c r="BK361" s="99">
        <f>ROUND(I361*H361,2)</f>
        <v>0</v>
      </c>
      <c r="BL361" s="17" t="s">
        <v>287</v>
      </c>
      <c r="BM361" s="173" t="s">
        <v>564</v>
      </c>
    </row>
    <row r="362" spans="2:65" s="13" customFormat="1" ht="11.25">
      <c r="B362" s="181"/>
      <c r="D362" s="175" t="s">
        <v>191</v>
      </c>
      <c r="E362" s="182" t="s">
        <v>1</v>
      </c>
      <c r="F362" s="183" t="s">
        <v>365</v>
      </c>
      <c r="H362" s="184">
        <v>1</v>
      </c>
      <c r="I362" s="185"/>
      <c r="L362" s="181"/>
      <c r="M362" s="186"/>
      <c r="T362" s="187"/>
      <c r="AT362" s="182" t="s">
        <v>191</v>
      </c>
      <c r="AU362" s="182" t="s">
        <v>102</v>
      </c>
      <c r="AV362" s="13" t="s">
        <v>102</v>
      </c>
      <c r="AW362" s="13" t="s">
        <v>33</v>
      </c>
      <c r="AX362" s="13" t="s">
        <v>78</v>
      </c>
      <c r="AY362" s="182" t="s">
        <v>182</v>
      </c>
    </row>
    <row r="363" spans="2:65" s="13" customFormat="1" ht="11.25">
      <c r="B363" s="181"/>
      <c r="D363" s="175" t="s">
        <v>191</v>
      </c>
      <c r="E363" s="182" t="s">
        <v>1</v>
      </c>
      <c r="F363" s="183" t="s">
        <v>381</v>
      </c>
      <c r="H363" s="184">
        <v>1</v>
      </c>
      <c r="I363" s="185"/>
      <c r="L363" s="181"/>
      <c r="M363" s="186"/>
      <c r="T363" s="187"/>
      <c r="AT363" s="182" t="s">
        <v>191</v>
      </c>
      <c r="AU363" s="182" t="s">
        <v>102</v>
      </c>
      <c r="AV363" s="13" t="s">
        <v>102</v>
      </c>
      <c r="AW363" s="13" t="s">
        <v>33</v>
      </c>
      <c r="AX363" s="13" t="s">
        <v>78</v>
      </c>
      <c r="AY363" s="182" t="s">
        <v>182</v>
      </c>
    </row>
    <row r="364" spans="2:65" s="13" customFormat="1" ht="11.25">
      <c r="B364" s="181"/>
      <c r="D364" s="175" t="s">
        <v>191</v>
      </c>
      <c r="E364" s="182" t="s">
        <v>1</v>
      </c>
      <c r="F364" s="183" t="s">
        <v>382</v>
      </c>
      <c r="H364" s="184">
        <v>1</v>
      </c>
      <c r="I364" s="185"/>
      <c r="L364" s="181"/>
      <c r="M364" s="186"/>
      <c r="T364" s="187"/>
      <c r="AT364" s="182" t="s">
        <v>191</v>
      </c>
      <c r="AU364" s="182" t="s">
        <v>102</v>
      </c>
      <c r="AV364" s="13" t="s">
        <v>102</v>
      </c>
      <c r="AW364" s="13" t="s">
        <v>33</v>
      </c>
      <c r="AX364" s="13" t="s">
        <v>78</v>
      </c>
      <c r="AY364" s="182" t="s">
        <v>182</v>
      </c>
    </row>
    <row r="365" spans="2:65" s="15" customFormat="1" ht="11.25">
      <c r="B365" s="195"/>
      <c r="D365" s="175" t="s">
        <v>191</v>
      </c>
      <c r="E365" s="196" t="s">
        <v>1</v>
      </c>
      <c r="F365" s="197" t="s">
        <v>201</v>
      </c>
      <c r="H365" s="198">
        <v>3</v>
      </c>
      <c r="I365" s="199"/>
      <c r="L365" s="195"/>
      <c r="M365" s="200"/>
      <c r="T365" s="201"/>
      <c r="AT365" s="196" t="s">
        <v>191</v>
      </c>
      <c r="AU365" s="196" t="s">
        <v>102</v>
      </c>
      <c r="AV365" s="15" t="s">
        <v>189</v>
      </c>
      <c r="AW365" s="15" t="s">
        <v>33</v>
      </c>
      <c r="AX365" s="15" t="s">
        <v>86</v>
      </c>
      <c r="AY365" s="196" t="s">
        <v>182</v>
      </c>
    </row>
    <row r="366" spans="2:65" s="1" customFormat="1" ht="21.75" customHeight="1">
      <c r="B366" s="34"/>
      <c r="C366" s="162" t="s">
        <v>565</v>
      </c>
      <c r="D366" s="162" t="s">
        <v>185</v>
      </c>
      <c r="E366" s="163" t="s">
        <v>566</v>
      </c>
      <c r="F366" s="164" t="s">
        <v>567</v>
      </c>
      <c r="G366" s="165" t="s">
        <v>255</v>
      </c>
      <c r="H366" s="166">
        <v>3</v>
      </c>
      <c r="I366" s="167"/>
      <c r="J366" s="168">
        <f>ROUND(I366*H366,2)</f>
        <v>0</v>
      </c>
      <c r="K366" s="169"/>
      <c r="L366" s="34"/>
      <c r="M366" s="170" t="s">
        <v>1</v>
      </c>
      <c r="N366" s="136" t="s">
        <v>44</v>
      </c>
      <c r="P366" s="171">
        <f>O366*H366</f>
        <v>0</v>
      </c>
      <c r="Q366" s="171">
        <v>2.5939999999999999E-5</v>
      </c>
      <c r="R366" s="171">
        <f>Q366*H366</f>
        <v>7.7819999999999997E-5</v>
      </c>
      <c r="S366" s="171">
        <v>0</v>
      </c>
      <c r="T366" s="172">
        <f>S366*H366</f>
        <v>0</v>
      </c>
      <c r="AR366" s="173" t="s">
        <v>287</v>
      </c>
      <c r="AT366" s="173" t="s">
        <v>185</v>
      </c>
      <c r="AU366" s="173" t="s">
        <v>102</v>
      </c>
      <c r="AY366" s="17" t="s">
        <v>182</v>
      </c>
      <c r="BE366" s="99">
        <f>IF(N366="základná",J366,0)</f>
        <v>0</v>
      </c>
      <c r="BF366" s="99">
        <f>IF(N366="znížená",J366,0)</f>
        <v>0</v>
      </c>
      <c r="BG366" s="99">
        <f>IF(N366="zákl. prenesená",J366,0)</f>
        <v>0</v>
      </c>
      <c r="BH366" s="99">
        <f>IF(N366="zníž. prenesená",J366,0)</f>
        <v>0</v>
      </c>
      <c r="BI366" s="99">
        <f>IF(N366="nulová",J366,0)</f>
        <v>0</v>
      </c>
      <c r="BJ366" s="17" t="s">
        <v>102</v>
      </c>
      <c r="BK366" s="99">
        <f>ROUND(I366*H366,2)</f>
        <v>0</v>
      </c>
      <c r="BL366" s="17" t="s">
        <v>287</v>
      </c>
      <c r="BM366" s="173" t="s">
        <v>568</v>
      </c>
    </row>
    <row r="367" spans="2:65" s="13" customFormat="1" ht="11.25">
      <c r="B367" s="181"/>
      <c r="D367" s="175" t="s">
        <v>191</v>
      </c>
      <c r="E367" s="182" t="s">
        <v>1</v>
      </c>
      <c r="F367" s="183" t="s">
        <v>365</v>
      </c>
      <c r="H367" s="184">
        <v>1</v>
      </c>
      <c r="I367" s="185"/>
      <c r="L367" s="181"/>
      <c r="M367" s="186"/>
      <c r="T367" s="187"/>
      <c r="AT367" s="182" t="s">
        <v>191</v>
      </c>
      <c r="AU367" s="182" t="s">
        <v>102</v>
      </c>
      <c r="AV367" s="13" t="s">
        <v>102</v>
      </c>
      <c r="AW367" s="13" t="s">
        <v>33</v>
      </c>
      <c r="AX367" s="13" t="s">
        <v>78</v>
      </c>
      <c r="AY367" s="182" t="s">
        <v>182</v>
      </c>
    </row>
    <row r="368" spans="2:65" s="13" customFormat="1" ht="11.25">
      <c r="B368" s="181"/>
      <c r="D368" s="175" t="s">
        <v>191</v>
      </c>
      <c r="E368" s="182" t="s">
        <v>1</v>
      </c>
      <c r="F368" s="183" t="s">
        <v>381</v>
      </c>
      <c r="H368" s="184">
        <v>1</v>
      </c>
      <c r="I368" s="185"/>
      <c r="L368" s="181"/>
      <c r="M368" s="186"/>
      <c r="T368" s="187"/>
      <c r="AT368" s="182" t="s">
        <v>191</v>
      </c>
      <c r="AU368" s="182" t="s">
        <v>102</v>
      </c>
      <c r="AV368" s="13" t="s">
        <v>102</v>
      </c>
      <c r="AW368" s="13" t="s">
        <v>33</v>
      </c>
      <c r="AX368" s="13" t="s">
        <v>78</v>
      </c>
      <c r="AY368" s="182" t="s">
        <v>182</v>
      </c>
    </row>
    <row r="369" spans="2:65" s="13" customFormat="1" ht="11.25">
      <c r="B369" s="181"/>
      <c r="D369" s="175" t="s">
        <v>191</v>
      </c>
      <c r="E369" s="182" t="s">
        <v>1</v>
      </c>
      <c r="F369" s="183" t="s">
        <v>382</v>
      </c>
      <c r="H369" s="184">
        <v>1</v>
      </c>
      <c r="I369" s="185"/>
      <c r="L369" s="181"/>
      <c r="M369" s="186"/>
      <c r="T369" s="187"/>
      <c r="AT369" s="182" t="s">
        <v>191</v>
      </c>
      <c r="AU369" s="182" t="s">
        <v>102</v>
      </c>
      <c r="AV369" s="13" t="s">
        <v>102</v>
      </c>
      <c r="AW369" s="13" t="s">
        <v>33</v>
      </c>
      <c r="AX369" s="13" t="s">
        <v>78</v>
      </c>
      <c r="AY369" s="182" t="s">
        <v>182</v>
      </c>
    </row>
    <row r="370" spans="2:65" s="15" customFormat="1" ht="11.25">
      <c r="B370" s="195"/>
      <c r="D370" s="175" t="s">
        <v>191</v>
      </c>
      <c r="E370" s="196" t="s">
        <v>1</v>
      </c>
      <c r="F370" s="197" t="s">
        <v>201</v>
      </c>
      <c r="H370" s="198">
        <v>3</v>
      </c>
      <c r="I370" s="199"/>
      <c r="L370" s="195"/>
      <c r="M370" s="200"/>
      <c r="T370" s="201"/>
      <c r="AT370" s="196" t="s">
        <v>191</v>
      </c>
      <c r="AU370" s="196" t="s">
        <v>102</v>
      </c>
      <c r="AV370" s="15" t="s">
        <v>189</v>
      </c>
      <c r="AW370" s="15" t="s">
        <v>33</v>
      </c>
      <c r="AX370" s="15" t="s">
        <v>86</v>
      </c>
      <c r="AY370" s="196" t="s">
        <v>182</v>
      </c>
    </row>
    <row r="371" spans="2:65" s="1" customFormat="1" ht="24.2" customHeight="1">
      <c r="B371" s="34"/>
      <c r="C371" s="202" t="s">
        <v>569</v>
      </c>
      <c r="D371" s="202" t="s">
        <v>336</v>
      </c>
      <c r="E371" s="203" t="s">
        <v>570</v>
      </c>
      <c r="F371" s="204" t="s">
        <v>571</v>
      </c>
      <c r="G371" s="205" t="s">
        <v>255</v>
      </c>
      <c r="H371" s="206">
        <v>3</v>
      </c>
      <c r="I371" s="207"/>
      <c r="J371" s="208">
        <f>ROUND(I371*H371,2)</f>
        <v>0</v>
      </c>
      <c r="K371" s="209"/>
      <c r="L371" s="210"/>
      <c r="M371" s="211" t="s">
        <v>1</v>
      </c>
      <c r="N371" s="212" t="s">
        <v>44</v>
      </c>
      <c r="P371" s="171">
        <f>O371*H371</f>
        <v>0</v>
      </c>
      <c r="Q371" s="171">
        <v>1.142E-2</v>
      </c>
      <c r="R371" s="171">
        <f>Q371*H371</f>
        <v>3.4259999999999999E-2</v>
      </c>
      <c r="S371" s="171">
        <v>0</v>
      </c>
      <c r="T371" s="172">
        <f>S371*H371</f>
        <v>0</v>
      </c>
      <c r="AR371" s="173" t="s">
        <v>340</v>
      </c>
      <c r="AT371" s="173" t="s">
        <v>336</v>
      </c>
      <c r="AU371" s="173" t="s">
        <v>102</v>
      </c>
      <c r="AY371" s="17" t="s">
        <v>182</v>
      </c>
      <c r="BE371" s="99">
        <f>IF(N371="základná",J371,0)</f>
        <v>0</v>
      </c>
      <c r="BF371" s="99">
        <f>IF(N371="znížená",J371,0)</f>
        <v>0</v>
      </c>
      <c r="BG371" s="99">
        <f>IF(N371="zákl. prenesená",J371,0)</f>
        <v>0</v>
      </c>
      <c r="BH371" s="99">
        <f>IF(N371="zníž. prenesená",J371,0)</f>
        <v>0</v>
      </c>
      <c r="BI371" s="99">
        <f>IF(N371="nulová",J371,0)</f>
        <v>0</v>
      </c>
      <c r="BJ371" s="17" t="s">
        <v>102</v>
      </c>
      <c r="BK371" s="99">
        <f>ROUND(I371*H371,2)</f>
        <v>0</v>
      </c>
      <c r="BL371" s="17" t="s">
        <v>287</v>
      </c>
      <c r="BM371" s="173" t="s">
        <v>572</v>
      </c>
    </row>
    <row r="372" spans="2:65" s="1" customFormat="1" ht="24.2" customHeight="1">
      <c r="B372" s="34"/>
      <c r="C372" s="162" t="s">
        <v>573</v>
      </c>
      <c r="D372" s="162" t="s">
        <v>185</v>
      </c>
      <c r="E372" s="163" t="s">
        <v>574</v>
      </c>
      <c r="F372" s="164" t="s">
        <v>575</v>
      </c>
      <c r="G372" s="165" t="s">
        <v>358</v>
      </c>
      <c r="H372" s="166"/>
      <c r="I372" s="167"/>
      <c r="J372" s="168">
        <f>ROUND(I372*H372,2)</f>
        <v>0</v>
      </c>
      <c r="K372" s="169"/>
      <c r="L372" s="34"/>
      <c r="M372" s="170" t="s">
        <v>1</v>
      </c>
      <c r="N372" s="136" t="s">
        <v>44</v>
      </c>
      <c r="P372" s="171">
        <f>O372*H372</f>
        <v>0</v>
      </c>
      <c r="Q372" s="171">
        <v>0</v>
      </c>
      <c r="R372" s="171">
        <f>Q372*H372</f>
        <v>0</v>
      </c>
      <c r="S372" s="171">
        <v>0</v>
      </c>
      <c r="T372" s="172">
        <f>S372*H372</f>
        <v>0</v>
      </c>
      <c r="AR372" s="173" t="s">
        <v>287</v>
      </c>
      <c r="AT372" s="173" t="s">
        <v>185</v>
      </c>
      <c r="AU372" s="173" t="s">
        <v>102</v>
      </c>
      <c r="AY372" s="17" t="s">
        <v>182</v>
      </c>
      <c r="BE372" s="99">
        <f>IF(N372="základná",J372,0)</f>
        <v>0</v>
      </c>
      <c r="BF372" s="99">
        <f>IF(N372="znížená",J372,0)</f>
        <v>0</v>
      </c>
      <c r="BG372" s="99">
        <f>IF(N372="zákl. prenesená",J372,0)</f>
        <v>0</v>
      </c>
      <c r="BH372" s="99">
        <f>IF(N372="zníž. prenesená",J372,0)</f>
        <v>0</v>
      </c>
      <c r="BI372" s="99">
        <f>IF(N372="nulová",J372,0)</f>
        <v>0</v>
      </c>
      <c r="BJ372" s="17" t="s">
        <v>102</v>
      </c>
      <c r="BK372" s="99">
        <f>ROUND(I372*H372,2)</f>
        <v>0</v>
      </c>
      <c r="BL372" s="17" t="s">
        <v>287</v>
      </c>
      <c r="BM372" s="173" t="s">
        <v>576</v>
      </c>
    </row>
    <row r="373" spans="2:65" s="11" customFormat="1" ht="22.9" customHeight="1">
      <c r="B373" s="151"/>
      <c r="D373" s="152" t="s">
        <v>77</v>
      </c>
      <c r="E373" s="160" t="s">
        <v>577</v>
      </c>
      <c r="F373" s="160" t="s">
        <v>578</v>
      </c>
      <c r="I373" s="154"/>
      <c r="J373" s="161">
        <f>BK373</f>
        <v>0</v>
      </c>
      <c r="L373" s="151"/>
      <c r="M373" s="155"/>
      <c r="P373" s="156">
        <f>SUM(P374:P391)</f>
        <v>0</v>
      </c>
      <c r="R373" s="156">
        <f>SUM(R374:R391)</f>
        <v>0.62311335999999995</v>
      </c>
      <c r="T373" s="157">
        <f>SUM(T374:T391)</f>
        <v>0</v>
      </c>
      <c r="AR373" s="152" t="s">
        <v>102</v>
      </c>
      <c r="AT373" s="158" t="s">
        <v>77</v>
      </c>
      <c r="AU373" s="158" t="s">
        <v>86</v>
      </c>
      <c r="AY373" s="152" t="s">
        <v>182</v>
      </c>
      <c r="BK373" s="159">
        <f>SUM(BK374:BK391)</f>
        <v>0</v>
      </c>
    </row>
    <row r="374" spans="2:65" s="1" customFormat="1" ht="24.2" customHeight="1">
      <c r="B374" s="34"/>
      <c r="C374" s="162" t="s">
        <v>579</v>
      </c>
      <c r="D374" s="162" t="s">
        <v>185</v>
      </c>
      <c r="E374" s="163" t="s">
        <v>580</v>
      </c>
      <c r="F374" s="164" t="s">
        <v>581</v>
      </c>
      <c r="G374" s="165" t="s">
        <v>188</v>
      </c>
      <c r="H374" s="166">
        <v>3.8090000000000002</v>
      </c>
      <c r="I374" s="167"/>
      <c r="J374" s="168">
        <f>ROUND(I374*H374,2)</f>
        <v>0</v>
      </c>
      <c r="K374" s="169"/>
      <c r="L374" s="34"/>
      <c r="M374" s="170" t="s">
        <v>1</v>
      </c>
      <c r="N374" s="136" t="s">
        <v>44</v>
      </c>
      <c r="P374" s="171">
        <f>O374*H374</f>
        <v>0</v>
      </c>
      <c r="Q374" s="171">
        <v>4.3020000000000003E-2</v>
      </c>
      <c r="R374" s="171">
        <f>Q374*H374</f>
        <v>0.16386318000000002</v>
      </c>
      <c r="S374" s="171">
        <v>0</v>
      </c>
      <c r="T374" s="172">
        <f>S374*H374</f>
        <v>0</v>
      </c>
      <c r="AR374" s="173" t="s">
        <v>287</v>
      </c>
      <c r="AT374" s="173" t="s">
        <v>185</v>
      </c>
      <c r="AU374" s="173" t="s">
        <v>102</v>
      </c>
      <c r="AY374" s="17" t="s">
        <v>182</v>
      </c>
      <c r="BE374" s="99">
        <f>IF(N374="základná",J374,0)</f>
        <v>0</v>
      </c>
      <c r="BF374" s="99">
        <f>IF(N374="znížená",J374,0)</f>
        <v>0</v>
      </c>
      <c r="BG374" s="99">
        <f>IF(N374="zákl. prenesená",J374,0)</f>
        <v>0</v>
      </c>
      <c r="BH374" s="99">
        <f>IF(N374="zníž. prenesená",J374,0)</f>
        <v>0</v>
      </c>
      <c r="BI374" s="99">
        <f>IF(N374="nulová",J374,0)</f>
        <v>0</v>
      </c>
      <c r="BJ374" s="17" t="s">
        <v>102</v>
      </c>
      <c r="BK374" s="99">
        <f>ROUND(I374*H374,2)</f>
        <v>0</v>
      </c>
      <c r="BL374" s="17" t="s">
        <v>287</v>
      </c>
      <c r="BM374" s="173" t="s">
        <v>582</v>
      </c>
    </row>
    <row r="375" spans="2:65" s="13" customFormat="1" ht="11.25">
      <c r="B375" s="181"/>
      <c r="D375" s="175" t="s">
        <v>191</v>
      </c>
      <c r="E375" s="182" t="s">
        <v>1</v>
      </c>
      <c r="F375" s="183" t="s">
        <v>583</v>
      </c>
      <c r="H375" s="184">
        <v>7.4969999999999999</v>
      </c>
      <c r="I375" s="185"/>
      <c r="L375" s="181"/>
      <c r="M375" s="186"/>
      <c r="T375" s="187"/>
      <c r="AT375" s="182" t="s">
        <v>191</v>
      </c>
      <c r="AU375" s="182" t="s">
        <v>102</v>
      </c>
      <c r="AV375" s="13" t="s">
        <v>102</v>
      </c>
      <c r="AW375" s="13" t="s">
        <v>33</v>
      </c>
      <c r="AX375" s="13" t="s">
        <v>78</v>
      </c>
      <c r="AY375" s="182" t="s">
        <v>182</v>
      </c>
    </row>
    <row r="376" spans="2:65" s="12" customFormat="1" ht="11.25">
      <c r="B376" s="174"/>
      <c r="D376" s="175" t="s">
        <v>191</v>
      </c>
      <c r="E376" s="176" t="s">
        <v>1</v>
      </c>
      <c r="F376" s="177" t="s">
        <v>584</v>
      </c>
      <c r="H376" s="176" t="s">
        <v>1</v>
      </c>
      <c r="I376" s="178"/>
      <c r="L376" s="174"/>
      <c r="M376" s="179"/>
      <c r="T376" s="180"/>
      <c r="AT376" s="176" t="s">
        <v>191</v>
      </c>
      <c r="AU376" s="176" t="s">
        <v>102</v>
      </c>
      <c r="AV376" s="12" t="s">
        <v>86</v>
      </c>
      <c r="AW376" s="12" t="s">
        <v>33</v>
      </c>
      <c r="AX376" s="12" t="s">
        <v>78</v>
      </c>
      <c r="AY376" s="176" t="s">
        <v>182</v>
      </c>
    </row>
    <row r="377" spans="2:65" s="13" customFormat="1" ht="11.25">
      <c r="B377" s="181"/>
      <c r="D377" s="175" t="s">
        <v>191</v>
      </c>
      <c r="E377" s="182" t="s">
        <v>1</v>
      </c>
      <c r="F377" s="183" t="s">
        <v>585</v>
      </c>
      <c r="H377" s="184">
        <v>-3.6880000000000002</v>
      </c>
      <c r="I377" s="185"/>
      <c r="L377" s="181"/>
      <c r="M377" s="186"/>
      <c r="T377" s="187"/>
      <c r="AT377" s="182" t="s">
        <v>191</v>
      </c>
      <c r="AU377" s="182" t="s">
        <v>102</v>
      </c>
      <c r="AV377" s="13" t="s">
        <v>102</v>
      </c>
      <c r="AW377" s="13" t="s">
        <v>33</v>
      </c>
      <c r="AX377" s="13" t="s">
        <v>78</v>
      </c>
      <c r="AY377" s="182" t="s">
        <v>182</v>
      </c>
    </row>
    <row r="378" spans="2:65" s="15" customFormat="1" ht="11.25">
      <c r="B378" s="195"/>
      <c r="D378" s="175" t="s">
        <v>191</v>
      </c>
      <c r="E378" s="196" t="s">
        <v>112</v>
      </c>
      <c r="F378" s="197" t="s">
        <v>201</v>
      </c>
      <c r="H378" s="198">
        <v>3.8090000000000002</v>
      </c>
      <c r="I378" s="199"/>
      <c r="L378" s="195"/>
      <c r="M378" s="200"/>
      <c r="T378" s="201"/>
      <c r="AT378" s="196" t="s">
        <v>191</v>
      </c>
      <c r="AU378" s="196" t="s">
        <v>102</v>
      </c>
      <c r="AV378" s="15" t="s">
        <v>189</v>
      </c>
      <c r="AW378" s="15" t="s">
        <v>33</v>
      </c>
      <c r="AX378" s="15" t="s">
        <v>86</v>
      </c>
      <c r="AY378" s="196" t="s">
        <v>182</v>
      </c>
    </row>
    <row r="379" spans="2:65" s="1" customFormat="1" ht="37.9" customHeight="1">
      <c r="B379" s="34"/>
      <c r="C379" s="162" t="s">
        <v>586</v>
      </c>
      <c r="D379" s="162" t="s">
        <v>185</v>
      </c>
      <c r="E379" s="163" t="s">
        <v>587</v>
      </c>
      <c r="F379" s="164" t="s">
        <v>588</v>
      </c>
      <c r="G379" s="165" t="s">
        <v>188</v>
      </c>
      <c r="H379" s="166">
        <v>30.881</v>
      </c>
      <c r="I379" s="167"/>
      <c r="J379" s="168">
        <f>ROUND(I379*H379,2)</f>
        <v>0</v>
      </c>
      <c r="K379" s="169"/>
      <c r="L379" s="34"/>
      <c r="M379" s="170" t="s">
        <v>1</v>
      </c>
      <c r="N379" s="136" t="s">
        <v>44</v>
      </c>
      <c r="P379" s="171">
        <f>O379*H379</f>
        <v>0</v>
      </c>
      <c r="Q379" s="171">
        <v>1.128E-2</v>
      </c>
      <c r="R379" s="171">
        <f>Q379*H379</f>
        <v>0.34833767999999998</v>
      </c>
      <c r="S379" s="171">
        <v>0</v>
      </c>
      <c r="T379" s="172">
        <f>S379*H379</f>
        <v>0</v>
      </c>
      <c r="AR379" s="173" t="s">
        <v>287</v>
      </c>
      <c r="AT379" s="173" t="s">
        <v>185</v>
      </c>
      <c r="AU379" s="173" t="s">
        <v>102</v>
      </c>
      <c r="AY379" s="17" t="s">
        <v>182</v>
      </c>
      <c r="BE379" s="99">
        <f>IF(N379="základná",J379,0)</f>
        <v>0</v>
      </c>
      <c r="BF379" s="99">
        <f>IF(N379="znížená",J379,0)</f>
        <v>0</v>
      </c>
      <c r="BG379" s="99">
        <f>IF(N379="zákl. prenesená",J379,0)</f>
        <v>0</v>
      </c>
      <c r="BH379" s="99">
        <f>IF(N379="zníž. prenesená",J379,0)</f>
        <v>0</v>
      </c>
      <c r="BI379" s="99">
        <f>IF(N379="nulová",J379,0)</f>
        <v>0</v>
      </c>
      <c r="BJ379" s="17" t="s">
        <v>102</v>
      </c>
      <c r="BK379" s="99">
        <f>ROUND(I379*H379,2)</f>
        <v>0</v>
      </c>
      <c r="BL379" s="17" t="s">
        <v>287</v>
      </c>
      <c r="BM379" s="173" t="s">
        <v>589</v>
      </c>
    </row>
    <row r="380" spans="2:65" s="13" customFormat="1" ht="11.25">
      <c r="B380" s="181"/>
      <c r="D380" s="175" t="s">
        <v>191</v>
      </c>
      <c r="E380" s="182" t="s">
        <v>1</v>
      </c>
      <c r="F380" s="183" t="s">
        <v>106</v>
      </c>
      <c r="H380" s="184">
        <v>30.881</v>
      </c>
      <c r="I380" s="185"/>
      <c r="L380" s="181"/>
      <c r="M380" s="186"/>
      <c r="T380" s="187"/>
      <c r="AT380" s="182" t="s">
        <v>191</v>
      </c>
      <c r="AU380" s="182" t="s">
        <v>102</v>
      </c>
      <c r="AV380" s="13" t="s">
        <v>102</v>
      </c>
      <c r="AW380" s="13" t="s">
        <v>33</v>
      </c>
      <c r="AX380" s="13" t="s">
        <v>78</v>
      </c>
      <c r="AY380" s="182" t="s">
        <v>182</v>
      </c>
    </row>
    <row r="381" spans="2:65" s="15" customFormat="1" ht="11.25">
      <c r="B381" s="195"/>
      <c r="D381" s="175" t="s">
        <v>191</v>
      </c>
      <c r="E381" s="196" t="s">
        <v>100</v>
      </c>
      <c r="F381" s="197" t="s">
        <v>201</v>
      </c>
      <c r="H381" s="198">
        <v>30.881</v>
      </c>
      <c r="I381" s="199"/>
      <c r="L381" s="195"/>
      <c r="M381" s="200"/>
      <c r="T381" s="201"/>
      <c r="AT381" s="196" t="s">
        <v>191</v>
      </c>
      <c r="AU381" s="196" t="s">
        <v>102</v>
      </c>
      <c r="AV381" s="15" t="s">
        <v>189</v>
      </c>
      <c r="AW381" s="15" t="s">
        <v>33</v>
      </c>
      <c r="AX381" s="15" t="s">
        <v>86</v>
      </c>
      <c r="AY381" s="196" t="s">
        <v>182</v>
      </c>
    </row>
    <row r="382" spans="2:65" s="1" customFormat="1" ht="37.9" customHeight="1">
      <c r="B382" s="34"/>
      <c r="C382" s="162" t="s">
        <v>590</v>
      </c>
      <c r="D382" s="162" t="s">
        <v>185</v>
      </c>
      <c r="E382" s="163" t="s">
        <v>591</v>
      </c>
      <c r="F382" s="164" t="s">
        <v>592</v>
      </c>
      <c r="G382" s="165" t="s">
        <v>204</v>
      </c>
      <c r="H382" s="166">
        <v>9.5</v>
      </c>
      <c r="I382" s="167"/>
      <c r="J382" s="168">
        <f>ROUND(I382*H382,2)</f>
        <v>0</v>
      </c>
      <c r="K382" s="169"/>
      <c r="L382" s="34"/>
      <c r="M382" s="170" t="s">
        <v>1</v>
      </c>
      <c r="N382" s="136" t="s">
        <v>44</v>
      </c>
      <c r="P382" s="171">
        <f>O382*H382</f>
        <v>0</v>
      </c>
      <c r="Q382" s="171">
        <v>1.91E-3</v>
      </c>
      <c r="R382" s="171">
        <f>Q382*H382</f>
        <v>1.8145000000000001E-2</v>
      </c>
      <c r="S382" s="171">
        <v>0</v>
      </c>
      <c r="T382" s="172">
        <f>S382*H382</f>
        <v>0</v>
      </c>
      <c r="AR382" s="173" t="s">
        <v>287</v>
      </c>
      <c r="AT382" s="173" t="s">
        <v>185</v>
      </c>
      <c r="AU382" s="173" t="s">
        <v>102</v>
      </c>
      <c r="AY382" s="17" t="s">
        <v>182</v>
      </c>
      <c r="BE382" s="99">
        <f>IF(N382="základná",J382,0)</f>
        <v>0</v>
      </c>
      <c r="BF382" s="99">
        <f>IF(N382="znížená",J382,0)</f>
        <v>0</v>
      </c>
      <c r="BG382" s="99">
        <f>IF(N382="zákl. prenesená",J382,0)</f>
        <v>0</v>
      </c>
      <c r="BH382" s="99">
        <f>IF(N382="zníž. prenesená",J382,0)</f>
        <v>0</v>
      </c>
      <c r="BI382" s="99">
        <f>IF(N382="nulová",J382,0)</f>
        <v>0</v>
      </c>
      <c r="BJ382" s="17" t="s">
        <v>102</v>
      </c>
      <c r="BK382" s="99">
        <f>ROUND(I382*H382,2)</f>
        <v>0</v>
      </c>
      <c r="BL382" s="17" t="s">
        <v>287</v>
      </c>
      <c r="BM382" s="173" t="s">
        <v>593</v>
      </c>
    </row>
    <row r="383" spans="2:65" s="13" customFormat="1" ht="11.25">
      <c r="B383" s="181"/>
      <c r="D383" s="175" t="s">
        <v>191</v>
      </c>
      <c r="E383" s="182" t="s">
        <v>1</v>
      </c>
      <c r="F383" s="183" t="s">
        <v>594</v>
      </c>
      <c r="H383" s="184">
        <v>3</v>
      </c>
      <c r="I383" s="185"/>
      <c r="L383" s="181"/>
      <c r="M383" s="186"/>
      <c r="T383" s="187"/>
      <c r="AT383" s="182" t="s">
        <v>191</v>
      </c>
      <c r="AU383" s="182" t="s">
        <v>102</v>
      </c>
      <c r="AV383" s="13" t="s">
        <v>102</v>
      </c>
      <c r="AW383" s="13" t="s">
        <v>33</v>
      </c>
      <c r="AX383" s="13" t="s">
        <v>78</v>
      </c>
      <c r="AY383" s="182" t="s">
        <v>182</v>
      </c>
    </row>
    <row r="384" spans="2:65" s="13" customFormat="1" ht="11.25">
      <c r="B384" s="181"/>
      <c r="D384" s="175" t="s">
        <v>191</v>
      </c>
      <c r="E384" s="182" t="s">
        <v>1</v>
      </c>
      <c r="F384" s="183" t="s">
        <v>595</v>
      </c>
      <c r="H384" s="184">
        <v>4.5</v>
      </c>
      <c r="I384" s="185"/>
      <c r="L384" s="181"/>
      <c r="M384" s="186"/>
      <c r="T384" s="187"/>
      <c r="AT384" s="182" t="s">
        <v>191</v>
      </c>
      <c r="AU384" s="182" t="s">
        <v>102</v>
      </c>
      <c r="AV384" s="13" t="s">
        <v>102</v>
      </c>
      <c r="AW384" s="13" t="s">
        <v>33</v>
      </c>
      <c r="AX384" s="13" t="s">
        <v>78</v>
      </c>
      <c r="AY384" s="182" t="s">
        <v>182</v>
      </c>
    </row>
    <row r="385" spans="2:65" s="12" customFormat="1" ht="11.25">
      <c r="B385" s="174"/>
      <c r="D385" s="175" t="s">
        <v>191</v>
      </c>
      <c r="E385" s="176" t="s">
        <v>1</v>
      </c>
      <c r="F385" s="177" t="s">
        <v>439</v>
      </c>
      <c r="H385" s="176" t="s">
        <v>1</v>
      </c>
      <c r="I385" s="178"/>
      <c r="L385" s="174"/>
      <c r="M385" s="179"/>
      <c r="T385" s="180"/>
      <c r="AT385" s="176" t="s">
        <v>191</v>
      </c>
      <c r="AU385" s="176" t="s">
        <v>102</v>
      </c>
      <c r="AV385" s="12" t="s">
        <v>86</v>
      </c>
      <c r="AW385" s="12" t="s">
        <v>33</v>
      </c>
      <c r="AX385" s="12" t="s">
        <v>78</v>
      </c>
      <c r="AY385" s="176" t="s">
        <v>182</v>
      </c>
    </row>
    <row r="386" spans="2:65" s="13" customFormat="1" ht="11.25">
      <c r="B386" s="181"/>
      <c r="D386" s="175" t="s">
        <v>191</v>
      </c>
      <c r="E386" s="182" t="s">
        <v>1</v>
      </c>
      <c r="F386" s="183" t="s">
        <v>440</v>
      </c>
      <c r="H386" s="184">
        <v>1</v>
      </c>
      <c r="I386" s="185"/>
      <c r="L386" s="181"/>
      <c r="M386" s="186"/>
      <c r="T386" s="187"/>
      <c r="AT386" s="182" t="s">
        <v>191</v>
      </c>
      <c r="AU386" s="182" t="s">
        <v>102</v>
      </c>
      <c r="AV386" s="13" t="s">
        <v>102</v>
      </c>
      <c r="AW386" s="13" t="s">
        <v>33</v>
      </c>
      <c r="AX386" s="13" t="s">
        <v>78</v>
      </c>
      <c r="AY386" s="182" t="s">
        <v>182</v>
      </c>
    </row>
    <row r="387" spans="2:65" s="13" customFormat="1" ht="11.25">
      <c r="B387" s="181"/>
      <c r="D387" s="175" t="s">
        <v>191</v>
      </c>
      <c r="E387" s="182" t="s">
        <v>1</v>
      </c>
      <c r="F387" s="183" t="s">
        <v>441</v>
      </c>
      <c r="H387" s="184">
        <v>1</v>
      </c>
      <c r="I387" s="185"/>
      <c r="L387" s="181"/>
      <c r="M387" s="186"/>
      <c r="T387" s="187"/>
      <c r="AT387" s="182" t="s">
        <v>191</v>
      </c>
      <c r="AU387" s="182" t="s">
        <v>102</v>
      </c>
      <c r="AV387" s="13" t="s">
        <v>102</v>
      </c>
      <c r="AW387" s="13" t="s">
        <v>33</v>
      </c>
      <c r="AX387" s="13" t="s">
        <v>78</v>
      </c>
      <c r="AY387" s="182" t="s">
        <v>182</v>
      </c>
    </row>
    <row r="388" spans="2:65" s="15" customFormat="1" ht="11.25">
      <c r="B388" s="195"/>
      <c r="D388" s="175" t="s">
        <v>191</v>
      </c>
      <c r="E388" s="196" t="s">
        <v>1</v>
      </c>
      <c r="F388" s="197" t="s">
        <v>201</v>
      </c>
      <c r="H388" s="198">
        <v>9.5</v>
      </c>
      <c r="I388" s="199"/>
      <c r="L388" s="195"/>
      <c r="M388" s="200"/>
      <c r="T388" s="201"/>
      <c r="AT388" s="196" t="s">
        <v>191</v>
      </c>
      <c r="AU388" s="196" t="s">
        <v>102</v>
      </c>
      <c r="AV388" s="15" t="s">
        <v>189</v>
      </c>
      <c r="AW388" s="15" t="s">
        <v>33</v>
      </c>
      <c r="AX388" s="15" t="s">
        <v>86</v>
      </c>
      <c r="AY388" s="196" t="s">
        <v>182</v>
      </c>
    </row>
    <row r="389" spans="2:65" s="1" customFormat="1" ht="21.75" customHeight="1">
      <c r="B389" s="34"/>
      <c r="C389" s="202" t="s">
        <v>596</v>
      </c>
      <c r="D389" s="202" t="s">
        <v>336</v>
      </c>
      <c r="E389" s="203" t="s">
        <v>597</v>
      </c>
      <c r="F389" s="204" t="s">
        <v>598</v>
      </c>
      <c r="G389" s="205" t="s">
        <v>188</v>
      </c>
      <c r="H389" s="206">
        <v>9.9749999999999996</v>
      </c>
      <c r="I389" s="207"/>
      <c r="J389" s="208">
        <f>ROUND(I389*H389,2)</f>
        <v>0</v>
      </c>
      <c r="K389" s="209"/>
      <c r="L389" s="210"/>
      <c r="M389" s="211" t="s">
        <v>1</v>
      </c>
      <c r="N389" s="212" t="s">
        <v>44</v>
      </c>
      <c r="P389" s="171">
        <f>O389*H389</f>
        <v>0</v>
      </c>
      <c r="Q389" s="171">
        <v>9.2999999999999992E-3</v>
      </c>
      <c r="R389" s="171">
        <f>Q389*H389</f>
        <v>9.2767499999999989E-2</v>
      </c>
      <c r="S389" s="171">
        <v>0</v>
      </c>
      <c r="T389" s="172">
        <f>S389*H389</f>
        <v>0</v>
      </c>
      <c r="AR389" s="173" t="s">
        <v>340</v>
      </c>
      <c r="AT389" s="173" t="s">
        <v>336</v>
      </c>
      <c r="AU389" s="173" t="s">
        <v>102</v>
      </c>
      <c r="AY389" s="17" t="s">
        <v>182</v>
      </c>
      <c r="BE389" s="99">
        <f>IF(N389="základná",J389,0)</f>
        <v>0</v>
      </c>
      <c r="BF389" s="99">
        <f>IF(N389="znížená",J389,0)</f>
        <v>0</v>
      </c>
      <c r="BG389" s="99">
        <f>IF(N389="zákl. prenesená",J389,0)</f>
        <v>0</v>
      </c>
      <c r="BH389" s="99">
        <f>IF(N389="zníž. prenesená",J389,0)</f>
        <v>0</v>
      </c>
      <c r="BI389" s="99">
        <f>IF(N389="nulová",J389,0)</f>
        <v>0</v>
      </c>
      <c r="BJ389" s="17" t="s">
        <v>102</v>
      </c>
      <c r="BK389" s="99">
        <f>ROUND(I389*H389,2)</f>
        <v>0</v>
      </c>
      <c r="BL389" s="17" t="s">
        <v>287</v>
      </c>
      <c r="BM389" s="173" t="s">
        <v>599</v>
      </c>
    </row>
    <row r="390" spans="2:65" s="13" customFormat="1" ht="11.25">
      <c r="B390" s="181"/>
      <c r="D390" s="175" t="s">
        <v>191</v>
      </c>
      <c r="F390" s="183" t="s">
        <v>600</v>
      </c>
      <c r="H390" s="184">
        <v>9.9749999999999996</v>
      </c>
      <c r="I390" s="185"/>
      <c r="L390" s="181"/>
      <c r="M390" s="186"/>
      <c r="T390" s="187"/>
      <c r="AT390" s="182" t="s">
        <v>191</v>
      </c>
      <c r="AU390" s="182" t="s">
        <v>102</v>
      </c>
      <c r="AV390" s="13" t="s">
        <v>102</v>
      </c>
      <c r="AW390" s="13" t="s">
        <v>4</v>
      </c>
      <c r="AX390" s="13" t="s">
        <v>86</v>
      </c>
      <c r="AY390" s="182" t="s">
        <v>182</v>
      </c>
    </row>
    <row r="391" spans="2:65" s="1" customFormat="1" ht="21.75" customHeight="1">
      <c r="B391" s="34"/>
      <c r="C391" s="162" t="s">
        <v>601</v>
      </c>
      <c r="D391" s="162" t="s">
        <v>185</v>
      </c>
      <c r="E391" s="163" t="s">
        <v>602</v>
      </c>
      <c r="F391" s="164" t="s">
        <v>603</v>
      </c>
      <c r="G391" s="165" t="s">
        <v>358</v>
      </c>
      <c r="H391" s="166"/>
      <c r="I391" s="167"/>
      <c r="J391" s="168">
        <f>ROUND(I391*H391,2)</f>
        <v>0</v>
      </c>
      <c r="K391" s="169"/>
      <c r="L391" s="34"/>
      <c r="M391" s="170" t="s">
        <v>1</v>
      </c>
      <c r="N391" s="136" t="s">
        <v>44</v>
      </c>
      <c r="P391" s="171">
        <f>O391*H391</f>
        <v>0</v>
      </c>
      <c r="Q391" s="171">
        <v>0</v>
      </c>
      <c r="R391" s="171">
        <f>Q391*H391</f>
        <v>0</v>
      </c>
      <c r="S391" s="171">
        <v>0</v>
      </c>
      <c r="T391" s="172">
        <f>S391*H391</f>
        <v>0</v>
      </c>
      <c r="AR391" s="173" t="s">
        <v>287</v>
      </c>
      <c r="AT391" s="173" t="s">
        <v>185</v>
      </c>
      <c r="AU391" s="173" t="s">
        <v>102</v>
      </c>
      <c r="AY391" s="17" t="s">
        <v>182</v>
      </c>
      <c r="BE391" s="99">
        <f>IF(N391="základná",J391,0)</f>
        <v>0</v>
      </c>
      <c r="BF391" s="99">
        <f>IF(N391="znížená",J391,0)</f>
        <v>0</v>
      </c>
      <c r="BG391" s="99">
        <f>IF(N391="zákl. prenesená",J391,0)</f>
        <v>0</v>
      </c>
      <c r="BH391" s="99">
        <f>IF(N391="zníž. prenesená",J391,0)</f>
        <v>0</v>
      </c>
      <c r="BI391" s="99">
        <f>IF(N391="nulová",J391,0)</f>
        <v>0</v>
      </c>
      <c r="BJ391" s="17" t="s">
        <v>102</v>
      </c>
      <c r="BK391" s="99">
        <f>ROUND(I391*H391,2)</f>
        <v>0</v>
      </c>
      <c r="BL391" s="17" t="s">
        <v>287</v>
      </c>
      <c r="BM391" s="173" t="s">
        <v>604</v>
      </c>
    </row>
    <row r="392" spans="2:65" s="11" customFormat="1" ht="22.9" customHeight="1">
      <c r="B392" s="151"/>
      <c r="D392" s="152" t="s">
        <v>77</v>
      </c>
      <c r="E392" s="160" t="s">
        <v>605</v>
      </c>
      <c r="F392" s="160" t="s">
        <v>606</v>
      </c>
      <c r="I392" s="154"/>
      <c r="J392" s="161">
        <f>BK392</f>
        <v>0</v>
      </c>
      <c r="L392" s="151"/>
      <c r="M392" s="155"/>
      <c r="P392" s="156">
        <f>SUM(P393:P406)</f>
        <v>0</v>
      </c>
      <c r="R392" s="156">
        <f>SUM(R393:R406)</f>
        <v>0.48102499999999992</v>
      </c>
      <c r="T392" s="157">
        <f>SUM(T393:T406)</f>
        <v>0</v>
      </c>
      <c r="AR392" s="152" t="s">
        <v>102</v>
      </c>
      <c r="AT392" s="158" t="s">
        <v>77</v>
      </c>
      <c r="AU392" s="158" t="s">
        <v>86</v>
      </c>
      <c r="AY392" s="152" t="s">
        <v>182</v>
      </c>
      <c r="BK392" s="159">
        <f>SUM(BK393:BK406)</f>
        <v>0</v>
      </c>
    </row>
    <row r="393" spans="2:65" s="1" customFormat="1" ht="33" customHeight="1">
      <c r="B393" s="34"/>
      <c r="C393" s="162" t="s">
        <v>607</v>
      </c>
      <c r="D393" s="162" t="s">
        <v>185</v>
      </c>
      <c r="E393" s="163" t="s">
        <v>608</v>
      </c>
      <c r="F393" s="164" t="s">
        <v>609</v>
      </c>
      <c r="G393" s="165" t="s">
        <v>204</v>
      </c>
      <c r="H393" s="166">
        <v>8.1999999999999993</v>
      </c>
      <c r="I393" s="167"/>
      <c r="J393" s="168">
        <f>ROUND(I393*H393,2)</f>
        <v>0</v>
      </c>
      <c r="K393" s="169"/>
      <c r="L393" s="34"/>
      <c r="M393" s="170" t="s">
        <v>1</v>
      </c>
      <c r="N393" s="136" t="s">
        <v>44</v>
      </c>
      <c r="P393" s="171">
        <f>O393*H393</f>
        <v>0</v>
      </c>
      <c r="Q393" s="171">
        <v>2.1499999999999999E-4</v>
      </c>
      <c r="R393" s="171">
        <f>Q393*H393</f>
        <v>1.7629999999999998E-3</v>
      </c>
      <c r="S393" s="171">
        <v>0</v>
      </c>
      <c r="T393" s="172">
        <f>S393*H393</f>
        <v>0</v>
      </c>
      <c r="AR393" s="173" t="s">
        <v>287</v>
      </c>
      <c r="AT393" s="173" t="s">
        <v>185</v>
      </c>
      <c r="AU393" s="173" t="s">
        <v>102</v>
      </c>
      <c r="AY393" s="17" t="s">
        <v>182</v>
      </c>
      <c r="BE393" s="99">
        <f>IF(N393="základná",J393,0)</f>
        <v>0</v>
      </c>
      <c r="BF393" s="99">
        <f>IF(N393="znížená",J393,0)</f>
        <v>0</v>
      </c>
      <c r="BG393" s="99">
        <f>IF(N393="zákl. prenesená",J393,0)</f>
        <v>0</v>
      </c>
      <c r="BH393" s="99">
        <f>IF(N393="zníž. prenesená",J393,0)</f>
        <v>0</v>
      </c>
      <c r="BI393" s="99">
        <f>IF(N393="nulová",J393,0)</f>
        <v>0</v>
      </c>
      <c r="BJ393" s="17" t="s">
        <v>102</v>
      </c>
      <c r="BK393" s="99">
        <f>ROUND(I393*H393,2)</f>
        <v>0</v>
      </c>
      <c r="BL393" s="17" t="s">
        <v>287</v>
      </c>
      <c r="BM393" s="173" t="s">
        <v>610</v>
      </c>
    </row>
    <row r="394" spans="2:65" s="13" customFormat="1" ht="22.5">
      <c r="B394" s="181"/>
      <c r="D394" s="175" t="s">
        <v>191</v>
      </c>
      <c r="E394" s="182" t="s">
        <v>1</v>
      </c>
      <c r="F394" s="183" t="s">
        <v>611</v>
      </c>
      <c r="H394" s="184">
        <v>8.1999999999999993</v>
      </c>
      <c r="I394" s="185"/>
      <c r="L394" s="181"/>
      <c r="M394" s="186"/>
      <c r="T394" s="187"/>
      <c r="AT394" s="182" t="s">
        <v>191</v>
      </c>
      <c r="AU394" s="182" t="s">
        <v>102</v>
      </c>
      <c r="AV394" s="13" t="s">
        <v>102</v>
      </c>
      <c r="AW394" s="13" t="s">
        <v>33</v>
      </c>
      <c r="AX394" s="13" t="s">
        <v>78</v>
      </c>
      <c r="AY394" s="182" t="s">
        <v>182</v>
      </c>
    </row>
    <row r="395" spans="2:65" s="15" customFormat="1" ht="11.25">
      <c r="B395" s="195"/>
      <c r="D395" s="175" t="s">
        <v>191</v>
      </c>
      <c r="E395" s="196" t="s">
        <v>1</v>
      </c>
      <c r="F395" s="197" t="s">
        <v>201</v>
      </c>
      <c r="H395" s="198">
        <v>8.1999999999999993</v>
      </c>
      <c r="I395" s="199"/>
      <c r="L395" s="195"/>
      <c r="M395" s="200"/>
      <c r="T395" s="201"/>
      <c r="AT395" s="196" t="s">
        <v>191</v>
      </c>
      <c r="AU395" s="196" t="s">
        <v>102</v>
      </c>
      <c r="AV395" s="15" t="s">
        <v>189</v>
      </c>
      <c r="AW395" s="15" t="s">
        <v>33</v>
      </c>
      <c r="AX395" s="15" t="s">
        <v>86</v>
      </c>
      <c r="AY395" s="196" t="s">
        <v>182</v>
      </c>
    </row>
    <row r="396" spans="2:65" s="1" customFormat="1" ht="49.15" customHeight="1">
      <c r="B396" s="34"/>
      <c r="C396" s="202" t="s">
        <v>612</v>
      </c>
      <c r="D396" s="202" t="s">
        <v>336</v>
      </c>
      <c r="E396" s="203" t="s">
        <v>613</v>
      </c>
      <c r="F396" s="204" t="s">
        <v>614</v>
      </c>
      <c r="G396" s="205" t="s">
        <v>204</v>
      </c>
      <c r="H396" s="206">
        <v>17.22</v>
      </c>
      <c r="I396" s="207"/>
      <c r="J396" s="208">
        <f>ROUND(I396*H396,2)</f>
        <v>0</v>
      </c>
      <c r="K396" s="209"/>
      <c r="L396" s="210"/>
      <c r="M396" s="211" t="s">
        <v>1</v>
      </c>
      <c r="N396" s="212" t="s">
        <v>44</v>
      </c>
      <c r="P396" s="171">
        <f>O396*H396</f>
        <v>0</v>
      </c>
      <c r="Q396" s="171">
        <v>1E-4</v>
      </c>
      <c r="R396" s="171">
        <f>Q396*H396</f>
        <v>1.722E-3</v>
      </c>
      <c r="S396" s="171">
        <v>0</v>
      </c>
      <c r="T396" s="172">
        <f>S396*H396</f>
        <v>0</v>
      </c>
      <c r="AR396" s="173" t="s">
        <v>340</v>
      </c>
      <c r="AT396" s="173" t="s">
        <v>336</v>
      </c>
      <c r="AU396" s="173" t="s">
        <v>102</v>
      </c>
      <c r="AY396" s="17" t="s">
        <v>182</v>
      </c>
      <c r="BE396" s="99">
        <f>IF(N396="základná",J396,0)</f>
        <v>0</v>
      </c>
      <c r="BF396" s="99">
        <f>IF(N396="znížená",J396,0)</f>
        <v>0</v>
      </c>
      <c r="BG396" s="99">
        <f>IF(N396="zákl. prenesená",J396,0)</f>
        <v>0</v>
      </c>
      <c r="BH396" s="99">
        <f>IF(N396="zníž. prenesená",J396,0)</f>
        <v>0</v>
      </c>
      <c r="BI396" s="99">
        <f>IF(N396="nulová",J396,0)</f>
        <v>0</v>
      </c>
      <c r="BJ396" s="17" t="s">
        <v>102</v>
      </c>
      <c r="BK396" s="99">
        <f>ROUND(I396*H396,2)</f>
        <v>0</v>
      </c>
      <c r="BL396" s="17" t="s">
        <v>287</v>
      </c>
      <c r="BM396" s="173" t="s">
        <v>615</v>
      </c>
    </row>
    <row r="397" spans="2:65" s="1" customFormat="1" ht="24.2" customHeight="1">
      <c r="B397" s="34"/>
      <c r="C397" s="202" t="s">
        <v>616</v>
      </c>
      <c r="D397" s="202" t="s">
        <v>336</v>
      </c>
      <c r="E397" s="203" t="s">
        <v>617</v>
      </c>
      <c r="F397" s="204" t="s">
        <v>618</v>
      </c>
      <c r="G397" s="205" t="s">
        <v>204</v>
      </c>
      <c r="H397" s="206">
        <v>8.1999999999999993</v>
      </c>
      <c r="I397" s="207"/>
      <c r="J397" s="208">
        <f>ROUND(I397*H397,2)</f>
        <v>0</v>
      </c>
      <c r="K397" s="209"/>
      <c r="L397" s="210"/>
      <c r="M397" s="211" t="s">
        <v>1</v>
      </c>
      <c r="N397" s="212" t="s">
        <v>44</v>
      </c>
      <c r="P397" s="171">
        <f>O397*H397</f>
        <v>0</v>
      </c>
      <c r="Q397" s="171">
        <v>2.9700000000000001E-2</v>
      </c>
      <c r="R397" s="171">
        <f>Q397*H397</f>
        <v>0.24353999999999998</v>
      </c>
      <c r="S397" s="171">
        <v>0</v>
      </c>
      <c r="T397" s="172">
        <f>S397*H397</f>
        <v>0</v>
      </c>
      <c r="AR397" s="173" t="s">
        <v>340</v>
      </c>
      <c r="AT397" s="173" t="s">
        <v>336</v>
      </c>
      <c r="AU397" s="173" t="s">
        <v>102</v>
      </c>
      <c r="AY397" s="17" t="s">
        <v>182</v>
      </c>
      <c r="BE397" s="99">
        <f>IF(N397="základná",J397,0)</f>
        <v>0</v>
      </c>
      <c r="BF397" s="99">
        <f>IF(N397="znížená",J397,0)</f>
        <v>0</v>
      </c>
      <c r="BG397" s="99">
        <f>IF(N397="zákl. prenesená",J397,0)</f>
        <v>0</v>
      </c>
      <c r="BH397" s="99">
        <f>IF(N397="zníž. prenesená",J397,0)</f>
        <v>0</v>
      </c>
      <c r="BI397" s="99">
        <f>IF(N397="nulová",J397,0)</f>
        <v>0</v>
      </c>
      <c r="BJ397" s="17" t="s">
        <v>102</v>
      </c>
      <c r="BK397" s="99">
        <f>ROUND(I397*H397,2)</f>
        <v>0</v>
      </c>
      <c r="BL397" s="17" t="s">
        <v>287</v>
      </c>
      <c r="BM397" s="173" t="s">
        <v>619</v>
      </c>
    </row>
    <row r="398" spans="2:65" s="1" customFormat="1" ht="33" customHeight="1">
      <c r="B398" s="34"/>
      <c r="C398" s="162" t="s">
        <v>620</v>
      </c>
      <c r="D398" s="162" t="s">
        <v>185</v>
      </c>
      <c r="E398" s="163" t="s">
        <v>621</v>
      </c>
      <c r="F398" s="164" t="s">
        <v>622</v>
      </c>
      <c r="G398" s="165" t="s">
        <v>255</v>
      </c>
      <c r="H398" s="166">
        <v>9</v>
      </c>
      <c r="I398" s="167"/>
      <c r="J398" s="168">
        <f>ROUND(I398*H398,2)</f>
        <v>0</v>
      </c>
      <c r="K398" s="169"/>
      <c r="L398" s="34"/>
      <c r="M398" s="170" t="s">
        <v>1</v>
      </c>
      <c r="N398" s="136" t="s">
        <v>44</v>
      </c>
      <c r="P398" s="171">
        <f>O398*H398</f>
        <v>0</v>
      </c>
      <c r="Q398" s="171">
        <v>0</v>
      </c>
      <c r="R398" s="171">
        <f>Q398*H398</f>
        <v>0</v>
      </c>
      <c r="S398" s="171">
        <v>0</v>
      </c>
      <c r="T398" s="172">
        <f>S398*H398</f>
        <v>0</v>
      </c>
      <c r="AR398" s="173" t="s">
        <v>287</v>
      </c>
      <c r="AT398" s="173" t="s">
        <v>185</v>
      </c>
      <c r="AU398" s="173" t="s">
        <v>102</v>
      </c>
      <c r="AY398" s="17" t="s">
        <v>182</v>
      </c>
      <c r="BE398" s="99">
        <f>IF(N398="základná",J398,0)</f>
        <v>0</v>
      </c>
      <c r="BF398" s="99">
        <f>IF(N398="znížená",J398,0)</f>
        <v>0</v>
      </c>
      <c r="BG398" s="99">
        <f>IF(N398="zákl. prenesená",J398,0)</f>
        <v>0</v>
      </c>
      <c r="BH398" s="99">
        <f>IF(N398="zníž. prenesená",J398,0)</f>
        <v>0</v>
      </c>
      <c r="BI398" s="99">
        <f>IF(N398="nulová",J398,0)</f>
        <v>0</v>
      </c>
      <c r="BJ398" s="17" t="s">
        <v>102</v>
      </c>
      <c r="BK398" s="99">
        <f>ROUND(I398*H398,2)</f>
        <v>0</v>
      </c>
      <c r="BL398" s="17" t="s">
        <v>287</v>
      </c>
      <c r="BM398" s="173" t="s">
        <v>623</v>
      </c>
    </row>
    <row r="399" spans="2:65" s="13" customFormat="1" ht="11.25">
      <c r="B399" s="181"/>
      <c r="D399" s="175" t="s">
        <v>191</v>
      </c>
      <c r="E399" s="182" t="s">
        <v>1</v>
      </c>
      <c r="F399" s="183" t="s">
        <v>257</v>
      </c>
      <c r="H399" s="184">
        <v>3</v>
      </c>
      <c r="I399" s="185"/>
      <c r="L399" s="181"/>
      <c r="M399" s="186"/>
      <c r="T399" s="187"/>
      <c r="AT399" s="182" t="s">
        <v>191</v>
      </c>
      <c r="AU399" s="182" t="s">
        <v>102</v>
      </c>
      <c r="AV399" s="13" t="s">
        <v>102</v>
      </c>
      <c r="AW399" s="13" t="s">
        <v>33</v>
      </c>
      <c r="AX399" s="13" t="s">
        <v>78</v>
      </c>
      <c r="AY399" s="182" t="s">
        <v>182</v>
      </c>
    </row>
    <row r="400" spans="2:65" s="13" customFormat="1" ht="11.25">
      <c r="B400" s="181"/>
      <c r="D400" s="175" t="s">
        <v>191</v>
      </c>
      <c r="E400" s="182" t="s">
        <v>1</v>
      </c>
      <c r="F400" s="183" t="s">
        <v>258</v>
      </c>
      <c r="H400" s="184">
        <v>1</v>
      </c>
      <c r="I400" s="185"/>
      <c r="L400" s="181"/>
      <c r="M400" s="186"/>
      <c r="T400" s="187"/>
      <c r="AT400" s="182" t="s">
        <v>191</v>
      </c>
      <c r="AU400" s="182" t="s">
        <v>102</v>
      </c>
      <c r="AV400" s="13" t="s">
        <v>102</v>
      </c>
      <c r="AW400" s="13" t="s">
        <v>33</v>
      </c>
      <c r="AX400" s="13" t="s">
        <v>78</v>
      </c>
      <c r="AY400" s="182" t="s">
        <v>182</v>
      </c>
    </row>
    <row r="401" spans="2:65" s="13" customFormat="1" ht="11.25">
      <c r="B401" s="181"/>
      <c r="D401" s="175" t="s">
        <v>191</v>
      </c>
      <c r="E401" s="182" t="s">
        <v>1</v>
      </c>
      <c r="F401" s="183" t="s">
        <v>259</v>
      </c>
      <c r="H401" s="184">
        <v>2</v>
      </c>
      <c r="I401" s="185"/>
      <c r="L401" s="181"/>
      <c r="M401" s="186"/>
      <c r="T401" s="187"/>
      <c r="AT401" s="182" t="s">
        <v>191</v>
      </c>
      <c r="AU401" s="182" t="s">
        <v>102</v>
      </c>
      <c r="AV401" s="13" t="s">
        <v>102</v>
      </c>
      <c r="AW401" s="13" t="s">
        <v>33</v>
      </c>
      <c r="AX401" s="13" t="s">
        <v>78</v>
      </c>
      <c r="AY401" s="182" t="s">
        <v>182</v>
      </c>
    </row>
    <row r="402" spans="2:65" s="13" customFormat="1" ht="11.25">
      <c r="B402" s="181"/>
      <c r="D402" s="175" t="s">
        <v>191</v>
      </c>
      <c r="E402" s="182" t="s">
        <v>1</v>
      </c>
      <c r="F402" s="183" t="s">
        <v>260</v>
      </c>
      <c r="H402" s="184">
        <v>3</v>
      </c>
      <c r="I402" s="185"/>
      <c r="L402" s="181"/>
      <c r="M402" s="186"/>
      <c r="T402" s="187"/>
      <c r="AT402" s="182" t="s">
        <v>191</v>
      </c>
      <c r="AU402" s="182" t="s">
        <v>102</v>
      </c>
      <c r="AV402" s="13" t="s">
        <v>102</v>
      </c>
      <c r="AW402" s="13" t="s">
        <v>33</v>
      </c>
      <c r="AX402" s="13" t="s">
        <v>78</v>
      </c>
      <c r="AY402" s="182" t="s">
        <v>182</v>
      </c>
    </row>
    <row r="403" spans="2:65" s="15" customFormat="1" ht="11.25">
      <c r="B403" s="195"/>
      <c r="D403" s="175" t="s">
        <v>191</v>
      </c>
      <c r="E403" s="196" t="s">
        <v>1</v>
      </c>
      <c r="F403" s="197" t="s">
        <v>201</v>
      </c>
      <c r="H403" s="198">
        <v>9</v>
      </c>
      <c r="I403" s="199"/>
      <c r="L403" s="195"/>
      <c r="M403" s="200"/>
      <c r="T403" s="201"/>
      <c r="AT403" s="196" t="s">
        <v>191</v>
      </c>
      <c r="AU403" s="196" t="s">
        <v>102</v>
      </c>
      <c r="AV403" s="15" t="s">
        <v>189</v>
      </c>
      <c r="AW403" s="15" t="s">
        <v>33</v>
      </c>
      <c r="AX403" s="15" t="s">
        <v>86</v>
      </c>
      <c r="AY403" s="196" t="s">
        <v>182</v>
      </c>
    </row>
    <row r="404" spans="2:65" s="1" customFormat="1" ht="24.2" customHeight="1">
      <c r="B404" s="34"/>
      <c r="C404" s="202" t="s">
        <v>624</v>
      </c>
      <c r="D404" s="202" t="s">
        <v>336</v>
      </c>
      <c r="E404" s="203" t="s">
        <v>625</v>
      </c>
      <c r="F404" s="204" t="s">
        <v>626</v>
      </c>
      <c r="G404" s="205" t="s">
        <v>255</v>
      </c>
      <c r="H404" s="206">
        <v>9</v>
      </c>
      <c r="I404" s="207"/>
      <c r="J404" s="208">
        <f>ROUND(I404*H404,2)</f>
        <v>0</v>
      </c>
      <c r="K404" s="209"/>
      <c r="L404" s="210"/>
      <c r="M404" s="211" t="s">
        <v>1</v>
      </c>
      <c r="N404" s="212" t="s">
        <v>44</v>
      </c>
      <c r="P404" s="171">
        <f>O404*H404</f>
        <v>0</v>
      </c>
      <c r="Q404" s="171">
        <v>1E-3</v>
      </c>
      <c r="R404" s="171">
        <f>Q404*H404</f>
        <v>9.0000000000000011E-3</v>
      </c>
      <c r="S404" s="171">
        <v>0</v>
      </c>
      <c r="T404" s="172">
        <f>S404*H404</f>
        <v>0</v>
      </c>
      <c r="AR404" s="173" t="s">
        <v>340</v>
      </c>
      <c r="AT404" s="173" t="s">
        <v>336</v>
      </c>
      <c r="AU404" s="173" t="s">
        <v>102</v>
      </c>
      <c r="AY404" s="17" t="s">
        <v>182</v>
      </c>
      <c r="BE404" s="99">
        <f>IF(N404="základná",J404,0)</f>
        <v>0</v>
      </c>
      <c r="BF404" s="99">
        <f>IF(N404="znížená",J404,0)</f>
        <v>0</v>
      </c>
      <c r="BG404" s="99">
        <f>IF(N404="zákl. prenesená",J404,0)</f>
        <v>0</v>
      </c>
      <c r="BH404" s="99">
        <f>IF(N404="zníž. prenesená",J404,0)</f>
        <v>0</v>
      </c>
      <c r="BI404" s="99">
        <f>IF(N404="nulová",J404,0)</f>
        <v>0</v>
      </c>
      <c r="BJ404" s="17" t="s">
        <v>102</v>
      </c>
      <c r="BK404" s="99">
        <f>ROUND(I404*H404,2)</f>
        <v>0</v>
      </c>
      <c r="BL404" s="17" t="s">
        <v>287</v>
      </c>
      <c r="BM404" s="173" t="s">
        <v>627</v>
      </c>
    </row>
    <row r="405" spans="2:65" s="1" customFormat="1" ht="24.2" customHeight="1">
      <c r="B405" s="34"/>
      <c r="C405" s="202" t="s">
        <v>628</v>
      </c>
      <c r="D405" s="202" t="s">
        <v>336</v>
      </c>
      <c r="E405" s="203" t="s">
        <v>629</v>
      </c>
      <c r="F405" s="204" t="s">
        <v>630</v>
      </c>
      <c r="G405" s="205" t="s">
        <v>255</v>
      </c>
      <c r="H405" s="206">
        <v>9</v>
      </c>
      <c r="I405" s="207"/>
      <c r="J405" s="208">
        <f>ROUND(I405*H405,2)</f>
        <v>0</v>
      </c>
      <c r="K405" s="209"/>
      <c r="L405" s="210"/>
      <c r="M405" s="211" t="s">
        <v>1</v>
      </c>
      <c r="N405" s="212" t="s">
        <v>44</v>
      </c>
      <c r="P405" s="171">
        <f>O405*H405</f>
        <v>0</v>
      </c>
      <c r="Q405" s="171">
        <v>2.5000000000000001E-2</v>
      </c>
      <c r="R405" s="171">
        <f>Q405*H405</f>
        <v>0.22500000000000001</v>
      </c>
      <c r="S405" s="171">
        <v>0</v>
      </c>
      <c r="T405" s="172">
        <f>S405*H405</f>
        <v>0</v>
      </c>
      <c r="AR405" s="173" t="s">
        <v>340</v>
      </c>
      <c r="AT405" s="173" t="s">
        <v>336</v>
      </c>
      <c r="AU405" s="173" t="s">
        <v>102</v>
      </c>
      <c r="AY405" s="17" t="s">
        <v>182</v>
      </c>
      <c r="BE405" s="99">
        <f>IF(N405="základná",J405,0)</f>
        <v>0</v>
      </c>
      <c r="BF405" s="99">
        <f>IF(N405="znížená",J405,0)</f>
        <v>0</v>
      </c>
      <c r="BG405" s="99">
        <f>IF(N405="zákl. prenesená",J405,0)</f>
        <v>0</v>
      </c>
      <c r="BH405" s="99">
        <f>IF(N405="zníž. prenesená",J405,0)</f>
        <v>0</v>
      </c>
      <c r="BI405" s="99">
        <f>IF(N405="nulová",J405,0)</f>
        <v>0</v>
      </c>
      <c r="BJ405" s="17" t="s">
        <v>102</v>
      </c>
      <c r="BK405" s="99">
        <f>ROUND(I405*H405,2)</f>
        <v>0</v>
      </c>
      <c r="BL405" s="17" t="s">
        <v>287</v>
      </c>
      <c r="BM405" s="173" t="s">
        <v>631</v>
      </c>
    </row>
    <row r="406" spans="2:65" s="1" customFormat="1" ht="24.2" customHeight="1">
      <c r="B406" s="34"/>
      <c r="C406" s="162" t="s">
        <v>632</v>
      </c>
      <c r="D406" s="162" t="s">
        <v>185</v>
      </c>
      <c r="E406" s="163" t="s">
        <v>633</v>
      </c>
      <c r="F406" s="164" t="s">
        <v>634</v>
      </c>
      <c r="G406" s="165" t="s">
        <v>358</v>
      </c>
      <c r="H406" s="166"/>
      <c r="I406" s="167"/>
      <c r="J406" s="168">
        <f>ROUND(I406*H406,2)</f>
        <v>0</v>
      </c>
      <c r="K406" s="169"/>
      <c r="L406" s="34"/>
      <c r="M406" s="170" t="s">
        <v>1</v>
      </c>
      <c r="N406" s="136" t="s">
        <v>44</v>
      </c>
      <c r="P406" s="171">
        <f>O406*H406</f>
        <v>0</v>
      </c>
      <c r="Q406" s="171">
        <v>0</v>
      </c>
      <c r="R406" s="171">
        <f>Q406*H406</f>
        <v>0</v>
      </c>
      <c r="S406" s="171">
        <v>0</v>
      </c>
      <c r="T406" s="172">
        <f>S406*H406</f>
        <v>0</v>
      </c>
      <c r="AR406" s="173" t="s">
        <v>287</v>
      </c>
      <c r="AT406" s="173" t="s">
        <v>185</v>
      </c>
      <c r="AU406" s="173" t="s">
        <v>102</v>
      </c>
      <c r="AY406" s="17" t="s">
        <v>182</v>
      </c>
      <c r="BE406" s="99">
        <f>IF(N406="základná",J406,0)</f>
        <v>0</v>
      </c>
      <c r="BF406" s="99">
        <f>IF(N406="znížená",J406,0)</f>
        <v>0</v>
      </c>
      <c r="BG406" s="99">
        <f>IF(N406="zákl. prenesená",J406,0)</f>
        <v>0</v>
      </c>
      <c r="BH406" s="99">
        <f>IF(N406="zníž. prenesená",J406,0)</f>
        <v>0</v>
      </c>
      <c r="BI406" s="99">
        <f>IF(N406="nulová",J406,0)</f>
        <v>0</v>
      </c>
      <c r="BJ406" s="17" t="s">
        <v>102</v>
      </c>
      <c r="BK406" s="99">
        <f>ROUND(I406*H406,2)</f>
        <v>0</v>
      </c>
      <c r="BL406" s="17" t="s">
        <v>287</v>
      </c>
      <c r="BM406" s="173" t="s">
        <v>635</v>
      </c>
    </row>
    <row r="407" spans="2:65" s="11" customFormat="1" ht="22.9" customHeight="1">
      <c r="B407" s="151"/>
      <c r="D407" s="152" t="s">
        <v>77</v>
      </c>
      <c r="E407" s="160" t="s">
        <v>636</v>
      </c>
      <c r="F407" s="160" t="s">
        <v>637</v>
      </c>
      <c r="I407" s="154"/>
      <c r="J407" s="161">
        <f>BK407</f>
        <v>0</v>
      </c>
      <c r="L407" s="151"/>
      <c r="M407" s="155"/>
      <c r="P407" s="156">
        <f>SUM(P408:P412)</f>
        <v>0</v>
      </c>
      <c r="R407" s="156">
        <f>SUM(R408:R412)</f>
        <v>0.12570599999999998</v>
      </c>
      <c r="T407" s="157">
        <f>SUM(T408:T412)</f>
        <v>0</v>
      </c>
      <c r="AR407" s="152" t="s">
        <v>102</v>
      </c>
      <c r="AT407" s="158" t="s">
        <v>77</v>
      </c>
      <c r="AU407" s="158" t="s">
        <v>86</v>
      </c>
      <c r="AY407" s="152" t="s">
        <v>182</v>
      </c>
      <c r="BK407" s="159">
        <f>SUM(BK408:BK412)</f>
        <v>0</v>
      </c>
    </row>
    <row r="408" spans="2:65" s="1" customFormat="1" ht="24.2" customHeight="1">
      <c r="B408" s="34"/>
      <c r="C408" s="162" t="s">
        <v>638</v>
      </c>
      <c r="D408" s="162" t="s">
        <v>185</v>
      </c>
      <c r="E408" s="163" t="s">
        <v>639</v>
      </c>
      <c r="F408" s="164" t="s">
        <v>640</v>
      </c>
      <c r="G408" s="165" t="s">
        <v>204</v>
      </c>
      <c r="H408" s="166">
        <v>8.1999999999999993</v>
      </c>
      <c r="I408" s="167"/>
      <c r="J408" s="168">
        <f>ROUND(I408*H408,2)</f>
        <v>0</v>
      </c>
      <c r="K408" s="169"/>
      <c r="L408" s="34"/>
      <c r="M408" s="170" t="s">
        <v>1</v>
      </c>
      <c r="N408" s="136" t="s">
        <v>44</v>
      </c>
      <c r="P408" s="171">
        <f>O408*H408</f>
        <v>0</v>
      </c>
      <c r="Q408" s="171">
        <v>4.2999999999999999E-4</v>
      </c>
      <c r="R408" s="171">
        <f>Q408*H408</f>
        <v>3.5259999999999996E-3</v>
      </c>
      <c r="S408" s="171">
        <v>0</v>
      </c>
      <c r="T408" s="172">
        <f>S408*H408</f>
        <v>0</v>
      </c>
      <c r="AR408" s="173" t="s">
        <v>287</v>
      </c>
      <c r="AT408" s="173" t="s">
        <v>185</v>
      </c>
      <c r="AU408" s="173" t="s">
        <v>102</v>
      </c>
      <c r="AY408" s="17" t="s">
        <v>182</v>
      </c>
      <c r="BE408" s="99">
        <f>IF(N408="základná",J408,0)</f>
        <v>0</v>
      </c>
      <c r="BF408" s="99">
        <f>IF(N408="znížená",J408,0)</f>
        <v>0</v>
      </c>
      <c r="BG408" s="99">
        <f>IF(N408="zákl. prenesená",J408,0)</f>
        <v>0</v>
      </c>
      <c r="BH408" s="99">
        <f>IF(N408="zníž. prenesená",J408,0)</f>
        <v>0</v>
      </c>
      <c r="BI408" s="99">
        <f>IF(N408="nulová",J408,0)</f>
        <v>0</v>
      </c>
      <c r="BJ408" s="17" t="s">
        <v>102</v>
      </c>
      <c r="BK408" s="99">
        <f>ROUND(I408*H408,2)</f>
        <v>0</v>
      </c>
      <c r="BL408" s="17" t="s">
        <v>287</v>
      </c>
      <c r="BM408" s="173" t="s">
        <v>641</v>
      </c>
    </row>
    <row r="409" spans="2:65" s="13" customFormat="1" ht="11.25">
      <c r="B409" s="181"/>
      <c r="D409" s="175" t="s">
        <v>191</v>
      </c>
      <c r="E409" s="182" t="s">
        <v>1</v>
      </c>
      <c r="F409" s="183" t="s">
        <v>206</v>
      </c>
      <c r="H409" s="184">
        <v>8.1999999999999993</v>
      </c>
      <c r="I409" s="185"/>
      <c r="L409" s="181"/>
      <c r="M409" s="186"/>
      <c r="T409" s="187"/>
      <c r="AT409" s="182" t="s">
        <v>191</v>
      </c>
      <c r="AU409" s="182" t="s">
        <v>102</v>
      </c>
      <c r="AV409" s="13" t="s">
        <v>102</v>
      </c>
      <c r="AW409" s="13" t="s">
        <v>33</v>
      </c>
      <c r="AX409" s="13" t="s">
        <v>78</v>
      </c>
      <c r="AY409" s="182" t="s">
        <v>182</v>
      </c>
    </row>
    <row r="410" spans="2:65" s="15" customFormat="1" ht="11.25">
      <c r="B410" s="195"/>
      <c r="D410" s="175" t="s">
        <v>191</v>
      </c>
      <c r="E410" s="196" t="s">
        <v>1</v>
      </c>
      <c r="F410" s="197" t="s">
        <v>201</v>
      </c>
      <c r="H410" s="198">
        <v>8.1999999999999993</v>
      </c>
      <c r="I410" s="199"/>
      <c r="L410" s="195"/>
      <c r="M410" s="200"/>
      <c r="T410" s="201"/>
      <c r="AT410" s="196" t="s">
        <v>191</v>
      </c>
      <c r="AU410" s="196" t="s">
        <v>102</v>
      </c>
      <c r="AV410" s="15" t="s">
        <v>189</v>
      </c>
      <c r="AW410" s="15" t="s">
        <v>33</v>
      </c>
      <c r="AX410" s="15" t="s">
        <v>86</v>
      </c>
      <c r="AY410" s="196" t="s">
        <v>182</v>
      </c>
    </row>
    <row r="411" spans="2:65" s="1" customFormat="1" ht="33" customHeight="1">
      <c r="B411" s="34"/>
      <c r="C411" s="202" t="s">
        <v>642</v>
      </c>
      <c r="D411" s="202" t="s">
        <v>336</v>
      </c>
      <c r="E411" s="203" t="s">
        <v>643</v>
      </c>
      <c r="F411" s="204" t="s">
        <v>644</v>
      </c>
      <c r="G411" s="205" t="s">
        <v>204</v>
      </c>
      <c r="H411" s="206">
        <v>8.1999999999999993</v>
      </c>
      <c r="I411" s="207"/>
      <c r="J411" s="208">
        <f>ROUND(I411*H411,2)</f>
        <v>0</v>
      </c>
      <c r="K411" s="209"/>
      <c r="L411" s="210"/>
      <c r="M411" s="211" t="s">
        <v>1</v>
      </c>
      <c r="N411" s="212" t="s">
        <v>44</v>
      </c>
      <c r="P411" s="171">
        <f>O411*H411</f>
        <v>0</v>
      </c>
      <c r="Q411" s="171">
        <v>1.49E-2</v>
      </c>
      <c r="R411" s="171">
        <f>Q411*H411</f>
        <v>0.12217999999999998</v>
      </c>
      <c r="S411" s="171">
        <v>0</v>
      </c>
      <c r="T411" s="172">
        <f>S411*H411</f>
        <v>0</v>
      </c>
      <c r="AR411" s="173" t="s">
        <v>340</v>
      </c>
      <c r="AT411" s="173" t="s">
        <v>336</v>
      </c>
      <c r="AU411" s="173" t="s">
        <v>102</v>
      </c>
      <c r="AY411" s="17" t="s">
        <v>182</v>
      </c>
      <c r="BE411" s="99">
        <f>IF(N411="základná",J411,0)</f>
        <v>0</v>
      </c>
      <c r="BF411" s="99">
        <f>IF(N411="znížená",J411,0)</f>
        <v>0</v>
      </c>
      <c r="BG411" s="99">
        <f>IF(N411="zákl. prenesená",J411,0)</f>
        <v>0</v>
      </c>
      <c r="BH411" s="99">
        <f>IF(N411="zníž. prenesená",J411,0)</f>
        <v>0</v>
      </c>
      <c r="BI411" s="99">
        <f>IF(N411="nulová",J411,0)</f>
        <v>0</v>
      </c>
      <c r="BJ411" s="17" t="s">
        <v>102</v>
      </c>
      <c r="BK411" s="99">
        <f>ROUND(I411*H411,2)</f>
        <v>0</v>
      </c>
      <c r="BL411" s="17" t="s">
        <v>287</v>
      </c>
      <c r="BM411" s="173" t="s">
        <v>645</v>
      </c>
    </row>
    <row r="412" spans="2:65" s="1" customFormat="1" ht="24.2" customHeight="1">
      <c r="B412" s="34"/>
      <c r="C412" s="162" t="s">
        <v>646</v>
      </c>
      <c r="D412" s="162" t="s">
        <v>185</v>
      </c>
      <c r="E412" s="163" t="s">
        <v>647</v>
      </c>
      <c r="F412" s="164" t="s">
        <v>648</v>
      </c>
      <c r="G412" s="165" t="s">
        <v>358</v>
      </c>
      <c r="H412" s="166"/>
      <c r="I412" s="167"/>
      <c r="J412" s="168">
        <f>ROUND(I412*H412,2)</f>
        <v>0</v>
      </c>
      <c r="K412" s="169"/>
      <c r="L412" s="34"/>
      <c r="M412" s="170" t="s">
        <v>1</v>
      </c>
      <c r="N412" s="136" t="s">
        <v>44</v>
      </c>
      <c r="P412" s="171">
        <f>O412*H412</f>
        <v>0</v>
      </c>
      <c r="Q412" s="171">
        <v>0</v>
      </c>
      <c r="R412" s="171">
        <f>Q412*H412</f>
        <v>0</v>
      </c>
      <c r="S412" s="171">
        <v>0</v>
      </c>
      <c r="T412" s="172">
        <f>S412*H412</f>
        <v>0</v>
      </c>
      <c r="AR412" s="173" t="s">
        <v>287</v>
      </c>
      <c r="AT412" s="173" t="s">
        <v>185</v>
      </c>
      <c r="AU412" s="173" t="s">
        <v>102</v>
      </c>
      <c r="AY412" s="17" t="s">
        <v>182</v>
      </c>
      <c r="BE412" s="99">
        <f>IF(N412="základná",J412,0)</f>
        <v>0</v>
      </c>
      <c r="BF412" s="99">
        <f>IF(N412="znížená",J412,0)</f>
        <v>0</v>
      </c>
      <c r="BG412" s="99">
        <f>IF(N412="zákl. prenesená",J412,0)</f>
        <v>0</v>
      </c>
      <c r="BH412" s="99">
        <f>IF(N412="zníž. prenesená",J412,0)</f>
        <v>0</v>
      </c>
      <c r="BI412" s="99">
        <f>IF(N412="nulová",J412,0)</f>
        <v>0</v>
      </c>
      <c r="BJ412" s="17" t="s">
        <v>102</v>
      </c>
      <c r="BK412" s="99">
        <f>ROUND(I412*H412,2)</f>
        <v>0</v>
      </c>
      <c r="BL412" s="17" t="s">
        <v>287</v>
      </c>
      <c r="BM412" s="173" t="s">
        <v>649</v>
      </c>
    </row>
    <row r="413" spans="2:65" s="11" customFormat="1" ht="22.9" customHeight="1">
      <c r="B413" s="151"/>
      <c r="D413" s="152" t="s">
        <v>77</v>
      </c>
      <c r="E413" s="160" t="s">
        <v>650</v>
      </c>
      <c r="F413" s="160" t="s">
        <v>651</v>
      </c>
      <c r="I413" s="154"/>
      <c r="J413" s="161">
        <f>BK413</f>
        <v>0</v>
      </c>
      <c r="L413" s="151"/>
      <c r="M413" s="155"/>
      <c r="P413" s="156">
        <f>SUM(P414:P428)</f>
        <v>0</v>
      </c>
      <c r="R413" s="156">
        <f>SUM(R414:R428)</f>
        <v>3.3099999999999997E-2</v>
      </c>
      <c r="T413" s="157">
        <f>SUM(T414:T428)</f>
        <v>5.5999999999999999E-3</v>
      </c>
      <c r="AR413" s="152" t="s">
        <v>102</v>
      </c>
      <c r="AT413" s="158" t="s">
        <v>77</v>
      </c>
      <c r="AU413" s="158" t="s">
        <v>86</v>
      </c>
      <c r="AY413" s="152" t="s">
        <v>182</v>
      </c>
      <c r="BK413" s="159">
        <f>SUM(BK414:BK428)</f>
        <v>0</v>
      </c>
    </row>
    <row r="414" spans="2:65" s="1" customFormat="1" ht="24.2" customHeight="1">
      <c r="B414" s="34"/>
      <c r="C414" s="162" t="s">
        <v>652</v>
      </c>
      <c r="D414" s="162" t="s">
        <v>185</v>
      </c>
      <c r="E414" s="163" t="s">
        <v>653</v>
      </c>
      <c r="F414" s="164" t="s">
        <v>654</v>
      </c>
      <c r="G414" s="165" t="s">
        <v>255</v>
      </c>
      <c r="H414" s="166">
        <v>5</v>
      </c>
      <c r="I414" s="167"/>
      <c r="J414" s="168">
        <f>ROUND(I414*H414,2)</f>
        <v>0</v>
      </c>
      <c r="K414" s="169"/>
      <c r="L414" s="34"/>
      <c r="M414" s="170" t="s">
        <v>1</v>
      </c>
      <c r="N414" s="136" t="s">
        <v>44</v>
      </c>
      <c r="P414" s="171">
        <f>O414*H414</f>
        <v>0</v>
      </c>
      <c r="Q414" s="171">
        <v>0</v>
      </c>
      <c r="R414" s="171">
        <f>Q414*H414</f>
        <v>0</v>
      </c>
      <c r="S414" s="171">
        <v>0</v>
      </c>
      <c r="T414" s="172">
        <f>S414*H414</f>
        <v>0</v>
      </c>
      <c r="AR414" s="173" t="s">
        <v>287</v>
      </c>
      <c r="AT414" s="173" t="s">
        <v>185</v>
      </c>
      <c r="AU414" s="173" t="s">
        <v>102</v>
      </c>
      <c r="AY414" s="17" t="s">
        <v>182</v>
      </c>
      <c r="BE414" s="99">
        <f>IF(N414="základná",J414,0)</f>
        <v>0</v>
      </c>
      <c r="BF414" s="99">
        <f>IF(N414="znížená",J414,0)</f>
        <v>0</v>
      </c>
      <c r="BG414" s="99">
        <f>IF(N414="zákl. prenesená",J414,0)</f>
        <v>0</v>
      </c>
      <c r="BH414" s="99">
        <f>IF(N414="zníž. prenesená",J414,0)</f>
        <v>0</v>
      </c>
      <c r="BI414" s="99">
        <f>IF(N414="nulová",J414,0)</f>
        <v>0</v>
      </c>
      <c r="BJ414" s="17" t="s">
        <v>102</v>
      </c>
      <c r="BK414" s="99">
        <f>ROUND(I414*H414,2)</f>
        <v>0</v>
      </c>
      <c r="BL414" s="17" t="s">
        <v>287</v>
      </c>
      <c r="BM414" s="173" t="s">
        <v>655</v>
      </c>
    </row>
    <row r="415" spans="2:65" s="13" customFormat="1" ht="11.25">
      <c r="B415" s="181"/>
      <c r="D415" s="175" t="s">
        <v>191</v>
      </c>
      <c r="E415" s="182" t="s">
        <v>1</v>
      </c>
      <c r="F415" s="183" t="s">
        <v>440</v>
      </c>
      <c r="H415" s="184">
        <v>1</v>
      </c>
      <c r="I415" s="185"/>
      <c r="L415" s="181"/>
      <c r="M415" s="186"/>
      <c r="T415" s="187"/>
      <c r="AT415" s="182" t="s">
        <v>191</v>
      </c>
      <c r="AU415" s="182" t="s">
        <v>102</v>
      </c>
      <c r="AV415" s="13" t="s">
        <v>102</v>
      </c>
      <c r="AW415" s="13" t="s">
        <v>33</v>
      </c>
      <c r="AX415" s="13" t="s">
        <v>78</v>
      </c>
      <c r="AY415" s="182" t="s">
        <v>182</v>
      </c>
    </row>
    <row r="416" spans="2:65" s="13" customFormat="1" ht="11.25">
      <c r="B416" s="181"/>
      <c r="D416" s="175" t="s">
        <v>191</v>
      </c>
      <c r="E416" s="182" t="s">
        <v>1</v>
      </c>
      <c r="F416" s="183" t="s">
        <v>365</v>
      </c>
      <c r="H416" s="184">
        <v>1</v>
      </c>
      <c r="I416" s="185"/>
      <c r="L416" s="181"/>
      <c r="M416" s="186"/>
      <c r="T416" s="187"/>
      <c r="AT416" s="182" t="s">
        <v>191</v>
      </c>
      <c r="AU416" s="182" t="s">
        <v>102</v>
      </c>
      <c r="AV416" s="13" t="s">
        <v>102</v>
      </c>
      <c r="AW416" s="13" t="s">
        <v>33</v>
      </c>
      <c r="AX416" s="13" t="s">
        <v>78</v>
      </c>
      <c r="AY416" s="182" t="s">
        <v>182</v>
      </c>
    </row>
    <row r="417" spans="2:65" s="13" customFormat="1" ht="11.25">
      <c r="B417" s="181"/>
      <c r="D417" s="175" t="s">
        <v>191</v>
      </c>
      <c r="E417" s="182" t="s">
        <v>1</v>
      </c>
      <c r="F417" s="183" t="s">
        <v>656</v>
      </c>
      <c r="H417" s="184">
        <v>1</v>
      </c>
      <c r="I417" s="185"/>
      <c r="L417" s="181"/>
      <c r="M417" s="186"/>
      <c r="T417" s="187"/>
      <c r="AT417" s="182" t="s">
        <v>191</v>
      </c>
      <c r="AU417" s="182" t="s">
        <v>102</v>
      </c>
      <c r="AV417" s="13" t="s">
        <v>102</v>
      </c>
      <c r="AW417" s="13" t="s">
        <v>33</v>
      </c>
      <c r="AX417" s="13" t="s">
        <v>78</v>
      </c>
      <c r="AY417" s="182" t="s">
        <v>182</v>
      </c>
    </row>
    <row r="418" spans="2:65" s="13" customFormat="1" ht="11.25">
      <c r="B418" s="181"/>
      <c r="D418" s="175" t="s">
        <v>191</v>
      </c>
      <c r="E418" s="182" t="s">
        <v>1</v>
      </c>
      <c r="F418" s="183" t="s">
        <v>381</v>
      </c>
      <c r="H418" s="184">
        <v>1</v>
      </c>
      <c r="I418" s="185"/>
      <c r="L418" s="181"/>
      <c r="M418" s="186"/>
      <c r="T418" s="187"/>
      <c r="AT418" s="182" t="s">
        <v>191</v>
      </c>
      <c r="AU418" s="182" t="s">
        <v>102</v>
      </c>
      <c r="AV418" s="13" t="s">
        <v>102</v>
      </c>
      <c r="AW418" s="13" t="s">
        <v>33</v>
      </c>
      <c r="AX418" s="13" t="s">
        <v>78</v>
      </c>
      <c r="AY418" s="182" t="s">
        <v>182</v>
      </c>
    </row>
    <row r="419" spans="2:65" s="13" customFormat="1" ht="11.25">
      <c r="B419" s="181"/>
      <c r="D419" s="175" t="s">
        <v>191</v>
      </c>
      <c r="E419" s="182" t="s">
        <v>1</v>
      </c>
      <c r="F419" s="183" t="s">
        <v>382</v>
      </c>
      <c r="H419" s="184">
        <v>1</v>
      </c>
      <c r="I419" s="185"/>
      <c r="L419" s="181"/>
      <c r="M419" s="186"/>
      <c r="T419" s="187"/>
      <c r="AT419" s="182" t="s">
        <v>191</v>
      </c>
      <c r="AU419" s="182" t="s">
        <v>102</v>
      </c>
      <c r="AV419" s="13" t="s">
        <v>102</v>
      </c>
      <c r="AW419" s="13" t="s">
        <v>33</v>
      </c>
      <c r="AX419" s="13" t="s">
        <v>78</v>
      </c>
      <c r="AY419" s="182" t="s">
        <v>182</v>
      </c>
    </row>
    <row r="420" spans="2:65" s="15" customFormat="1" ht="11.25">
      <c r="B420" s="195"/>
      <c r="D420" s="175" t="s">
        <v>191</v>
      </c>
      <c r="E420" s="196" t="s">
        <v>1</v>
      </c>
      <c r="F420" s="197" t="s">
        <v>201</v>
      </c>
      <c r="H420" s="198">
        <v>5</v>
      </c>
      <c r="I420" s="199"/>
      <c r="L420" s="195"/>
      <c r="M420" s="200"/>
      <c r="T420" s="201"/>
      <c r="AT420" s="196" t="s">
        <v>191</v>
      </c>
      <c r="AU420" s="196" t="s">
        <v>102</v>
      </c>
      <c r="AV420" s="15" t="s">
        <v>189</v>
      </c>
      <c r="AW420" s="15" t="s">
        <v>33</v>
      </c>
      <c r="AX420" s="15" t="s">
        <v>86</v>
      </c>
      <c r="AY420" s="196" t="s">
        <v>182</v>
      </c>
    </row>
    <row r="421" spans="2:65" s="1" customFormat="1" ht="24.2" customHeight="1">
      <c r="B421" s="34"/>
      <c r="C421" s="202" t="s">
        <v>657</v>
      </c>
      <c r="D421" s="202" t="s">
        <v>336</v>
      </c>
      <c r="E421" s="203" t="s">
        <v>658</v>
      </c>
      <c r="F421" s="204" t="s">
        <v>659</v>
      </c>
      <c r="G421" s="205" t="s">
        <v>255</v>
      </c>
      <c r="H421" s="206">
        <v>5</v>
      </c>
      <c r="I421" s="207"/>
      <c r="J421" s="208">
        <f>ROUND(I421*H421,2)</f>
        <v>0</v>
      </c>
      <c r="K421" s="209"/>
      <c r="L421" s="210"/>
      <c r="M421" s="211" t="s">
        <v>1</v>
      </c>
      <c r="N421" s="212" t="s">
        <v>44</v>
      </c>
      <c r="P421" s="171">
        <f>O421*H421</f>
        <v>0</v>
      </c>
      <c r="Q421" s="171">
        <v>5.4999999999999997E-3</v>
      </c>
      <c r="R421" s="171">
        <f>Q421*H421</f>
        <v>2.7499999999999997E-2</v>
      </c>
      <c r="S421" s="171">
        <v>0</v>
      </c>
      <c r="T421" s="172">
        <f>S421*H421</f>
        <v>0</v>
      </c>
      <c r="AR421" s="173" t="s">
        <v>340</v>
      </c>
      <c r="AT421" s="173" t="s">
        <v>336</v>
      </c>
      <c r="AU421" s="173" t="s">
        <v>102</v>
      </c>
      <c r="AY421" s="17" t="s">
        <v>182</v>
      </c>
      <c r="BE421" s="99">
        <f>IF(N421="základná",J421,0)</f>
        <v>0</v>
      </c>
      <c r="BF421" s="99">
        <f>IF(N421="znížená",J421,0)</f>
        <v>0</v>
      </c>
      <c r="BG421" s="99">
        <f>IF(N421="zákl. prenesená",J421,0)</f>
        <v>0</v>
      </c>
      <c r="BH421" s="99">
        <f>IF(N421="zníž. prenesená",J421,0)</f>
        <v>0</v>
      </c>
      <c r="BI421" s="99">
        <f>IF(N421="nulová",J421,0)</f>
        <v>0</v>
      </c>
      <c r="BJ421" s="17" t="s">
        <v>102</v>
      </c>
      <c r="BK421" s="99">
        <f>ROUND(I421*H421,2)</f>
        <v>0</v>
      </c>
      <c r="BL421" s="17" t="s">
        <v>287</v>
      </c>
      <c r="BM421" s="173" t="s">
        <v>660</v>
      </c>
    </row>
    <row r="422" spans="2:65" s="1" customFormat="1" ht="16.5" customHeight="1">
      <c r="B422" s="34"/>
      <c r="C422" s="162" t="s">
        <v>320</v>
      </c>
      <c r="D422" s="162" t="s">
        <v>185</v>
      </c>
      <c r="E422" s="163" t="s">
        <v>661</v>
      </c>
      <c r="F422" s="164" t="s">
        <v>662</v>
      </c>
      <c r="G422" s="165" t="s">
        <v>255</v>
      </c>
      <c r="H422" s="166">
        <v>2</v>
      </c>
      <c r="I422" s="167"/>
      <c r="J422" s="168">
        <f>ROUND(I422*H422,2)</f>
        <v>0</v>
      </c>
      <c r="K422" s="169"/>
      <c r="L422" s="34"/>
      <c r="M422" s="170" t="s">
        <v>1</v>
      </c>
      <c r="N422" s="136" t="s">
        <v>44</v>
      </c>
      <c r="P422" s="171">
        <f>O422*H422</f>
        <v>0</v>
      </c>
      <c r="Q422" s="171">
        <v>0</v>
      </c>
      <c r="R422" s="171">
        <f>Q422*H422</f>
        <v>0</v>
      </c>
      <c r="S422" s="171">
        <v>0</v>
      </c>
      <c r="T422" s="172">
        <f>S422*H422</f>
        <v>0</v>
      </c>
      <c r="AR422" s="173" t="s">
        <v>287</v>
      </c>
      <c r="AT422" s="173" t="s">
        <v>185</v>
      </c>
      <c r="AU422" s="173" t="s">
        <v>102</v>
      </c>
      <c r="AY422" s="17" t="s">
        <v>182</v>
      </c>
      <c r="BE422" s="99">
        <f>IF(N422="základná",J422,0)</f>
        <v>0</v>
      </c>
      <c r="BF422" s="99">
        <f>IF(N422="znížená",J422,0)</f>
        <v>0</v>
      </c>
      <c r="BG422" s="99">
        <f>IF(N422="zákl. prenesená",J422,0)</f>
        <v>0</v>
      </c>
      <c r="BH422" s="99">
        <f>IF(N422="zníž. prenesená",J422,0)</f>
        <v>0</v>
      </c>
      <c r="BI422" s="99">
        <f>IF(N422="nulová",J422,0)</f>
        <v>0</v>
      </c>
      <c r="BJ422" s="17" t="s">
        <v>102</v>
      </c>
      <c r="BK422" s="99">
        <f>ROUND(I422*H422,2)</f>
        <v>0</v>
      </c>
      <c r="BL422" s="17" t="s">
        <v>287</v>
      </c>
      <c r="BM422" s="173" t="s">
        <v>663</v>
      </c>
    </row>
    <row r="423" spans="2:65" s="1" customFormat="1" ht="16.5" customHeight="1">
      <c r="B423" s="34"/>
      <c r="C423" s="202" t="s">
        <v>664</v>
      </c>
      <c r="D423" s="202" t="s">
        <v>336</v>
      </c>
      <c r="E423" s="203" t="s">
        <v>665</v>
      </c>
      <c r="F423" s="204" t="s">
        <v>666</v>
      </c>
      <c r="G423" s="205" t="s">
        <v>255</v>
      </c>
      <c r="H423" s="206">
        <v>2</v>
      </c>
      <c r="I423" s="207"/>
      <c r="J423" s="208">
        <f>ROUND(I423*H423,2)</f>
        <v>0</v>
      </c>
      <c r="K423" s="209"/>
      <c r="L423" s="210"/>
      <c r="M423" s="211" t="s">
        <v>1</v>
      </c>
      <c r="N423" s="212" t="s">
        <v>44</v>
      </c>
      <c r="P423" s="171">
        <f>O423*H423</f>
        <v>0</v>
      </c>
      <c r="Q423" s="171">
        <v>2.8E-3</v>
      </c>
      <c r="R423" s="171">
        <f>Q423*H423</f>
        <v>5.5999999999999999E-3</v>
      </c>
      <c r="S423" s="171">
        <v>0</v>
      </c>
      <c r="T423" s="172">
        <f>S423*H423</f>
        <v>0</v>
      </c>
      <c r="AR423" s="173" t="s">
        <v>340</v>
      </c>
      <c r="AT423" s="173" t="s">
        <v>336</v>
      </c>
      <c r="AU423" s="173" t="s">
        <v>102</v>
      </c>
      <c r="AY423" s="17" t="s">
        <v>182</v>
      </c>
      <c r="BE423" s="99">
        <f>IF(N423="základná",J423,0)</f>
        <v>0</v>
      </c>
      <c r="BF423" s="99">
        <f>IF(N423="znížená",J423,0)</f>
        <v>0</v>
      </c>
      <c r="BG423" s="99">
        <f>IF(N423="zákl. prenesená",J423,0)</f>
        <v>0</v>
      </c>
      <c r="BH423" s="99">
        <f>IF(N423="zníž. prenesená",J423,0)</f>
        <v>0</v>
      </c>
      <c r="BI423" s="99">
        <f>IF(N423="nulová",J423,0)</f>
        <v>0</v>
      </c>
      <c r="BJ423" s="17" t="s">
        <v>102</v>
      </c>
      <c r="BK423" s="99">
        <f>ROUND(I423*H423,2)</f>
        <v>0</v>
      </c>
      <c r="BL423" s="17" t="s">
        <v>287</v>
      </c>
      <c r="BM423" s="173" t="s">
        <v>667</v>
      </c>
    </row>
    <row r="424" spans="2:65" s="1" customFormat="1" ht="16.5" customHeight="1">
      <c r="B424" s="34"/>
      <c r="C424" s="162" t="s">
        <v>668</v>
      </c>
      <c r="D424" s="162" t="s">
        <v>185</v>
      </c>
      <c r="E424" s="163" t="s">
        <v>669</v>
      </c>
      <c r="F424" s="164" t="s">
        <v>670</v>
      </c>
      <c r="G424" s="165" t="s">
        <v>255</v>
      </c>
      <c r="H424" s="166">
        <v>2</v>
      </c>
      <c r="I424" s="167"/>
      <c r="J424" s="168">
        <f>ROUND(I424*H424,2)</f>
        <v>0</v>
      </c>
      <c r="K424" s="169"/>
      <c r="L424" s="34"/>
      <c r="M424" s="170" t="s">
        <v>1</v>
      </c>
      <c r="N424" s="136" t="s">
        <v>44</v>
      </c>
      <c r="P424" s="171">
        <f>O424*H424</f>
        <v>0</v>
      </c>
      <c r="Q424" s="171">
        <v>0</v>
      </c>
      <c r="R424" s="171">
        <f>Q424*H424</f>
        <v>0</v>
      </c>
      <c r="S424" s="171">
        <v>2.8E-3</v>
      </c>
      <c r="T424" s="172">
        <f>S424*H424</f>
        <v>5.5999999999999999E-3</v>
      </c>
      <c r="AR424" s="173" t="s">
        <v>287</v>
      </c>
      <c r="AT424" s="173" t="s">
        <v>185</v>
      </c>
      <c r="AU424" s="173" t="s">
        <v>102</v>
      </c>
      <c r="AY424" s="17" t="s">
        <v>182</v>
      </c>
      <c r="BE424" s="99">
        <f>IF(N424="základná",J424,0)</f>
        <v>0</v>
      </c>
      <c r="BF424" s="99">
        <f>IF(N424="znížená",J424,0)</f>
        <v>0</v>
      </c>
      <c r="BG424" s="99">
        <f>IF(N424="zákl. prenesená",J424,0)</f>
        <v>0</v>
      </c>
      <c r="BH424" s="99">
        <f>IF(N424="zníž. prenesená",J424,0)</f>
        <v>0</v>
      </c>
      <c r="BI424" s="99">
        <f>IF(N424="nulová",J424,0)</f>
        <v>0</v>
      </c>
      <c r="BJ424" s="17" t="s">
        <v>102</v>
      </c>
      <c r="BK424" s="99">
        <f>ROUND(I424*H424,2)</f>
        <v>0</v>
      </c>
      <c r="BL424" s="17" t="s">
        <v>287</v>
      </c>
      <c r="BM424" s="173" t="s">
        <v>671</v>
      </c>
    </row>
    <row r="425" spans="2:65" s="13" customFormat="1" ht="11.25">
      <c r="B425" s="181"/>
      <c r="D425" s="175" t="s">
        <v>191</v>
      </c>
      <c r="E425" s="182" t="s">
        <v>1</v>
      </c>
      <c r="F425" s="183" t="s">
        <v>381</v>
      </c>
      <c r="H425" s="184">
        <v>1</v>
      </c>
      <c r="I425" s="185"/>
      <c r="L425" s="181"/>
      <c r="M425" s="186"/>
      <c r="T425" s="187"/>
      <c r="AT425" s="182" t="s">
        <v>191</v>
      </c>
      <c r="AU425" s="182" t="s">
        <v>102</v>
      </c>
      <c r="AV425" s="13" t="s">
        <v>102</v>
      </c>
      <c r="AW425" s="13" t="s">
        <v>33</v>
      </c>
      <c r="AX425" s="13" t="s">
        <v>78</v>
      </c>
      <c r="AY425" s="182" t="s">
        <v>182</v>
      </c>
    </row>
    <row r="426" spans="2:65" s="13" customFormat="1" ht="11.25">
      <c r="B426" s="181"/>
      <c r="D426" s="175" t="s">
        <v>191</v>
      </c>
      <c r="E426" s="182" t="s">
        <v>1</v>
      </c>
      <c r="F426" s="183" t="s">
        <v>382</v>
      </c>
      <c r="H426" s="184">
        <v>1</v>
      </c>
      <c r="I426" s="185"/>
      <c r="L426" s="181"/>
      <c r="M426" s="186"/>
      <c r="T426" s="187"/>
      <c r="AT426" s="182" t="s">
        <v>191</v>
      </c>
      <c r="AU426" s="182" t="s">
        <v>102</v>
      </c>
      <c r="AV426" s="13" t="s">
        <v>102</v>
      </c>
      <c r="AW426" s="13" t="s">
        <v>33</v>
      </c>
      <c r="AX426" s="13" t="s">
        <v>78</v>
      </c>
      <c r="AY426" s="182" t="s">
        <v>182</v>
      </c>
    </row>
    <row r="427" spans="2:65" s="15" customFormat="1" ht="11.25">
      <c r="B427" s="195"/>
      <c r="D427" s="175" t="s">
        <v>191</v>
      </c>
      <c r="E427" s="196" t="s">
        <v>1</v>
      </c>
      <c r="F427" s="197" t="s">
        <v>201</v>
      </c>
      <c r="H427" s="198">
        <v>2</v>
      </c>
      <c r="I427" s="199"/>
      <c r="L427" s="195"/>
      <c r="M427" s="200"/>
      <c r="T427" s="201"/>
      <c r="AT427" s="196" t="s">
        <v>191</v>
      </c>
      <c r="AU427" s="196" t="s">
        <v>102</v>
      </c>
      <c r="AV427" s="15" t="s">
        <v>189</v>
      </c>
      <c r="AW427" s="15" t="s">
        <v>33</v>
      </c>
      <c r="AX427" s="15" t="s">
        <v>86</v>
      </c>
      <c r="AY427" s="196" t="s">
        <v>182</v>
      </c>
    </row>
    <row r="428" spans="2:65" s="1" customFormat="1" ht="24.2" customHeight="1">
      <c r="B428" s="34"/>
      <c r="C428" s="162" t="s">
        <v>672</v>
      </c>
      <c r="D428" s="162" t="s">
        <v>185</v>
      </c>
      <c r="E428" s="163" t="s">
        <v>673</v>
      </c>
      <c r="F428" s="164" t="s">
        <v>674</v>
      </c>
      <c r="G428" s="165" t="s">
        <v>358</v>
      </c>
      <c r="H428" s="166"/>
      <c r="I428" s="167"/>
      <c r="J428" s="168">
        <f>ROUND(I428*H428,2)</f>
        <v>0</v>
      </c>
      <c r="K428" s="169"/>
      <c r="L428" s="34"/>
      <c r="M428" s="170" t="s">
        <v>1</v>
      </c>
      <c r="N428" s="136" t="s">
        <v>44</v>
      </c>
      <c r="P428" s="171">
        <f>O428*H428</f>
        <v>0</v>
      </c>
      <c r="Q428" s="171">
        <v>0</v>
      </c>
      <c r="R428" s="171">
        <f>Q428*H428</f>
        <v>0</v>
      </c>
      <c r="S428" s="171">
        <v>0</v>
      </c>
      <c r="T428" s="172">
        <f>S428*H428</f>
        <v>0</v>
      </c>
      <c r="AR428" s="173" t="s">
        <v>287</v>
      </c>
      <c r="AT428" s="173" t="s">
        <v>185</v>
      </c>
      <c r="AU428" s="173" t="s">
        <v>102</v>
      </c>
      <c r="AY428" s="17" t="s">
        <v>182</v>
      </c>
      <c r="BE428" s="99">
        <f>IF(N428="základná",J428,0)</f>
        <v>0</v>
      </c>
      <c r="BF428" s="99">
        <f>IF(N428="znížená",J428,0)</f>
        <v>0</v>
      </c>
      <c r="BG428" s="99">
        <f>IF(N428="zákl. prenesená",J428,0)</f>
        <v>0</v>
      </c>
      <c r="BH428" s="99">
        <f>IF(N428="zníž. prenesená",J428,0)</f>
        <v>0</v>
      </c>
      <c r="BI428" s="99">
        <f>IF(N428="nulová",J428,0)</f>
        <v>0</v>
      </c>
      <c r="BJ428" s="17" t="s">
        <v>102</v>
      </c>
      <c r="BK428" s="99">
        <f>ROUND(I428*H428,2)</f>
        <v>0</v>
      </c>
      <c r="BL428" s="17" t="s">
        <v>287</v>
      </c>
      <c r="BM428" s="173" t="s">
        <v>675</v>
      </c>
    </row>
    <row r="429" spans="2:65" s="11" customFormat="1" ht="22.9" customHeight="1">
      <c r="B429" s="151"/>
      <c r="D429" s="152" t="s">
        <v>77</v>
      </c>
      <c r="E429" s="160" t="s">
        <v>676</v>
      </c>
      <c r="F429" s="160" t="s">
        <v>677</v>
      </c>
      <c r="I429" s="154"/>
      <c r="J429" s="161">
        <f>BK429</f>
        <v>0</v>
      </c>
      <c r="L429" s="151"/>
      <c r="M429" s="155"/>
      <c r="P429" s="156">
        <f>SUM(P430:P439)</f>
        <v>0</v>
      </c>
      <c r="R429" s="156">
        <f>SUM(R430:R439)</f>
        <v>0.75068674994999995</v>
      </c>
      <c r="T429" s="157">
        <f>SUM(T430:T439)</f>
        <v>0</v>
      </c>
      <c r="AR429" s="152" t="s">
        <v>102</v>
      </c>
      <c r="AT429" s="158" t="s">
        <v>77</v>
      </c>
      <c r="AU429" s="158" t="s">
        <v>86</v>
      </c>
      <c r="AY429" s="152" t="s">
        <v>182</v>
      </c>
      <c r="BK429" s="159">
        <f>SUM(BK430:BK439)</f>
        <v>0</v>
      </c>
    </row>
    <row r="430" spans="2:65" s="1" customFormat="1" ht="24.2" customHeight="1">
      <c r="B430" s="34"/>
      <c r="C430" s="162" t="s">
        <v>678</v>
      </c>
      <c r="D430" s="162" t="s">
        <v>185</v>
      </c>
      <c r="E430" s="163" t="s">
        <v>679</v>
      </c>
      <c r="F430" s="164" t="s">
        <v>680</v>
      </c>
      <c r="G430" s="165" t="s">
        <v>204</v>
      </c>
      <c r="H430" s="166">
        <v>13.632999999999999</v>
      </c>
      <c r="I430" s="167"/>
      <c r="J430" s="168">
        <f>ROUND(I430*H430,2)</f>
        <v>0</v>
      </c>
      <c r="K430" s="169"/>
      <c r="L430" s="34"/>
      <c r="M430" s="170" t="s">
        <v>1</v>
      </c>
      <c r="N430" s="136" t="s">
        <v>44</v>
      </c>
      <c r="P430" s="171">
        <f>O430*H430</f>
        <v>0</v>
      </c>
      <c r="Q430" s="171">
        <v>8.9614999999999996E-4</v>
      </c>
      <c r="R430" s="171">
        <f>Q430*H430</f>
        <v>1.2217212949999999E-2</v>
      </c>
      <c r="S430" s="171">
        <v>0</v>
      </c>
      <c r="T430" s="172">
        <f>S430*H430</f>
        <v>0</v>
      </c>
      <c r="AR430" s="173" t="s">
        <v>287</v>
      </c>
      <c r="AT430" s="173" t="s">
        <v>185</v>
      </c>
      <c r="AU430" s="173" t="s">
        <v>102</v>
      </c>
      <c r="AY430" s="17" t="s">
        <v>182</v>
      </c>
      <c r="BE430" s="99">
        <f>IF(N430="základná",J430,0)</f>
        <v>0</v>
      </c>
      <c r="BF430" s="99">
        <f>IF(N430="znížená",J430,0)</f>
        <v>0</v>
      </c>
      <c r="BG430" s="99">
        <f>IF(N430="zákl. prenesená",J430,0)</f>
        <v>0</v>
      </c>
      <c r="BH430" s="99">
        <f>IF(N430="zníž. prenesená",J430,0)</f>
        <v>0</v>
      </c>
      <c r="BI430" s="99">
        <f>IF(N430="nulová",J430,0)</f>
        <v>0</v>
      </c>
      <c r="BJ430" s="17" t="s">
        <v>102</v>
      </c>
      <c r="BK430" s="99">
        <f>ROUND(I430*H430,2)</f>
        <v>0</v>
      </c>
      <c r="BL430" s="17" t="s">
        <v>287</v>
      </c>
      <c r="BM430" s="173" t="s">
        <v>681</v>
      </c>
    </row>
    <row r="431" spans="2:65" s="13" customFormat="1" ht="11.25">
      <c r="B431" s="181"/>
      <c r="D431" s="175" t="s">
        <v>191</v>
      </c>
      <c r="E431" s="182" t="s">
        <v>1</v>
      </c>
      <c r="F431" s="183" t="s">
        <v>682</v>
      </c>
      <c r="H431" s="184">
        <v>13.632999999999999</v>
      </c>
      <c r="I431" s="185"/>
      <c r="L431" s="181"/>
      <c r="M431" s="186"/>
      <c r="T431" s="187"/>
      <c r="AT431" s="182" t="s">
        <v>191</v>
      </c>
      <c r="AU431" s="182" t="s">
        <v>102</v>
      </c>
      <c r="AV431" s="13" t="s">
        <v>102</v>
      </c>
      <c r="AW431" s="13" t="s">
        <v>33</v>
      </c>
      <c r="AX431" s="13" t="s">
        <v>78</v>
      </c>
      <c r="AY431" s="182" t="s">
        <v>182</v>
      </c>
    </row>
    <row r="432" spans="2:65" s="15" customFormat="1" ht="11.25">
      <c r="B432" s="195"/>
      <c r="D432" s="175" t="s">
        <v>191</v>
      </c>
      <c r="E432" s="196" t="s">
        <v>1</v>
      </c>
      <c r="F432" s="197" t="s">
        <v>201</v>
      </c>
      <c r="H432" s="198">
        <v>13.632999999999999</v>
      </c>
      <c r="I432" s="199"/>
      <c r="L432" s="195"/>
      <c r="M432" s="200"/>
      <c r="T432" s="201"/>
      <c r="AT432" s="196" t="s">
        <v>191</v>
      </c>
      <c r="AU432" s="196" t="s">
        <v>102</v>
      </c>
      <c r="AV432" s="15" t="s">
        <v>189</v>
      </c>
      <c r="AW432" s="15" t="s">
        <v>33</v>
      </c>
      <c r="AX432" s="15" t="s">
        <v>86</v>
      </c>
      <c r="AY432" s="196" t="s">
        <v>182</v>
      </c>
    </row>
    <row r="433" spans="2:65" s="1" customFormat="1" ht="24.2" customHeight="1">
      <c r="B433" s="34"/>
      <c r="C433" s="202" t="s">
        <v>683</v>
      </c>
      <c r="D433" s="202" t="s">
        <v>336</v>
      </c>
      <c r="E433" s="203" t="s">
        <v>684</v>
      </c>
      <c r="F433" s="204" t="s">
        <v>685</v>
      </c>
      <c r="G433" s="205" t="s">
        <v>188</v>
      </c>
      <c r="H433" s="206">
        <v>2.1269999999999998</v>
      </c>
      <c r="I433" s="207"/>
      <c r="J433" s="208">
        <f>ROUND(I433*H433,2)</f>
        <v>0</v>
      </c>
      <c r="K433" s="209"/>
      <c r="L433" s="210"/>
      <c r="M433" s="211" t="s">
        <v>1</v>
      </c>
      <c r="N433" s="212" t="s">
        <v>44</v>
      </c>
      <c r="P433" s="171">
        <f>O433*H433</f>
        <v>0</v>
      </c>
      <c r="Q433" s="171">
        <v>2.1000000000000001E-2</v>
      </c>
      <c r="R433" s="171">
        <f>Q433*H433</f>
        <v>4.4666999999999998E-2</v>
      </c>
      <c r="S433" s="171">
        <v>0</v>
      </c>
      <c r="T433" s="172">
        <f>S433*H433</f>
        <v>0</v>
      </c>
      <c r="AR433" s="173" t="s">
        <v>340</v>
      </c>
      <c r="AT433" s="173" t="s">
        <v>336</v>
      </c>
      <c r="AU433" s="173" t="s">
        <v>102</v>
      </c>
      <c r="AY433" s="17" t="s">
        <v>182</v>
      </c>
      <c r="BE433" s="99">
        <f>IF(N433="základná",J433,0)</f>
        <v>0</v>
      </c>
      <c r="BF433" s="99">
        <f>IF(N433="znížená",J433,0)</f>
        <v>0</v>
      </c>
      <c r="BG433" s="99">
        <f>IF(N433="zákl. prenesená",J433,0)</f>
        <v>0</v>
      </c>
      <c r="BH433" s="99">
        <f>IF(N433="zníž. prenesená",J433,0)</f>
        <v>0</v>
      </c>
      <c r="BI433" s="99">
        <f>IF(N433="nulová",J433,0)</f>
        <v>0</v>
      </c>
      <c r="BJ433" s="17" t="s">
        <v>102</v>
      </c>
      <c r="BK433" s="99">
        <f>ROUND(I433*H433,2)</f>
        <v>0</v>
      </c>
      <c r="BL433" s="17" t="s">
        <v>287</v>
      </c>
      <c r="BM433" s="173" t="s">
        <v>686</v>
      </c>
    </row>
    <row r="434" spans="2:65" s="13" customFormat="1" ht="11.25">
      <c r="B434" s="181"/>
      <c r="D434" s="175" t="s">
        <v>191</v>
      </c>
      <c r="F434" s="183" t="s">
        <v>687</v>
      </c>
      <c r="H434" s="184">
        <v>2.1269999999999998</v>
      </c>
      <c r="I434" s="185"/>
      <c r="L434" s="181"/>
      <c r="M434" s="186"/>
      <c r="T434" s="187"/>
      <c r="AT434" s="182" t="s">
        <v>191</v>
      </c>
      <c r="AU434" s="182" t="s">
        <v>102</v>
      </c>
      <c r="AV434" s="13" t="s">
        <v>102</v>
      </c>
      <c r="AW434" s="13" t="s">
        <v>4</v>
      </c>
      <c r="AX434" s="13" t="s">
        <v>86</v>
      </c>
      <c r="AY434" s="182" t="s">
        <v>182</v>
      </c>
    </row>
    <row r="435" spans="2:65" s="1" customFormat="1" ht="24.2" customHeight="1">
      <c r="B435" s="34"/>
      <c r="C435" s="162" t="s">
        <v>688</v>
      </c>
      <c r="D435" s="162" t="s">
        <v>185</v>
      </c>
      <c r="E435" s="163" t="s">
        <v>689</v>
      </c>
      <c r="F435" s="164" t="s">
        <v>690</v>
      </c>
      <c r="G435" s="165" t="s">
        <v>188</v>
      </c>
      <c r="H435" s="166">
        <v>30.881</v>
      </c>
      <c r="I435" s="167"/>
      <c r="J435" s="168">
        <f>ROUND(I435*H435,2)</f>
        <v>0</v>
      </c>
      <c r="K435" s="169"/>
      <c r="L435" s="34"/>
      <c r="M435" s="170" t="s">
        <v>1</v>
      </c>
      <c r="N435" s="136" t="s">
        <v>44</v>
      </c>
      <c r="P435" s="171">
        <f>O435*H435</f>
        <v>0</v>
      </c>
      <c r="Q435" s="171">
        <v>3.777E-3</v>
      </c>
      <c r="R435" s="171">
        <f>Q435*H435</f>
        <v>0.116637537</v>
      </c>
      <c r="S435" s="171">
        <v>0</v>
      </c>
      <c r="T435" s="172">
        <f>S435*H435</f>
        <v>0</v>
      </c>
      <c r="AR435" s="173" t="s">
        <v>287</v>
      </c>
      <c r="AT435" s="173" t="s">
        <v>185</v>
      </c>
      <c r="AU435" s="173" t="s">
        <v>102</v>
      </c>
      <c r="AY435" s="17" t="s">
        <v>182</v>
      </c>
      <c r="BE435" s="99">
        <f>IF(N435="základná",J435,0)</f>
        <v>0</v>
      </c>
      <c r="BF435" s="99">
        <f>IF(N435="znížená",J435,0)</f>
        <v>0</v>
      </c>
      <c r="BG435" s="99">
        <f>IF(N435="zákl. prenesená",J435,0)</f>
        <v>0</v>
      </c>
      <c r="BH435" s="99">
        <f>IF(N435="zníž. prenesená",J435,0)</f>
        <v>0</v>
      </c>
      <c r="BI435" s="99">
        <f>IF(N435="nulová",J435,0)</f>
        <v>0</v>
      </c>
      <c r="BJ435" s="17" t="s">
        <v>102</v>
      </c>
      <c r="BK435" s="99">
        <f>ROUND(I435*H435,2)</f>
        <v>0</v>
      </c>
      <c r="BL435" s="17" t="s">
        <v>287</v>
      </c>
      <c r="BM435" s="173" t="s">
        <v>691</v>
      </c>
    </row>
    <row r="436" spans="2:65" s="13" customFormat="1" ht="11.25">
      <c r="B436" s="181"/>
      <c r="D436" s="175" t="s">
        <v>191</v>
      </c>
      <c r="E436" s="182" t="s">
        <v>1</v>
      </c>
      <c r="F436" s="183" t="s">
        <v>106</v>
      </c>
      <c r="H436" s="184">
        <v>30.881</v>
      </c>
      <c r="I436" s="185"/>
      <c r="L436" s="181"/>
      <c r="M436" s="186"/>
      <c r="T436" s="187"/>
      <c r="AT436" s="182" t="s">
        <v>191</v>
      </c>
      <c r="AU436" s="182" t="s">
        <v>102</v>
      </c>
      <c r="AV436" s="13" t="s">
        <v>102</v>
      </c>
      <c r="AW436" s="13" t="s">
        <v>33</v>
      </c>
      <c r="AX436" s="13" t="s">
        <v>86</v>
      </c>
      <c r="AY436" s="182" t="s">
        <v>182</v>
      </c>
    </row>
    <row r="437" spans="2:65" s="1" customFormat="1" ht="24.2" customHeight="1">
      <c r="B437" s="34"/>
      <c r="C437" s="202" t="s">
        <v>692</v>
      </c>
      <c r="D437" s="202" t="s">
        <v>336</v>
      </c>
      <c r="E437" s="203" t="s">
        <v>693</v>
      </c>
      <c r="F437" s="204" t="s">
        <v>694</v>
      </c>
      <c r="G437" s="205" t="s">
        <v>188</v>
      </c>
      <c r="H437" s="206">
        <v>32.424999999999997</v>
      </c>
      <c r="I437" s="207"/>
      <c r="J437" s="208">
        <f>ROUND(I437*H437,2)</f>
        <v>0</v>
      </c>
      <c r="K437" s="209"/>
      <c r="L437" s="210"/>
      <c r="M437" s="211" t="s">
        <v>1</v>
      </c>
      <c r="N437" s="212" t="s">
        <v>44</v>
      </c>
      <c r="P437" s="171">
        <f>O437*H437</f>
        <v>0</v>
      </c>
      <c r="Q437" s="171">
        <v>1.78E-2</v>
      </c>
      <c r="R437" s="171">
        <f>Q437*H437</f>
        <v>0.57716499999999993</v>
      </c>
      <c r="S437" s="171">
        <v>0</v>
      </c>
      <c r="T437" s="172">
        <f>S437*H437</f>
        <v>0</v>
      </c>
      <c r="AR437" s="173" t="s">
        <v>340</v>
      </c>
      <c r="AT437" s="173" t="s">
        <v>336</v>
      </c>
      <c r="AU437" s="173" t="s">
        <v>102</v>
      </c>
      <c r="AY437" s="17" t="s">
        <v>182</v>
      </c>
      <c r="BE437" s="99">
        <f>IF(N437="základná",J437,0)</f>
        <v>0</v>
      </c>
      <c r="BF437" s="99">
        <f>IF(N437="znížená",J437,0)</f>
        <v>0</v>
      </c>
      <c r="BG437" s="99">
        <f>IF(N437="zákl. prenesená",J437,0)</f>
        <v>0</v>
      </c>
      <c r="BH437" s="99">
        <f>IF(N437="zníž. prenesená",J437,0)</f>
        <v>0</v>
      </c>
      <c r="BI437" s="99">
        <f>IF(N437="nulová",J437,0)</f>
        <v>0</v>
      </c>
      <c r="BJ437" s="17" t="s">
        <v>102</v>
      </c>
      <c r="BK437" s="99">
        <f>ROUND(I437*H437,2)</f>
        <v>0</v>
      </c>
      <c r="BL437" s="17" t="s">
        <v>287</v>
      </c>
      <c r="BM437" s="173" t="s">
        <v>695</v>
      </c>
    </row>
    <row r="438" spans="2:65" s="13" customFormat="1" ht="11.25">
      <c r="B438" s="181"/>
      <c r="D438" s="175" t="s">
        <v>191</v>
      </c>
      <c r="F438" s="183" t="s">
        <v>696</v>
      </c>
      <c r="H438" s="184">
        <v>32.424999999999997</v>
      </c>
      <c r="I438" s="185"/>
      <c r="L438" s="181"/>
      <c r="M438" s="186"/>
      <c r="T438" s="187"/>
      <c r="AT438" s="182" t="s">
        <v>191</v>
      </c>
      <c r="AU438" s="182" t="s">
        <v>102</v>
      </c>
      <c r="AV438" s="13" t="s">
        <v>102</v>
      </c>
      <c r="AW438" s="13" t="s">
        <v>4</v>
      </c>
      <c r="AX438" s="13" t="s">
        <v>86</v>
      </c>
      <c r="AY438" s="182" t="s">
        <v>182</v>
      </c>
    </row>
    <row r="439" spans="2:65" s="1" customFormat="1" ht="24.2" customHeight="1">
      <c r="B439" s="34"/>
      <c r="C439" s="162" t="s">
        <v>697</v>
      </c>
      <c r="D439" s="162" t="s">
        <v>185</v>
      </c>
      <c r="E439" s="163" t="s">
        <v>698</v>
      </c>
      <c r="F439" s="164" t="s">
        <v>699</v>
      </c>
      <c r="G439" s="165" t="s">
        <v>358</v>
      </c>
      <c r="H439" s="166"/>
      <c r="I439" s="167"/>
      <c r="J439" s="168">
        <f>ROUND(I439*H439,2)</f>
        <v>0</v>
      </c>
      <c r="K439" s="169"/>
      <c r="L439" s="34"/>
      <c r="M439" s="170" t="s">
        <v>1</v>
      </c>
      <c r="N439" s="136" t="s">
        <v>44</v>
      </c>
      <c r="P439" s="171">
        <f>O439*H439</f>
        <v>0</v>
      </c>
      <c r="Q439" s="171">
        <v>0</v>
      </c>
      <c r="R439" s="171">
        <f>Q439*H439</f>
        <v>0</v>
      </c>
      <c r="S439" s="171">
        <v>0</v>
      </c>
      <c r="T439" s="172">
        <f>S439*H439</f>
        <v>0</v>
      </c>
      <c r="AR439" s="173" t="s">
        <v>287</v>
      </c>
      <c r="AT439" s="173" t="s">
        <v>185</v>
      </c>
      <c r="AU439" s="173" t="s">
        <v>102</v>
      </c>
      <c r="AY439" s="17" t="s">
        <v>182</v>
      </c>
      <c r="BE439" s="99">
        <f>IF(N439="základná",J439,0)</f>
        <v>0</v>
      </c>
      <c r="BF439" s="99">
        <f>IF(N439="znížená",J439,0)</f>
        <v>0</v>
      </c>
      <c r="BG439" s="99">
        <f>IF(N439="zákl. prenesená",J439,0)</f>
        <v>0</v>
      </c>
      <c r="BH439" s="99">
        <f>IF(N439="zníž. prenesená",J439,0)</f>
        <v>0</v>
      </c>
      <c r="BI439" s="99">
        <f>IF(N439="nulová",J439,0)</f>
        <v>0</v>
      </c>
      <c r="BJ439" s="17" t="s">
        <v>102</v>
      </c>
      <c r="BK439" s="99">
        <f>ROUND(I439*H439,2)</f>
        <v>0</v>
      </c>
      <c r="BL439" s="17" t="s">
        <v>287</v>
      </c>
      <c r="BM439" s="173" t="s">
        <v>700</v>
      </c>
    </row>
    <row r="440" spans="2:65" s="11" customFormat="1" ht="22.9" customHeight="1">
      <c r="B440" s="151"/>
      <c r="D440" s="152" t="s">
        <v>77</v>
      </c>
      <c r="E440" s="160" t="s">
        <v>701</v>
      </c>
      <c r="F440" s="160" t="s">
        <v>702</v>
      </c>
      <c r="I440" s="154"/>
      <c r="J440" s="161">
        <f>BK440</f>
        <v>0</v>
      </c>
      <c r="L440" s="151"/>
      <c r="M440" s="155"/>
      <c r="P440" s="156">
        <f>SUM(P441:P445)</f>
        <v>0</v>
      </c>
      <c r="R440" s="156">
        <f>SUM(R441:R445)</f>
        <v>1.294691963</v>
      </c>
      <c r="T440" s="157">
        <f>SUM(T441:T445)</f>
        <v>0</v>
      </c>
      <c r="AR440" s="152" t="s">
        <v>102</v>
      </c>
      <c r="AT440" s="158" t="s">
        <v>77</v>
      </c>
      <c r="AU440" s="158" t="s">
        <v>86</v>
      </c>
      <c r="AY440" s="152" t="s">
        <v>182</v>
      </c>
      <c r="BK440" s="159">
        <f>SUM(BK441:BK445)</f>
        <v>0</v>
      </c>
    </row>
    <row r="441" spans="2:65" s="1" customFormat="1" ht="33" customHeight="1">
      <c r="B441" s="34"/>
      <c r="C441" s="162" t="s">
        <v>703</v>
      </c>
      <c r="D441" s="162" t="s">
        <v>185</v>
      </c>
      <c r="E441" s="163" t="s">
        <v>704</v>
      </c>
      <c r="F441" s="164" t="s">
        <v>705</v>
      </c>
      <c r="G441" s="165" t="s">
        <v>188</v>
      </c>
      <c r="H441" s="166">
        <v>51.119</v>
      </c>
      <c r="I441" s="167"/>
      <c r="J441" s="168">
        <f>ROUND(I441*H441,2)</f>
        <v>0</v>
      </c>
      <c r="K441" s="169"/>
      <c r="L441" s="34"/>
      <c r="M441" s="170" t="s">
        <v>1</v>
      </c>
      <c r="N441" s="136" t="s">
        <v>44</v>
      </c>
      <c r="P441" s="171">
        <f>O441*H441</f>
        <v>0</v>
      </c>
      <c r="Q441" s="171">
        <v>3.277E-3</v>
      </c>
      <c r="R441" s="171">
        <f>Q441*H441</f>
        <v>0.16751696299999999</v>
      </c>
      <c r="S441" s="171">
        <v>0</v>
      </c>
      <c r="T441" s="172">
        <f>S441*H441</f>
        <v>0</v>
      </c>
      <c r="AR441" s="173" t="s">
        <v>287</v>
      </c>
      <c r="AT441" s="173" t="s">
        <v>185</v>
      </c>
      <c r="AU441" s="173" t="s">
        <v>102</v>
      </c>
      <c r="AY441" s="17" t="s">
        <v>182</v>
      </c>
      <c r="BE441" s="99">
        <f>IF(N441="základná",J441,0)</f>
        <v>0</v>
      </c>
      <c r="BF441" s="99">
        <f>IF(N441="znížená",J441,0)</f>
        <v>0</v>
      </c>
      <c r="BG441" s="99">
        <f>IF(N441="zákl. prenesená",J441,0)</f>
        <v>0</v>
      </c>
      <c r="BH441" s="99">
        <f>IF(N441="zníž. prenesená",J441,0)</f>
        <v>0</v>
      </c>
      <c r="BI441" s="99">
        <f>IF(N441="nulová",J441,0)</f>
        <v>0</v>
      </c>
      <c r="BJ441" s="17" t="s">
        <v>102</v>
      </c>
      <c r="BK441" s="99">
        <f>ROUND(I441*H441,2)</f>
        <v>0</v>
      </c>
      <c r="BL441" s="17" t="s">
        <v>287</v>
      </c>
      <c r="BM441" s="173" t="s">
        <v>706</v>
      </c>
    </row>
    <row r="442" spans="2:65" s="13" customFormat="1" ht="11.25">
      <c r="B442" s="181"/>
      <c r="D442" s="175" t="s">
        <v>191</v>
      </c>
      <c r="E442" s="182" t="s">
        <v>1</v>
      </c>
      <c r="F442" s="183" t="s">
        <v>110</v>
      </c>
      <c r="H442" s="184">
        <v>51.119</v>
      </c>
      <c r="I442" s="185"/>
      <c r="L442" s="181"/>
      <c r="M442" s="186"/>
      <c r="T442" s="187"/>
      <c r="AT442" s="182" t="s">
        <v>191</v>
      </c>
      <c r="AU442" s="182" t="s">
        <v>102</v>
      </c>
      <c r="AV442" s="13" t="s">
        <v>102</v>
      </c>
      <c r="AW442" s="13" t="s">
        <v>33</v>
      </c>
      <c r="AX442" s="13" t="s">
        <v>86</v>
      </c>
      <c r="AY442" s="182" t="s">
        <v>182</v>
      </c>
    </row>
    <row r="443" spans="2:65" s="1" customFormat="1" ht="24.2" customHeight="1">
      <c r="B443" s="34"/>
      <c r="C443" s="202" t="s">
        <v>707</v>
      </c>
      <c r="D443" s="202" t="s">
        <v>336</v>
      </c>
      <c r="E443" s="203" t="s">
        <v>708</v>
      </c>
      <c r="F443" s="204" t="s">
        <v>709</v>
      </c>
      <c r="G443" s="205" t="s">
        <v>188</v>
      </c>
      <c r="H443" s="206">
        <v>53.674999999999997</v>
      </c>
      <c r="I443" s="207"/>
      <c r="J443" s="208">
        <f>ROUND(I443*H443,2)</f>
        <v>0</v>
      </c>
      <c r="K443" s="209"/>
      <c r="L443" s="210"/>
      <c r="M443" s="211" t="s">
        <v>1</v>
      </c>
      <c r="N443" s="212" t="s">
        <v>44</v>
      </c>
      <c r="P443" s="171">
        <f>O443*H443</f>
        <v>0</v>
      </c>
      <c r="Q443" s="171">
        <v>2.1000000000000001E-2</v>
      </c>
      <c r="R443" s="171">
        <f>Q443*H443</f>
        <v>1.127175</v>
      </c>
      <c r="S443" s="171">
        <v>0</v>
      </c>
      <c r="T443" s="172">
        <f>S443*H443</f>
        <v>0</v>
      </c>
      <c r="AR443" s="173" t="s">
        <v>340</v>
      </c>
      <c r="AT443" s="173" t="s">
        <v>336</v>
      </c>
      <c r="AU443" s="173" t="s">
        <v>102</v>
      </c>
      <c r="AY443" s="17" t="s">
        <v>182</v>
      </c>
      <c r="BE443" s="99">
        <f>IF(N443="základná",J443,0)</f>
        <v>0</v>
      </c>
      <c r="BF443" s="99">
        <f>IF(N443="znížená",J443,0)</f>
        <v>0</v>
      </c>
      <c r="BG443" s="99">
        <f>IF(N443="zákl. prenesená",J443,0)</f>
        <v>0</v>
      </c>
      <c r="BH443" s="99">
        <f>IF(N443="zníž. prenesená",J443,0)</f>
        <v>0</v>
      </c>
      <c r="BI443" s="99">
        <f>IF(N443="nulová",J443,0)</f>
        <v>0</v>
      </c>
      <c r="BJ443" s="17" t="s">
        <v>102</v>
      </c>
      <c r="BK443" s="99">
        <f>ROUND(I443*H443,2)</f>
        <v>0</v>
      </c>
      <c r="BL443" s="17" t="s">
        <v>287</v>
      </c>
      <c r="BM443" s="173" t="s">
        <v>710</v>
      </c>
    </row>
    <row r="444" spans="2:65" s="13" customFormat="1" ht="11.25">
      <c r="B444" s="181"/>
      <c r="D444" s="175" t="s">
        <v>191</v>
      </c>
      <c r="F444" s="183" t="s">
        <v>711</v>
      </c>
      <c r="H444" s="184">
        <v>53.674999999999997</v>
      </c>
      <c r="I444" s="185"/>
      <c r="L444" s="181"/>
      <c r="M444" s="186"/>
      <c r="T444" s="187"/>
      <c r="AT444" s="182" t="s">
        <v>191</v>
      </c>
      <c r="AU444" s="182" t="s">
        <v>102</v>
      </c>
      <c r="AV444" s="13" t="s">
        <v>102</v>
      </c>
      <c r="AW444" s="13" t="s">
        <v>4</v>
      </c>
      <c r="AX444" s="13" t="s">
        <v>86</v>
      </c>
      <c r="AY444" s="182" t="s">
        <v>182</v>
      </c>
    </row>
    <row r="445" spans="2:65" s="1" customFormat="1" ht="24.2" customHeight="1">
      <c r="B445" s="34"/>
      <c r="C445" s="162" t="s">
        <v>712</v>
      </c>
      <c r="D445" s="162" t="s">
        <v>185</v>
      </c>
      <c r="E445" s="163" t="s">
        <v>713</v>
      </c>
      <c r="F445" s="164" t="s">
        <v>714</v>
      </c>
      <c r="G445" s="165" t="s">
        <v>358</v>
      </c>
      <c r="H445" s="166"/>
      <c r="I445" s="167"/>
      <c r="J445" s="168">
        <f>ROUND(I445*H445,2)</f>
        <v>0</v>
      </c>
      <c r="K445" s="169"/>
      <c r="L445" s="34"/>
      <c r="M445" s="170" t="s">
        <v>1</v>
      </c>
      <c r="N445" s="136" t="s">
        <v>44</v>
      </c>
      <c r="P445" s="171">
        <f>O445*H445</f>
        <v>0</v>
      </c>
      <c r="Q445" s="171">
        <v>0</v>
      </c>
      <c r="R445" s="171">
        <f>Q445*H445</f>
        <v>0</v>
      </c>
      <c r="S445" s="171">
        <v>0</v>
      </c>
      <c r="T445" s="172">
        <f>S445*H445</f>
        <v>0</v>
      </c>
      <c r="AR445" s="173" t="s">
        <v>287</v>
      </c>
      <c r="AT445" s="173" t="s">
        <v>185</v>
      </c>
      <c r="AU445" s="173" t="s">
        <v>102</v>
      </c>
      <c r="AY445" s="17" t="s">
        <v>182</v>
      </c>
      <c r="BE445" s="99">
        <f>IF(N445="základná",J445,0)</f>
        <v>0</v>
      </c>
      <c r="BF445" s="99">
        <f>IF(N445="znížená",J445,0)</f>
        <v>0</v>
      </c>
      <c r="BG445" s="99">
        <f>IF(N445="zákl. prenesená",J445,0)</f>
        <v>0</v>
      </c>
      <c r="BH445" s="99">
        <f>IF(N445="zníž. prenesená",J445,0)</f>
        <v>0</v>
      </c>
      <c r="BI445" s="99">
        <f>IF(N445="nulová",J445,0)</f>
        <v>0</v>
      </c>
      <c r="BJ445" s="17" t="s">
        <v>102</v>
      </c>
      <c r="BK445" s="99">
        <f>ROUND(I445*H445,2)</f>
        <v>0</v>
      </c>
      <c r="BL445" s="17" t="s">
        <v>287</v>
      </c>
      <c r="BM445" s="173" t="s">
        <v>715</v>
      </c>
    </row>
    <row r="446" spans="2:65" s="11" customFormat="1" ht="22.9" customHeight="1">
      <c r="B446" s="151"/>
      <c r="D446" s="152" t="s">
        <v>77</v>
      </c>
      <c r="E446" s="160" t="s">
        <v>716</v>
      </c>
      <c r="F446" s="160" t="s">
        <v>717</v>
      </c>
      <c r="I446" s="154"/>
      <c r="J446" s="161">
        <f>BK446</f>
        <v>0</v>
      </c>
      <c r="L446" s="151"/>
      <c r="M446" s="155"/>
      <c r="P446" s="156">
        <f>SUM(P447:P463)</f>
        <v>0</v>
      </c>
      <c r="R446" s="156">
        <f>SUM(R447:R463)</f>
        <v>1.231062147E-2</v>
      </c>
      <c r="T446" s="157">
        <f>SUM(T447:T463)</f>
        <v>0</v>
      </c>
      <c r="AR446" s="152" t="s">
        <v>102</v>
      </c>
      <c r="AT446" s="158" t="s">
        <v>77</v>
      </c>
      <c r="AU446" s="158" t="s">
        <v>86</v>
      </c>
      <c r="AY446" s="152" t="s">
        <v>182</v>
      </c>
      <c r="BK446" s="159">
        <f>SUM(BK447:BK463)</f>
        <v>0</v>
      </c>
    </row>
    <row r="447" spans="2:65" s="1" customFormat="1" ht="24.2" customHeight="1">
      <c r="B447" s="34"/>
      <c r="C447" s="162" t="s">
        <v>718</v>
      </c>
      <c r="D447" s="162" t="s">
        <v>185</v>
      </c>
      <c r="E447" s="163" t="s">
        <v>719</v>
      </c>
      <c r="F447" s="164" t="s">
        <v>720</v>
      </c>
      <c r="G447" s="165" t="s">
        <v>204</v>
      </c>
      <c r="H447" s="166">
        <v>46.094999999999999</v>
      </c>
      <c r="I447" s="167"/>
      <c r="J447" s="168">
        <f>ROUND(I447*H447,2)</f>
        <v>0</v>
      </c>
      <c r="K447" s="169"/>
      <c r="L447" s="34"/>
      <c r="M447" s="170" t="s">
        <v>1</v>
      </c>
      <c r="N447" s="136" t="s">
        <v>44</v>
      </c>
      <c r="P447" s="171">
        <f>O447*H447</f>
        <v>0</v>
      </c>
      <c r="Q447" s="171">
        <v>0</v>
      </c>
      <c r="R447" s="171">
        <f>Q447*H447</f>
        <v>0</v>
      </c>
      <c r="S447" s="171">
        <v>0</v>
      </c>
      <c r="T447" s="172">
        <f>S447*H447</f>
        <v>0</v>
      </c>
      <c r="AR447" s="173" t="s">
        <v>287</v>
      </c>
      <c r="AT447" s="173" t="s">
        <v>185</v>
      </c>
      <c r="AU447" s="173" t="s">
        <v>102</v>
      </c>
      <c r="AY447" s="17" t="s">
        <v>182</v>
      </c>
      <c r="BE447" s="99">
        <f>IF(N447="základná",J447,0)</f>
        <v>0</v>
      </c>
      <c r="BF447" s="99">
        <f>IF(N447="znížená",J447,0)</f>
        <v>0</v>
      </c>
      <c r="BG447" s="99">
        <f>IF(N447="zákl. prenesená",J447,0)</f>
        <v>0</v>
      </c>
      <c r="BH447" s="99">
        <f>IF(N447="zníž. prenesená",J447,0)</f>
        <v>0</v>
      </c>
      <c r="BI447" s="99">
        <f>IF(N447="nulová",J447,0)</f>
        <v>0</v>
      </c>
      <c r="BJ447" s="17" t="s">
        <v>102</v>
      </c>
      <c r="BK447" s="99">
        <f>ROUND(I447*H447,2)</f>
        <v>0</v>
      </c>
      <c r="BL447" s="17" t="s">
        <v>287</v>
      </c>
      <c r="BM447" s="173" t="s">
        <v>721</v>
      </c>
    </row>
    <row r="448" spans="2:65" s="13" customFormat="1" ht="11.25">
      <c r="B448" s="181"/>
      <c r="D448" s="175" t="s">
        <v>191</v>
      </c>
      <c r="E448" s="182" t="s">
        <v>1</v>
      </c>
      <c r="F448" s="183" t="s">
        <v>722</v>
      </c>
      <c r="H448" s="184">
        <v>15.75</v>
      </c>
      <c r="I448" s="185"/>
      <c r="L448" s="181"/>
      <c r="M448" s="186"/>
      <c r="T448" s="187"/>
      <c r="AT448" s="182" t="s">
        <v>191</v>
      </c>
      <c r="AU448" s="182" t="s">
        <v>102</v>
      </c>
      <c r="AV448" s="13" t="s">
        <v>102</v>
      </c>
      <c r="AW448" s="13" t="s">
        <v>33</v>
      </c>
      <c r="AX448" s="13" t="s">
        <v>78</v>
      </c>
      <c r="AY448" s="182" t="s">
        <v>182</v>
      </c>
    </row>
    <row r="449" spans="2:65" s="13" customFormat="1" ht="22.5">
      <c r="B449" s="181"/>
      <c r="D449" s="175" t="s">
        <v>191</v>
      </c>
      <c r="E449" s="182" t="s">
        <v>1</v>
      </c>
      <c r="F449" s="183" t="s">
        <v>723</v>
      </c>
      <c r="H449" s="184">
        <v>5.1449999999999996</v>
      </c>
      <c r="I449" s="185"/>
      <c r="L449" s="181"/>
      <c r="M449" s="186"/>
      <c r="T449" s="187"/>
      <c r="AT449" s="182" t="s">
        <v>191</v>
      </c>
      <c r="AU449" s="182" t="s">
        <v>102</v>
      </c>
      <c r="AV449" s="13" t="s">
        <v>102</v>
      </c>
      <c r="AW449" s="13" t="s">
        <v>33</v>
      </c>
      <c r="AX449" s="13" t="s">
        <v>78</v>
      </c>
      <c r="AY449" s="182" t="s">
        <v>182</v>
      </c>
    </row>
    <row r="450" spans="2:65" s="13" customFormat="1" ht="11.25">
      <c r="B450" s="181"/>
      <c r="D450" s="175" t="s">
        <v>191</v>
      </c>
      <c r="E450" s="182" t="s">
        <v>1</v>
      </c>
      <c r="F450" s="183" t="s">
        <v>724</v>
      </c>
      <c r="H450" s="184">
        <v>10.08</v>
      </c>
      <c r="I450" s="185"/>
      <c r="L450" s="181"/>
      <c r="M450" s="186"/>
      <c r="T450" s="187"/>
      <c r="AT450" s="182" t="s">
        <v>191</v>
      </c>
      <c r="AU450" s="182" t="s">
        <v>102</v>
      </c>
      <c r="AV450" s="13" t="s">
        <v>102</v>
      </c>
      <c r="AW450" s="13" t="s">
        <v>33</v>
      </c>
      <c r="AX450" s="13" t="s">
        <v>78</v>
      </c>
      <c r="AY450" s="182" t="s">
        <v>182</v>
      </c>
    </row>
    <row r="451" spans="2:65" s="13" customFormat="1" ht="11.25">
      <c r="B451" s="181"/>
      <c r="D451" s="175" t="s">
        <v>191</v>
      </c>
      <c r="E451" s="182" t="s">
        <v>1</v>
      </c>
      <c r="F451" s="183" t="s">
        <v>725</v>
      </c>
      <c r="H451" s="184">
        <v>15.12</v>
      </c>
      <c r="I451" s="185"/>
      <c r="L451" s="181"/>
      <c r="M451" s="186"/>
      <c r="T451" s="187"/>
      <c r="AT451" s="182" t="s">
        <v>191</v>
      </c>
      <c r="AU451" s="182" t="s">
        <v>102</v>
      </c>
      <c r="AV451" s="13" t="s">
        <v>102</v>
      </c>
      <c r="AW451" s="13" t="s">
        <v>33</v>
      </c>
      <c r="AX451" s="13" t="s">
        <v>78</v>
      </c>
      <c r="AY451" s="182" t="s">
        <v>182</v>
      </c>
    </row>
    <row r="452" spans="2:65" s="15" customFormat="1" ht="11.25">
      <c r="B452" s="195"/>
      <c r="D452" s="175" t="s">
        <v>191</v>
      </c>
      <c r="E452" s="196" t="s">
        <v>124</v>
      </c>
      <c r="F452" s="197" t="s">
        <v>201</v>
      </c>
      <c r="H452" s="198">
        <v>46.094999999999999</v>
      </c>
      <c r="I452" s="199"/>
      <c r="L452" s="195"/>
      <c r="M452" s="200"/>
      <c r="T452" s="201"/>
      <c r="AT452" s="196" t="s">
        <v>191</v>
      </c>
      <c r="AU452" s="196" t="s">
        <v>102</v>
      </c>
      <c r="AV452" s="15" t="s">
        <v>189</v>
      </c>
      <c r="AW452" s="15" t="s">
        <v>33</v>
      </c>
      <c r="AX452" s="15" t="s">
        <v>86</v>
      </c>
      <c r="AY452" s="196" t="s">
        <v>182</v>
      </c>
    </row>
    <row r="453" spans="2:65" s="1" customFormat="1" ht="24.2" customHeight="1">
      <c r="B453" s="34"/>
      <c r="C453" s="162" t="s">
        <v>726</v>
      </c>
      <c r="D453" s="162" t="s">
        <v>185</v>
      </c>
      <c r="E453" s="163" t="s">
        <v>727</v>
      </c>
      <c r="F453" s="164" t="s">
        <v>728</v>
      </c>
      <c r="G453" s="165" t="s">
        <v>204</v>
      </c>
      <c r="H453" s="166">
        <v>46.094999999999999</v>
      </c>
      <c r="I453" s="167"/>
      <c r="J453" s="168">
        <f>ROUND(I453*H453,2)</f>
        <v>0</v>
      </c>
      <c r="K453" s="169"/>
      <c r="L453" s="34"/>
      <c r="M453" s="170" t="s">
        <v>1</v>
      </c>
      <c r="N453" s="136" t="s">
        <v>44</v>
      </c>
      <c r="P453" s="171">
        <f>O453*H453</f>
        <v>0</v>
      </c>
      <c r="Q453" s="171">
        <v>1.6184000000000001E-4</v>
      </c>
      <c r="R453" s="171">
        <f>Q453*H453</f>
        <v>7.4600148000000003E-3</v>
      </c>
      <c r="S453" s="171">
        <v>0</v>
      </c>
      <c r="T453" s="172">
        <f>S453*H453</f>
        <v>0</v>
      </c>
      <c r="AR453" s="173" t="s">
        <v>287</v>
      </c>
      <c r="AT453" s="173" t="s">
        <v>185</v>
      </c>
      <c r="AU453" s="173" t="s">
        <v>102</v>
      </c>
      <c r="AY453" s="17" t="s">
        <v>182</v>
      </c>
      <c r="BE453" s="99">
        <f>IF(N453="základná",J453,0)</f>
        <v>0</v>
      </c>
      <c r="BF453" s="99">
        <f>IF(N453="znížená",J453,0)</f>
        <v>0</v>
      </c>
      <c r="BG453" s="99">
        <f>IF(N453="zákl. prenesená",J453,0)</f>
        <v>0</v>
      </c>
      <c r="BH453" s="99">
        <f>IF(N453="zníž. prenesená",J453,0)</f>
        <v>0</v>
      </c>
      <c r="BI453" s="99">
        <f>IF(N453="nulová",J453,0)</f>
        <v>0</v>
      </c>
      <c r="BJ453" s="17" t="s">
        <v>102</v>
      </c>
      <c r="BK453" s="99">
        <f>ROUND(I453*H453,2)</f>
        <v>0</v>
      </c>
      <c r="BL453" s="17" t="s">
        <v>287</v>
      </c>
      <c r="BM453" s="173" t="s">
        <v>729</v>
      </c>
    </row>
    <row r="454" spans="2:65" s="13" customFormat="1" ht="11.25">
      <c r="B454" s="181"/>
      <c r="D454" s="175" t="s">
        <v>191</v>
      </c>
      <c r="E454" s="182" t="s">
        <v>1</v>
      </c>
      <c r="F454" s="183" t="s">
        <v>124</v>
      </c>
      <c r="H454" s="184">
        <v>46.094999999999999</v>
      </c>
      <c r="I454" s="185"/>
      <c r="L454" s="181"/>
      <c r="M454" s="186"/>
      <c r="T454" s="187"/>
      <c r="AT454" s="182" t="s">
        <v>191</v>
      </c>
      <c r="AU454" s="182" t="s">
        <v>102</v>
      </c>
      <c r="AV454" s="13" t="s">
        <v>102</v>
      </c>
      <c r="AW454" s="13" t="s">
        <v>33</v>
      </c>
      <c r="AX454" s="13" t="s">
        <v>86</v>
      </c>
      <c r="AY454" s="182" t="s">
        <v>182</v>
      </c>
    </row>
    <row r="455" spans="2:65" s="1" customFormat="1" ht="33" customHeight="1">
      <c r="B455" s="34"/>
      <c r="C455" s="162" t="s">
        <v>730</v>
      </c>
      <c r="D455" s="162" t="s">
        <v>185</v>
      </c>
      <c r="E455" s="163" t="s">
        <v>731</v>
      </c>
      <c r="F455" s="164" t="s">
        <v>732</v>
      </c>
      <c r="G455" s="165" t="s">
        <v>204</v>
      </c>
      <c r="H455" s="166">
        <v>15</v>
      </c>
      <c r="I455" s="167"/>
      <c r="J455" s="168">
        <f>ROUND(I455*H455,2)</f>
        <v>0</v>
      </c>
      <c r="K455" s="169"/>
      <c r="L455" s="34"/>
      <c r="M455" s="170" t="s">
        <v>1</v>
      </c>
      <c r="N455" s="136" t="s">
        <v>44</v>
      </c>
      <c r="P455" s="171">
        <f>O455*H455</f>
        <v>0</v>
      </c>
      <c r="Q455" s="171">
        <v>1.2085E-4</v>
      </c>
      <c r="R455" s="171">
        <f>Q455*H455</f>
        <v>1.8127499999999999E-3</v>
      </c>
      <c r="S455" s="171">
        <v>0</v>
      </c>
      <c r="T455" s="172">
        <f>S455*H455</f>
        <v>0</v>
      </c>
      <c r="AR455" s="173" t="s">
        <v>287</v>
      </c>
      <c r="AT455" s="173" t="s">
        <v>185</v>
      </c>
      <c r="AU455" s="173" t="s">
        <v>102</v>
      </c>
      <c r="AY455" s="17" t="s">
        <v>182</v>
      </c>
      <c r="BE455" s="99">
        <f>IF(N455="základná",J455,0)</f>
        <v>0</v>
      </c>
      <c r="BF455" s="99">
        <f>IF(N455="znížená",J455,0)</f>
        <v>0</v>
      </c>
      <c r="BG455" s="99">
        <f>IF(N455="zákl. prenesená",J455,0)</f>
        <v>0</v>
      </c>
      <c r="BH455" s="99">
        <f>IF(N455="zníž. prenesená",J455,0)</f>
        <v>0</v>
      </c>
      <c r="BI455" s="99">
        <f>IF(N455="nulová",J455,0)</f>
        <v>0</v>
      </c>
      <c r="BJ455" s="17" t="s">
        <v>102</v>
      </c>
      <c r="BK455" s="99">
        <f>ROUND(I455*H455,2)</f>
        <v>0</v>
      </c>
      <c r="BL455" s="17" t="s">
        <v>287</v>
      </c>
      <c r="BM455" s="173" t="s">
        <v>733</v>
      </c>
    </row>
    <row r="456" spans="2:65" s="13" customFormat="1" ht="11.25">
      <c r="B456" s="181"/>
      <c r="D456" s="175" t="s">
        <v>191</v>
      </c>
      <c r="E456" s="182" t="s">
        <v>1</v>
      </c>
      <c r="F456" s="183" t="s">
        <v>734</v>
      </c>
      <c r="H456" s="184">
        <v>15</v>
      </c>
      <c r="I456" s="185"/>
      <c r="L456" s="181"/>
      <c r="M456" s="186"/>
      <c r="T456" s="187"/>
      <c r="AT456" s="182" t="s">
        <v>191</v>
      </c>
      <c r="AU456" s="182" t="s">
        <v>102</v>
      </c>
      <c r="AV456" s="13" t="s">
        <v>102</v>
      </c>
      <c r="AW456" s="13" t="s">
        <v>33</v>
      </c>
      <c r="AX456" s="13" t="s">
        <v>78</v>
      </c>
      <c r="AY456" s="182" t="s">
        <v>182</v>
      </c>
    </row>
    <row r="457" spans="2:65" s="15" customFormat="1" ht="11.25">
      <c r="B457" s="195"/>
      <c r="D457" s="175" t="s">
        <v>191</v>
      </c>
      <c r="E457" s="196" t="s">
        <v>1</v>
      </c>
      <c r="F457" s="197" t="s">
        <v>201</v>
      </c>
      <c r="H457" s="198">
        <v>15</v>
      </c>
      <c r="I457" s="199"/>
      <c r="L457" s="195"/>
      <c r="M457" s="200"/>
      <c r="T457" s="201"/>
      <c r="AT457" s="196" t="s">
        <v>191</v>
      </c>
      <c r="AU457" s="196" t="s">
        <v>102</v>
      </c>
      <c r="AV457" s="15" t="s">
        <v>189</v>
      </c>
      <c r="AW457" s="15" t="s">
        <v>33</v>
      </c>
      <c r="AX457" s="15" t="s">
        <v>86</v>
      </c>
      <c r="AY457" s="196" t="s">
        <v>182</v>
      </c>
    </row>
    <row r="458" spans="2:65" s="1" customFormat="1" ht="24.2" customHeight="1">
      <c r="B458" s="34"/>
      <c r="C458" s="162" t="s">
        <v>735</v>
      </c>
      <c r="D458" s="162" t="s">
        <v>185</v>
      </c>
      <c r="E458" s="163" t="s">
        <v>736</v>
      </c>
      <c r="F458" s="164" t="s">
        <v>737</v>
      </c>
      <c r="G458" s="165" t="s">
        <v>204</v>
      </c>
      <c r="H458" s="166">
        <v>15</v>
      </c>
      <c r="I458" s="167"/>
      <c r="J458" s="168">
        <f>ROUND(I458*H458,2)</f>
        <v>0</v>
      </c>
      <c r="K458" s="169"/>
      <c r="L458" s="34"/>
      <c r="M458" s="170" t="s">
        <v>1</v>
      </c>
      <c r="N458" s="136" t="s">
        <v>44</v>
      </c>
      <c r="P458" s="171">
        <f>O458*H458</f>
        <v>0</v>
      </c>
      <c r="Q458" s="171">
        <v>2.4769999999999998E-5</v>
      </c>
      <c r="R458" s="171">
        <f>Q458*H458</f>
        <v>3.7154999999999995E-4</v>
      </c>
      <c r="S458" s="171">
        <v>0</v>
      </c>
      <c r="T458" s="172">
        <f>S458*H458</f>
        <v>0</v>
      </c>
      <c r="AR458" s="173" t="s">
        <v>287</v>
      </c>
      <c r="AT458" s="173" t="s">
        <v>185</v>
      </c>
      <c r="AU458" s="173" t="s">
        <v>102</v>
      </c>
      <c r="AY458" s="17" t="s">
        <v>182</v>
      </c>
      <c r="BE458" s="99">
        <f>IF(N458="základná",J458,0)</f>
        <v>0</v>
      </c>
      <c r="BF458" s="99">
        <f>IF(N458="znížená",J458,0)</f>
        <v>0</v>
      </c>
      <c r="BG458" s="99">
        <f>IF(N458="zákl. prenesená",J458,0)</f>
        <v>0</v>
      </c>
      <c r="BH458" s="99">
        <f>IF(N458="zníž. prenesená",J458,0)</f>
        <v>0</v>
      </c>
      <c r="BI458" s="99">
        <f>IF(N458="nulová",J458,0)</f>
        <v>0</v>
      </c>
      <c r="BJ458" s="17" t="s">
        <v>102</v>
      </c>
      <c r="BK458" s="99">
        <f>ROUND(I458*H458,2)</f>
        <v>0</v>
      </c>
      <c r="BL458" s="17" t="s">
        <v>287</v>
      </c>
      <c r="BM458" s="173" t="s">
        <v>738</v>
      </c>
    </row>
    <row r="459" spans="2:65" s="13" customFormat="1" ht="11.25">
      <c r="B459" s="181"/>
      <c r="D459" s="175" t="s">
        <v>191</v>
      </c>
      <c r="E459" s="182" t="s">
        <v>1</v>
      </c>
      <c r="F459" s="183" t="s">
        <v>739</v>
      </c>
      <c r="H459" s="184">
        <v>15</v>
      </c>
      <c r="I459" s="185"/>
      <c r="L459" s="181"/>
      <c r="M459" s="186"/>
      <c r="T459" s="187"/>
      <c r="AT459" s="182" t="s">
        <v>191</v>
      </c>
      <c r="AU459" s="182" t="s">
        <v>102</v>
      </c>
      <c r="AV459" s="13" t="s">
        <v>102</v>
      </c>
      <c r="AW459" s="13" t="s">
        <v>33</v>
      </c>
      <c r="AX459" s="13" t="s">
        <v>78</v>
      </c>
      <c r="AY459" s="182" t="s">
        <v>182</v>
      </c>
    </row>
    <row r="460" spans="2:65" s="15" customFormat="1" ht="11.25">
      <c r="B460" s="195"/>
      <c r="D460" s="175" t="s">
        <v>191</v>
      </c>
      <c r="E460" s="196" t="s">
        <v>1</v>
      </c>
      <c r="F460" s="197" t="s">
        <v>201</v>
      </c>
      <c r="H460" s="198">
        <v>15</v>
      </c>
      <c r="I460" s="199"/>
      <c r="L460" s="195"/>
      <c r="M460" s="200"/>
      <c r="T460" s="201"/>
      <c r="AT460" s="196" t="s">
        <v>191</v>
      </c>
      <c r="AU460" s="196" t="s">
        <v>102</v>
      </c>
      <c r="AV460" s="15" t="s">
        <v>189</v>
      </c>
      <c r="AW460" s="15" t="s">
        <v>33</v>
      </c>
      <c r="AX460" s="15" t="s">
        <v>86</v>
      </c>
      <c r="AY460" s="196" t="s">
        <v>182</v>
      </c>
    </row>
    <row r="461" spans="2:65" s="1" customFormat="1" ht="33" customHeight="1">
      <c r="B461" s="34"/>
      <c r="C461" s="162" t="s">
        <v>740</v>
      </c>
      <c r="D461" s="162" t="s">
        <v>185</v>
      </c>
      <c r="E461" s="163" t="s">
        <v>741</v>
      </c>
      <c r="F461" s="164" t="s">
        <v>742</v>
      </c>
      <c r="G461" s="165" t="s">
        <v>188</v>
      </c>
      <c r="H461" s="166">
        <v>7.9989999999999997</v>
      </c>
      <c r="I461" s="167"/>
      <c r="J461" s="168">
        <f>ROUND(I461*H461,2)</f>
        <v>0</v>
      </c>
      <c r="K461" s="169"/>
      <c r="L461" s="34"/>
      <c r="M461" s="170" t="s">
        <v>1</v>
      </c>
      <c r="N461" s="136" t="s">
        <v>44</v>
      </c>
      <c r="P461" s="171">
        <f>O461*H461</f>
        <v>0</v>
      </c>
      <c r="Q461" s="171">
        <v>3.3333000000000001E-4</v>
      </c>
      <c r="R461" s="171">
        <f>Q461*H461</f>
        <v>2.6663066700000002E-3</v>
      </c>
      <c r="S461" s="171">
        <v>0</v>
      </c>
      <c r="T461" s="172">
        <f>S461*H461</f>
        <v>0</v>
      </c>
      <c r="AR461" s="173" t="s">
        <v>287</v>
      </c>
      <c r="AT461" s="173" t="s">
        <v>185</v>
      </c>
      <c r="AU461" s="173" t="s">
        <v>102</v>
      </c>
      <c r="AY461" s="17" t="s">
        <v>182</v>
      </c>
      <c r="BE461" s="99">
        <f>IF(N461="základná",J461,0)</f>
        <v>0</v>
      </c>
      <c r="BF461" s="99">
        <f>IF(N461="znížená",J461,0)</f>
        <v>0</v>
      </c>
      <c r="BG461" s="99">
        <f>IF(N461="zákl. prenesená",J461,0)</f>
        <v>0</v>
      </c>
      <c r="BH461" s="99">
        <f>IF(N461="zníž. prenesená",J461,0)</f>
        <v>0</v>
      </c>
      <c r="BI461" s="99">
        <f>IF(N461="nulová",J461,0)</f>
        <v>0</v>
      </c>
      <c r="BJ461" s="17" t="s">
        <v>102</v>
      </c>
      <c r="BK461" s="99">
        <f>ROUND(I461*H461,2)</f>
        <v>0</v>
      </c>
      <c r="BL461" s="17" t="s">
        <v>287</v>
      </c>
      <c r="BM461" s="173" t="s">
        <v>743</v>
      </c>
    </row>
    <row r="462" spans="2:65" s="13" customFormat="1" ht="11.25">
      <c r="B462" s="181"/>
      <c r="D462" s="175" t="s">
        <v>191</v>
      </c>
      <c r="E462" s="182" t="s">
        <v>1</v>
      </c>
      <c r="F462" s="183" t="s">
        <v>744</v>
      </c>
      <c r="H462" s="184">
        <v>7.9989999999999997</v>
      </c>
      <c r="I462" s="185"/>
      <c r="L462" s="181"/>
      <c r="M462" s="186"/>
      <c r="T462" s="187"/>
      <c r="AT462" s="182" t="s">
        <v>191</v>
      </c>
      <c r="AU462" s="182" t="s">
        <v>102</v>
      </c>
      <c r="AV462" s="13" t="s">
        <v>102</v>
      </c>
      <c r="AW462" s="13" t="s">
        <v>33</v>
      </c>
      <c r="AX462" s="13" t="s">
        <v>78</v>
      </c>
      <c r="AY462" s="182" t="s">
        <v>182</v>
      </c>
    </row>
    <row r="463" spans="2:65" s="15" customFormat="1" ht="11.25">
      <c r="B463" s="195"/>
      <c r="D463" s="175" t="s">
        <v>191</v>
      </c>
      <c r="E463" s="196" t="s">
        <v>1</v>
      </c>
      <c r="F463" s="197" t="s">
        <v>201</v>
      </c>
      <c r="H463" s="198">
        <v>7.9989999999999997</v>
      </c>
      <c r="I463" s="199"/>
      <c r="L463" s="195"/>
      <c r="M463" s="200"/>
      <c r="T463" s="201"/>
      <c r="AT463" s="196" t="s">
        <v>191</v>
      </c>
      <c r="AU463" s="196" t="s">
        <v>102</v>
      </c>
      <c r="AV463" s="15" t="s">
        <v>189</v>
      </c>
      <c r="AW463" s="15" t="s">
        <v>33</v>
      </c>
      <c r="AX463" s="15" t="s">
        <v>86</v>
      </c>
      <c r="AY463" s="196" t="s">
        <v>182</v>
      </c>
    </row>
    <row r="464" spans="2:65" s="11" customFormat="1" ht="22.9" customHeight="1">
      <c r="B464" s="151"/>
      <c r="D464" s="152" t="s">
        <v>77</v>
      </c>
      <c r="E464" s="160" t="s">
        <v>745</v>
      </c>
      <c r="F464" s="160" t="s">
        <v>746</v>
      </c>
      <c r="I464" s="154"/>
      <c r="J464" s="161">
        <f>BK464</f>
        <v>0</v>
      </c>
      <c r="L464" s="151"/>
      <c r="M464" s="155"/>
      <c r="P464" s="156">
        <f>SUM(P465:P479)</f>
        <v>0</v>
      </c>
      <c r="R464" s="156">
        <f>SUM(R465:R479)</f>
        <v>9.2992723710000003E-2</v>
      </c>
      <c r="T464" s="157">
        <f>SUM(T465:T479)</f>
        <v>0</v>
      </c>
      <c r="AR464" s="152" t="s">
        <v>102</v>
      </c>
      <c r="AT464" s="158" t="s">
        <v>77</v>
      </c>
      <c r="AU464" s="158" t="s">
        <v>86</v>
      </c>
      <c r="AY464" s="152" t="s">
        <v>182</v>
      </c>
      <c r="BK464" s="159">
        <f>SUM(BK465:BK479)</f>
        <v>0</v>
      </c>
    </row>
    <row r="465" spans="2:65" s="1" customFormat="1" ht="24.2" customHeight="1">
      <c r="B465" s="34"/>
      <c r="C465" s="162" t="s">
        <v>747</v>
      </c>
      <c r="D465" s="162" t="s">
        <v>185</v>
      </c>
      <c r="E465" s="163" t="s">
        <v>748</v>
      </c>
      <c r="F465" s="164" t="s">
        <v>749</v>
      </c>
      <c r="G465" s="165" t="s">
        <v>188</v>
      </c>
      <c r="H465" s="166">
        <v>50.883000000000003</v>
      </c>
      <c r="I465" s="167"/>
      <c r="J465" s="168">
        <f>ROUND(I465*H465,2)</f>
        <v>0</v>
      </c>
      <c r="K465" s="169"/>
      <c r="L465" s="34"/>
      <c r="M465" s="170" t="s">
        <v>1</v>
      </c>
      <c r="N465" s="136" t="s">
        <v>44</v>
      </c>
      <c r="P465" s="171">
        <f>O465*H465</f>
        <v>0</v>
      </c>
      <c r="Q465" s="171">
        <v>1.2750000000000001E-4</v>
      </c>
      <c r="R465" s="171">
        <f>Q465*H465</f>
        <v>6.487582500000001E-3</v>
      </c>
      <c r="S465" s="171">
        <v>0</v>
      </c>
      <c r="T465" s="172">
        <f>S465*H465</f>
        <v>0</v>
      </c>
      <c r="AR465" s="173" t="s">
        <v>287</v>
      </c>
      <c r="AT465" s="173" t="s">
        <v>185</v>
      </c>
      <c r="AU465" s="173" t="s">
        <v>102</v>
      </c>
      <c r="AY465" s="17" t="s">
        <v>182</v>
      </c>
      <c r="BE465" s="99">
        <f>IF(N465="základná",J465,0)</f>
        <v>0</v>
      </c>
      <c r="BF465" s="99">
        <f>IF(N465="znížená",J465,0)</f>
        <v>0</v>
      </c>
      <c r="BG465" s="99">
        <f>IF(N465="zákl. prenesená",J465,0)</f>
        <v>0</v>
      </c>
      <c r="BH465" s="99">
        <f>IF(N465="zníž. prenesená",J465,0)</f>
        <v>0</v>
      </c>
      <c r="BI465" s="99">
        <f>IF(N465="nulová",J465,0)</f>
        <v>0</v>
      </c>
      <c r="BJ465" s="17" t="s">
        <v>102</v>
      </c>
      <c r="BK465" s="99">
        <f>ROUND(I465*H465,2)</f>
        <v>0</v>
      </c>
      <c r="BL465" s="17" t="s">
        <v>287</v>
      </c>
      <c r="BM465" s="173" t="s">
        <v>750</v>
      </c>
    </row>
    <row r="466" spans="2:65" s="13" customFormat="1" ht="11.25">
      <c r="B466" s="181"/>
      <c r="D466" s="175" t="s">
        <v>191</v>
      </c>
      <c r="E466" s="182" t="s">
        <v>1</v>
      </c>
      <c r="F466" s="183" t="s">
        <v>122</v>
      </c>
      <c r="H466" s="184">
        <v>50.883000000000003</v>
      </c>
      <c r="I466" s="185"/>
      <c r="L466" s="181"/>
      <c r="M466" s="186"/>
      <c r="T466" s="187"/>
      <c r="AT466" s="182" t="s">
        <v>191</v>
      </c>
      <c r="AU466" s="182" t="s">
        <v>102</v>
      </c>
      <c r="AV466" s="13" t="s">
        <v>102</v>
      </c>
      <c r="AW466" s="13" t="s">
        <v>33</v>
      </c>
      <c r="AX466" s="13" t="s">
        <v>86</v>
      </c>
      <c r="AY466" s="182" t="s">
        <v>182</v>
      </c>
    </row>
    <row r="467" spans="2:65" s="1" customFormat="1" ht="24.2" customHeight="1">
      <c r="B467" s="34"/>
      <c r="C467" s="162" t="s">
        <v>751</v>
      </c>
      <c r="D467" s="162" t="s">
        <v>185</v>
      </c>
      <c r="E467" s="163" t="s">
        <v>752</v>
      </c>
      <c r="F467" s="164" t="s">
        <v>753</v>
      </c>
      <c r="G467" s="165" t="s">
        <v>188</v>
      </c>
      <c r="H467" s="166">
        <v>50.883000000000003</v>
      </c>
      <c r="I467" s="167"/>
      <c r="J467" s="168">
        <f>ROUND(I467*H467,2)</f>
        <v>0</v>
      </c>
      <c r="K467" s="169"/>
      <c r="L467" s="34"/>
      <c r="M467" s="170" t="s">
        <v>1</v>
      </c>
      <c r="N467" s="136" t="s">
        <v>44</v>
      </c>
      <c r="P467" s="171">
        <f>O467*H467</f>
        <v>0</v>
      </c>
      <c r="Q467" s="171">
        <v>3.4800000000000001E-6</v>
      </c>
      <c r="R467" s="171">
        <f>Q467*H467</f>
        <v>1.7707284000000002E-4</v>
      </c>
      <c r="S467" s="171">
        <v>0</v>
      </c>
      <c r="T467" s="172">
        <f>S467*H467</f>
        <v>0</v>
      </c>
      <c r="AR467" s="173" t="s">
        <v>287</v>
      </c>
      <c r="AT467" s="173" t="s">
        <v>185</v>
      </c>
      <c r="AU467" s="173" t="s">
        <v>102</v>
      </c>
      <c r="AY467" s="17" t="s">
        <v>182</v>
      </c>
      <c r="BE467" s="99">
        <f>IF(N467="základná",J467,0)</f>
        <v>0</v>
      </c>
      <c r="BF467" s="99">
        <f>IF(N467="znížená",J467,0)</f>
        <v>0</v>
      </c>
      <c r="BG467" s="99">
        <f>IF(N467="zákl. prenesená",J467,0)</f>
        <v>0</v>
      </c>
      <c r="BH467" s="99">
        <f>IF(N467="zníž. prenesená",J467,0)</f>
        <v>0</v>
      </c>
      <c r="BI467" s="99">
        <f>IF(N467="nulová",J467,0)</f>
        <v>0</v>
      </c>
      <c r="BJ467" s="17" t="s">
        <v>102</v>
      </c>
      <c r="BK467" s="99">
        <f>ROUND(I467*H467,2)</f>
        <v>0</v>
      </c>
      <c r="BL467" s="17" t="s">
        <v>287</v>
      </c>
      <c r="BM467" s="173" t="s">
        <v>754</v>
      </c>
    </row>
    <row r="468" spans="2:65" s="13" customFormat="1" ht="11.25">
      <c r="B468" s="181"/>
      <c r="D468" s="175" t="s">
        <v>191</v>
      </c>
      <c r="E468" s="182" t="s">
        <v>1</v>
      </c>
      <c r="F468" s="183" t="s">
        <v>755</v>
      </c>
      <c r="H468" s="184">
        <v>24.045999999999999</v>
      </c>
      <c r="I468" s="185"/>
      <c r="L468" s="181"/>
      <c r="M468" s="186"/>
      <c r="T468" s="187"/>
      <c r="AT468" s="182" t="s">
        <v>191</v>
      </c>
      <c r="AU468" s="182" t="s">
        <v>102</v>
      </c>
      <c r="AV468" s="13" t="s">
        <v>102</v>
      </c>
      <c r="AW468" s="13" t="s">
        <v>33</v>
      </c>
      <c r="AX468" s="13" t="s">
        <v>78</v>
      </c>
      <c r="AY468" s="182" t="s">
        <v>182</v>
      </c>
    </row>
    <row r="469" spans="2:65" s="13" customFormat="1" ht="11.25">
      <c r="B469" s="181"/>
      <c r="D469" s="175" t="s">
        <v>191</v>
      </c>
      <c r="E469" s="182" t="s">
        <v>1</v>
      </c>
      <c r="F469" s="183" t="s">
        <v>756</v>
      </c>
      <c r="H469" s="184">
        <v>26.837</v>
      </c>
      <c r="I469" s="185"/>
      <c r="L469" s="181"/>
      <c r="M469" s="186"/>
      <c r="T469" s="187"/>
      <c r="AT469" s="182" t="s">
        <v>191</v>
      </c>
      <c r="AU469" s="182" t="s">
        <v>102</v>
      </c>
      <c r="AV469" s="13" t="s">
        <v>102</v>
      </c>
      <c r="AW469" s="13" t="s">
        <v>33</v>
      </c>
      <c r="AX469" s="13" t="s">
        <v>78</v>
      </c>
      <c r="AY469" s="182" t="s">
        <v>182</v>
      </c>
    </row>
    <row r="470" spans="2:65" s="15" customFormat="1" ht="11.25">
      <c r="B470" s="195"/>
      <c r="D470" s="175" t="s">
        <v>191</v>
      </c>
      <c r="E470" s="196" t="s">
        <v>122</v>
      </c>
      <c r="F470" s="197" t="s">
        <v>201</v>
      </c>
      <c r="H470" s="198">
        <v>50.883000000000003</v>
      </c>
      <c r="I470" s="199"/>
      <c r="L470" s="195"/>
      <c r="M470" s="200"/>
      <c r="T470" s="201"/>
      <c r="AT470" s="196" t="s">
        <v>191</v>
      </c>
      <c r="AU470" s="196" t="s">
        <v>102</v>
      </c>
      <c r="AV470" s="15" t="s">
        <v>189</v>
      </c>
      <c r="AW470" s="15" t="s">
        <v>33</v>
      </c>
      <c r="AX470" s="15" t="s">
        <v>86</v>
      </c>
      <c r="AY470" s="196" t="s">
        <v>182</v>
      </c>
    </row>
    <row r="471" spans="2:65" s="1" customFormat="1" ht="24.2" customHeight="1">
      <c r="B471" s="34"/>
      <c r="C471" s="162" t="s">
        <v>757</v>
      </c>
      <c r="D471" s="162" t="s">
        <v>185</v>
      </c>
      <c r="E471" s="163" t="s">
        <v>758</v>
      </c>
      <c r="F471" s="164" t="s">
        <v>759</v>
      </c>
      <c r="G471" s="165" t="s">
        <v>188</v>
      </c>
      <c r="H471" s="166">
        <v>50.883000000000003</v>
      </c>
      <c r="I471" s="167"/>
      <c r="J471" s="168">
        <f>ROUND(I471*H471,2)</f>
        <v>0</v>
      </c>
      <c r="K471" s="169"/>
      <c r="L471" s="34"/>
      <c r="M471" s="170" t="s">
        <v>1</v>
      </c>
      <c r="N471" s="136" t="s">
        <v>44</v>
      </c>
      <c r="P471" s="171">
        <f>O471*H471</f>
        <v>0</v>
      </c>
      <c r="Q471" s="171">
        <v>3.116E-5</v>
      </c>
      <c r="R471" s="171">
        <f>Q471*H471</f>
        <v>1.5855142800000001E-3</v>
      </c>
      <c r="S471" s="171">
        <v>0</v>
      </c>
      <c r="T471" s="172">
        <f>S471*H471</f>
        <v>0</v>
      </c>
      <c r="AR471" s="173" t="s">
        <v>287</v>
      </c>
      <c r="AT471" s="173" t="s">
        <v>185</v>
      </c>
      <c r="AU471" s="173" t="s">
        <v>102</v>
      </c>
      <c r="AY471" s="17" t="s">
        <v>182</v>
      </c>
      <c r="BE471" s="99">
        <f>IF(N471="základná",J471,0)</f>
        <v>0</v>
      </c>
      <c r="BF471" s="99">
        <f>IF(N471="znížená",J471,0)</f>
        <v>0</v>
      </c>
      <c r="BG471" s="99">
        <f>IF(N471="zákl. prenesená",J471,0)</f>
        <v>0</v>
      </c>
      <c r="BH471" s="99">
        <f>IF(N471="zníž. prenesená",J471,0)</f>
        <v>0</v>
      </c>
      <c r="BI471" s="99">
        <f>IF(N471="nulová",J471,0)</f>
        <v>0</v>
      </c>
      <c r="BJ471" s="17" t="s">
        <v>102</v>
      </c>
      <c r="BK471" s="99">
        <f>ROUND(I471*H471,2)</f>
        <v>0</v>
      </c>
      <c r="BL471" s="17" t="s">
        <v>287</v>
      </c>
      <c r="BM471" s="173" t="s">
        <v>760</v>
      </c>
    </row>
    <row r="472" spans="2:65" s="13" customFormat="1" ht="11.25">
      <c r="B472" s="181"/>
      <c r="D472" s="175" t="s">
        <v>191</v>
      </c>
      <c r="E472" s="182" t="s">
        <v>1</v>
      </c>
      <c r="F472" s="183" t="s">
        <v>122</v>
      </c>
      <c r="H472" s="184">
        <v>50.883000000000003</v>
      </c>
      <c r="I472" s="185"/>
      <c r="L472" s="181"/>
      <c r="M472" s="186"/>
      <c r="T472" s="187"/>
      <c r="AT472" s="182" t="s">
        <v>191</v>
      </c>
      <c r="AU472" s="182" t="s">
        <v>102</v>
      </c>
      <c r="AV472" s="13" t="s">
        <v>102</v>
      </c>
      <c r="AW472" s="13" t="s">
        <v>33</v>
      </c>
      <c r="AX472" s="13" t="s">
        <v>86</v>
      </c>
      <c r="AY472" s="182" t="s">
        <v>182</v>
      </c>
    </row>
    <row r="473" spans="2:65" s="1" customFormat="1" ht="24.2" customHeight="1">
      <c r="B473" s="34"/>
      <c r="C473" s="162" t="s">
        <v>761</v>
      </c>
      <c r="D473" s="162" t="s">
        <v>185</v>
      </c>
      <c r="E473" s="163" t="s">
        <v>762</v>
      </c>
      <c r="F473" s="164" t="s">
        <v>763</v>
      </c>
      <c r="G473" s="165" t="s">
        <v>188</v>
      </c>
      <c r="H473" s="166">
        <v>30.881</v>
      </c>
      <c r="I473" s="167"/>
      <c r="J473" s="168">
        <f>ROUND(I473*H473,2)</f>
        <v>0</v>
      </c>
      <c r="K473" s="169"/>
      <c r="L473" s="34"/>
      <c r="M473" s="170" t="s">
        <v>1</v>
      </c>
      <c r="N473" s="136" t="s">
        <v>44</v>
      </c>
      <c r="P473" s="171">
        <f>O473*H473</f>
        <v>0</v>
      </c>
      <c r="Q473" s="171">
        <v>3.2499999999999998E-6</v>
      </c>
      <c r="R473" s="171">
        <f>Q473*H473</f>
        <v>1.0036324999999999E-4</v>
      </c>
      <c r="S473" s="171">
        <v>0</v>
      </c>
      <c r="T473" s="172">
        <f>S473*H473</f>
        <v>0</v>
      </c>
      <c r="AR473" s="173" t="s">
        <v>287</v>
      </c>
      <c r="AT473" s="173" t="s">
        <v>185</v>
      </c>
      <c r="AU473" s="173" t="s">
        <v>102</v>
      </c>
      <c r="AY473" s="17" t="s">
        <v>182</v>
      </c>
      <c r="BE473" s="99">
        <f>IF(N473="základná",J473,0)</f>
        <v>0</v>
      </c>
      <c r="BF473" s="99">
        <f>IF(N473="znížená",J473,0)</f>
        <v>0</v>
      </c>
      <c r="BG473" s="99">
        <f>IF(N473="zákl. prenesená",J473,0)</f>
        <v>0</v>
      </c>
      <c r="BH473" s="99">
        <f>IF(N473="zníž. prenesená",J473,0)</f>
        <v>0</v>
      </c>
      <c r="BI473" s="99">
        <f>IF(N473="nulová",J473,0)</f>
        <v>0</v>
      </c>
      <c r="BJ473" s="17" t="s">
        <v>102</v>
      </c>
      <c r="BK473" s="99">
        <f>ROUND(I473*H473,2)</f>
        <v>0</v>
      </c>
      <c r="BL473" s="17" t="s">
        <v>287</v>
      </c>
      <c r="BM473" s="173" t="s">
        <v>764</v>
      </c>
    </row>
    <row r="474" spans="2:65" s="13" customFormat="1" ht="11.25">
      <c r="B474" s="181"/>
      <c r="D474" s="175" t="s">
        <v>191</v>
      </c>
      <c r="E474" s="182" t="s">
        <v>1</v>
      </c>
      <c r="F474" s="183" t="s">
        <v>106</v>
      </c>
      <c r="H474" s="184">
        <v>30.881</v>
      </c>
      <c r="I474" s="185"/>
      <c r="L474" s="181"/>
      <c r="M474" s="186"/>
      <c r="T474" s="187"/>
      <c r="AT474" s="182" t="s">
        <v>191</v>
      </c>
      <c r="AU474" s="182" t="s">
        <v>102</v>
      </c>
      <c r="AV474" s="13" t="s">
        <v>102</v>
      </c>
      <c r="AW474" s="13" t="s">
        <v>33</v>
      </c>
      <c r="AX474" s="13" t="s">
        <v>86</v>
      </c>
      <c r="AY474" s="182" t="s">
        <v>182</v>
      </c>
    </row>
    <row r="475" spans="2:65" s="1" customFormat="1" ht="44.25" customHeight="1">
      <c r="B475" s="34"/>
      <c r="C475" s="162" t="s">
        <v>765</v>
      </c>
      <c r="D475" s="162" t="s">
        <v>185</v>
      </c>
      <c r="E475" s="163" t="s">
        <v>766</v>
      </c>
      <c r="F475" s="164" t="s">
        <v>767</v>
      </c>
      <c r="G475" s="165" t="s">
        <v>188</v>
      </c>
      <c r="H475" s="166">
        <v>50.883000000000003</v>
      </c>
      <c r="I475" s="167"/>
      <c r="J475" s="168">
        <f>ROUND(I475*H475,2)</f>
        <v>0</v>
      </c>
      <c r="K475" s="169"/>
      <c r="L475" s="34"/>
      <c r="M475" s="170" t="s">
        <v>1</v>
      </c>
      <c r="N475" s="136" t="s">
        <v>44</v>
      </c>
      <c r="P475" s="171">
        <f>O475*H475</f>
        <v>0</v>
      </c>
      <c r="Q475" s="171">
        <v>3.3948000000000002E-4</v>
      </c>
      <c r="R475" s="171">
        <f>Q475*H475</f>
        <v>1.7273760840000003E-2</v>
      </c>
      <c r="S475" s="171">
        <v>0</v>
      </c>
      <c r="T475" s="172">
        <f>S475*H475</f>
        <v>0</v>
      </c>
      <c r="AR475" s="173" t="s">
        <v>287</v>
      </c>
      <c r="AT475" s="173" t="s">
        <v>185</v>
      </c>
      <c r="AU475" s="173" t="s">
        <v>102</v>
      </c>
      <c r="AY475" s="17" t="s">
        <v>182</v>
      </c>
      <c r="BE475" s="99">
        <f>IF(N475="základná",J475,0)</f>
        <v>0</v>
      </c>
      <c r="BF475" s="99">
        <f>IF(N475="znížená",J475,0)</f>
        <v>0</v>
      </c>
      <c r="BG475" s="99">
        <f>IF(N475="zákl. prenesená",J475,0)</f>
        <v>0</v>
      </c>
      <c r="BH475" s="99">
        <f>IF(N475="zníž. prenesená",J475,0)</f>
        <v>0</v>
      </c>
      <c r="BI475" s="99">
        <f>IF(N475="nulová",J475,0)</f>
        <v>0</v>
      </c>
      <c r="BJ475" s="17" t="s">
        <v>102</v>
      </c>
      <c r="BK475" s="99">
        <f>ROUND(I475*H475,2)</f>
        <v>0</v>
      </c>
      <c r="BL475" s="17" t="s">
        <v>287</v>
      </c>
      <c r="BM475" s="173" t="s">
        <v>768</v>
      </c>
    </row>
    <row r="476" spans="2:65" s="13" customFormat="1" ht="11.25">
      <c r="B476" s="181"/>
      <c r="D476" s="175" t="s">
        <v>191</v>
      </c>
      <c r="E476" s="182" t="s">
        <v>1</v>
      </c>
      <c r="F476" s="183" t="s">
        <v>122</v>
      </c>
      <c r="H476" s="184">
        <v>50.883000000000003</v>
      </c>
      <c r="I476" s="185"/>
      <c r="L476" s="181"/>
      <c r="M476" s="186"/>
      <c r="T476" s="187"/>
      <c r="AT476" s="182" t="s">
        <v>191</v>
      </c>
      <c r="AU476" s="182" t="s">
        <v>102</v>
      </c>
      <c r="AV476" s="13" t="s">
        <v>102</v>
      </c>
      <c r="AW476" s="13" t="s">
        <v>33</v>
      </c>
      <c r="AX476" s="13" t="s">
        <v>86</v>
      </c>
      <c r="AY476" s="182" t="s">
        <v>182</v>
      </c>
    </row>
    <row r="477" spans="2:65" s="1" customFormat="1" ht="21.75" customHeight="1">
      <c r="B477" s="34"/>
      <c r="C477" s="162" t="s">
        <v>769</v>
      </c>
      <c r="D477" s="162" t="s">
        <v>185</v>
      </c>
      <c r="E477" s="163" t="s">
        <v>770</v>
      </c>
      <c r="F477" s="164" t="s">
        <v>771</v>
      </c>
      <c r="G477" s="165" t="s">
        <v>188</v>
      </c>
      <c r="H477" s="166">
        <v>20.353000000000002</v>
      </c>
      <c r="I477" s="167"/>
      <c r="J477" s="168">
        <f>ROUND(I477*H477,2)</f>
        <v>0</v>
      </c>
      <c r="K477" s="169"/>
      <c r="L477" s="34"/>
      <c r="M477" s="170" t="s">
        <v>1</v>
      </c>
      <c r="N477" s="136" t="s">
        <v>44</v>
      </c>
      <c r="P477" s="171">
        <f>O477*H477</f>
        <v>0</v>
      </c>
      <c r="Q477" s="171">
        <v>3.31E-3</v>
      </c>
      <c r="R477" s="171">
        <f>Q477*H477</f>
        <v>6.7368430000000007E-2</v>
      </c>
      <c r="S477" s="171">
        <v>0</v>
      </c>
      <c r="T477" s="172">
        <f>S477*H477</f>
        <v>0</v>
      </c>
      <c r="AR477" s="173" t="s">
        <v>287</v>
      </c>
      <c r="AT477" s="173" t="s">
        <v>185</v>
      </c>
      <c r="AU477" s="173" t="s">
        <v>102</v>
      </c>
      <c r="AY477" s="17" t="s">
        <v>182</v>
      </c>
      <c r="BE477" s="99">
        <f>IF(N477="základná",J477,0)</f>
        <v>0</v>
      </c>
      <c r="BF477" s="99">
        <f>IF(N477="znížená",J477,0)</f>
        <v>0</v>
      </c>
      <c r="BG477" s="99">
        <f>IF(N477="zákl. prenesená",J477,0)</f>
        <v>0</v>
      </c>
      <c r="BH477" s="99">
        <f>IF(N477="zníž. prenesená",J477,0)</f>
        <v>0</v>
      </c>
      <c r="BI477" s="99">
        <f>IF(N477="nulová",J477,0)</f>
        <v>0</v>
      </c>
      <c r="BJ477" s="17" t="s">
        <v>102</v>
      </c>
      <c r="BK477" s="99">
        <f>ROUND(I477*H477,2)</f>
        <v>0</v>
      </c>
      <c r="BL477" s="17" t="s">
        <v>287</v>
      </c>
      <c r="BM477" s="173" t="s">
        <v>772</v>
      </c>
    </row>
    <row r="478" spans="2:65" s="13" customFormat="1" ht="11.25">
      <c r="B478" s="181"/>
      <c r="D478" s="175" t="s">
        <v>191</v>
      </c>
      <c r="E478" s="182" t="s">
        <v>1</v>
      </c>
      <c r="F478" s="183" t="s">
        <v>773</v>
      </c>
      <c r="H478" s="184">
        <v>20.353000000000002</v>
      </c>
      <c r="I478" s="185"/>
      <c r="L478" s="181"/>
      <c r="M478" s="186"/>
      <c r="T478" s="187"/>
      <c r="AT478" s="182" t="s">
        <v>191</v>
      </c>
      <c r="AU478" s="182" t="s">
        <v>102</v>
      </c>
      <c r="AV478" s="13" t="s">
        <v>102</v>
      </c>
      <c r="AW478" s="13" t="s">
        <v>33</v>
      </c>
      <c r="AX478" s="13" t="s">
        <v>78</v>
      </c>
      <c r="AY478" s="182" t="s">
        <v>182</v>
      </c>
    </row>
    <row r="479" spans="2:65" s="15" customFormat="1" ht="11.25">
      <c r="B479" s="195"/>
      <c r="D479" s="175" t="s">
        <v>191</v>
      </c>
      <c r="E479" s="196" t="s">
        <v>1</v>
      </c>
      <c r="F479" s="197" t="s">
        <v>201</v>
      </c>
      <c r="H479" s="198">
        <v>20.353000000000002</v>
      </c>
      <c r="I479" s="199"/>
      <c r="L479" s="195"/>
      <c r="M479" s="200"/>
      <c r="T479" s="201"/>
      <c r="AT479" s="196" t="s">
        <v>191</v>
      </c>
      <c r="AU479" s="196" t="s">
        <v>102</v>
      </c>
      <c r="AV479" s="15" t="s">
        <v>189</v>
      </c>
      <c r="AW479" s="15" t="s">
        <v>33</v>
      </c>
      <c r="AX479" s="15" t="s">
        <v>86</v>
      </c>
      <c r="AY479" s="196" t="s">
        <v>182</v>
      </c>
    </row>
    <row r="480" spans="2:65" s="11" customFormat="1" ht="25.9" customHeight="1">
      <c r="B480" s="151"/>
      <c r="D480" s="152" t="s">
        <v>77</v>
      </c>
      <c r="E480" s="153" t="s">
        <v>336</v>
      </c>
      <c r="F480" s="153" t="s">
        <v>774</v>
      </c>
      <c r="I480" s="154"/>
      <c r="J480" s="134">
        <f>BK480</f>
        <v>0</v>
      </c>
      <c r="L480" s="151"/>
      <c r="M480" s="155"/>
      <c r="P480" s="156">
        <f>P481+P492</f>
        <v>0</v>
      </c>
      <c r="R480" s="156">
        <f>R481+R492</f>
        <v>2.2499999999999999E-2</v>
      </c>
      <c r="T480" s="157">
        <f>T481+T492</f>
        <v>0</v>
      </c>
      <c r="AR480" s="152" t="s">
        <v>199</v>
      </c>
      <c r="AT480" s="158" t="s">
        <v>77</v>
      </c>
      <c r="AU480" s="158" t="s">
        <v>78</v>
      </c>
      <c r="AY480" s="152" t="s">
        <v>182</v>
      </c>
      <c r="BK480" s="159">
        <f>BK481+BK492</f>
        <v>0</v>
      </c>
    </row>
    <row r="481" spans="2:65" s="11" customFormat="1" ht="22.9" customHeight="1">
      <c r="B481" s="151"/>
      <c r="D481" s="152" t="s">
        <v>77</v>
      </c>
      <c r="E481" s="160" t="s">
        <v>775</v>
      </c>
      <c r="F481" s="160" t="s">
        <v>776</v>
      </c>
      <c r="I481" s="154"/>
      <c r="J481" s="161">
        <f>BK481</f>
        <v>0</v>
      </c>
      <c r="L481" s="151"/>
      <c r="M481" s="155"/>
      <c r="P481" s="156">
        <f>SUM(P482:P491)</f>
        <v>0</v>
      </c>
      <c r="R481" s="156">
        <f>SUM(R482:R491)</f>
        <v>2.2499999999999999E-2</v>
      </c>
      <c r="T481" s="157">
        <f>SUM(T482:T491)</f>
        <v>0</v>
      </c>
      <c r="AR481" s="152" t="s">
        <v>199</v>
      </c>
      <c r="AT481" s="158" t="s">
        <v>77</v>
      </c>
      <c r="AU481" s="158" t="s">
        <v>86</v>
      </c>
      <c r="AY481" s="152" t="s">
        <v>182</v>
      </c>
      <c r="BK481" s="159">
        <f>SUM(BK482:BK491)</f>
        <v>0</v>
      </c>
    </row>
    <row r="482" spans="2:65" s="1" customFormat="1" ht="24.2" customHeight="1">
      <c r="B482" s="34"/>
      <c r="C482" s="162" t="s">
        <v>777</v>
      </c>
      <c r="D482" s="162" t="s">
        <v>185</v>
      </c>
      <c r="E482" s="163" t="s">
        <v>778</v>
      </c>
      <c r="F482" s="164" t="s">
        <v>779</v>
      </c>
      <c r="G482" s="165" t="s">
        <v>255</v>
      </c>
      <c r="H482" s="166">
        <v>9</v>
      </c>
      <c r="I482" s="167"/>
      <c r="J482" s="168">
        <f>ROUND(I482*H482,2)</f>
        <v>0</v>
      </c>
      <c r="K482" s="169"/>
      <c r="L482" s="34"/>
      <c r="M482" s="170" t="s">
        <v>1</v>
      </c>
      <c r="N482" s="136" t="s">
        <v>44</v>
      </c>
      <c r="P482" s="171">
        <f>O482*H482</f>
        <v>0</v>
      </c>
      <c r="Q482" s="171">
        <v>0</v>
      </c>
      <c r="R482" s="171">
        <f>Q482*H482</f>
        <v>0</v>
      </c>
      <c r="S482" s="171">
        <v>0</v>
      </c>
      <c r="T482" s="172">
        <f>S482*H482</f>
        <v>0</v>
      </c>
      <c r="AR482" s="173" t="s">
        <v>501</v>
      </c>
      <c r="AT482" s="173" t="s">
        <v>185</v>
      </c>
      <c r="AU482" s="173" t="s">
        <v>102</v>
      </c>
      <c r="AY482" s="17" t="s">
        <v>182</v>
      </c>
      <c r="BE482" s="99">
        <f>IF(N482="základná",J482,0)</f>
        <v>0</v>
      </c>
      <c r="BF482" s="99">
        <f>IF(N482="znížená",J482,0)</f>
        <v>0</v>
      </c>
      <c r="BG482" s="99">
        <f>IF(N482="zákl. prenesená",J482,0)</f>
        <v>0</v>
      </c>
      <c r="BH482" s="99">
        <f>IF(N482="zníž. prenesená",J482,0)</f>
        <v>0</v>
      </c>
      <c r="BI482" s="99">
        <f>IF(N482="nulová",J482,0)</f>
        <v>0</v>
      </c>
      <c r="BJ482" s="17" t="s">
        <v>102</v>
      </c>
      <c r="BK482" s="99">
        <f>ROUND(I482*H482,2)</f>
        <v>0</v>
      </c>
      <c r="BL482" s="17" t="s">
        <v>501</v>
      </c>
      <c r="BM482" s="173" t="s">
        <v>780</v>
      </c>
    </row>
    <row r="483" spans="2:65" s="13" customFormat="1" ht="11.25">
      <c r="B483" s="181"/>
      <c r="D483" s="175" t="s">
        <v>191</v>
      </c>
      <c r="E483" s="182" t="s">
        <v>1</v>
      </c>
      <c r="F483" s="183" t="s">
        <v>224</v>
      </c>
      <c r="H483" s="184">
        <v>9</v>
      </c>
      <c r="I483" s="185"/>
      <c r="L483" s="181"/>
      <c r="M483" s="186"/>
      <c r="T483" s="187"/>
      <c r="AT483" s="182" t="s">
        <v>191</v>
      </c>
      <c r="AU483" s="182" t="s">
        <v>102</v>
      </c>
      <c r="AV483" s="13" t="s">
        <v>102</v>
      </c>
      <c r="AW483" s="13" t="s">
        <v>33</v>
      </c>
      <c r="AX483" s="13" t="s">
        <v>78</v>
      </c>
      <c r="AY483" s="182" t="s">
        <v>182</v>
      </c>
    </row>
    <row r="484" spans="2:65" s="15" customFormat="1" ht="11.25">
      <c r="B484" s="195"/>
      <c r="D484" s="175" t="s">
        <v>191</v>
      </c>
      <c r="E484" s="196" t="s">
        <v>1</v>
      </c>
      <c r="F484" s="197" t="s">
        <v>201</v>
      </c>
      <c r="H484" s="198">
        <v>9</v>
      </c>
      <c r="I484" s="199"/>
      <c r="L484" s="195"/>
      <c r="M484" s="200"/>
      <c r="T484" s="201"/>
      <c r="AT484" s="196" t="s">
        <v>191</v>
      </c>
      <c r="AU484" s="196" t="s">
        <v>102</v>
      </c>
      <c r="AV484" s="15" t="s">
        <v>189</v>
      </c>
      <c r="AW484" s="15" t="s">
        <v>33</v>
      </c>
      <c r="AX484" s="15" t="s">
        <v>86</v>
      </c>
      <c r="AY484" s="196" t="s">
        <v>182</v>
      </c>
    </row>
    <row r="485" spans="2:65" s="1" customFormat="1" ht="24.2" customHeight="1">
      <c r="B485" s="34"/>
      <c r="C485" s="202" t="s">
        <v>781</v>
      </c>
      <c r="D485" s="202" t="s">
        <v>336</v>
      </c>
      <c r="E485" s="203" t="s">
        <v>782</v>
      </c>
      <c r="F485" s="204" t="s">
        <v>783</v>
      </c>
      <c r="G485" s="205" t="s">
        <v>255</v>
      </c>
      <c r="H485" s="206">
        <v>9</v>
      </c>
      <c r="I485" s="207"/>
      <c r="J485" s="208">
        <f>ROUND(I485*H485,2)</f>
        <v>0</v>
      </c>
      <c r="K485" s="209"/>
      <c r="L485" s="210"/>
      <c r="M485" s="211" t="s">
        <v>1</v>
      </c>
      <c r="N485" s="212" t="s">
        <v>44</v>
      </c>
      <c r="P485" s="171">
        <f>O485*H485</f>
        <v>0</v>
      </c>
      <c r="Q485" s="171">
        <v>2.5000000000000001E-3</v>
      </c>
      <c r="R485" s="171">
        <f>Q485*H485</f>
        <v>2.2499999999999999E-2</v>
      </c>
      <c r="S485" s="171">
        <v>0</v>
      </c>
      <c r="T485" s="172">
        <f>S485*H485</f>
        <v>0</v>
      </c>
      <c r="AR485" s="173" t="s">
        <v>784</v>
      </c>
      <c r="AT485" s="173" t="s">
        <v>336</v>
      </c>
      <c r="AU485" s="173" t="s">
        <v>102</v>
      </c>
      <c r="AY485" s="17" t="s">
        <v>182</v>
      </c>
      <c r="BE485" s="99">
        <f>IF(N485="základná",J485,0)</f>
        <v>0</v>
      </c>
      <c r="BF485" s="99">
        <f>IF(N485="znížená",J485,0)</f>
        <v>0</v>
      </c>
      <c r="BG485" s="99">
        <f>IF(N485="zákl. prenesená",J485,0)</f>
        <v>0</v>
      </c>
      <c r="BH485" s="99">
        <f>IF(N485="zníž. prenesená",J485,0)</f>
        <v>0</v>
      </c>
      <c r="BI485" s="99">
        <f>IF(N485="nulová",J485,0)</f>
        <v>0</v>
      </c>
      <c r="BJ485" s="17" t="s">
        <v>102</v>
      </c>
      <c r="BK485" s="99">
        <f>ROUND(I485*H485,2)</f>
        <v>0</v>
      </c>
      <c r="BL485" s="17" t="s">
        <v>784</v>
      </c>
      <c r="BM485" s="173" t="s">
        <v>785</v>
      </c>
    </row>
    <row r="486" spans="2:65" s="1" customFormat="1" ht="21.75" customHeight="1">
      <c r="B486" s="34"/>
      <c r="C486" s="162" t="s">
        <v>786</v>
      </c>
      <c r="D486" s="162" t="s">
        <v>185</v>
      </c>
      <c r="E486" s="163" t="s">
        <v>787</v>
      </c>
      <c r="F486" s="164" t="s">
        <v>788</v>
      </c>
      <c r="G486" s="165" t="s">
        <v>255</v>
      </c>
      <c r="H486" s="166">
        <v>9</v>
      </c>
      <c r="I486" s="167"/>
      <c r="J486" s="168">
        <f>ROUND(I486*H486,2)</f>
        <v>0</v>
      </c>
      <c r="K486" s="169"/>
      <c r="L486" s="34"/>
      <c r="M486" s="170" t="s">
        <v>1</v>
      </c>
      <c r="N486" s="136" t="s">
        <v>44</v>
      </c>
      <c r="P486" s="171">
        <f>O486*H486</f>
        <v>0</v>
      </c>
      <c r="Q486" s="171">
        <v>0</v>
      </c>
      <c r="R486" s="171">
        <f>Q486*H486</f>
        <v>0</v>
      </c>
      <c r="S486" s="171">
        <v>0</v>
      </c>
      <c r="T486" s="172">
        <f>S486*H486</f>
        <v>0</v>
      </c>
      <c r="AR486" s="173" t="s">
        <v>501</v>
      </c>
      <c r="AT486" s="173" t="s">
        <v>185</v>
      </c>
      <c r="AU486" s="173" t="s">
        <v>102</v>
      </c>
      <c r="AY486" s="17" t="s">
        <v>182</v>
      </c>
      <c r="BE486" s="99">
        <f>IF(N486="základná",J486,0)</f>
        <v>0</v>
      </c>
      <c r="BF486" s="99">
        <f>IF(N486="znížená",J486,0)</f>
        <v>0</v>
      </c>
      <c r="BG486" s="99">
        <f>IF(N486="zákl. prenesená",J486,0)</f>
        <v>0</v>
      </c>
      <c r="BH486" s="99">
        <f>IF(N486="zníž. prenesená",J486,0)</f>
        <v>0</v>
      </c>
      <c r="BI486" s="99">
        <f>IF(N486="nulová",J486,0)</f>
        <v>0</v>
      </c>
      <c r="BJ486" s="17" t="s">
        <v>102</v>
      </c>
      <c r="BK486" s="99">
        <f>ROUND(I486*H486,2)</f>
        <v>0</v>
      </c>
      <c r="BL486" s="17" t="s">
        <v>501</v>
      </c>
      <c r="BM486" s="173" t="s">
        <v>789</v>
      </c>
    </row>
    <row r="487" spans="2:65" s="1" customFormat="1" ht="24.2" customHeight="1">
      <c r="B487" s="34"/>
      <c r="C487" s="162" t="s">
        <v>790</v>
      </c>
      <c r="D487" s="162" t="s">
        <v>185</v>
      </c>
      <c r="E487" s="163" t="s">
        <v>791</v>
      </c>
      <c r="F487" s="164" t="s">
        <v>792</v>
      </c>
      <c r="G487" s="165" t="s">
        <v>793</v>
      </c>
      <c r="H487" s="166">
        <v>1</v>
      </c>
      <c r="I487" s="167"/>
      <c r="J487" s="168">
        <f>ROUND(I487*H487,2)</f>
        <v>0</v>
      </c>
      <c r="K487" s="169"/>
      <c r="L487" s="34"/>
      <c r="M487" s="170" t="s">
        <v>1</v>
      </c>
      <c r="N487" s="136" t="s">
        <v>44</v>
      </c>
      <c r="P487" s="171">
        <f>O487*H487</f>
        <v>0</v>
      </c>
      <c r="Q487" s="171">
        <v>0</v>
      </c>
      <c r="R487" s="171">
        <f>Q487*H487</f>
        <v>0</v>
      </c>
      <c r="S487" s="171">
        <v>0</v>
      </c>
      <c r="T487" s="172">
        <f>S487*H487</f>
        <v>0</v>
      </c>
      <c r="AR487" s="173" t="s">
        <v>501</v>
      </c>
      <c r="AT487" s="173" t="s">
        <v>185</v>
      </c>
      <c r="AU487" s="173" t="s">
        <v>102</v>
      </c>
      <c r="AY487" s="17" t="s">
        <v>182</v>
      </c>
      <c r="BE487" s="99">
        <f>IF(N487="základná",J487,0)</f>
        <v>0</v>
      </c>
      <c r="BF487" s="99">
        <f>IF(N487="znížená",J487,0)</f>
        <v>0</v>
      </c>
      <c r="BG487" s="99">
        <f>IF(N487="zákl. prenesená",J487,0)</f>
        <v>0</v>
      </c>
      <c r="BH487" s="99">
        <f>IF(N487="zníž. prenesená",J487,0)</f>
        <v>0</v>
      </c>
      <c r="BI487" s="99">
        <f>IF(N487="nulová",J487,0)</f>
        <v>0</v>
      </c>
      <c r="BJ487" s="17" t="s">
        <v>102</v>
      </c>
      <c r="BK487" s="99">
        <f>ROUND(I487*H487,2)</f>
        <v>0</v>
      </c>
      <c r="BL487" s="17" t="s">
        <v>501</v>
      </c>
      <c r="BM487" s="173" t="s">
        <v>794</v>
      </c>
    </row>
    <row r="488" spans="2:65" s="1" customFormat="1" ht="21.75" customHeight="1">
      <c r="B488" s="34"/>
      <c r="C488" s="162" t="s">
        <v>795</v>
      </c>
      <c r="D488" s="162" t="s">
        <v>185</v>
      </c>
      <c r="E488" s="163" t="s">
        <v>796</v>
      </c>
      <c r="F488" s="164" t="s">
        <v>797</v>
      </c>
      <c r="G488" s="165" t="s">
        <v>255</v>
      </c>
      <c r="H488" s="166">
        <v>9</v>
      </c>
      <c r="I488" s="167"/>
      <c r="J488" s="168">
        <f>ROUND(I488*H488,2)</f>
        <v>0</v>
      </c>
      <c r="K488" s="169"/>
      <c r="L488" s="34"/>
      <c r="M488" s="170" t="s">
        <v>1</v>
      </c>
      <c r="N488" s="136" t="s">
        <v>44</v>
      </c>
      <c r="P488" s="171">
        <f>O488*H488</f>
        <v>0</v>
      </c>
      <c r="Q488" s="171">
        <v>0</v>
      </c>
      <c r="R488" s="171">
        <f>Q488*H488</f>
        <v>0</v>
      </c>
      <c r="S488" s="171">
        <v>0</v>
      </c>
      <c r="T488" s="172">
        <f>S488*H488</f>
        <v>0</v>
      </c>
      <c r="AR488" s="173" t="s">
        <v>501</v>
      </c>
      <c r="AT488" s="173" t="s">
        <v>185</v>
      </c>
      <c r="AU488" s="173" t="s">
        <v>102</v>
      </c>
      <c r="AY488" s="17" t="s">
        <v>182</v>
      </c>
      <c r="BE488" s="99">
        <f>IF(N488="základná",J488,0)</f>
        <v>0</v>
      </c>
      <c r="BF488" s="99">
        <f>IF(N488="znížená",J488,0)</f>
        <v>0</v>
      </c>
      <c r="BG488" s="99">
        <f>IF(N488="zákl. prenesená",J488,0)</f>
        <v>0</v>
      </c>
      <c r="BH488" s="99">
        <f>IF(N488="zníž. prenesená",J488,0)</f>
        <v>0</v>
      </c>
      <c r="BI488" s="99">
        <f>IF(N488="nulová",J488,0)</f>
        <v>0</v>
      </c>
      <c r="BJ488" s="17" t="s">
        <v>102</v>
      </c>
      <c r="BK488" s="99">
        <f>ROUND(I488*H488,2)</f>
        <v>0</v>
      </c>
      <c r="BL488" s="17" t="s">
        <v>501</v>
      </c>
      <c r="BM488" s="173" t="s">
        <v>798</v>
      </c>
    </row>
    <row r="489" spans="2:65" s="13" customFormat="1" ht="11.25">
      <c r="B489" s="181"/>
      <c r="D489" s="175" t="s">
        <v>191</v>
      </c>
      <c r="E489" s="182" t="s">
        <v>1</v>
      </c>
      <c r="F489" s="183" t="s">
        <v>799</v>
      </c>
      <c r="H489" s="184">
        <v>7</v>
      </c>
      <c r="I489" s="185"/>
      <c r="L489" s="181"/>
      <c r="M489" s="186"/>
      <c r="T489" s="187"/>
      <c r="AT489" s="182" t="s">
        <v>191</v>
      </c>
      <c r="AU489" s="182" t="s">
        <v>102</v>
      </c>
      <c r="AV489" s="13" t="s">
        <v>102</v>
      </c>
      <c r="AW489" s="13" t="s">
        <v>33</v>
      </c>
      <c r="AX489" s="13" t="s">
        <v>78</v>
      </c>
      <c r="AY489" s="182" t="s">
        <v>182</v>
      </c>
    </row>
    <row r="490" spans="2:65" s="13" customFormat="1" ht="11.25">
      <c r="B490" s="181"/>
      <c r="D490" s="175" t="s">
        <v>191</v>
      </c>
      <c r="E490" s="182" t="s">
        <v>1</v>
      </c>
      <c r="F490" s="183" t="s">
        <v>800</v>
      </c>
      <c r="H490" s="184">
        <v>2</v>
      </c>
      <c r="I490" s="185"/>
      <c r="L490" s="181"/>
      <c r="M490" s="186"/>
      <c r="T490" s="187"/>
      <c r="AT490" s="182" t="s">
        <v>191</v>
      </c>
      <c r="AU490" s="182" t="s">
        <v>102</v>
      </c>
      <c r="AV490" s="13" t="s">
        <v>102</v>
      </c>
      <c r="AW490" s="13" t="s">
        <v>33</v>
      </c>
      <c r="AX490" s="13" t="s">
        <v>78</v>
      </c>
      <c r="AY490" s="182" t="s">
        <v>182</v>
      </c>
    </row>
    <row r="491" spans="2:65" s="15" customFormat="1" ht="11.25">
      <c r="B491" s="195"/>
      <c r="D491" s="175" t="s">
        <v>191</v>
      </c>
      <c r="E491" s="196" t="s">
        <v>1</v>
      </c>
      <c r="F491" s="197" t="s">
        <v>201</v>
      </c>
      <c r="H491" s="198">
        <v>9</v>
      </c>
      <c r="I491" s="199"/>
      <c r="L491" s="195"/>
      <c r="M491" s="200"/>
      <c r="T491" s="201"/>
      <c r="AT491" s="196" t="s">
        <v>191</v>
      </c>
      <c r="AU491" s="196" t="s">
        <v>102</v>
      </c>
      <c r="AV491" s="15" t="s">
        <v>189</v>
      </c>
      <c r="AW491" s="15" t="s">
        <v>33</v>
      </c>
      <c r="AX491" s="15" t="s">
        <v>86</v>
      </c>
      <c r="AY491" s="196" t="s">
        <v>182</v>
      </c>
    </row>
    <row r="492" spans="2:65" s="11" customFormat="1" ht="22.9" customHeight="1">
      <c r="B492" s="151"/>
      <c r="D492" s="152" t="s">
        <v>77</v>
      </c>
      <c r="E492" s="160" t="s">
        <v>801</v>
      </c>
      <c r="F492" s="160" t="s">
        <v>802</v>
      </c>
      <c r="I492" s="154"/>
      <c r="J492" s="161">
        <f>BK492</f>
        <v>0</v>
      </c>
      <c r="L492" s="151"/>
      <c r="M492" s="155"/>
      <c r="P492" s="156">
        <f>SUM(P493:P495)</f>
        <v>0</v>
      </c>
      <c r="R492" s="156">
        <f>SUM(R493:R495)</f>
        <v>0</v>
      </c>
      <c r="T492" s="157">
        <f>SUM(T493:T495)</f>
        <v>0</v>
      </c>
      <c r="AR492" s="152" t="s">
        <v>199</v>
      </c>
      <c r="AT492" s="158" t="s">
        <v>77</v>
      </c>
      <c r="AU492" s="158" t="s">
        <v>86</v>
      </c>
      <c r="AY492" s="152" t="s">
        <v>182</v>
      </c>
      <c r="BK492" s="159">
        <f>SUM(BK493:BK495)</f>
        <v>0</v>
      </c>
    </row>
    <row r="493" spans="2:65" s="1" customFormat="1" ht="24.2" customHeight="1">
      <c r="B493" s="34"/>
      <c r="C493" s="162" t="s">
        <v>803</v>
      </c>
      <c r="D493" s="162" t="s">
        <v>185</v>
      </c>
      <c r="E493" s="163" t="s">
        <v>804</v>
      </c>
      <c r="F493" s="164" t="s">
        <v>805</v>
      </c>
      <c r="G493" s="165" t="s">
        <v>204</v>
      </c>
      <c r="H493" s="166">
        <v>150</v>
      </c>
      <c r="I493" s="167"/>
      <c r="J493" s="168">
        <f>ROUND(I493*H493,2)</f>
        <v>0</v>
      </c>
      <c r="K493" s="169"/>
      <c r="L493" s="34"/>
      <c r="M493" s="170" t="s">
        <v>1</v>
      </c>
      <c r="N493" s="136" t="s">
        <v>44</v>
      </c>
      <c r="P493" s="171">
        <f>O493*H493</f>
        <v>0</v>
      </c>
      <c r="Q493" s="171">
        <v>0</v>
      </c>
      <c r="R493" s="171">
        <f>Q493*H493</f>
        <v>0</v>
      </c>
      <c r="S493" s="171">
        <v>0</v>
      </c>
      <c r="T493" s="172">
        <f>S493*H493</f>
        <v>0</v>
      </c>
      <c r="AR493" s="173" t="s">
        <v>501</v>
      </c>
      <c r="AT493" s="173" t="s">
        <v>185</v>
      </c>
      <c r="AU493" s="173" t="s">
        <v>102</v>
      </c>
      <c r="AY493" s="17" t="s">
        <v>182</v>
      </c>
      <c r="BE493" s="99">
        <f>IF(N493="základná",J493,0)</f>
        <v>0</v>
      </c>
      <c r="BF493" s="99">
        <f>IF(N493="znížená",J493,0)</f>
        <v>0</v>
      </c>
      <c r="BG493" s="99">
        <f>IF(N493="zákl. prenesená",J493,0)</f>
        <v>0</v>
      </c>
      <c r="BH493" s="99">
        <f>IF(N493="zníž. prenesená",J493,0)</f>
        <v>0</v>
      </c>
      <c r="BI493" s="99">
        <f>IF(N493="nulová",J493,0)</f>
        <v>0</v>
      </c>
      <c r="BJ493" s="17" t="s">
        <v>102</v>
      </c>
      <c r="BK493" s="99">
        <f>ROUND(I493*H493,2)</f>
        <v>0</v>
      </c>
      <c r="BL493" s="17" t="s">
        <v>501</v>
      </c>
      <c r="BM493" s="173" t="s">
        <v>806</v>
      </c>
    </row>
    <row r="494" spans="2:65" s="13" customFormat="1" ht="11.25">
      <c r="B494" s="181"/>
      <c r="D494" s="175" t="s">
        <v>191</v>
      </c>
      <c r="E494" s="182" t="s">
        <v>1</v>
      </c>
      <c r="F494" s="183" t="s">
        <v>807</v>
      </c>
      <c r="H494" s="184">
        <v>150</v>
      </c>
      <c r="I494" s="185"/>
      <c r="L494" s="181"/>
      <c r="M494" s="186"/>
      <c r="T494" s="187"/>
      <c r="AT494" s="182" t="s">
        <v>191</v>
      </c>
      <c r="AU494" s="182" t="s">
        <v>102</v>
      </c>
      <c r="AV494" s="13" t="s">
        <v>102</v>
      </c>
      <c r="AW494" s="13" t="s">
        <v>33</v>
      </c>
      <c r="AX494" s="13" t="s">
        <v>78</v>
      </c>
      <c r="AY494" s="182" t="s">
        <v>182</v>
      </c>
    </row>
    <row r="495" spans="2:65" s="15" customFormat="1" ht="11.25">
      <c r="B495" s="195"/>
      <c r="D495" s="175" t="s">
        <v>191</v>
      </c>
      <c r="E495" s="196" t="s">
        <v>1</v>
      </c>
      <c r="F495" s="197" t="s">
        <v>201</v>
      </c>
      <c r="H495" s="198">
        <v>150</v>
      </c>
      <c r="I495" s="199"/>
      <c r="L495" s="195"/>
      <c r="M495" s="200"/>
      <c r="T495" s="201"/>
      <c r="AT495" s="196" t="s">
        <v>191</v>
      </c>
      <c r="AU495" s="196" t="s">
        <v>102</v>
      </c>
      <c r="AV495" s="15" t="s">
        <v>189</v>
      </c>
      <c r="AW495" s="15" t="s">
        <v>33</v>
      </c>
      <c r="AX495" s="15" t="s">
        <v>86</v>
      </c>
      <c r="AY495" s="196" t="s">
        <v>182</v>
      </c>
    </row>
    <row r="496" spans="2:65" s="11" customFormat="1" ht="25.9" customHeight="1">
      <c r="B496" s="151"/>
      <c r="D496" s="152" t="s">
        <v>77</v>
      </c>
      <c r="E496" s="153" t="s">
        <v>808</v>
      </c>
      <c r="F496" s="153" t="s">
        <v>809</v>
      </c>
      <c r="I496" s="154"/>
      <c r="J496" s="134">
        <f>BK496</f>
        <v>0</v>
      </c>
      <c r="L496" s="151"/>
      <c r="M496" s="155"/>
      <c r="P496" s="156">
        <f>SUM(P497:P499)</f>
        <v>0</v>
      </c>
      <c r="R496" s="156">
        <f>SUM(R497:R499)</f>
        <v>0</v>
      </c>
      <c r="T496" s="157">
        <f>SUM(T497:T499)</f>
        <v>0</v>
      </c>
      <c r="AR496" s="152" t="s">
        <v>189</v>
      </c>
      <c r="AT496" s="158" t="s">
        <v>77</v>
      </c>
      <c r="AU496" s="158" t="s">
        <v>78</v>
      </c>
      <c r="AY496" s="152" t="s">
        <v>182</v>
      </c>
      <c r="BK496" s="159">
        <f>SUM(BK497:BK499)</f>
        <v>0</v>
      </c>
    </row>
    <row r="497" spans="2:65" s="1" customFormat="1" ht="37.9" customHeight="1">
      <c r="B497" s="34"/>
      <c r="C497" s="162" t="s">
        <v>784</v>
      </c>
      <c r="D497" s="162" t="s">
        <v>185</v>
      </c>
      <c r="E497" s="163" t="s">
        <v>810</v>
      </c>
      <c r="F497" s="164" t="s">
        <v>811</v>
      </c>
      <c r="G497" s="165" t="s">
        <v>812</v>
      </c>
      <c r="H497" s="166">
        <v>20</v>
      </c>
      <c r="I497" s="167"/>
      <c r="J497" s="168">
        <f>ROUND(I497*H497,2)</f>
        <v>0</v>
      </c>
      <c r="K497" s="169"/>
      <c r="L497" s="34"/>
      <c r="M497" s="170" t="s">
        <v>1</v>
      </c>
      <c r="N497" s="136" t="s">
        <v>44</v>
      </c>
      <c r="P497" s="171">
        <f>O497*H497</f>
        <v>0</v>
      </c>
      <c r="Q497" s="171">
        <v>0</v>
      </c>
      <c r="R497" s="171">
        <f>Q497*H497</f>
        <v>0</v>
      </c>
      <c r="S497" s="171">
        <v>0</v>
      </c>
      <c r="T497" s="172">
        <f>S497*H497</f>
        <v>0</v>
      </c>
      <c r="AR497" s="173" t="s">
        <v>813</v>
      </c>
      <c r="AT497" s="173" t="s">
        <v>185</v>
      </c>
      <c r="AU497" s="173" t="s">
        <v>86</v>
      </c>
      <c r="AY497" s="17" t="s">
        <v>182</v>
      </c>
      <c r="BE497" s="99">
        <f>IF(N497="základná",J497,0)</f>
        <v>0</v>
      </c>
      <c r="BF497" s="99">
        <f>IF(N497="znížená",J497,0)</f>
        <v>0</v>
      </c>
      <c r="BG497" s="99">
        <f>IF(N497="zákl. prenesená",J497,0)</f>
        <v>0</v>
      </c>
      <c r="BH497" s="99">
        <f>IF(N497="zníž. prenesená",J497,0)</f>
        <v>0</v>
      </c>
      <c r="BI497" s="99">
        <f>IF(N497="nulová",J497,0)</f>
        <v>0</v>
      </c>
      <c r="BJ497" s="17" t="s">
        <v>102</v>
      </c>
      <c r="BK497" s="99">
        <f>ROUND(I497*H497,2)</f>
        <v>0</v>
      </c>
      <c r="BL497" s="17" t="s">
        <v>813</v>
      </c>
      <c r="BM497" s="173" t="s">
        <v>814</v>
      </c>
    </row>
    <row r="498" spans="2:65" s="13" customFormat="1" ht="22.5">
      <c r="B498" s="181"/>
      <c r="D498" s="175" t="s">
        <v>191</v>
      </c>
      <c r="E498" s="182" t="s">
        <v>1</v>
      </c>
      <c r="F498" s="183" t="s">
        <v>815</v>
      </c>
      <c r="H498" s="184">
        <v>20</v>
      </c>
      <c r="I498" s="185"/>
      <c r="L498" s="181"/>
      <c r="M498" s="186"/>
      <c r="T498" s="187"/>
      <c r="AT498" s="182" t="s">
        <v>191</v>
      </c>
      <c r="AU498" s="182" t="s">
        <v>86</v>
      </c>
      <c r="AV498" s="13" t="s">
        <v>102</v>
      </c>
      <c r="AW498" s="13" t="s">
        <v>33</v>
      </c>
      <c r="AX498" s="13" t="s">
        <v>78</v>
      </c>
      <c r="AY498" s="182" t="s">
        <v>182</v>
      </c>
    </row>
    <row r="499" spans="2:65" s="15" customFormat="1" ht="11.25">
      <c r="B499" s="195"/>
      <c r="D499" s="175" t="s">
        <v>191</v>
      </c>
      <c r="E499" s="196" t="s">
        <v>1</v>
      </c>
      <c r="F499" s="197" t="s">
        <v>201</v>
      </c>
      <c r="H499" s="198">
        <v>20</v>
      </c>
      <c r="I499" s="199"/>
      <c r="L499" s="195"/>
      <c r="M499" s="200"/>
      <c r="T499" s="201"/>
      <c r="AT499" s="196" t="s">
        <v>191</v>
      </c>
      <c r="AU499" s="196" t="s">
        <v>86</v>
      </c>
      <c r="AV499" s="15" t="s">
        <v>189</v>
      </c>
      <c r="AW499" s="15" t="s">
        <v>33</v>
      </c>
      <c r="AX499" s="15" t="s">
        <v>86</v>
      </c>
      <c r="AY499" s="196" t="s">
        <v>182</v>
      </c>
    </row>
    <row r="500" spans="2:65" s="11" customFormat="1" ht="25.9" customHeight="1">
      <c r="B500" s="151"/>
      <c r="D500" s="152" t="s">
        <v>77</v>
      </c>
      <c r="E500" s="153" t="s">
        <v>161</v>
      </c>
      <c r="F500" s="153" t="s">
        <v>816</v>
      </c>
      <c r="I500" s="154"/>
      <c r="J500" s="134">
        <f>BK500</f>
        <v>0</v>
      </c>
      <c r="L500" s="151"/>
      <c r="M500" s="155"/>
      <c r="P500" s="156">
        <f>SUM(P501:P502)</f>
        <v>0</v>
      </c>
      <c r="R500" s="156">
        <f>SUM(R501:R502)</f>
        <v>0</v>
      </c>
      <c r="T500" s="157">
        <f>SUM(T501:T502)</f>
        <v>0</v>
      </c>
      <c r="AR500" s="152" t="s">
        <v>216</v>
      </c>
      <c r="AT500" s="158" t="s">
        <v>77</v>
      </c>
      <c r="AU500" s="158" t="s">
        <v>78</v>
      </c>
      <c r="AY500" s="152" t="s">
        <v>182</v>
      </c>
      <c r="BK500" s="159">
        <f>SUM(BK501:BK502)</f>
        <v>0</v>
      </c>
    </row>
    <row r="501" spans="2:65" s="1" customFormat="1" ht="44.25" customHeight="1">
      <c r="B501" s="34"/>
      <c r="C501" s="162" t="s">
        <v>817</v>
      </c>
      <c r="D501" s="162" t="s">
        <v>185</v>
      </c>
      <c r="E501" s="163" t="s">
        <v>818</v>
      </c>
      <c r="F501" s="164" t="s">
        <v>819</v>
      </c>
      <c r="G501" s="165" t="s">
        <v>820</v>
      </c>
      <c r="H501" s="166">
        <v>1</v>
      </c>
      <c r="I501" s="167"/>
      <c r="J501" s="168">
        <f>ROUND(I501*H501,2)</f>
        <v>0</v>
      </c>
      <c r="K501" s="169"/>
      <c r="L501" s="34"/>
      <c r="M501" s="170" t="s">
        <v>1</v>
      </c>
      <c r="N501" s="136" t="s">
        <v>44</v>
      </c>
      <c r="P501" s="171">
        <f>O501*H501</f>
        <v>0</v>
      </c>
      <c r="Q501" s="171">
        <v>0</v>
      </c>
      <c r="R501" s="171">
        <f>Q501*H501</f>
        <v>0</v>
      </c>
      <c r="S501" s="171">
        <v>0</v>
      </c>
      <c r="T501" s="172">
        <f>S501*H501</f>
        <v>0</v>
      </c>
      <c r="AR501" s="173" t="s">
        <v>821</v>
      </c>
      <c r="AT501" s="173" t="s">
        <v>185</v>
      </c>
      <c r="AU501" s="173" t="s">
        <v>86</v>
      </c>
      <c r="AY501" s="17" t="s">
        <v>182</v>
      </c>
      <c r="BE501" s="99">
        <f>IF(N501="základná",J501,0)</f>
        <v>0</v>
      </c>
      <c r="BF501" s="99">
        <f>IF(N501="znížená",J501,0)</f>
        <v>0</v>
      </c>
      <c r="BG501" s="99">
        <f>IF(N501="zákl. prenesená",J501,0)</f>
        <v>0</v>
      </c>
      <c r="BH501" s="99">
        <f>IF(N501="zníž. prenesená",J501,0)</f>
        <v>0</v>
      </c>
      <c r="BI501" s="99">
        <f>IF(N501="nulová",J501,0)</f>
        <v>0</v>
      </c>
      <c r="BJ501" s="17" t="s">
        <v>102</v>
      </c>
      <c r="BK501" s="99">
        <f>ROUND(I501*H501,2)</f>
        <v>0</v>
      </c>
      <c r="BL501" s="17" t="s">
        <v>821</v>
      </c>
      <c r="BM501" s="173" t="s">
        <v>822</v>
      </c>
    </row>
    <row r="502" spans="2:65" s="1" customFormat="1" ht="24.2" customHeight="1">
      <c r="B502" s="34"/>
      <c r="C502" s="162" t="s">
        <v>823</v>
      </c>
      <c r="D502" s="162" t="s">
        <v>185</v>
      </c>
      <c r="E502" s="163" t="s">
        <v>824</v>
      </c>
      <c r="F502" s="164" t="s">
        <v>825</v>
      </c>
      <c r="G502" s="165" t="s">
        <v>820</v>
      </c>
      <c r="H502" s="166">
        <v>1</v>
      </c>
      <c r="I502" s="167"/>
      <c r="J502" s="168">
        <f>ROUND(I502*H502,2)</f>
        <v>0</v>
      </c>
      <c r="K502" s="169"/>
      <c r="L502" s="34"/>
      <c r="M502" s="170" t="s">
        <v>1</v>
      </c>
      <c r="N502" s="136" t="s">
        <v>44</v>
      </c>
      <c r="P502" s="171">
        <f>O502*H502</f>
        <v>0</v>
      </c>
      <c r="Q502" s="171">
        <v>0</v>
      </c>
      <c r="R502" s="171">
        <f>Q502*H502</f>
        <v>0</v>
      </c>
      <c r="S502" s="171">
        <v>0</v>
      </c>
      <c r="T502" s="172">
        <f>S502*H502</f>
        <v>0</v>
      </c>
      <c r="AR502" s="173" t="s">
        <v>821</v>
      </c>
      <c r="AT502" s="173" t="s">
        <v>185</v>
      </c>
      <c r="AU502" s="173" t="s">
        <v>86</v>
      </c>
      <c r="AY502" s="17" t="s">
        <v>182</v>
      </c>
      <c r="BE502" s="99">
        <f>IF(N502="základná",J502,0)</f>
        <v>0</v>
      </c>
      <c r="BF502" s="99">
        <f>IF(N502="znížená",J502,0)</f>
        <v>0</v>
      </c>
      <c r="BG502" s="99">
        <f>IF(N502="zákl. prenesená",J502,0)</f>
        <v>0</v>
      </c>
      <c r="BH502" s="99">
        <f>IF(N502="zníž. prenesená",J502,0)</f>
        <v>0</v>
      </c>
      <c r="BI502" s="99">
        <f>IF(N502="nulová",J502,0)</f>
        <v>0</v>
      </c>
      <c r="BJ502" s="17" t="s">
        <v>102</v>
      </c>
      <c r="BK502" s="99">
        <f>ROUND(I502*H502,2)</f>
        <v>0</v>
      </c>
      <c r="BL502" s="17" t="s">
        <v>821</v>
      </c>
      <c r="BM502" s="173" t="s">
        <v>826</v>
      </c>
    </row>
    <row r="503" spans="2:65" s="11" customFormat="1" ht="25.9" customHeight="1">
      <c r="B503" s="151"/>
      <c r="D503" s="152" t="s">
        <v>77</v>
      </c>
      <c r="E503" s="153" t="s">
        <v>827</v>
      </c>
      <c r="F503" s="153" t="s">
        <v>828</v>
      </c>
      <c r="I503" s="154"/>
      <c r="J503" s="134">
        <f>BK503</f>
        <v>0</v>
      </c>
      <c r="L503" s="151"/>
      <c r="M503" s="155"/>
      <c r="P503" s="156">
        <f>SUM(P504:P506)</f>
        <v>0</v>
      </c>
      <c r="R503" s="156">
        <f>SUM(R504:R506)</f>
        <v>0</v>
      </c>
      <c r="T503" s="157">
        <f>SUM(T504:T506)</f>
        <v>0</v>
      </c>
      <c r="AR503" s="152" t="s">
        <v>86</v>
      </c>
      <c r="AT503" s="158" t="s">
        <v>77</v>
      </c>
      <c r="AU503" s="158" t="s">
        <v>78</v>
      </c>
      <c r="AY503" s="152" t="s">
        <v>182</v>
      </c>
      <c r="BK503" s="159">
        <f>SUM(BK504:BK506)</f>
        <v>0</v>
      </c>
    </row>
    <row r="504" spans="2:65" s="1" customFormat="1" ht="55.5" customHeight="1">
      <c r="B504" s="34"/>
      <c r="C504" s="162" t="s">
        <v>829</v>
      </c>
      <c r="D504" s="162" t="s">
        <v>185</v>
      </c>
      <c r="E504" s="163" t="s">
        <v>830</v>
      </c>
      <c r="F504" s="164" t="s">
        <v>831</v>
      </c>
      <c r="G504" s="165" t="s">
        <v>1</v>
      </c>
      <c r="H504" s="166">
        <v>0</v>
      </c>
      <c r="I504" s="167"/>
      <c r="J504" s="168">
        <f>ROUND(I504*H504,2)</f>
        <v>0</v>
      </c>
      <c r="K504" s="169"/>
      <c r="L504" s="34"/>
      <c r="M504" s="170" t="s">
        <v>1</v>
      </c>
      <c r="N504" s="136" t="s">
        <v>44</v>
      </c>
      <c r="P504" s="171">
        <f>O504*H504</f>
        <v>0</v>
      </c>
      <c r="Q504" s="171">
        <v>0</v>
      </c>
      <c r="R504" s="171">
        <f>Q504*H504</f>
        <v>0</v>
      </c>
      <c r="S504" s="171">
        <v>0</v>
      </c>
      <c r="T504" s="172">
        <f>S504*H504</f>
        <v>0</v>
      </c>
      <c r="AR504" s="173" t="s">
        <v>813</v>
      </c>
      <c r="AT504" s="173" t="s">
        <v>185</v>
      </c>
      <c r="AU504" s="173" t="s">
        <v>86</v>
      </c>
      <c r="AY504" s="17" t="s">
        <v>182</v>
      </c>
      <c r="BE504" s="99">
        <f>IF(N504="základná",J504,0)</f>
        <v>0</v>
      </c>
      <c r="BF504" s="99">
        <f>IF(N504="znížená",J504,0)</f>
        <v>0</v>
      </c>
      <c r="BG504" s="99">
        <f>IF(N504="zákl. prenesená",J504,0)</f>
        <v>0</v>
      </c>
      <c r="BH504" s="99">
        <f>IF(N504="zníž. prenesená",J504,0)</f>
        <v>0</v>
      </c>
      <c r="BI504" s="99">
        <f>IF(N504="nulová",J504,0)</f>
        <v>0</v>
      </c>
      <c r="BJ504" s="17" t="s">
        <v>102</v>
      </c>
      <c r="BK504" s="99">
        <f>ROUND(I504*H504,2)</f>
        <v>0</v>
      </c>
      <c r="BL504" s="17" t="s">
        <v>813</v>
      </c>
      <c r="BM504" s="173" t="s">
        <v>832</v>
      </c>
    </row>
    <row r="505" spans="2:65" s="1" customFormat="1" ht="29.25">
      <c r="B505" s="34"/>
      <c r="D505" s="175" t="s">
        <v>833</v>
      </c>
      <c r="F505" s="213" t="s">
        <v>834</v>
      </c>
      <c r="I505" s="138"/>
      <c r="L505" s="34"/>
      <c r="M505" s="214"/>
      <c r="T505" s="61"/>
      <c r="AT505" s="17" t="s">
        <v>833</v>
      </c>
      <c r="AU505" s="17" t="s">
        <v>86</v>
      </c>
    </row>
    <row r="506" spans="2:65" s="1" customFormat="1" ht="49.15" customHeight="1">
      <c r="B506" s="34"/>
      <c r="C506" s="162" t="s">
        <v>835</v>
      </c>
      <c r="D506" s="162" t="s">
        <v>185</v>
      </c>
      <c r="E506" s="163" t="s">
        <v>836</v>
      </c>
      <c r="F506" s="164" t="s">
        <v>837</v>
      </c>
      <c r="G506" s="165" t="s">
        <v>1</v>
      </c>
      <c r="H506" s="166">
        <v>0</v>
      </c>
      <c r="I506" s="167"/>
      <c r="J506" s="168">
        <f>ROUND(I506*H506,2)</f>
        <v>0</v>
      </c>
      <c r="K506" s="169"/>
      <c r="L506" s="34"/>
      <c r="M506" s="170" t="s">
        <v>1</v>
      </c>
      <c r="N506" s="136" t="s">
        <v>44</v>
      </c>
      <c r="P506" s="171">
        <f>O506*H506</f>
        <v>0</v>
      </c>
      <c r="Q506" s="171">
        <v>0</v>
      </c>
      <c r="R506" s="171">
        <f>Q506*H506</f>
        <v>0</v>
      </c>
      <c r="S506" s="171">
        <v>0</v>
      </c>
      <c r="T506" s="172">
        <f>S506*H506</f>
        <v>0</v>
      </c>
      <c r="AR506" s="173" t="s">
        <v>813</v>
      </c>
      <c r="AT506" s="173" t="s">
        <v>185</v>
      </c>
      <c r="AU506" s="173" t="s">
        <v>86</v>
      </c>
      <c r="AY506" s="17" t="s">
        <v>182</v>
      </c>
      <c r="BE506" s="99">
        <f>IF(N506="základná",J506,0)</f>
        <v>0</v>
      </c>
      <c r="BF506" s="99">
        <f>IF(N506="znížená",J506,0)</f>
        <v>0</v>
      </c>
      <c r="BG506" s="99">
        <f>IF(N506="zákl. prenesená",J506,0)</f>
        <v>0</v>
      </c>
      <c r="BH506" s="99">
        <f>IF(N506="zníž. prenesená",J506,0)</f>
        <v>0</v>
      </c>
      <c r="BI506" s="99">
        <f>IF(N506="nulová",J506,0)</f>
        <v>0</v>
      </c>
      <c r="BJ506" s="17" t="s">
        <v>102</v>
      </c>
      <c r="BK506" s="99">
        <f>ROUND(I506*H506,2)</f>
        <v>0</v>
      </c>
      <c r="BL506" s="17" t="s">
        <v>813</v>
      </c>
      <c r="BM506" s="173" t="s">
        <v>838</v>
      </c>
    </row>
    <row r="507" spans="2:65" s="1" customFormat="1" ht="49.9" customHeight="1">
      <c r="B507" s="34"/>
      <c r="E507" s="153" t="s">
        <v>839</v>
      </c>
      <c r="F507" s="153" t="s">
        <v>840</v>
      </c>
      <c r="J507" s="134">
        <f t="shared" ref="J507:J512" si="5">BK507</f>
        <v>0</v>
      </c>
      <c r="L507" s="34"/>
      <c r="M507" s="214"/>
      <c r="T507" s="61"/>
      <c r="AT507" s="17" t="s">
        <v>77</v>
      </c>
      <c r="AU507" s="17" t="s">
        <v>78</v>
      </c>
      <c r="AY507" s="17" t="s">
        <v>841</v>
      </c>
      <c r="BK507" s="99">
        <f>SUM(BK508:BK512)</f>
        <v>0</v>
      </c>
    </row>
    <row r="508" spans="2:65" s="1" customFormat="1" ht="16.350000000000001" customHeight="1">
      <c r="B508" s="34"/>
      <c r="C508" s="215" t="s">
        <v>1</v>
      </c>
      <c r="D508" s="215" t="s">
        <v>185</v>
      </c>
      <c r="E508" s="216" t="s">
        <v>1</v>
      </c>
      <c r="F508" s="217" t="s">
        <v>1</v>
      </c>
      <c r="G508" s="218" t="s">
        <v>1</v>
      </c>
      <c r="H508" s="219"/>
      <c r="I508" s="220"/>
      <c r="J508" s="221">
        <f t="shared" si="5"/>
        <v>0</v>
      </c>
      <c r="K508" s="169"/>
      <c r="L508" s="34"/>
      <c r="M508" s="222" t="s">
        <v>1</v>
      </c>
      <c r="N508" s="223" t="s">
        <v>44</v>
      </c>
      <c r="T508" s="61"/>
      <c r="AT508" s="17" t="s">
        <v>841</v>
      </c>
      <c r="AU508" s="17" t="s">
        <v>86</v>
      </c>
      <c r="AY508" s="17" t="s">
        <v>841</v>
      </c>
      <c r="BE508" s="99">
        <f>IF(N508="základná",J508,0)</f>
        <v>0</v>
      </c>
      <c r="BF508" s="99">
        <f>IF(N508="znížená",J508,0)</f>
        <v>0</v>
      </c>
      <c r="BG508" s="99">
        <f>IF(N508="zákl. prenesená",J508,0)</f>
        <v>0</v>
      </c>
      <c r="BH508" s="99">
        <f>IF(N508="zníž. prenesená",J508,0)</f>
        <v>0</v>
      </c>
      <c r="BI508" s="99">
        <f>IF(N508="nulová",J508,0)</f>
        <v>0</v>
      </c>
      <c r="BJ508" s="17" t="s">
        <v>102</v>
      </c>
      <c r="BK508" s="99">
        <f>I508*H508</f>
        <v>0</v>
      </c>
    </row>
    <row r="509" spans="2:65" s="1" customFormat="1" ht="16.350000000000001" customHeight="1">
      <c r="B509" s="34"/>
      <c r="C509" s="215" t="s">
        <v>1</v>
      </c>
      <c r="D509" s="215" t="s">
        <v>185</v>
      </c>
      <c r="E509" s="216" t="s">
        <v>1</v>
      </c>
      <c r="F509" s="217" t="s">
        <v>1</v>
      </c>
      <c r="G509" s="218" t="s">
        <v>1</v>
      </c>
      <c r="H509" s="219"/>
      <c r="I509" s="220"/>
      <c r="J509" s="221">
        <f t="shared" si="5"/>
        <v>0</v>
      </c>
      <c r="K509" s="169"/>
      <c r="L509" s="34"/>
      <c r="M509" s="222" t="s">
        <v>1</v>
      </c>
      <c r="N509" s="223" t="s">
        <v>44</v>
      </c>
      <c r="T509" s="61"/>
      <c r="AT509" s="17" t="s">
        <v>841</v>
      </c>
      <c r="AU509" s="17" t="s">
        <v>86</v>
      </c>
      <c r="AY509" s="17" t="s">
        <v>841</v>
      </c>
      <c r="BE509" s="99">
        <f>IF(N509="základná",J509,0)</f>
        <v>0</v>
      </c>
      <c r="BF509" s="99">
        <f>IF(N509="znížená",J509,0)</f>
        <v>0</v>
      </c>
      <c r="BG509" s="99">
        <f>IF(N509="zákl. prenesená",J509,0)</f>
        <v>0</v>
      </c>
      <c r="BH509" s="99">
        <f>IF(N509="zníž. prenesená",J509,0)</f>
        <v>0</v>
      </c>
      <c r="BI509" s="99">
        <f>IF(N509="nulová",J509,0)</f>
        <v>0</v>
      </c>
      <c r="BJ509" s="17" t="s">
        <v>102</v>
      </c>
      <c r="BK509" s="99">
        <f>I509*H509</f>
        <v>0</v>
      </c>
    </row>
    <row r="510" spans="2:65" s="1" customFormat="1" ht="16.350000000000001" customHeight="1">
      <c r="B510" s="34"/>
      <c r="C510" s="215" t="s">
        <v>1</v>
      </c>
      <c r="D510" s="215" t="s">
        <v>185</v>
      </c>
      <c r="E510" s="216" t="s">
        <v>1</v>
      </c>
      <c r="F510" s="217" t="s">
        <v>1</v>
      </c>
      <c r="G510" s="218" t="s">
        <v>1</v>
      </c>
      <c r="H510" s="219"/>
      <c r="I510" s="220"/>
      <c r="J510" s="221">
        <f t="shared" si="5"/>
        <v>0</v>
      </c>
      <c r="K510" s="169"/>
      <c r="L510" s="34"/>
      <c r="M510" s="222" t="s">
        <v>1</v>
      </c>
      <c r="N510" s="223" t="s">
        <v>44</v>
      </c>
      <c r="T510" s="61"/>
      <c r="AT510" s="17" t="s">
        <v>841</v>
      </c>
      <c r="AU510" s="17" t="s">
        <v>86</v>
      </c>
      <c r="AY510" s="17" t="s">
        <v>841</v>
      </c>
      <c r="BE510" s="99">
        <f>IF(N510="základná",J510,0)</f>
        <v>0</v>
      </c>
      <c r="BF510" s="99">
        <f>IF(N510="znížená",J510,0)</f>
        <v>0</v>
      </c>
      <c r="BG510" s="99">
        <f>IF(N510="zákl. prenesená",J510,0)</f>
        <v>0</v>
      </c>
      <c r="BH510" s="99">
        <f>IF(N510="zníž. prenesená",J510,0)</f>
        <v>0</v>
      </c>
      <c r="BI510" s="99">
        <f>IF(N510="nulová",J510,0)</f>
        <v>0</v>
      </c>
      <c r="BJ510" s="17" t="s">
        <v>102</v>
      </c>
      <c r="BK510" s="99">
        <f>I510*H510</f>
        <v>0</v>
      </c>
    </row>
    <row r="511" spans="2:65" s="1" customFormat="1" ht="16.350000000000001" customHeight="1">
      <c r="B511" s="34"/>
      <c r="C511" s="215" t="s">
        <v>1</v>
      </c>
      <c r="D511" s="215" t="s">
        <v>185</v>
      </c>
      <c r="E511" s="216" t="s">
        <v>1</v>
      </c>
      <c r="F511" s="217" t="s">
        <v>1</v>
      </c>
      <c r="G511" s="218" t="s">
        <v>1</v>
      </c>
      <c r="H511" s="219"/>
      <c r="I511" s="220"/>
      <c r="J511" s="221">
        <f t="shared" si="5"/>
        <v>0</v>
      </c>
      <c r="K511" s="169"/>
      <c r="L511" s="34"/>
      <c r="M511" s="222" t="s">
        <v>1</v>
      </c>
      <c r="N511" s="223" t="s">
        <v>44</v>
      </c>
      <c r="T511" s="61"/>
      <c r="AT511" s="17" t="s">
        <v>841</v>
      </c>
      <c r="AU511" s="17" t="s">
        <v>86</v>
      </c>
      <c r="AY511" s="17" t="s">
        <v>841</v>
      </c>
      <c r="BE511" s="99">
        <f>IF(N511="základná",J511,0)</f>
        <v>0</v>
      </c>
      <c r="BF511" s="99">
        <f>IF(N511="znížená",J511,0)</f>
        <v>0</v>
      </c>
      <c r="BG511" s="99">
        <f>IF(N511="zákl. prenesená",J511,0)</f>
        <v>0</v>
      </c>
      <c r="BH511" s="99">
        <f>IF(N511="zníž. prenesená",J511,0)</f>
        <v>0</v>
      </c>
      <c r="BI511" s="99">
        <f>IF(N511="nulová",J511,0)</f>
        <v>0</v>
      </c>
      <c r="BJ511" s="17" t="s">
        <v>102</v>
      </c>
      <c r="BK511" s="99">
        <f>I511*H511</f>
        <v>0</v>
      </c>
    </row>
    <row r="512" spans="2:65" s="1" customFormat="1" ht="16.350000000000001" customHeight="1">
      <c r="B512" s="34"/>
      <c r="C512" s="215" t="s">
        <v>1</v>
      </c>
      <c r="D512" s="215" t="s">
        <v>185</v>
      </c>
      <c r="E512" s="216" t="s">
        <v>1</v>
      </c>
      <c r="F512" s="217" t="s">
        <v>1</v>
      </c>
      <c r="G512" s="218" t="s">
        <v>1</v>
      </c>
      <c r="H512" s="219"/>
      <c r="I512" s="220"/>
      <c r="J512" s="221">
        <f t="shared" si="5"/>
        <v>0</v>
      </c>
      <c r="K512" s="169"/>
      <c r="L512" s="34"/>
      <c r="M512" s="222" t="s">
        <v>1</v>
      </c>
      <c r="N512" s="223" t="s">
        <v>44</v>
      </c>
      <c r="O512" s="224"/>
      <c r="P512" s="224"/>
      <c r="Q512" s="224"/>
      <c r="R512" s="224"/>
      <c r="S512" s="224"/>
      <c r="T512" s="225"/>
      <c r="AT512" s="17" t="s">
        <v>841</v>
      </c>
      <c r="AU512" s="17" t="s">
        <v>86</v>
      </c>
      <c r="AY512" s="17" t="s">
        <v>841</v>
      </c>
      <c r="BE512" s="99">
        <f>IF(N512="základná",J512,0)</f>
        <v>0</v>
      </c>
      <c r="BF512" s="99">
        <f>IF(N512="znížená",J512,0)</f>
        <v>0</v>
      </c>
      <c r="BG512" s="99">
        <f>IF(N512="zákl. prenesená",J512,0)</f>
        <v>0</v>
      </c>
      <c r="BH512" s="99">
        <f>IF(N512="zníž. prenesená",J512,0)</f>
        <v>0</v>
      </c>
      <c r="BI512" s="99">
        <f>IF(N512="nulová",J512,0)</f>
        <v>0</v>
      </c>
      <c r="BJ512" s="17" t="s">
        <v>102</v>
      </c>
      <c r="BK512" s="99">
        <f>I512*H512</f>
        <v>0</v>
      </c>
    </row>
    <row r="513" spans="2:12" s="1" customFormat="1" ht="6.95" customHeight="1">
      <c r="B513" s="49"/>
      <c r="C513" s="50"/>
      <c r="D513" s="50"/>
      <c r="E513" s="50"/>
      <c r="F513" s="50"/>
      <c r="G513" s="50"/>
      <c r="H513" s="50"/>
      <c r="I513" s="50"/>
      <c r="J513" s="50"/>
      <c r="K513" s="50"/>
      <c r="L513" s="34"/>
    </row>
  </sheetData>
  <sheetProtection algorithmName="SHA-512" hashValue="ssPuNrzULOIzqI7Fr/381s5kn0qs+ql8Nfp0ARuQ0j2vVawNZ3/heHL2Q1nSe8PFmSEzvxIHJsPAP4/wTULfxQ==" saltValue="njnp9O3rhnC5EctU4y7ibvPe4tnHzDHkDXLBPkre4gRa83GrQiJmIcVtluwGkga3196bBkRdDK3X/wF8HvSe9A==" spinCount="100000" sheet="1" objects="1" scenarios="1" formatColumns="0" formatRows="0" autoFilter="0"/>
  <autoFilter ref="C150:K512" xr:uid="{00000000-0009-0000-0000-000001000000}"/>
  <mergeCells count="14">
    <mergeCell ref="D129:F129"/>
    <mergeCell ref="E141:H141"/>
    <mergeCell ref="E143:H143"/>
    <mergeCell ref="L2:V2"/>
    <mergeCell ref="E87:H87"/>
    <mergeCell ref="D125:F125"/>
    <mergeCell ref="D126:F126"/>
    <mergeCell ref="D127:F127"/>
    <mergeCell ref="D128:F128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508:D513" xr:uid="{00000000-0002-0000-0100-000000000000}">
      <formula1>"K, M"</formula1>
    </dataValidation>
    <dataValidation type="list" allowBlank="1" showInputMessage="1" showErrorMessage="1" error="Povolené sú hodnoty základná, znížená, nulová." sqref="N508:N513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7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AT2" s="17" t="s">
        <v>90</v>
      </c>
      <c r="AZ2" s="106" t="s">
        <v>116</v>
      </c>
      <c r="BA2" s="106" t="s">
        <v>117</v>
      </c>
      <c r="BB2" s="106" t="s">
        <v>1</v>
      </c>
      <c r="BC2" s="106" t="s">
        <v>842</v>
      </c>
      <c r="BD2" s="106" t="s">
        <v>102</v>
      </c>
    </row>
    <row r="3" spans="2:5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78</v>
      </c>
      <c r="AZ3" s="106" t="s">
        <v>120</v>
      </c>
      <c r="BA3" s="106" t="s">
        <v>107</v>
      </c>
      <c r="BB3" s="106" t="s">
        <v>1</v>
      </c>
      <c r="BC3" s="106" t="s">
        <v>843</v>
      </c>
      <c r="BD3" s="106" t="s">
        <v>102</v>
      </c>
    </row>
    <row r="4" spans="2:56" ht="24.95" customHeight="1">
      <c r="B4" s="20"/>
      <c r="D4" s="21" t="s">
        <v>105</v>
      </c>
      <c r="L4" s="20"/>
      <c r="M4" s="107" t="s">
        <v>9</v>
      </c>
      <c r="AT4" s="17" t="s">
        <v>4</v>
      </c>
      <c r="AZ4" s="106" t="s">
        <v>110</v>
      </c>
      <c r="BA4" s="106" t="s">
        <v>107</v>
      </c>
      <c r="BB4" s="106" t="s">
        <v>1</v>
      </c>
      <c r="BC4" s="106" t="s">
        <v>844</v>
      </c>
      <c r="BD4" s="106" t="s">
        <v>102</v>
      </c>
    </row>
    <row r="5" spans="2:56" ht="6.95" customHeight="1">
      <c r="B5" s="20"/>
      <c r="L5" s="20"/>
      <c r="AZ5" s="106" t="s">
        <v>106</v>
      </c>
      <c r="BA5" s="106" t="s">
        <v>107</v>
      </c>
      <c r="BB5" s="106" t="s">
        <v>1</v>
      </c>
      <c r="BC5" s="106" t="s">
        <v>845</v>
      </c>
      <c r="BD5" s="106" t="s">
        <v>102</v>
      </c>
    </row>
    <row r="6" spans="2:56" ht="12" customHeight="1">
      <c r="B6" s="20"/>
      <c r="D6" s="27" t="s">
        <v>15</v>
      </c>
      <c r="L6" s="20"/>
      <c r="AZ6" s="106" t="s">
        <v>100</v>
      </c>
      <c r="BA6" s="106" t="s">
        <v>1</v>
      </c>
      <c r="BB6" s="106" t="s">
        <v>1</v>
      </c>
      <c r="BC6" s="106" t="s">
        <v>845</v>
      </c>
      <c r="BD6" s="106" t="s">
        <v>102</v>
      </c>
    </row>
    <row r="7" spans="2:56" ht="16.5" customHeight="1">
      <c r="B7" s="20"/>
      <c r="E7" s="281" t="str">
        <f>'Rekapitulácia stavby'!K6</f>
        <v>Rekonštrukcia SZ Električiek - Hlavná Stanica</v>
      </c>
      <c r="F7" s="282"/>
      <c r="G7" s="282"/>
      <c r="H7" s="282"/>
      <c r="L7" s="20"/>
      <c r="AZ7" s="106" t="s">
        <v>103</v>
      </c>
      <c r="BA7" s="106" t="s">
        <v>1</v>
      </c>
      <c r="BB7" s="106" t="s">
        <v>1</v>
      </c>
      <c r="BC7" s="106" t="s">
        <v>846</v>
      </c>
      <c r="BD7" s="106" t="s">
        <v>102</v>
      </c>
    </row>
    <row r="8" spans="2:56" s="1" customFormat="1" ht="12" customHeight="1">
      <c r="B8" s="34"/>
      <c r="D8" s="27" t="s">
        <v>115</v>
      </c>
      <c r="L8" s="34"/>
      <c r="AZ8" s="106" t="s">
        <v>108</v>
      </c>
      <c r="BA8" s="106" t="s">
        <v>1</v>
      </c>
      <c r="BB8" s="106" t="s">
        <v>1</v>
      </c>
      <c r="BC8" s="106" t="s">
        <v>847</v>
      </c>
      <c r="BD8" s="106" t="s">
        <v>102</v>
      </c>
    </row>
    <row r="9" spans="2:56" s="1" customFormat="1" ht="16.5" customHeight="1">
      <c r="B9" s="34"/>
      <c r="E9" s="234" t="s">
        <v>848</v>
      </c>
      <c r="F9" s="283"/>
      <c r="G9" s="283"/>
      <c r="H9" s="283"/>
      <c r="L9" s="34"/>
      <c r="AZ9" s="106" t="s">
        <v>122</v>
      </c>
      <c r="BA9" s="106" t="s">
        <v>1</v>
      </c>
      <c r="BB9" s="106" t="s">
        <v>1</v>
      </c>
      <c r="BC9" s="106" t="s">
        <v>849</v>
      </c>
      <c r="BD9" s="106" t="s">
        <v>102</v>
      </c>
    </row>
    <row r="10" spans="2:56" s="1" customFormat="1" ht="11.25">
      <c r="B10" s="34"/>
      <c r="L10" s="34"/>
      <c r="AZ10" s="106" t="s">
        <v>126</v>
      </c>
      <c r="BA10" s="106" t="s">
        <v>1</v>
      </c>
      <c r="BB10" s="106" t="s">
        <v>1</v>
      </c>
      <c r="BC10" s="106" t="s">
        <v>850</v>
      </c>
      <c r="BD10" s="106" t="s">
        <v>102</v>
      </c>
    </row>
    <row r="11" spans="2:56" s="1" customFormat="1" ht="12" customHeight="1">
      <c r="B11" s="34"/>
      <c r="D11" s="27" t="s">
        <v>17</v>
      </c>
      <c r="F11" s="25" t="s">
        <v>1</v>
      </c>
      <c r="I11" s="27" t="s">
        <v>18</v>
      </c>
      <c r="J11" s="25" t="s">
        <v>1</v>
      </c>
      <c r="L11" s="34"/>
    </row>
    <row r="12" spans="2:56" s="1" customFormat="1" ht="12" customHeight="1">
      <c r="B12" s="34"/>
      <c r="D12" s="27" t="s">
        <v>19</v>
      </c>
      <c r="F12" s="25" t="s">
        <v>20</v>
      </c>
      <c r="I12" s="27" t="s">
        <v>21</v>
      </c>
      <c r="J12" s="57" t="str">
        <f>'Rekapitulácia stavby'!AN8</f>
        <v>13. 6. 2024</v>
      </c>
      <c r="L12" s="34"/>
    </row>
    <row r="13" spans="2:56" s="1" customFormat="1" ht="10.9" customHeight="1">
      <c r="B13" s="34"/>
      <c r="L13" s="34"/>
    </row>
    <row r="14" spans="2:56" s="1" customFormat="1" ht="12" customHeight="1">
      <c r="B14" s="34"/>
      <c r="D14" s="27" t="s">
        <v>23</v>
      </c>
      <c r="I14" s="27" t="s">
        <v>24</v>
      </c>
      <c r="J14" s="25" t="s">
        <v>25</v>
      </c>
      <c r="L14" s="34"/>
    </row>
    <row r="15" spans="2:56" s="1" customFormat="1" ht="18" customHeight="1">
      <c r="B15" s="34"/>
      <c r="E15" s="25" t="s">
        <v>26</v>
      </c>
      <c r="I15" s="27" t="s">
        <v>27</v>
      </c>
      <c r="J15" s="25" t="s">
        <v>28</v>
      </c>
      <c r="L15" s="34"/>
    </row>
    <row r="16" spans="2:56" s="1" customFormat="1" ht="6.95" customHeight="1">
      <c r="B16" s="34"/>
      <c r="L16" s="34"/>
    </row>
    <row r="17" spans="2:12" s="1" customFormat="1" ht="12" customHeight="1">
      <c r="B17" s="34"/>
      <c r="D17" s="27" t="s">
        <v>29</v>
      </c>
      <c r="I17" s="27" t="s">
        <v>24</v>
      </c>
      <c r="J17" s="28" t="str">
        <f>'Rekapitulácia stavby'!AN13</f>
        <v>Vyplň údaj</v>
      </c>
      <c r="L17" s="34"/>
    </row>
    <row r="18" spans="2:12" s="1" customFormat="1" ht="18" customHeight="1">
      <c r="B18" s="34"/>
      <c r="E18" s="284" t="str">
        <f>'Rekapitulácia stavby'!E14</f>
        <v>Vyplň údaj</v>
      </c>
      <c r="F18" s="261"/>
      <c r="G18" s="261"/>
      <c r="H18" s="261"/>
      <c r="I18" s="27" t="s">
        <v>27</v>
      </c>
      <c r="J18" s="28" t="str">
        <f>'Rekapitulácia stavby'!AN14</f>
        <v>Vyplň údaj</v>
      </c>
      <c r="L18" s="34"/>
    </row>
    <row r="19" spans="2:12" s="1" customFormat="1" ht="6.95" customHeight="1">
      <c r="B19" s="34"/>
      <c r="L19" s="34"/>
    </row>
    <row r="20" spans="2:12" s="1" customFormat="1" ht="12" customHeight="1">
      <c r="B20" s="34"/>
      <c r="D20" s="27" t="s">
        <v>31</v>
      </c>
      <c r="I20" s="27" t="s">
        <v>24</v>
      </c>
      <c r="J20" s="25" t="str">
        <f>IF('Rekapitulácia stavby'!AN16="","",'Rekapitulácia stavby'!AN16)</f>
        <v/>
      </c>
      <c r="L20" s="34"/>
    </row>
    <row r="21" spans="2:12" s="1" customFormat="1" ht="18" customHeight="1">
      <c r="B21" s="34"/>
      <c r="E21" s="25" t="str">
        <f>IF('Rekapitulácia stavby'!E17="","",'Rekapitulácia stavby'!E17)</f>
        <v xml:space="preserve"> </v>
      </c>
      <c r="I21" s="27" t="s">
        <v>27</v>
      </c>
      <c r="J21" s="25" t="str">
        <f>IF('Rekapitulácia stavby'!AN17="","",'Rekapitulácia stavby'!AN17)</f>
        <v/>
      </c>
      <c r="L21" s="34"/>
    </row>
    <row r="22" spans="2:12" s="1" customFormat="1" ht="6.95" customHeight="1">
      <c r="B22" s="34"/>
      <c r="L22" s="34"/>
    </row>
    <row r="23" spans="2:12" s="1" customFormat="1" ht="12" customHeight="1">
      <c r="B23" s="34"/>
      <c r="D23" s="27" t="s">
        <v>34</v>
      </c>
      <c r="I23" s="27" t="s">
        <v>24</v>
      </c>
      <c r="J23" s="25" t="str">
        <f>IF('Rekapitulácia stavby'!AN19="","",'Rekapitulácia stavby'!AN19)</f>
        <v/>
      </c>
      <c r="L23" s="34"/>
    </row>
    <row r="24" spans="2:12" s="1" customFormat="1" ht="18" customHeight="1">
      <c r="B24" s="34"/>
      <c r="E24" s="25" t="str">
        <f>IF('Rekapitulácia stavby'!E20="","",'Rekapitulácia stavby'!E20)</f>
        <v xml:space="preserve"> </v>
      </c>
      <c r="I24" s="27" t="s">
        <v>27</v>
      </c>
      <c r="J24" s="25" t="str">
        <f>IF('Rekapitulácia stavby'!AN20="","",'Rekapitulácia stavby'!AN20)</f>
        <v/>
      </c>
      <c r="L24" s="34"/>
    </row>
    <row r="25" spans="2:12" s="1" customFormat="1" ht="6.95" customHeight="1">
      <c r="B25" s="34"/>
      <c r="L25" s="34"/>
    </row>
    <row r="26" spans="2:12" s="1" customFormat="1" ht="12" customHeight="1">
      <c r="B26" s="34"/>
      <c r="D26" s="27" t="s">
        <v>35</v>
      </c>
      <c r="L26" s="34"/>
    </row>
    <row r="27" spans="2:12" s="7" customFormat="1" ht="16.5" customHeight="1">
      <c r="B27" s="108"/>
      <c r="E27" s="266" t="s">
        <v>1</v>
      </c>
      <c r="F27" s="266"/>
      <c r="G27" s="266"/>
      <c r="H27" s="266"/>
      <c r="L27" s="108"/>
    </row>
    <row r="28" spans="2:12" s="1" customFormat="1" ht="6.95" customHeight="1">
      <c r="B28" s="34"/>
      <c r="L28" s="34"/>
    </row>
    <row r="29" spans="2:12" s="1" customFormat="1" ht="6.95" customHeight="1">
      <c r="B29" s="34"/>
      <c r="D29" s="58"/>
      <c r="E29" s="58"/>
      <c r="F29" s="58"/>
      <c r="G29" s="58"/>
      <c r="H29" s="58"/>
      <c r="I29" s="58"/>
      <c r="J29" s="58"/>
      <c r="K29" s="58"/>
      <c r="L29" s="34"/>
    </row>
    <row r="30" spans="2:12" s="1" customFormat="1" ht="14.45" customHeight="1">
      <c r="B30" s="34"/>
      <c r="D30" s="25" t="s">
        <v>128</v>
      </c>
      <c r="J30" s="33">
        <f>J96</f>
        <v>0</v>
      </c>
      <c r="L30" s="34"/>
    </row>
    <row r="31" spans="2:12" s="1" customFormat="1" ht="14.45" customHeight="1">
      <c r="B31" s="34"/>
      <c r="D31" s="32" t="s">
        <v>94</v>
      </c>
      <c r="J31" s="33">
        <f>J124</f>
        <v>0</v>
      </c>
      <c r="L31" s="34"/>
    </row>
    <row r="32" spans="2:12" s="1" customFormat="1" ht="25.35" customHeight="1">
      <c r="B32" s="34"/>
      <c r="D32" s="109" t="s">
        <v>38</v>
      </c>
      <c r="J32" s="71">
        <f>ROUND(J30 + J31, 2)</f>
        <v>0</v>
      </c>
      <c r="L32" s="34"/>
    </row>
    <row r="33" spans="2:12" s="1" customFormat="1" ht="6.95" customHeight="1">
      <c r="B33" s="34"/>
      <c r="D33" s="58"/>
      <c r="E33" s="58"/>
      <c r="F33" s="58"/>
      <c r="G33" s="58"/>
      <c r="H33" s="58"/>
      <c r="I33" s="58"/>
      <c r="J33" s="58"/>
      <c r="K33" s="58"/>
      <c r="L33" s="34"/>
    </row>
    <row r="34" spans="2:12" s="1" customFormat="1" ht="14.45" customHeight="1">
      <c r="B34" s="34"/>
      <c r="F34" s="37" t="s">
        <v>40</v>
      </c>
      <c r="I34" s="37" t="s">
        <v>39</v>
      </c>
      <c r="J34" s="37" t="s">
        <v>41</v>
      </c>
      <c r="L34" s="34"/>
    </row>
    <row r="35" spans="2:12" s="1" customFormat="1" ht="14.45" customHeight="1">
      <c r="B35" s="34"/>
      <c r="D35" s="60" t="s">
        <v>42</v>
      </c>
      <c r="E35" s="39" t="s">
        <v>43</v>
      </c>
      <c r="F35" s="110">
        <f>ROUND((ROUND((SUM(BE124:BE131) + SUM(BE151:BE367)),  2) + SUM(BE369:BE373)), 2)</f>
        <v>0</v>
      </c>
      <c r="G35" s="111"/>
      <c r="H35" s="111"/>
      <c r="I35" s="112">
        <v>0.2</v>
      </c>
      <c r="J35" s="110">
        <f>ROUND((ROUND(((SUM(BE124:BE131) + SUM(BE151:BE367))*I35),  2) + (SUM(BE369:BE373)*I35)), 2)</f>
        <v>0</v>
      </c>
      <c r="L35" s="34"/>
    </row>
    <row r="36" spans="2:12" s="1" customFormat="1" ht="14.45" customHeight="1">
      <c r="B36" s="34"/>
      <c r="E36" s="39" t="s">
        <v>44</v>
      </c>
      <c r="F36" s="110">
        <f>ROUND((ROUND((SUM(BF124:BF131) + SUM(BF151:BF367)),  2) + SUM(BF369:BF373)), 2)</f>
        <v>0</v>
      </c>
      <c r="G36" s="111"/>
      <c r="H36" s="111"/>
      <c r="I36" s="112">
        <v>0.2</v>
      </c>
      <c r="J36" s="110">
        <f>ROUND((ROUND(((SUM(BF124:BF131) + SUM(BF151:BF367))*I36),  2) + (SUM(BF369:BF373)*I36)), 2)</f>
        <v>0</v>
      </c>
      <c r="L36" s="34"/>
    </row>
    <row r="37" spans="2:12" s="1" customFormat="1" ht="14.45" hidden="1" customHeight="1">
      <c r="B37" s="34"/>
      <c r="E37" s="27" t="s">
        <v>45</v>
      </c>
      <c r="F37" s="113">
        <f>ROUND((ROUND((SUM(BG124:BG131) + SUM(BG151:BG367)),  2) + SUM(BG369:BG373)), 2)</f>
        <v>0</v>
      </c>
      <c r="I37" s="114">
        <v>0.2</v>
      </c>
      <c r="J37" s="113">
        <f>0</f>
        <v>0</v>
      </c>
      <c r="L37" s="34"/>
    </row>
    <row r="38" spans="2:12" s="1" customFormat="1" ht="14.45" hidden="1" customHeight="1">
      <c r="B38" s="34"/>
      <c r="E38" s="27" t="s">
        <v>46</v>
      </c>
      <c r="F38" s="113">
        <f>ROUND((ROUND((SUM(BH124:BH131) + SUM(BH151:BH367)),  2) + SUM(BH369:BH373)), 2)</f>
        <v>0</v>
      </c>
      <c r="I38" s="114">
        <v>0.2</v>
      </c>
      <c r="J38" s="113">
        <f>0</f>
        <v>0</v>
      </c>
      <c r="L38" s="34"/>
    </row>
    <row r="39" spans="2:12" s="1" customFormat="1" ht="14.45" hidden="1" customHeight="1">
      <c r="B39" s="34"/>
      <c r="E39" s="39" t="s">
        <v>47</v>
      </c>
      <c r="F39" s="110">
        <f>ROUND((ROUND((SUM(BI124:BI131) + SUM(BI151:BI367)),  2) + SUM(BI369:BI373)), 2)</f>
        <v>0</v>
      </c>
      <c r="G39" s="111"/>
      <c r="H39" s="111"/>
      <c r="I39" s="112">
        <v>0</v>
      </c>
      <c r="J39" s="110">
        <f>0</f>
        <v>0</v>
      </c>
      <c r="L39" s="34"/>
    </row>
    <row r="40" spans="2:12" s="1" customFormat="1" ht="6.95" customHeight="1">
      <c r="B40" s="34"/>
      <c r="L40" s="34"/>
    </row>
    <row r="41" spans="2:12" s="1" customFormat="1" ht="25.35" customHeight="1">
      <c r="B41" s="34"/>
      <c r="C41" s="104"/>
      <c r="D41" s="115" t="s">
        <v>48</v>
      </c>
      <c r="E41" s="62"/>
      <c r="F41" s="62"/>
      <c r="G41" s="116" t="s">
        <v>49</v>
      </c>
      <c r="H41" s="117" t="s">
        <v>50</v>
      </c>
      <c r="I41" s="62"/>
      <c r="J41" s="118">
        <f>SUM(J32:J39)</f>
        <v>0</v>
      </c>
      <c r="K41" s="119"/>
      <c r="L41" s="34"/>
    </row>
    <row r="42" spans="2:12" s="1" customFormat="1" ht="14.45" customHeight="1">
      <c r="B42" s="34"/>
      <c r="L42" s="34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4"/>
      <c r="D50" s="46" t="s">
        <v>51</v>
      </c>
      <c r="E50" s="47"/>
      <c r="F50" s="47"/>
      <c r="G50" s="46" t="s">
        <v>52</v>
      </c>
      <c r="H50" s="47"/>
      <c r="I50" s="47"/>
      <c r="J50" s="47"/>
      <c r="K50" s="47"/>
      <c r="L50" s="34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4"/>
      <c r="D61" s="48" t="s">
        <v>53</v>
      </c>
      <c r="E61" s="36"/>
      <c r="F61" s="120" t="s">
        <v>54</v>
      </c>
      <c r="G61" s="48" t="s">
        <v>53</v>
      </c>
      <c r="H61" s="36"/>
      <c r="I61" s="36"/>
      <c r="J61" s="121" t="s">
        <v>54</v>
      </c>
      <c r="K61" s="36"/>
      <c r="L61" s="34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4"/>
      <c r="D65" s="46" t="s">
        <v>55</v>
      </c>
      <c r="E65" s="47"/>
      <c r="F65" s="47"/>
      <c r="G65" s="46" t="s">
        <v>56</v>
      </c>
      <c r="H65" s="47"/>
      <c r="I65" s="47"/>
      <c r="J65" s="47"/>
      <c r="K65" s="47"/>
      <c r="L65" s="34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4"/>
      <c r="D76" s="48" t="s">
        <v>53</v>
      </c>
      <c r="E76" s="36"/>
      <c r="F76" s="120" t="s">
        <v>54</v>
      </c>
      <c r="G76" s="48" t="s">
        <v>53</v>
      </c>
      <c r="H76" s="36"/>
      <c r="I76" s="36"/>
      <c r="J76" s="121" t="s">
        <v>54</v>
      </c>
      <c r="K76" s="36"/>
      <c r="L76" s="34"/>
    </row>
    <row r="77" spans="2:12" s="1" customFormat="1" ht="14.45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34"/>
    </row>
    <row r="81" spans="2:47" s="1" customFormat="1" ht="6.95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34"/>
    </row>
    <row r="82" spans="2:47" s="1" customFormat="1" ht="24.95" customHeight="1">
      <c r="B82" s="34"/>
      <c r="C82" s="21" t="s">
        <v>129</v>
      </c>
      <c r="L82" s="34"/>
    </row>
    <row r="83" spans="2:47" s="1" customFormat="1" ht="6.95" customHeight="1">
      <c r="B83" s="34"/>
      <c r="L83" s="34"/>
    </row>
    <row r="84" spans="2:47" s="1" customFormat="1" ht="12" customHeight="1">
      <c r="B84" s="34"/>
      <c r="C84" s="27" t="s">
        <v>15</v>
      </c>
      <c r="L84" s="34"/>
    </row>
    <row r="85" spans="2:47" s="1" customFormat="1" ht="16.5" customHeight="1">
      <c r="B85" s="34"/>
      <c r="E85" s="281" t="str">
        <f>E7</f>
        <v>Rekonštrukcia SZ Električiek - Hlavná Stanica</v>
      </c>
      <c r="F85" s="282"/>
      <c r="G85" s="282"/>
      <c r="H85" s="282"/>
      <c r="L85" s="34"/>
    </row>
    <row r="86" spans="2:47" s="1" customFormat="1" ht="12" customHeight="1">
      <c r="B86" s="34"/>
      <c r="C86" s="27" t="s">
        <v>115</v>
      </c>
      <c r="L86" s="34"/>
    </row>
    <row r="87" spans="2:47" s="1" customFormat="1" ht="16.5" customHeight="1">
      <c r="B87" s="34"/>
      <c r="E87" s="234" t="str">
        <f>E9</f>
        <v>02 - Kuchynka/Denná miestnosť</v>
      </c>
      <c r="F87" s="283"/>
      <c r="G87" s="283"/>
      <c r="H87" s="283"/>
      <c r="L87" s="34"/>
    </row>
    <row r="88" spans="2:47" s="1" customFormat="1" ht="6.95" customHeight="1">
      <c r="B88" s="34"/>
      <c r="L88" s="34"/>
    </row>
    <row r="89" spans="2:47" s="1" customFormat="1" ht="12" customHeight="1">
      <c r="B89" s="34"/>
      <c r="C89" s="27" t="s">
        <v>19</v>
      </c>
      <c r="F89" s="25" t="str">
        <f>F12</f>
        <v>Bratislava</v>
      </c>
      <c r="I89" s="27" t="s">
        <v>21</v>
      </c>
      <c r="J89" s="57" t="str">
        <f>IF(J12="","",J12)</f>
        <v>13. 6. 2024</v>
      </c>
      <c r="L89" s="34"/>
    </row>
    <row r="90" spans="2:47" s="1" customFormat="1" ht="6.95" customHeight="1">
      <c r="B90" s="34"/>
      <c r="L90" s="34"/>
    </row>
    <row r="91" spans="2:47" s="1" customFormat="1" ht="15.2" customHeight="1">
      <c r="B91" s="34"/>
      <c r="C91" s="27" t="s">
        <v>23</v>
      </c>
      <c r="F91" s="25" t="str">
        <f>E15</f>
        <v>Dopravný podnik Bratislava, akciová spoločnosť</v>
      </c>
      <c r="I91" s="27" t="s">
        <v>31</v>
      </c>
      <c r="J91" s="30" t="str">
        <f>E21</f>
        <v xml:space="preserve"> </v>
      </c>
      <c r="L91" s="34"/>
    </row>
    <row r="92" spans="2:47" s="1" customFormat="1" ht="15.2" customHeight="1">
      <c r="B92" s="34"/>
      <c r="C92" s="27" t="s">
        <v>29</v>
      </c>
      <c r="F92" s="25" t="str">
        <f>IF(E18="","",E18)</f>
        <v>Vyplň údaj</v>
      </c>
      <c r="I92" s="27" t="s">
        <v>34</v>
      </c>
      <c r="J92" s="30" t="str">
        <f>E24</f>
        <v xml:space="preserve"> </v>
      </c>
      <c r="L92" s="34"/>
    </row>
    <row r="93" spans="2:47" s="1" customFormat="1" ht="10.35" customHeight="1">
      <c r="B93" s="34"/>
      <c r="L93" s="34"/>
    </row>
    <row r="94" spans="2:47" s="1" customFormat="1" ht="29.25" customHeight="1">
      <c r="B94" s="34"/>
      <c r="C94" s="122" t="s">
        <v>130</v>
      </c>
      <c r="D94" s="104"/>
      <c r="E94" s="104"/>
      <c r="F94" s="104"/>
      <c r="G94" s="104"/>
      <c r="H94" s="104"/>
      <c r="I94" s="104"/>
      <c r="J94" s="123" t="s">
        <v>131</v>
      </c>
      <c r="K94" s="104"/>
      <c r="L94" s="34"/>
    </row>
    <row r="95" spans="2:47" s="1" customFormat="1" ht="10.35" customHeight="1">
      <c r="B95" s="34"/>
      <c r="L95" s="34"/>
    </row>
    <row r="96" spans="2:47" s="1" customFormat="1" ht="22.9" customHeight="1">
      <c r="B96" s="34"/>
      <c r="C96" s="124" t="s">
        <v>132</v>
      </c>
      <c r="J96" s="71">
        <f>J151</f>
        <v>0</v>
      </c>
      <c r="L96" s="34"/>
      <c r="AU96" s="17" t="s">
        <v>133</v>
      </c>
    </row>
    <row r="97" spans="2:12" s="8" customFormat="1" ht="24.95" customHeight="1">
      <c r="B97" s="125"/>
      <c r="D97" s="126" t="s">
        <v>134</v>
      </c>
      <c r="E97" s="127"/>
      <c r="F97" s="127"/>
      <c r="G97" s="127"/>
      <c r="H97" s="127"/>
      <c r="I97" s="127"/>
      <c r="J97" s="128">
        <f>J152</f>
        <v>0</v>
      </c>
      <c r="L97" s="125"/>
    </row>
    <row r="98" spans="2:12" s="9" customFormat="1" ht="19.899999999999999" customHeight="1">
      <c r="B98" s="129"/>
      <c r="D98" s="130" t="s">
        <v>135</v>
      </c>
      <c r="E98" s="131"/>
      <c r="F98" s="131"/>
      <c r="G98" s="131"/>
      <c r="H98" s="131"/>
      <c r="I98" s="131"/>
      <c r="J98" s="132">
        <f>J153</f>
        <v>0</v>
      </c>
      <c r="L98" s="129"/>
    </row>
    <row r="99" spans="2:12" s="9" customFormat="1" ht="19.899999999999999" customHeight="1">
      <c r="B99" s="129"/>
      <c r="D99" s="130" t="s">
        <v>136</v>
      </c>
      <c r="E99" s="131"/>
      <c r="F99" s="131"/>
      <c r="G99" s="131"/>
      <c r="H99" s="131"/>
      <c r="I99" s="131"/>
      <c r="J99" s="132">
        <f>J174</f>
        <v>0</v>
      </c>
      <c r="L99" s="129"/>
    </row>
    <row r="100" spans="2:12" s="9" customFormat="1" ht="19.899999999999999" customHeight="1">
      <c r="B100" s="129"/>
      <c r="D100" s="130" t="s">
        <v>137</v>
      </c>
      <c r="E100" s="131"/>
      <c r="F100" s="131"/>
      <c r="G100" s="131"/>
      <c r="H100" s="131"/>
      <c r="I100" s="131"/>
      <c r="J100" s="132">
        <f>J213</f>
        <v>0</v>
      </c>
      <c r="L100" s="129"/>
    </row>
    <row r="101" spans="2:12" s="8" customFormat="1" ht="24.95" customHeight="1">
      <c r="B101" s="125"/>
      <c r="D101" s="126" t="s">
        <v>138</v>
      </c>
      <c r="E101" s="127"/>
      <c r="F101" s="127"/>
      <c r="G101" s="127"/>
      <c r="H101" s="127"/>
      <c r="I101" s="127"/>
      <c r="J101" s="128">
        <f>J215</f>
        <v>0</v>
      </c>
      <c r="L101" s="125"/>
    </row>
    <row r="102" spans="2:12" s="9" customFormat="1" ht="19.899999999999999" customHeight="1">
      <c r="B102" s="129"/>
      <c r="D102" s="130" t="s">
        <v>141</v>
      </c>
      <c r="E102" s="131"/>
      <c r="F102" s="131"/>
      <c r="G102" s="131"/>
      <c r="H102" s="131"/>
      <c r="I102" s="131"/>
      <c r="J102" s="132">
        <f>J216</f>
        <v>0</v>
      </c>
      <c r="L102" s="129"/>
    </row>
    <row r="103" spans="2:12" s="9" customFormat="1" ht="19.899999999999999" customHeight="1">
      <c r="B103" s="129"/>
      <c r="D103" s="130" t="s">
        <v>851</v>
      </c>
      <c r="E103" s="131"/>
      <c r="F103" s="131"/>
      <c r="G103" s="131"/>
      <c r="H103" s="131"/>
      <c r="I103" s="131"/>
      <c r="J103" s="132">
        <f>J222</f>
        <v>0</v>
      </c>
      <c r="L103" s="129"/>
    </row>
    <row r="104" spans="2:12" s="9" customFormat="1" ht="19.899999999999999" customHeight="1">
      <c r="B104" s="129"/>
      <c r="D104" s="130" t="s">
        <v>142</v>
      </c>
      <c r="E104" s="131"/>
      <c r="F104" s="131"/>
      <c r="G104" s="131"/>
      <c r="H104" s="131"/>
      <c r="I104" s="131"/>
      <c r="J104" s="132">
        <f>J224</f>
        <v>0</v>
      </c>
      <c r="L104" s="129"/>
    </row>
    <row r="105" spans="2:12" s="9" customFormat="1" ht="19.899999999999999" customHeight="1">
      <c r="B105" s="129"/>
      <c r="D105" s="130" t="s">
        <v>143</v>
      </c>
      <c r="E105" s="131"/>
      <c r="F105" s="131"/>
      <c r="G105" s="131"/>
      <c r="H105" s="131"/>
      <c r="I105" s="131"/>
      <c r="J105" s="132">
        <f>J229</f>
        <v>0</v>
      </c>
      <c r="L105" s="129"/>
    </row>
    <row r="106" spans="2:12" s="9" customFormat="1" ht="19.899999999999999" customHeight="1">
      <c r="B106" s="129"/>
      <c r="D106" s="130" t="s">
        <v>144</v>
      </c>
      <c r="E106" s="131"/>
      <c r="F106" s="131"/>
      <c r="G106" s="131"/>
      <c r="H106" s="131"/>
      <c r="I106" s="131"/>
      <c r="J106" s="132">
        <f>J238</f>
        <v>0</v>
      </c>
      <c r="L106" s="129"/>
    </row>
    <row r="107" spans="2:12" s="9" customFormat="1" ht="19.899999999999999" customHeight="1">
      <c r="B107" s="129"/>
      <c r="D107" s="130" t="s">
        <v>852</v>
      </c>
      <c r="E107" s="131"/>
      <c r="F107" s="131"/>
      <c r="G107" s="131"/>
      <c r="H107" s="131"/>
      <c r="I107" s="131"/>
      <c r="J107" s="132">
        <f>J245</f>
        <v>0</v>
      </c>
      <c r="L107" s="129"/>
    </row>
    <row r="108" spans="2:12" s="9" customFormat="1" ht="19.899999999999999" customHeight="1">
      <c r="B108" s="129"/>
      <c r="D108" s="130" t="s">
        <v>145</v>
      </c>
      <c r="E108" s="131"/>
      <c r="F108" s="131"/>
      <c r="G108" s="131"/>
      <c r="H108" s="131"/>
      <c r="I108" s="131"/>
      <c r="J108" s="132">
        <f>J250</f>
        <v>0</v>
      </c>
      <c r="L108" s="129"/>
    </row>
    <row r="109" spans="2:12" s="9" customFormat="1" ht="19.899999999999999" customHeight="1">
      <c r="B109" s="129"/>
      <c r="D109" s="130" t="s">
        <v>146</v>
      </c>
      <c r="E109" s="131"/>
      <c r="F109" s="131"/>
      <c r="G109" s="131"/>
      <c r="H109" s="131"/>
      <c r="I109" s="131"/>
      <c r="J109" s="132">
        <f>J294</f>
        <v>0</v>
      </c>
      <c r="L109" s="129"/>
    </row>
    <row r="110" spans="2:12" s="9" customFormat="1" ht="19.899999999999999" customHeight="1">
      <c r="B110" s="129"/>
      <c r="D110" s="130" t="s">
        <v>148</v>
      </c>
      <c r="E110" s="131"/>
      <c r="F110" s="131"/>
      <c r="G110" s="131"/>
      <c r="H110" s="131"/>
      <c r="I110" s="131"/>
      <c r="J110" s="132">
        <f>J300</f>
        <v>0</v>
      </c>
      <c r="L110" s="129"/>
    </row>
    <row r="111" spans="2:12" s="9" customFormat="1" ht="19.899999999999999" customHeight="1">
      <c r="B111" s="129"/>
      <c r="D111" s="130" t="s">
        <v>149</v>
      </c>
      <c r="E111" s="131"/>
      <c r="F111" s="131"/>
      <c r="G111" s="131"/>
      <c r="H111" s="131"/>
      <c r="I111" s="131"/>
      <c r="J111" s="132">
        <f>J311</f>
        <v>0</v>
      </c>
      <c r="L111" s="129"/>
    </row>
    <row r="112" spans="2:12" s="9" customFormat="1" ht="19.899999999999999" customHeight="1">
      <c r="B112" s="129"/>
      <c r="D112" s="130" t="s">
        <v>150</v>
      </c>
      <c r="E112" s="131"/>
      <c r="F112" s="131"/>
      <c r="G112" s="131"/>
      <c r="H112" s="131"/>
      <c r="I112" s="131"/>
      <c r="J112" s="132">
        <f>J317</f>
        <v>0</v>
      </c>
      <c r="L112" s="129"/>
    </row>
    <row r="113" spans="2:65" s="9" customFormat="1" ht="19.899999999999999" customHeight="1">
      <c r="B113" s="129"/>
      <c r="D113" s="130" t="s">
        <v>151</v>
      </c>
      <c r="E113" s="131"/>
      <c r="F113" s="131"/>
      <c r="G113" s="131"/>
      <c r="H113" s="131"/>
      <c r="I113" s="131"/>
      <c r="J113" s="132">
        <f>J324</f>
        <v>0</v>
      </c>
      <c r="L113" s="129"/>
    </row>
    <row r="114" spans="2:65" s="9" customFormat="1" ht="19.899999999999999" customHeight="1">
      <c r="B114" s="129"/>
      <c r="D114" s="130" t="s">
        <v>853</v>
      </c>
      <c r="E114" s="131"/>
      <c r="F114" s="131"/>
      <c r="G114" s="131"/>
      <c r="H114" s="131"/>
      <c r="I114" s="131"/>
      <c r="J114" s="132">
        <f>J339</f>
        <v>0</v>
      </c>
      <c r="L114" s="129"/>
    </row>
    <row r="115" spans="2:65" s="8" customFormat="1" ht="24.95" customHeight="1">
      <c r="B115" s="125"/>
      <c r="D115" s="126" t="s">
        <v>152</v>
      </c>
      <c r="E115" s="127"/>
      <c r="F115" s="127"/>
      <c r="G115" s="127"/>
      <c r="H115" s="127"/>
      <c r="I115" s="127"/>
      <c r="J115" s="128">
        <f>J341</f>
        <v>0</v>
      </c>
      <c r="L115" s="125"/>
    </row>
    <row r="116" spans="2:65" s="9" customFormat="1" ht="19.899999999999999" customHeight="1">
      <c r="B116" s="129"/>
      <c r="D116" s="130" t="s">
        <v>153</v>
      </c>
      <c r="E116" s="131"/>
      <c r="F116" s="131"/>
      <c r="G116" s="131"/>
      <c r="H116" s="131"/>
      <c r="I116" s="131"/>
      <c r="J116" s="132">
        <f>J342</f>
        <v>0</v>
      </c>
      <c r="L116" s="129"/>
    </row>
    <row r="117" spans="2:65" s="9" customFormat="1" ht="19.899999999999999" customHeight="1">
      <c r="B117" s="129"/>
      <c r="D117" s="130" t="s">
        <v>154</v>
      </c>
      <c r="E117" s="131"/>
      <c r="F117" s="131"/>
      <c r="G117" s="131"/>
      <c r="H117" s="131"/>
      <c r="I117" s="131"/>
      <c r="J117" s="132">
        <f>J353</f>
        <v>0</v>
      </c>
      <c r="L117" s="129"/>
    </row>
    <row r="118" spans="2:65" s="8" customFormat="1" ht="24.95" customHeight="1">
      <c r="B118" s="125"/>
      <c r="D118" s="126" t="s">
        <v>155</v>
      </c>
      <c r="E118" s="127"/>
      <c r="F118" s="127"/>
      <c r="G118" s="127"/>
      <c r="H118" s="127"/>
      <c r="I118" s="127"/>
      <c r="J118" s="128">
        <f>J357</f>
        <v>0</v>
      </c>
      <c r="L118" s="125"/>
    </row>
    <row r="119" spans="2:65" s="8" customFormat="1" ht="24.95" customHeight="1">
      <c r="B119" s="125"/>
      <c r="D119" s="126" t="s">
        <v>156</v>
      </c>
      <c r="E119" s="127"/>
      <c r="F119" s="127"/>
      <c r="G119" s="127"/>
      <c r="H119" s="127"/>
      <c r="I119" s="127"/>
      <c r="J119" s="128">
        <f>J361</f>
        <v>0</v>
      </c>
      <c r="L119" s="125"/>
    </row>
    <row r="120" spans="2:65" s="8" customFormat="1" ht="24.95" customHeight="1">
      <c r="B120" s="125"/>
      <c r="D120" s="126" t="s">
        <v>157</v>
      </c>
      <c r="E120" s="127"/>
      <c r="F120" s="127"/>
      <c r="G120" s="127"/>
      <c r="H120" s="127"/>
      <c r="I120" s="127"/>
      <c r="J120" s="128">
        <f>J364</f>
        <v>0</v>
      </c>
      <c r="L120" s="125"/>
    </row>
    <row r="121" spans="2:65" s="8" customFormat="1" ht="21.75" customHeight="1">
      <c r="B121" s="125"/>
      <c r="D121" s="133" t="s">
        <v>158</v>
      </c>
      <c r="J121" s="134">
        <f>J368</f>
        <v>0</v>
      </c>
      <c r="L121" s="125"/>
    </row>
    <row r="122" spans="2:65" s="1" customFormat="1" ht="21.75" customHeight="1">
      <c r="B122" s="34"/>
      <c r="L122" s="34"/>
    </row>
    <row r="123" spans="2:65" s="1" customFormat="1" ht="6.95" customHeight="1">
      <c r="B123" s="34"/>
      <c r="L123" s="34"/>
    </row>
    <row r="124" spans="2:65" s="1" customFormat="1" ht="29.25" customHeight="1">
      <c r="B124" s="34"/>
      <c r="C124" s="124" t="s">
        <v>159</v>
      </c>
      <c r="J124" s="135">
        <f>ROUND(J125 + J126 + J127 + J128 + J129 + J130,2)</f>
        <v>0</v>
      </c>
      <c r="L124" s="34"/>
      <c r="N124" s="136" t="s">
        <v>42</v>
      </c>
    </row>
    <row r="125" spans="2:65" s="1" customFormat="1" ht="18" customHeight="1">
      <c r="B125" s="34"/>
      <c r="D125" s="254" t="s">
        <v>160</v>
      </c>
      <c r="E125" s="253"/>
      <c r="F125" s="253"/>
      <c r="J125" s="95">
        <v>0</v>
      </c>
      <c r="L125" s="137"/>
      <c r="M125" s="138"/>
      <c r="N125" s="139" t="s">
        <v>44</v>
      </c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40" t="s">
        <v>161</v>
      </c>
      <c r="AZ125" s="138"/>
      <c r="BA125" s="138"/>
      <c r="BB125" s="138"/>
      <c r="BC125" s="138"/>
      <c r="BD125" s="138"/>
      <c r="BE125" s="141">
        <f t="shared" ref="BE125:BE130" si="0">IF(N125="základná",J125,0)</f>
        <v>0</v>
      </c>
      <c r="BF125" s="141">
        <f t="shared" ref="BF125:BF130" si="1">IF(N125="znížená",J125,0)</f>
        <v>0</v>
      </c>
      <c r="BG125" s="141">
        <f t="shared" ref="BG125:BG130" si="2">IF(N125="zákl. prenesená",J125,0)</f>
        <v>0</v>
      </c>
      <c r="BH125" s="141">
        <f t="shared" ref="BH125:BH130" si="3">IF(N125="zníž. prenesená",J125,0)</f>
        <v>0</v>
      </c>
      <c r="BI125" s="141">
        <f t="shared" ref="BI125:BI130" si="4">IF(N125="nulová",J125,0)</f>
        <v>0</v>
      </c>
      <c r="BJ125" s="140" t="s">
        <v>102</v>
      </c>
      <c r="BK125" s="138"/>
      <c r="BL125" s="138"/>
      <c r="BM125" s="138"/>
    </row>
    <row r="126" spans="2:65" s="1" customFormat="1" ht="18" customHeight="1">
      <c r="B126" s="34"/>
      <c r="D126" s="254" t="s">
        <v>162</v>
      </c>
      <c r="E126" s="253"/>
      <c r="F126" s="253"/>
      <c r="J126" s="95">
        <v>0</v>
      </c>
      <c r="L126" s="137"/>
      <c r="M126" s="138"/>
      <c r="N126" s="139" t="s">
        <v>44</v>
      </c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40" t="s">
        <v>161</v>
      </c>
      <c r="AZ126" s="138"/>
      <c r="BA126" s="138"/>
      <c r="BB126" s="138"/>
      <c r="BC126" s="138"/>
      <c r="BD126" s="138"/>
      <c r="BE126" s="141">
        <f t="shared" si="0"/>
        <v>0</v>
      </c>
      <c r="BF126" s="141">
        <f t="shared" si="1"/>
        <v>0</v>
      </c>
      <c r="BG126" s="141">
        <f t="shared" si="2"/>
        <v>0</v>
      </c>
      <c r="BH126" s="141">
        <f t="shared" si="3"/>
        <v>0</v>
      </c>
      <c r="BI126" s="141">
        <f t="shared" si="4"/>
        <v>0</v>
      </c>
      <c r="BJ126" s="140" t="s">
        <v>102</v>
      </c>
      <c r="BK126" s="138"/>
      <c r="BL126" s="138"/>
      <c r="BM126" s="138"/>
    </row>
    <row r="127" spans="2:65" s="1" customFormat="1" ht="18" customHeight="1">
      <c r="B127" s="34"/>
      <c r="D127" s="254" t="s">
        <v>163</v>
      </c>
      <c r="E127" s="253"/>
      <c r="F127" s="253"/>
      <c r="J127" s="95">
        <v>0</v>
      </c>
      <c r="L127" s="137"/>
      <c r="M127" s="138"/>
      <c r="N127" s="139" t="s">
        <v>44</v>
      </c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  <c r="AW127" s="138"/>
      <c r="AX127" s="138"/>
      <c r="AY127" s="140" t="s">
        <v>161</v>
      </c>
      <c r="AZ127" s="138"/>
      <c r="BA127" s="138"/>
      <c r="BB127" s="138"/>
      <c r="BC127" s="138"/>
      <c r="BD127" s="138"/>
      <c r="BE127" s="141">
        <f t="shared" si="0"/>
        <v>0</v>
      </c>
      <c r="BF127" s="141">
        <f t="shared" si="1"/>
        <v>0</v>
      </c>
      <c r="BG127" s="141">
        <f t="shared" si="2"/>
        <v>0</v>
      </c>
      <c r="BH127" s="141">
        <f t="shared" si="3"/>
        <v>0</v>
      </c>
      <c r="BI127" s="141">
        <f t="shared" si="4"/>
        <v>0</v>
      </c>
      <c r="BJ127" s="140" t="s">
        <v>102</v>
      </c>
      <c r="BK127" s="138"/>
      <c r="BL127" s="138"/>
      <c r="BM127" s="138"/>
    </row>
    <row r="128" spans="2:65" s="1" customFormat="1" ht="18" customHeight="1">
      <c r="B128" s="34"/>
      <c r="D128" s="254" t="s">
        <v>164</v>
      </c>
      <c r="E128" s="253"/>
      <c r="F128" s="253"/>
      <c r="J128" s="95">
        <v>0</v>
      </c>
      <c r="L128" s="137"/>
      <c r="M128" s="138"/>
      <c r="N128" s="139" t="s">
        <v>44</v>
      </c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  <c r="AV128" s="138"/>
      <c r="AW128" s="138"/>
      <c r="AX128" s="138"/>
      <c r="AY128" s="140" t="s">
        <v>161</v>
      </c>
      <c r="AZ128" s="138"/>
      <c r="BA128" s="138"/>
      <c r="BB128" s="138"/>
      <c r="BC128" s="138"/>
      <c r="BD128" s="138"/>
      <c r="BE128" s="141">
        <f t="shared" si="0"/>
        <v>0</v>
      </c>
      <c r="BF128" s="141">
        <f t="shared" si="1"/>
        <v>0</v>
      </c>
      <c r="BG128" s="141">
        <f t="shared" si="2"/>
        <v>0</v>
      </c>
      <c r="BH128" s="141">
        <f t="shared" si="3"/>
        <v>0</v>
      </c>
      <c r="BI128" s="141">
        <f t="shared" si="4"/>
        <v>0</v>
      </c>
      <c r="BJ128" s="140" t="s">
        <v>102</v>
      </c>
      <c r="BK128" s="138"/>
      <c r="BL128" s="138"/>
      <c r="BM128" s="138"/>
    </row>
    <row r="129" spans="2:65" s="1" customFormat="1" ht="18" customHeight="1">
      <c r="B129" s="34"/>
      <c r="D129" s="254" t="s">
        <v>165</v>
      </c>
      <c r="E129" s="253"/>
      <c r="F129" s="253"/>
      <c r="J129" s="95">
        <v>0</v>
      </c>
      <c r="L129" s="137"/>
      <c r="M129" s="138"/>
      <c r="N129" s="139" t="s">
        <v>44</v>
      </c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  <c r="AV129" s="138"/>
      <c r="AW129" s="138"/>
      <c r="AX129" s="138"/>
      <c r="AY129" s="140" t="s">
        <v>161</v>
      </c>
      <c r="AZ129" s="138"/>
      <c r="BA129" s="138"/>
      <c r="BB129" s="138"/>
      <c r="BC129" s="138"/>
      <c r="BD129" s="138"/>
      <c r="BE129" s="141">
        <f t="shared" si="0"/>
        <v>0</v>
      </c>
      <c r="BF129" s="141">
        <f t="shared" si="1"/>
        <v>0</v>
      </c>
      <c r="BG129" s="141">
        <f t="shared" si="2"/>
        <v>0</v>
      </c>
      <c r="BH129" s="141">
        <f t="shared" si="3"/>
        <v>0</v>
      </c>
      <c r="BI129" s="141">
        <f t="shared" si="4"/>
        <v>0</v>
      </c>
      <c r="BJ129" s="140" t="s">
        <v>102</v>
      </c>
      <c r="BK129" s="138"/>
      <c r="BL129" s="138"/>
      <c r="BM129" s="138"/>
    </row>
    <row r="130" spans="2:65" s="1" customFormat="1" ht="18" customHeight="1">
      <c r="B130" s="34"/>
      <c r="D130" s="94" t="s">
        <v>166</v>
      </c>
      <c r="J130" s="95">
        <f>ROUND(J30*T130,2)</f>
        <v>0</v>
      </c>
      <c r="L130" s="137"/>
      <c r="M130" s="138"/>
      <c r="N130" s="139" t="s">
        <v>44</v>
      </c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  <c r="AW130" s="138"/>
      <c r="AX130" s="138"/>
      <c r="AY130" s="140" t="s">
        <v>167</v>
      </c>
      <c r="AZ130" s="138"/>
      <c r="BA130" s="138"/>
      <c r="BB130" s="138"/>
      <c r="BC130" s="138"/>
      <c r="BD130" s="138"/>
      <c r="BE130" s="141">
        <f t="shared" si="0"/>
        <v>0</v>
      </c>
      <c r="BF130" s="141">
        <f t="shared" si="1"/>
        <v>0</v>
      </c>
      <c r="BG130" s="141">
        <f t="shared" si="2"/>
        <v>0</v>
      </c>
      <c r="BH130" s="141">
        <f t="shared" si="3"/>
        <v>0</v>
      </c>
      <c r="BI130" s="141">
        <f t="shared" si="4"/>
        <v>0</v>
      </c>
      <c r="BJ130" s="140" t="s">
        <v>102</v>
      </c>
      <c r="BK130" s="138"/>
      <c r="BL130" s="138"/>
      <c r="BM130" s="138"/>
    </row>
    <row r="131" spans="2:65" s="1" customFormat="1" ht="11.25">
      <c r="B131" s="34"/>
      <c r="L131" s="34"/>
    </row>
    <row r="132" spans="2:65" s="1" customFormat="1" ht="29.25" customHeight="1">
      <c r="B132" s="34"/>
      <c r="C132" s="103" t="s">
        <v>99</v>
      </c>
      <c r="D132" s="104"/>
      <c r="E132" s="104"/>
      <c r="F132" s="104"/>
      <c r="G132" s="104"/>
      <c r="H132" s="104"/>
      <c r="I132" s="104"/>
      <c r="J132" s="105">
        <f>ROUND(J96+J124,2)</f>
        <v>0</v>
      </c>
      <c r="K132" s="104"/>
      <c r="L132" s="34"/>
    </row>
    <row r="133" spans="2:65" s="1" customFormat="1" ht="6.95" customHeight="1">
      <c r="B133" s="49"/>
      <c r="C133" s="50"/>
      <c r="D133" s="50"/>
      <c r="E133" s="50"/>
      <c r="F133" s="50"/>
      <c r="G133" s="50"/>
      <c r="H133" s="50"/>
      <c r="I133" s="50"/>
      <c r="J133" s="50"/>
      <c r="K133" s="50"/>
      <c r="L133" s="34"/>
    </row>
    <row r="137" spans="2:65" s="1" customFormat="1" ht="6.95" customHeight="1">
      <c r="B137" s="51"/>
      <c r="C137" s="52"/>
      <c r="D137" s="52"/>
      <c r="E137" s="52"/>
      <c r="F137" s="52"/>
      <c r="G137" s="52"/>
      <c r="H137" s="52"/>
      <c r="I137" s="52"/>
      <c r="J137" s="52"/>
      <c r="K137" s="52"/>
      <c r="L137" s="34"/>
    </row>
    <row r="138" spans="2:65" s="1" customFormat="1" ht="24.95" customHeight="1">
      <c r="B138" s="34"/>
      <c r="C138" s="21" t="s">
        <v>168</v>
      </c>
      <c r="L138" s="34"/>
    </row>
    <row r="139" spans="2:65" s="1" customFormat="1" ht="6.95" customHeight="1">
      <c r="B139" s="34"/>
      <c r="L139" s="34"/>
    </row>
    <row r="140" spans="2:65" s="1" customFormat="1" ht="12" customHeight="1">
      <c r="B140" s="34"/>
      <c r="C140" s="27" t="s">
        <v>15</v>
      </c>
      <c r="L140" s="34"/>
    </row>
    <row r="141" spans="2:65" s="1" customFormat="1" ht="16.5" customHeight="1">
      <c r="B141" s="34"/>
      <c r="E141" s="281" t="str">
        <f>E7</f>
        <v>Rekonštrukcia SZ Električiek - Hlavná Stanica</v>
      </c>
      <c r="F141" s="282"/>
      <c r="G141" s="282"/>
      <c r="H141" s="282"/>
      <c r="L141" s="34"/>
    </row>
    <row r="142" spans="2:65" s="1" customFormat="1" ht="12" customHeight="1">
      <c r="B142" s="34"/>
      <c r="C142" s="27" t="s">
        <v>115</v>
      </c>
      <c r="L142" s="34"/>
    </row>
    <row r="143" spans="2:65" s="1" customFormat="1" ht="16.5" customHeight="1">
      <c r="B143" s="34"/>
      <c r="E143" s="234" t="str">
        <f>E9</f>
        <v>02 - Kuchynka/Denná miestnosť</v>
      </c>
      <c r="F143" s="283"/>
      <c r="G143" s="283"/>
      <c r="H143" s="283"/>
      <c r="L143" s="34"/>
    </row>
    <row r="144" spans="2:65" s="1" customFormat="1" ht="6.95" customHeight="1">
      <c r="B144" s="34"/>
      <c r="L144" s="34"/>
    </row>
    <row r="145" spans="2:65" s="1" customFormat="1" ht="12" customHeight="1">
      <c r="B145" s="34"/>
      <c r="C145" s="27" t="s">
        <v>19</v>
      </c>
      <c r="F145" s="25" t="str">
        <f>F12</f>
        <v>Bratislava</v>
      </c>
      <c r="I145" s="27" t="s">
        <v>21</v>
      </c>
      <c r="J145" s="57" t="str">
        <f>IF(J12="","",J12)</f>
        <v>13. 6. 2024</v>
      </c>
      <c r="L145" s="34"/>
    </row>
    <row r="146" spans="2:65" s="1" customFormat="1" ht="6.95" customHeight="1">
      <c r="B146" s="34"/>
      <c r="L146" s="34"/>
    </row>
    <row r="147" spans="2:65" s="1" customFormat="1" ht="15.2" customHeight="1">
      <c r="B147" s="34"/>
      <c r="C147" s="27" t="s">
        <v>23</v>
      </c>
      <c r="F147" s="25" t="str">
        <f>E15</f>
        <v>Dopravný podnik Bratislava, akciová spoločnosť</v>
      </c>
      <c r="I147" s="27" t="s">
        <v>31</v>
      </c>
      <c r="J147" s="30" t="str">
        <f>E21</f>
        <v xml:space="preserve"> </v>
      </c>
      <c r="L147" s="34"/>
    </row>
    <row r="148" spans="2:65" s="1" customFormat="1" ht="15.2" customHeight="1">
      <c r="B148" s="34"/>
      <c r="C148" s="27" t="s">
        <v>29</v>
      </c>
      <c r="F148" s="25" t="str">
        <f>IF(E18="","",E18)</f>
        <v>Vyplň údaj</v>
      </c>
      <c r="I148" s="27" t="s">
        <v>34</v>
      </c>
      <c r="J148" s="30" t="str">
        <f>E24</f>
        <v xml:space="preserve"> </v>
      </c>
      <c r="L148" s="34"/>
    </row>
    <row r="149" spans="2:65" s="1" customFormat="1" ht="10.35" customHeight="1">
      <c r="B149" s="34"/>
      <c r="L149" s="34"/>
    </row>
    <row r="150" spans="2:65" s="10" customFormat="1" ht="29.25" customHeight="1">
      <c r="B150" s="142"/>
      <c r="C150" s="143" t="s">
        <v>169</v>
      </c>
      <c r="D150" s="144" t="s">
        <v>63</v>
      </c>
      <c r="E150" s="144" t="s">
        <v>59</v>
      </c>
      <c r="F150" s="144" t="s">
        <v>60</v>
      </c>
      <c r="G150" s="144" t="s">
        <v>170</v>
      </c>
      <c r="H150" s="144" t="s">
        <v>171</v>
      </c>
      <c r="I150" s="144" t="s">
        <v>172</v>
      </c>
      <c r="J150" s="145" t="s">
        <v>131</v>
      </c>
      <c r="K150" s="146" t="s">
        <v>173</v>
      </c>
      <c r="L150" s="142"/>
      <c r="M150" s="64" t="s">
        <v>1</v>
      </c>
      <c r="N150" s="65" t="s">
        <v>42</v>
      </c>
      <c r="O150" s="65" t="s">
        <v>174</v>
      </c>
      <c r="P150" s="65" t="s">
        <v>175</v>
      </c>
      <c r="Q150" s="65" t="s">
        <v>176</v>
      </c>
      <c r="R150" s="65" t="s">
        <v>177</v>
      </c>
      <c r="S150" s="65" t="s">
        <v>178</v>
      </c>
      <c r="T150" s="66" t="s">
        <v>179</v>
      </c>
    </row>
    <row r="151" spans="2:65" s="1" customFormat="1" ht="22.9" customHeight="1">
      <c r="B151" s="34"/>
      <c r="C151" s="69" t="s">
        <v>128</v>
      </c>
      <c r="J151" s="147">
        <f>BK151</f>
        <v>0</v>
      </c>
      <c r="L151" s="34"/>
      <c r="M151" s="67"/>
      <c r="N151" s="58"/>
      <c r="O151" s="58"/>
      <c r="P151" s="148">
        <f>P152+P215+P341+P357+P361+P364+P368</f>
        <v>0</v>
      </c>
      <c r="Q151" s="58"/>
      <c r="R151" s="148">
        <f>R152+R215+R341+R357+R361+R364+R368</f>
        <v>2.0296782052199993</v>
      </c>
      <c r="S151" s="58"/>
      <c r="T151" s="149">
        <f>T152+T215+T341+T357+T361+T364+T368</f>
        <v>3.9748876000000006</v>
      </c>
      <c r="AT151" s="17" t="s">
        <v>77</v>
      </c>
      <c r="AU151" s="17" t="s">
        <v>133</v>
      </c>
      <c r="BK151" s="150">
        <f>BK152+BK215+BK341+BK357+BK361+BK364+BK368</f>
        <v>0</v>
      </c>
    </row>
    <row r="152" spans="2:65" s="11" customFormat="1" ht="25.9" customHeight="1">
      <c r="B152" s="151"/>
      <c r="D152" s="152" t="s">
        <v>77</v>
      </c>
      <c r="E152" s="153" t="s">
        <v>180</v>
      </c>
      <c r="F152" s="153" t="s">
        <v>181</v>
      </c>
      <c r="I152" s="154"/>
      <c r="J152" s="134">
        <f>BK152</f>
        <v>0</v>
      </c>
      <c r="L152" s="151"/>
      <c r="M152" s="155"/>
      <c r="P152" s="156">
        <f>P153+P174+P213</f>
        <v>0</v>
      </c>
      <c r="R152" s="156">
        <f>R153+R174+R213</f>
        <v>0.78580977199999991</v>
      </c>
      <c r="T152" s="157">
        <f>T153+T174+T213</f>
        <v>3.0696480000000004</v>
      </c>
      <c r="AR152" s="152" t="s">
        <v>86</v>
      </c>
      <c r="AT152" s="158" t="s">
        <v>77</v>
      </c>
      <c r="AU152" s="158" t="s">
        <v>78</v>
      </c>
      <c r="AY152" s="152" t="s">
        <v>182</v>
      </c>
      <c r="BK152" s="159">
        <f>BK153+BK174+BK213</f>
        <v>0</v>
      </c>
    </row>
    <row r="153" spans="2:65" s="11" customFormat="1" ht="22.9" customHeight="1">
      <c r="B153" s="151"/>
      <c r="D153" s="152" t="s">
        <v>77</v>
      </c>
      <c r="E153" s="160" t="s">
        <v>183</v>
      </c>
      <c r="F153" s="160" t="s">
        <v>184</v>
      </c>
      <c r="I153" s="154"/>
      <c r="J153" s="161">
        <f>BK153</f>
        <v>0</v>
      </c>
      <c r="L153" s="151"/>
      <c r="M153" s="155"/>
      <c r="P153" s="156">
        <f>SUM(P154:P173)</f>
        <v>0</v>
      </c>
      <c r="R153" s="156">
        <f>SUM(R154:R173)</f>
        <v>0.65307172199999997</v>
      </c>
      <c r="T153" s="157">
        <f>SUM(T154:T173)</f>
        <v>0</v>
      </c>
      <c r="AR153" s="152" t="s">
        <v>86</v>
      </c>
      <c r="AT153" s="158" t="s">
        <v>77</v>
      </c>
      <c r="AU153" s="158" t="s">
        <v>86</v>
      </c>
      <c r="AY153" s="152" t="s">
        <v>182</v>
      </c>
      <c r="BK153" s="159">
        <f>SUM(BK154:BK173)</f>
        <v>0</v>
      </c>
    </row>
    <row r="154" spans="2:65" s="1" customFormat="1" ht="24.2" customHeight="1">
      <c r="B154" s="34"/>
      <c r="C154" s="162" t="s">
        <v>86</v>
      </c>
      <c r="D154" s="162" t="s">
        <v>185</v>
      </c>
      <c r="E154" s="163" t="s">
        <v>186</v>
      </c>
      <c r="F154" s="164" t="s">
        <v>187</v>
      </c>
      <c r="G154" s="165" t="s">
        <v>188</v>
      </c>
      <c r="H154" s="166">
        <v>5.0869999999999997</v>
      </c>
      <c r="I154" s="167"/>
      <c r="J154" s="168">
        <f>ROUND(I154*H154,2)</f>
        <v>0</v>
      </c>
      <c r="K154" s="169"/>
      <c r="L154" s="34"/>
      <c r="M154" s="170" t="s">
        <v>1</v>
      </c>
      <c r="N154" s="136" t="s">
        <v>44</v>
      </c>
      <c r="P154" s="171">
        <f>O154*H154</f>
        <v>0</v>
      </c>
      <c r="Q154" s="171">
        <v>2.0000000000000001E-4</v>
      </c>
      <c r="R154" s="171">
        <f>Q154*H154</f>
        <v>1.0173999999999999E-3</v>
      </c>
      <c r="S154" s="171">
        <v>0</v>
      </c>
      <c r="T154" s="172">
        <f>S154*H154</f>
        <v>0</v>
      </c>
      <c r="AR154" s="173" t="s">
        <v>189</v>
      </c>
      <c r="AT154" s="173" t="s">
        <v>185</v>
      </c>
      <c r="AU154" s="173" t="s">
        <v>102</v>
      </c>
      <c r="AY154" s="17" t="s">
        <v>182</v>
      </c>
      <c r="BE154" s="99">
        <f>IF(N154="základná",J154,0)</f>
        <v>0</v>
      </c>
      <c r="BF154" s="99">
        <f>IF(N154="znížená",J154,0)</f>
        <v>0</v>
      </c>
      <c r="BG154" s="99">
        <f>IF(N154="zákl. prenesená",J154,0)</f>
        <v>0</v>
      </c>
      <c r="BH154" s="99">
        <f>IF(N154="zníž. prenesená",J154,0)</f>
        <v>0</v>
      </c>
      <c r="BI154" s="99">
        <f>IF(N154="nulová",J154,0)</f>
        <v>0</v>
      </c>
      <c r="BJ154" s="17" t="s">
        <v>102</v>
      </c>
      <c r="BK154" s="99">
        <f>ROUND(I154*H154,2)</f>
        <v>0</v>
      </c>
      <c r="BL154" s="17" t="s">
        <v>189</v>
      </c>
      <c r="BM154" s="173" t="s">
        <v>854</v>
      </c>
    </row>
    <row r="155" spans="2:65" s="13" customFormat="1" ht="11.25">
      <c r="B155" s="181"/>
      <c r="D155" s="175" t="s">
        <v>191</v>
      </c>
      <c r="E155" s="182" t="s">
        <v>1</v>
      </c>
      <c r="F155" s="183" t="s">
        <v>855</v>
      </c>
      <c r="H155" s="184">
        <v>3</v>
      </c>
      <c r="I155" s="185"/>
      <c r="L155" s="181"/>
      <c r="M155" s="186"/>
      <c r="T155" s="187"/>
      <c r="AT155" s="182" t="s">
        <v>191</v>
      </c>
      <c r="AU155" s="182" t="s">
        <v>102</v>
      </c>
      <c r="AV155" s="13" t="s">
        <v>102</v>
      </c>
      <c r="AW155" s="13" t="s">
        <v>33</v>
      </c>
      <c r="AX155" s="13" t="s">
        <v>78</v>
      </c>
      <c r="AY155" s="182" t="s">
        <v>182</v>
      </c>
    </row>
    <row r="156" spans="2:65" s="13" customFormat="1" ht="11.25">
      <c r="B156" s="181"/>
      <c r="D156" s="175" t="s">
        <v>191</v>
      </c>
      <c r="E156" s="182" t="s">
        <v>1</v>
      </c>
      <c r="F156" s="183" t="s">
        <v>856</v>
      </c>
      <c r="H156" s="184">
        <v>1.845</v>
      </c>
      <c r="I156" s="185"/>
      <c r="L156" s="181"/>
      <c r="M156" s="186"/>
      <c r="T156" s="187"/>
      <c r="AT156" s="182" t="s">
        <v>191</v>
      </c>
      <c r="AU156" s="182" t="s">
        <v>102</v>
      </c>
      <c r="AV156" s="13" t="s">
        <v>102</v>
      </c>
      <c r="AW156" s="13" t="s">
        <v>33</v>
      </c>
      <c r="AX156" s="13" t="s">
        <v>78</v>
      </c>
      <c r="AY156" s="182" t="s">
        <v>182</v>
      </c>
    </row>
    <row r="157" spans="2:65" s="14" customFormat="1" ht="11.25">
      <c r="B157" s="188"/>
      <c r="D157" s="175" t="s">
        <v>191</v>
      </c>
      <c r="E157" s="189" t="s">
        <v>126</v>
      </c>
      <c r="F157" s="190" t="s">
        <v>198</v>
      </c>
      <c r="H157" s="191">
        <v>4.8449999999999998</v>
      </c>
      <c r="I157" s="192"/>
      <c r="L157" s="188"/>
      <c r="M157" s="193"/>
      <c r="T157" s="194"/>
      <c r="AT157" s="189" t="s">
        <v>191</v>
      </c>
      <c r="AU157" s="189" t="s">
        <v>102</v>
      </c>
      <c r="AV157" s="14" t="s">
        <v>199</v>
      </c>
      <c r="AW157" s="14" t="s">
        <v>33</v>
      </c>
      <c r="AX157" s="14" t="s">
        <v>78</v>
      </c>
      <c r="AY157" s="189" t="s">
        <v>182</v>
      </c>
    </row>
    <row r="158" spans="2:65" s="13" customFormat="1" ht="11.25">
      <c r="B158" s="181"/>
      <c r="D158" s="175" t="s">
        <v>191</v>
      </c>
      <c r="E158" s="182" t="s">
        <v>1</v>
      </c>
      <c r="F158" s="183" t="s">
        <v>200</v>
      </c>
      <c r="H158" s="184">
        <v>0.24199999999999999</v>
      </c>
      <c r="I158" s="185"/>
      <c r="L158" s="181"/>
      <c r="M158" s="186"/>
      <c r="T158" s="187"/>
      <c r="AT158" s="182" t="s">
        <v>191</v>
      </c>
      <c r="AU158" s="182" t="s">
        <v>102</v>
      </c>
      <c r="AV158" s="13" t="s">
        <v>102</v>
      </c>
      <c r="AW158" s="13" t="s">
        <v>33</v>
      </c>
      <c r="AX158" s="13" t="s">
        <v>78</v>
      </c>
      <c r="AY158" s="182" t="s">
        <v>182</v>
      </c>
    </row>
    <row r="159" spans="2:65" s="15" customFormat="1" ht="11.25">
      <c r="B159" s="195"/>
      <c r="D159" s="175" t="s">
        <v>191</v>
      </c>
      <c r="E159" s="196" t="s">
        <v>1</v>
      </c>
      <c r="F159" s="197" t="s">
        <v>201</v>
      </c>
      <c r="H159" s="198">
        <v>5.0869999999999997</v>
      </c>
      <c r="I159" s="199"/>
      <c r="L159" s="195"/>
      <c r="M159" s="200"/>
      <c r="T159" s="201"/>
      <c r="AT159" s="196" t="s">
        <v>191</v>
      </c>
      <c r="AU159" s="196" t="s">
        <v>102</v>
      </c>
      <c r="AV159" s="15" t="s">
        <v>189</v>
      </c>
      <c r="AW159" s="15" t="s">
        <v>33</v>
      </c>
      <c r="AX159" s="15" t="s">
        <v>86</v>
      </c>
      <c r="AY159" s="196" t="s">
        <v>182</v>
      </c>
    </row>
    <row r="160" spans="2:65" s="1" customFormat="1" ht="24.2" customHeight="1">
      <c r="B160" s="34"/>
      <c r="C160" s="162" t="s">
        <v>102</v>
      </c>
      <c r="D160" s="162" t="s">
        <v>185</v>
      </c>
      <c r="E160" s="163" t="s">
        <v>202</v>
      </c>
      <c r="F160" s="164" t="s">
        <v>203</v>
      </c>
      <c r="G160" s="165" t="s">
        <v>204</v>
      </c>
      <c r="H160" s="166">
        <v>7.2</v>
      </c>
      <c r="I160" s="167"/>
      <c r="J160" s="168">
        <f>ROUND(I160*H160,2)</f>
        <v>0</v>
      </c>
      <c r="K160" s="169"/>
      <c r="L160" s="34"/>
      <c r="M160" s="170" t="s">
        <v>1</v>
      </c>
      <c r="N160" s="136" t="s">
        <v>44</v>
      </c>
      <c r="P160" s="171">
        <f>O160*H160</f>
        <v>0</v>
      </c>
      <c r="Q160" s="171">
        <v>2.8E-3</v>
      </c>
      <c r="R160" s="171">
        <f>Q160*H160</f>
        <v>2.0160000000000001E-2</v>
      </c>
      <c r="S160" s="171">
        <v>0</v>
      </c>
      <c r="T160" s="172">
        <f>S160*H160</f>
        <v>0</v>
      </c>
      <c r="AR160" s="173" t="s">
        <v>189</v>
      </c>
      <c r="AT160" s="173" t="s">
        <v>185</v>
      </c>
      <c r="AU160" s="173" t="s">
        <v>102</v>
      </c>
      <c r="AY160" s="17" t="s">
        <v>182</v>
      </c>
      <c r="BE160" s="99">
        <f>IF(N160="základná",J160,0)</f>
        <v>0</v>
      </c>
      <c r="BF160" s="99">
        <f>IF(N160="znížená",J160,0)</f>
        <v>0</v>
      </c>
      <c r="BG160" s="99">
        <f>IF(N160="zákl. prenesená",J160,0)</f>
        <v>0</v>
      </c>
      <c r="BH160" s="99">
        <f>IF(N160="zníž. prenesená",J160,0)</f>
        <v>0</v>
      </c>
      <c r="BI160" s="99">
        <f>IF(N160="nulová",J160,0)</f>
        <v>0</v>
      </c>
      <c r="BJ160" s="17" t="s">
        <v>102</v>
      </c>
      <c r="BK160" s="99">
        <f>ROUND(I160*H160,2)</f>
        <v>0</v>
      </c>
      <c r="BL160" s="17" t="s">
        <v>189</v>
      </c>
      <c r="BM160" s="173" t="s">
        <v>857</v>
      </c>
    </row>
    <row r="161" spans="2:65" s="13" customFormat="1" ht="11.25">
      <c r="B161" s="181"/>
      <c r="D161" s="175" t="s">
        <v>191</v>
      </c>
      <c r="E161" s="182" t="s">
        <v>1</v>
      </c>
      <c r="F161" s="183" t="s">
        <v>858</v>
      </c>
      <c r="H161" s="184">
        <v>7.2</v>
      </c>
      <c r="I161" s="185"/>
      <c r="L161" s="181"/>
      <c r="M161" s="186"/>
      <c r="T161" s="187"/>
      <c r="AT161" s="182" t="s">
        <v>191</v>
      </c>
      <c r="AU161" s="182" t="s">
        <v>102</v>
      </c>
      <c r="AV161" s="13" t="s">
        <v>102</v>
      </c>
      <c r="AW161" s="13" t="s">
        <v>33</v>
      </c>
      <c r="AX161" s="13" t="s">
        <v>78</v>
      </c>
      <c r="AY161" s="182" t="s">
        <v>182</v>
      </c>
    </row>
    <row r="162" spans="2:65" s="15" customFormat="1" ht="11.25">
      <c r="B162" s="195"/>
      <c r="D162" s="175" t="s">
        <v>191</v>
      </c>
      <c r="E162" s="196" t="s">
        <v>1</v>
      </c>
      <c r="F162" s="197" t="s">
        <v>201</v>
      </c>
      <c r="H162" s="198">
        <v>7.2</v>
      </c>
      <c r="I162" s="199"/>
      <c r="L162" s="195"/>
      <c r="M162" s="200"/>
      <c r="T162" s="201"/>
      <c r="AT162" s="196" t="s">
        <v>191</v>
      </c>
      <c r="AU162" s="196" t="s">
        <v>102</v>
      </c>
      <c r="AV162" s="15" t="s">
        <v>189</v>
      </c>
      <c r="AW162" s="15" t="s">
        <v>33</v>
      </c>
      <c r="AX162" s="15" t="s">
        <v>86</v>
      </c>
      <c r="AY162" s="196" t="s">
        <v>182</v>
      </c>
    </row>
    <row r="163" spans="2:65" s="1" customFormat="1" ht="24.2" customHeight="1">
      <c r="B163" s="34"/>
      <c r="C163" s="162" t="s">
        <v>199</v>
      </c>
      <c r="D163" s="162" t="s">
        <v>185</v>
      </c>
      <c r="E163" s="163" t="s">
        <v>207</v>
      </c>
      <c r="F163" s="164" t="s">
        <v>208</v>
      </c>
      <c r="G163" s="165" t="s">
        <v>188</v>
      </c>
      <c r="H163" s="166">
        <v>29.117000000000001</v>
      </c>
      <c r="I163" s="167"/>
      <c r="J163" s="168">
        <f>ROUND(I163*H163,2)</f>
        <v>0</v>
      </c>
      <c r="K163" s="169"/>
      <c r="L163" s="34"/>
      <c r="M163" s="170" t="s">
        <v>1</v>
      </c>
      <c r="N163" s="136" t="s">
        <v>44</v>
      </c>
      <c r="P163" s="171">
        <f>O163*H163</f>
        <v>0</v>
      </c>
      <c r="Q163" s="171">
        <v>6.1799999999999997E-3</v>
      </c>
      <c r="R163" s="171">
        <f>Q163*H163</f>
        <v>0.17994305999999999</v>
      </c>
      <c r="S163" s="171">
        <v>0</v>
      </c>
      <c r="T163" s="172">
        <f>S163*H163</f>
        <v>0</v>
      </c>
      <c r="AR163" s="173" t="s">
        <v>189</v>
      </c>
      <c r="AT163" s="173" t="s">
        <v>185</v>
      </c>
      <c r="AU163" s="173" t="s">
        <v>102</v>
      </c>
      <c r="AY163" s="17" t="s">
        <v>182</v>
      </c>
      <c r="BE163" s="99">
        <f>IF(N163="základná",J163,0)</f>
        <v>0</v>
      </c>
      <c r="BF163" s="99">
        <f>IF(N163="znížená",J163,0)</f>
        <v>0</v>
      </c>
      <c r="BG163" s="99">
        <f>IF(N163="zákl. prenesená",J163,0)</f>
        <v>0</v>
      </c>
      <c r="BH163" s="99">
        <f>IF(N163="zníž. prenesená",J163,0)</f>
        <v>0</v>
      </c>
      <c r="BI163" s="99">
        <f>IF(N163="nulová",J163,0)</f>
        <v>0</v>
      </c>
      <c r="BJ163" s="17" t="s">
        <v>102</v>
      </c>
      <c r="BK163" s="99">
        <f>ROUND(I163*H163,2)</f>
        <v>0</v>
      </c>
      <c r="BL163" s="17" t="s">
        <v>189</v>
      </c>
      <c r="BM163" s="173" t="s">
        <v>859</v>
      </c>
    </row>
    <row r="164" spans="2:65" s="13" customFormat="1" ht="11.25">
      <c r="B164" s="181"/>
      <c r="D164" s="175" t="s">
        <v>191</v>
      </c>
      <c r="E164" s="182" t="s">
        <v>1</v>
      </c>
      <c r="F164" s="183" t="s">
        <v>210</v>
      </c>
      <c r="H164" s="184">
        <v>29.117000000000001</v>
      </c>
      <c r="I164" s="185"/>
      <c r="L164" s="181"/>
      <c r="M164" s="186"/>
      <c r="T164" s="187"/>
      <c r="AT164" s="182" t="s">
        <v>191</v>
      </c>
      <c r="AU164" s="182" t="s">
        <v>102</v>
      </c>
      <c r="AV164" s="13" t="s">
        <v>102</v>
      </c>
      <c r="AW164" s="13" t="s">
        <v>33</v>
      </c>
      <c r="AX164" s="13" t="s">
        <v>78</v>
      </c>
      <c r="AY164" s="182" t="s">
        <v>182</v>
      </c>
    </row>
    <row r="165" spans="2:65" s="15" customFormat="1" ht="11.25">
      <c r="B165" s="195"/>
      <c r="D165" s="175" t="s">
        <v>191</v>
      </c>
      <c r="E165" s="196" t="s">
        <v>120</v>
      </c>
      <c r="F165" s="197" t="s">
        <v>201</v>
      </c>
      <c r="H165" s="198">
        <v>29.117000000000001</v>
      </c>
      <c r="I165" s="199"/>
      <c r="L165" s="195"/>
      <c r="M165" s="200"/>
      <c r="T165" s="201"/>
      <c r="AT165" s="196" t="s">
        <v>191</v>
      </c>
      <c r="AU165" s="196" t="s">
        <v>102</v>
      </c>
      <c r="AV165" s="15" t="s">
        <v>189</v>
      </c>
      <c r="AW165" s="15" t="s">
        <v>33</v>
      </c>
      <c r="AX165" s="15" t="s">
        <v>86</v>
      </c>
      <c r="AY165" s="196" t="s">
        <v>182</v>
      </c>
    </row>
    <row r="166" spans="2:65" s="1" customFormat="1" ht="24.2" customHeight="1">
      <c r="B166" s="34"/>
      <c r="C166" s="162" t="s">
        <v>189</v>
      </c>
      <c r="D166" s="162" t="s">
        <v>185</v>
      </c>
      <c r="E166" s="163" t="s">
        <v>212</v>
      </c>
      <c r="F166" s="164" t="s">
        <v>213</v>
      </c>
      <c r="G166" s="165" t="s">
        <v>188</v>
      </c>
      <c r="H166" s="166">
        <v>33.162999999999997</v>
      </c>
      <c r="I166" s="167"/>
      <c r="J166" s="168">
        <f>ROUND(I166*H166,2)</f>
        <v>0</v>
      </c>
      <c r="K166" s="169"/>
      <c r="L166" s="34"/>
      <c r="M166" s="170" t="s">
        <v>1</v>
      </c>
      <c r="N166" s="136" t="s">
        <v>44</v>
      </c>
      <c r="P166" s="171">
        <f>O166*H166</f>
        <v>0</v>
      </c>
      <c r="Q166" s="171">
        <v>5.1539999999999997E-3</v>
      </c>
      <c r="R166" s="171">
        <f>Q166*H166</f>
        <v>0.17092210199999996</v>
      </c>
      <c r="S166" s="171">
        <v>0</v>
      </c>
      <c r="T166" s="172">
        <f>S166*H166</f>
        <v>0</v>
      </c>
      <c r="AR166" s="173" t="s">
        <v>189</v>
      </c>
      <c r="AT166" s="173" t="s">
        <v>185</v>
      </c>
      <c r="AU166" s="173" t="s">
        <v>102</v>
      </c>
      <c r="AY166" s="17" t="s">
        <v>182</v>
      </c>
      <c r="BE166" s="99">
        <f>IF(N166="základná",J166,0)</f>
        <v>0</v>
      </c>
      <c r="BF166" s="99">
        <f>IF(N166="znížená",J166,0)</f>
        <v>0</v>
      </c>
      <c r="BG166" s="99">
        <f>IF(N166="zákl. prenesená",J166,0)</f>
        <v>0</v>
      </c>
      <c r="BH166" s="99">
        <f>IF(N166="zníž. prenesená",J166,0)</f>
        <v>0</v>
      </c>
      <c r="BI166" s="99">
        <f>IF(N166="nulová",J166,0)</f>
        <v>0</v>
      </c>
      <c r="BJ166" s="17" t="s">
        <v>102</v>
      </c>
      <c r="BK166" s="99">
        <f>ROUND(I166*H166,2)</f>
        <v>0</v>
      </c>
      <c r="BL166" s="17" t="s">
        <v>189</v>
      </c>
      <c r="BM166" s="173" t="s">
        <v>860</v>
      </c>
    </row>
    <row r="167" spans="2:65" s="13" customFormat="1" ht="11.25">
      <c r="B167" s="181"/>
      <c r="D167" s="175" t="s">
        <v>191</v>
      </c>
      <c r="E167" s="182" t="s">
        <v>1</v>
      </c>
      <c r="F167" s="183" t="s">
        <v>215</v>
      </c>
      <c r="H167" s="184">
        <v>33.162999999999997</v>
      </c>
      <c r="I167" s="185"/>
      <c r="L167" s="181"/>
      <c r="M167" s="186"/>
      <c r="T167" s="187"/>
      <c r="AT167" s="182" t="s">
        <v>191</v>
      </c>
      <c r="AU167" s="182" t="s">
        <v>102</v>
      </c>
      <c r="AV167" s="13" t="s">
        <v>102</v>
      </c>
      <c r="AW167" s="13" t="s">
        <v>33</v>
      </c>
      <c r="AX167" s="13" t="s">
        <v>78</v>
      </c>
      <c r="AY167" s="182" t="s">
        <v>182</v>
      </c>
    </row>
    <row r="168" spans="2:65" s="15" customFormat="1" ht="11.25">
      <c r="B168" s="195"/>
      <c r="D168" s="175" t="s">
        <v>191</v>
      </c>
      <c r="E168" s="196" t="s">
        <v>1</v>
      </c>
      <c r="F168" s="197" t="s">
        <v>201</v>
      </c>
      <c r="H168" s="198">
        <v>33.162999999999997</v>
      </c>
      <c r="I168" s="199"/>
      <c r="L168" s="195"/>
      <c r="M168" s="200"/>
      <c r="T168" s="201"/>
      <c r="AT168" s="196" t="s">
        <v>191</v>
      </c>
      <c r="AU168" s="196" t="s">
        <v>102</v>
      </c>
      <c r="AV168" s="15" t="s">
        <v>189</v>
      </c>
      <c r="AW168" s="15" t="s">
        <v>33</v>
      </c>
      <c r="AX168" s="15" t="s">
        <v>86</v>
      </c>
      <c r="AY168" s="196" t="s">
        <v>182</v>
      </c>
    </row>
    <row r="169" spans="2:65" s="1" customFormat="1" ht="24.2" customHeight="1">
      <c r="B169" s="34"/>
      <c r="C169" s="162" t="s">
        <v>216</v>
      </c>
      <c r="D169" s="162" t="s">
        <v>185</v>
      </c>
      <c r="E169" s="163" t="s">
        <v>217</v>
      </c>
      <c r="F169" s="164" t="s">
        <v>218</v>
      </c>
      <c r="G169" s="165" t="s">
        <v>188</v>
      </c>
      <c r="H169" s="166">
        <v>6.0830000000000002</v>
      </c>
      <c r="I169" s="167"/>
      <c r="J169" s="168">
        <f>ROUND(I169*H169,2)</f>
        <v>0</v>
      </c>
      <c r="K169" s="169"/>
      <c r="L169" s="34"/>
      <c r="M169" s="170" t="s">
        <v>1</v>
      </c>
      <c r="N169" s="136" t="s">
        <v>44</v>
      </c>
      <c r="P169" s="171">
        <f>O169*H169</f>
        <v>0</v>
      </c>
      <c r="Q169" s="171">
        <v>1.9E-2</v>
      </c>
      <c r="R169" s="171">
        <f>Q169*H169</f>
        <v>0.115577</v>
      </c>
      <c r="S169" s="171">
        <v>0</v>
      </c>
      <c r="T169" s="172">
        <f>S169*H169</f>
        <v>0</v>
      </c>
      <c r="AR169" s="173" t="s">
        <v>189</v>
      </c>
      <c r="AT169" s="173" t="s">
        <v>185</v>
      </c>
      <c r="AU169" s="173" t="s">
        <v>102</v>
      </c>
      <c r="AY169" s="17" t="s">
        <v>182</v>
      </c>
      <c r="BE169" s="99">
        <f>IF(N169="základná",J169,0)</f>
        <v>0</v>
      </c>
      <c r="BF169" s="99">
        <f>IF(N169="znížená",J169,0)</f>
        <v>0</v>
      </c>
      <c r="BG169" s="99">
        <f>IF(N169="zákl. prenesená",J169,0)</f>
        <v>0</v>
      </c>
      <c r="BH169" s="99">
        <f>IF(N169="zníž. prenesená",J169,0)</f>
        <v>0</v>
      </c>
      <c r="BI169" s="99">
        <f>IF(N169="nulová",J169,0)</f>
        <v>0</v>
      </c>
      <c r="BJ169" s="17" t="s">
        <v>102</v>
      </c>
      <c r="BK169" s="99">
        <f>ROUND(I169*H169,2)</f>
        <v>0</v>
      </c>
      <c r="BL169" s="17" t="s">
        <v>189</v>
      </c>
      <c r="BM169" s="173" t="s">
        <v>861</v>
      </c>
    </row>
    <row r="170" spans="2:65" s="13" customFormat="1" ht="11.25">
      <c r="B170" s="181"/>
      <c r="D170" s="175" t="s">
        <v>191</v>
      </c>
      <c r="E170" s="182" t="s">
        <v>1</v>
      </c>
      <c r="F170" s="183" t="s">
        <v>220</v>
      </c>
      <c r="H170" s="184">
        <v>6.0830000000000002</v>
      </c>
      <c r="I170" s="185"/>
      <c r="L170" s="181"/>
      <c r="M170" s="186"/>
      <c r="T170" s="187"/>
      <c r="AT170" s="182" t="s">
        <v>191</v>
      </c>
      <c r="AU170" s="182" t="s">
        <v>102</v>
      </c>
      <c r="AV170" s="13" t="s">
        <v>102</v>
      </c>
      <c r="AW170" s="13" t="s">
        <v>33</v>
      </c>
      <c r="AX170" s="13" t="s">
        <v>78</v>
      </c>
      <c r="AY170" s="182" t="s">
        <v>182</v>
      </c>
    </row>
    <row r="171" spans="2:65" s="15" customFormat="1" ht="11.25">
      <c r="B171" s="195"/>
      <c r="D171" s="175" t="s">
        <v>191</v>
      </c>
      <c r="E171" s="196" t="s">
        <v>1</v>
      </c>
      <c r="F171" s="197" t="s">
        <v>201</v>
      </c>
      <c r="H171" s="198">
        <v>6.0830000000000002</v>
      </c>
      <c r="I171" s="199"/>
      <c r="L171" s="195"/>
      <c r="M171" s="200"/>
      <c r="T171" s="201"/>
      <c r="AT171" s="196" t="s">
        <v>191</v>
      </c>
      <c r="AU171" s="196" t="s">
        <v>102</v>
      </c>
      <c r="AV171" s="15" t="s">
        <v>189</v>
      </c>
      <c r="AW171" s="15" t="s">
        <v>33</v>
      </c>
      <c r="AX171" s="15" t="s">
        <v>86</v>
      </c>
      <c r="AY171" s="196" t="s">
        <v>182</v>
      </c>
    </row>
    <row r="172" spans="2:65" s="1" customFormat="1" ht="24.2" customHeight="1">
      <c r="B172" s="34"/>
      <c r="C172" s="162" t="s">
        <v>183</v>
      </c>
      <c r="D172" s="162" t="s">
        <v>185</v>
      </c>
      <c r="E172" s="163" t="s">
        <v>221</v>
      </c>
      <c r="F172" s="164" t="s">
        <v>222</v>
      </c>
      <c r="G172" s="165" t="s">
        <v>188</v>
      </c>
      <c r="H172" s="166">
        <v>20.276</v>
      </c>
      <c r="I172" s="167"/>
      <c r="J172" s="168">
        <f>ROUND(I172*H172,2)</f>
        <v>0</v>
      </c>
      <c r="K172" s="169"/>
      <c r="L172" s="34"/>
      <c r="M172" s="170" t="s">
        <v>1</v>
      </c>
      <c r="N172" s="136" t="s">
        <v>44</v>
      </c>
      <c r="P172" s="171">
        <f>O172*H172</f>
        <v>0</v>
      </c>
      <c r="Q172" s="171">
        <v>8.1600000000000006E-3</v>
      </c>
      <c r="R172" s="171">
        <f>Q172*H172</f>
        <v>0.16545216000000001</v>
      </c>
      <c r="S172" s="171">
        <v>0</v>
      </c>
      <c r="T172" s="172">
        <f>S172*H172</f>
        <v>0</v>
      </c>
      <c r="AR172" s="173" t="s">
        <v>189</v>
      </c>
      <c r="AT172" s="173" t="s">
        <v>185</v>
      </c>
      <c r="AU172" s="173" t="s">
        <v>102</v>
      </c>
      <c r="AY172" s="17" t="s">
        <v>182</v>
      </c>
      <c r="BE172" s="99">
        <f>IF(N172="základná",J172,0)</f>
        <v>0</v>
      </c>
      <c r="BF172" s="99">
        <f>IF(N172="znížená",J172,0)</f>
        <v>0</v>
      </c>
      <c r="BG172" s="99">
        <f>IF(N172="zákl. prenesená",J172,0)</f>
        <v>0</v>
      </c>
      <c r="BH172" s="99">
        <f>IF(N172="zníž. prenesená",J172,0)</f>
        <v>0</v>
      </c>
      <c r="BI172" s="99">
        <f>IF(N172="nulová",J172,0)</f>
        <v>0</v>
      </c>
      <c r="BJ172" s="17" t="s">
        <v>102</v>
      </c>
      <c r="BK172" s="99">
        <f>ROUND(I172*H172,2)</f>
        <v>0</v>
      </c>
      <c r="BL172" s="17" t="s">
        <v>189</v>
      </c>
      <c r="BM172" s="173" t="s">
        <v>862</v>
      </c>
    </row>
    <row r="173" spans="2:65" s="13" customFormat="1" ht="11.25">
      <c r="B173" s="181"/>
      <c r="D173" s="175" t="s">
        <v>191</v>
      </c>
      <c r="E173" s="182" t="s">
        <v>1</v>
      </c>
      <c r="F173" s="183" t="s">
        <v>106</v>
      </c>
      <c r="H173" s="184">
        <v>20.276</v>
      </c>
      <c r="I173" s="185"/>
      <c r="L173" s="181"/>
      <c r="M173" s="186"/>
      <c r="T173" s="187"/>
      <c r="AT173" s="182" t="s">
        <v>191</v>
      </c>
      <c r="AU173" s="182" t="s">
        <v>102</v>
      </c>
      <c r="AV173" s="13" t="s">
        <v>102</v>
      </c>
      <c r="AW173" s="13" t="s">
        <v>33</v>
      </c>
      <c r="AX173" s="13" t="s">
        <v>86</v>
      </c>
      <c r="AY173" s="182" t="s">
        <v>182</v>
      </c>
    </row>
    <row r="174" spans="2:65" s="11" customFormat="1" ht="22.9" customHeight="1">
      <c r="B174" s="151"/>
      <c r="D174" s="152" t="s">
        <v>77</v>
      </c>
      <c r="E174" s="160" t="s">
        <v>224</v>
      </c>
      <c r="F174" s="160" t="s">
        <v>225</v>
      </c>
      <c r="I174" s="154"/>
      <c r="J174" s="161">
        <f>BK174</f>
        <v>0</v>
      </c>
      <c r="L174" s="151"/>
      <c r="M174" s="155"/>
      <c r="P174" s="156">
        <f>SUM(P175:P212)</f>
        <v>0</v>
      </c>
      <c r="R174" s="156">
        <f>SUM(R175:R212)</f>
        <v>0.13273805</v>
      </c>
      <c r="T174" s="157">
        <f>SUM(T175:T212)</f>
        <v>3.0696480000000004</v>
      </c>
      <c r="AR174" s="152" t="s">
        <v>86</v>
      </c>
      <c r="AT174" s="158" t="s">
        <v>77</v>
      </c>
      <c r="AU174" s="158" t="s">
        <v>86</v>
      </c>
      <c r="AY174" s="152" t="s">
        <v>182</v>
      </c>
      <c r="BK174" s="159">
        <f>SUM(BK175:BK212)</f>
        <v>0</v>
      </c>
    </row>
    <row r="175" spans="2:65" s="1" customFormat="1" ht="24.2" customHeight="1">
      <c r="B175" s="34"/>
      <c r="C175" s="162" t="s">
        <v>226</v>
      </c>
      <c r="D175" s="162" t="s">
        <v>185</v>
      </c>
      <c r="E175" s="163" t="s">
        <v>227</v>
      </c>
      <c r="F175" s="164" t="s">
        <v>228</v>
      </c>
      <c r="G175" s="165" t="s">
        <v>188</v>
      </c>
      <c r="H175" s="166">
        <v>21.29</v>
      </c>
      <c r="I175" s="167"/>
      <c r="J175" s="168">
        <f>ROUND(I175*H175,2)</f>
        <v>0</v>
      </c>
      <c r="K175" s="169"/>
      <c r="L175" s="34"/>
      <c r="M175" s="170" t="s">
        <v>1</v>
      </c>
      <c r="N175" s="136" t="s">
        <v>44</v>
      </c>
      <c r="P175" s="171">
        <f>O175*H175</f>
        <v>0</v>
      </c>
      <c r="Q175" s="171">
        <v>6.1799999999999997E-3</v>
      </c>
      <c r="R175" s="171">
        <f>Q175*H175</f>
        <v>0.1315722</v>
      </c>
      <c r="S175" s="171">
        <v>0</v>
      </c>
      <c r="T175" s="172">
        <f>S175*H175</f>
        <v>0</v>
      </c>
      <c r="AR175" s="173" t="s">
        <v>189</v>
      </c>
      <c r="AT175" s="173" t="s">
        <v>185</v>
      </c>
      <c r="AU175" s="173" t="s">
        <v>102</v>
      </c>
      <c r="AY175" s="17" t="s">
        <v>182</v>
      </c>
      <c r="BE175" s="99">
        <f>IF(N175="základná",J175,0)</f>
        <v>0</v>
      </c>
      <c r="BF175" s="99">
        <f>IF(N175="znížená",J175,0)</f>
        <v>0</v>
      </c>
      <c r="BG175" s="99">
        <f>IF(N175="zákl. prenesená",J175,0)</f>
        <v>0</v>
      </c>
      <c r="BH175" s="99">
        <f>IF(N175="zníž. prenesená",J175,0)</f>
        <v>0</v>
      </c>
      <c r="BI175" s="99">
        <f>IF(N175="nulová",J175,0)</f>
        <v>0</v>
      </c>
      <c r="BJ175" s="17" t="s">
        <v>102</v>
      </c>
      <c r="BK175" s="99">
        <f>ROUND(I175*H175,2)</f>
        <v>0</v>
      </c>
      <c r="BL175" s="17" t="s">
        <v>189</v>
      </c>
      <c r="BM175" s="173" t="s">
        <v>863</v>
      </c>
    </row>
    <row r="176" spans="2:65" s="13" customFormat="1" ht="11.25">
      <c r="B176" s="181"/>
      <c r="D176" s="175" t="s">
        <v>191</v>
      </c>
      <c r="E176" s="182" t="s">
        <v>1</v>
      </c>
      <c r="F176" s="183" t="s">
        <v>230</v>
      </c>
      <c r="H176" s="184">
        <v>21.29</v>
      </c>
      <c r="I176" s="185"/>
      <c r="L176" s="181"/>
      <c r="M176" s="186"/>
      <c r="T176" s="187"/>
      <c r="AT176" s="182" t="s">
        <v>191</v>
      </c>
      <c r="AU176" s="182" t="s">
        <v>102</v>
      </c>
      <c r="AV176" s="13" t="s">
        <v>102</v>
      </c>
      <c r="AW176" s="13" t="s">
        <v>33</v>
      </c>
      <c r="AX176" s="13" t="s">
        <v>86</v>
      </c>
      <c r="AY176" s="182" t="s">
        <v>182</v>
      </c>
    </row>
    <row r="177" spans="2:65" s="1" customFormat="1" ht="16.5" customHeight="1">
      <c r="B177" s="34"/>
      <c r="C177" s="162" t="s">
        <v>231</v>
      </c>
      <c r="D177" s="162" t="s">
        <v>185</v>
      </c>
      <c r="E177" s="163" t="s">
        <v>232</v>
      </c>
      <c r="F177" s="164" t="s">
        <v>233</v>
      </c>
      <c r="G177" s="165" t="s">
        <v>188</v>
      </c>
      <c r="H177" s="166">
        <v>23.317</v>
      </c>
      <c r="I177" s="167"/>
      <c r="J177" s="168">
        <f>ROUND(I177*H177,2)</f>
        <v>0</v>
      </c>
      <c r="K177" s="169"/>
      <c r="L177" s="34"/>
      <c r="M177" s="170" t="s">
        <v>1</v>
      </c>
      <c r="N177" s="136" t="s">
        <v>44</v>
      </c>
      <c r="P177" s="171">
        <f>O177*H177</f>
        <v>0</v>
      </c>
      <c r="Q177" s="171">
        <v>5.0000000000000002E-5</v>
      </c>
      <c r="R177" s="171">
        <f>Q177*H177</f>
        <v>1.16585E-3</v>
      </c>
      <c r="S177" s="171">
        <v>0</v>
      </c>
      <c r="T177" s="172">
        <f>S177*H177</f>
        <v>0</v>
      </c>
      <c r="AR177" s="173" t="s">
        <v>189</v>
      </c>
      <c r="AT177" s="173" t="s">
        <v>185</v>
      </c>
      <c r="AU177" s="173" t="s">
        <v>102</v>
      </c>
      <c r="AY177" s="17" t="s">
        <v>182</v>
      </c>
      <c r="BE177" s="99">
        <f>IF(N177="základná",J177,0)</f>
        <v>0</v>
      </c>
      <c r="BF177" s="99">
        <f>IF(N177="znížená",J177,0)</f>
        <v>0</v>
      </c>
      <c r="BG177" s="99">
        <f>IF(N177="zákl. prenesená",J177,0)</f>
        <v>0</v>
      </c>
      <c r="BH177" s="99">
        <f>IF(N177="zníž. prenesená",J177,0)</f>
        <v>0</v>
      </c>
      <c r="BI177" s="99">
        <f>IF(N177="nulová",J177,0)</f>
        <v>0</v>
      </c>
      <c r="BJ177" s="17" t="s">
        <v>102</v>
      </c>
      <c r="BK177" s="99">
        <f>ROUND(I177*H177,2)</f>
        <v>0</v>
      </c>
      <c r="BL177" s="17" t="s">
        <v>189</v>
      </c>
      <c r="BM177" s="173" t="s">
        <v>864</v>
      </c>
    </row>
    <row r="178" spans="2:65" s="13" customFormat="1" ht="11.25">
      <c r="B178" s="181"/>
      <c r="D178" s="175" t="s">
        <v>191</v>
      </c>
      <c r="E178" s="182" t="s">
        <v>1</v>
      </c>
      <c r="F178" s="183" t="s">
        <v>235</v>
      </c>
      <c r="H178" s="184">
        <v>23.317</v>
      </c>
      <c r="I178" s="185"/>
      <c r="L178" s="181"/>
      <c r="M178" s="186"/>
      <c r="T178" s="187"/>
      <c r="AT178" s="182" t="s">
        <v>191</v>
      </c>
      <c r="AU178" s="182" t="s">
        <v>102</v>
      </c>
      <c r="AV178" s="13" t="s">
        <v>102</v>
      </c>
      <c r="AW178" s="13" t="s">
        <v>33</v>
      </c>
      <c r="AX178" s="13" t="s">
        <v>86</v>
      </c>
      <c r="AY178" s="182" t="s">
        <v>182</v>
      </c>
    </row>
    <row r="179" spans="2:65" s="1" customFormat="1" ht="37.9" customHeight="1">
      <c r="B179" s="34"/>
      <c r="C179" s="162" t="s">
        <v>224</v>
      </c>
      <c r="D179" s="162" t="s">
        <v>185</v>
      </c>
      <c r="E179" s="163" t="s">
        <v>236</v>
      </c>
      <c r="F179" s="164" t="s">
        <v>237</v>
      </c>
      <c r="G179" s="165" t="s">
        <v>238</v>
      </c>
      <c r="H179" s="166">
        <v>1.014</v>
      </c>
      <c r="I179" s="167"/>
      <c r="J179" s="168">
        <f>ROUND(I179*H179,2)</f>
        <v>0</v>
      </c>
      <c r="K179" s="169"/>
      <c r="L179" s="34"/>
      <c r="M179" s="170" t="s">
        <v>1</v>
      </c>
      <c r="N179" s="136" t="s">
        <v>44</v>
      </c>
      <c r="P179" s="171">
        <f>O179*H179</f>
        <v>0</v>
      </c>
      <c r="Q179" s="171">
        <v>0</v>
      </c>
      <c r="R179" s="171">
        <f>Q179*H179</f>
        <v>0</v>
      </c>
      <c r="S179" s="171">
        <v>2.2000000000000002</v>
      </c>
      <c r="T179" s="172">
        <f>S179*H179</f>
        <v>2.2308000000000003</v>
      </c>
      <c r="AR179" s="173" t="s">
        <v>189</v>
      </c>
      <c r="AT179" s="173" t="s">
        <v>185</v>
      </c>
      <c r="AU179" s="173" t="s">
        <v>102</v>
      </c>
      <c r="AY179" s="17" t="s">
        <v>182</v>
      </c>
      <c r="BE179" s="99">
        <f>IF(N179="základná",J179,0)</f>
        <v>0</v>
      </c>
      <c r="BF179" s="99">
        <f>IF(N179="znížená",J179,0)</f>
        <v>0</v>
      </c>
      <c r="BG179" s="99">
        <f>IF(N179="zákl. prenesená",J179,0)</f>
        <v>0</v>
      </c>
      <c r="BH179" s="99">
        <f>IF(N179="zníž. prenesená",J179,0)</f>
        <v>0</v>
      </c>
      <c r="BI179" s="99">
        <f>IF(N179="nulová",J179,0)</f>
        <v>0</v>
      </c>
      <c r="BJ179" s="17" t="s">
        <v>102</v>
      </c>
      <c r="BK179" s="99">
        <f>ROUND(I179*H179,2)</f>
        <v>0</v>
      </c>
      <c r="BL179" s="17" t="s">
        <v>189</v>
      </c>
      <c r="BM179" s="173" t="s">
        <v>865</v>
      </c>
    </row>
    <row r="180" spans="2:65" s="13" customFormat="1" ht="11.25">
      <c r="B180" s="181"/>
      <c r="D180" s="175" t="s">
        <v>191</v>
      </c>
      <c r="E180" s="182" t="s">
        <v>1</v>
      </c>
      <c r="F180" s="183" t="s">
        <v>240</v>
      </c>
      <c r="H180" s="184">
        <v>1.014</v>
      </c>
      <c r="I180" s="185"/>
      <c r="L180" s="181"/>
      <c r="M180" s="186"/>
      <c r="T180" s="187"/>
      <c r="AT180" s="182" t="s">
        <v>191</v>
      </c>
      <c r="AU180" s="182" t="s">
        <v>102</v>
      </c>
      <c r="AV180" s="13" t="s">
        <v>102</v>
      </c>
      <c r="AW180" s="13" t="s">
        <v>33</v>
      </c>
      <c r="AX180" s="13" t="s">
        <v>78</v>
      </c>
      <c r="AY180" s="182" t="s">
        <v>182</v>
      </c>
    </row>
    <row r="181" spans="2:65" s="15" customFormat="1" ht="11.25">
      <c r="B181" s="195"/>
      <c r="D181" s="175" t="s">
        <v>191</v>
      </c>
      <c r="E181" s="196" t="s">
        <v>1</v>
      </c>
      <c r="F181" s="197" t="s">
        <v>201</v>
      </c>
      <c r="H181" s="198">
        <v>1.014</v>
      </c>
      <c r="I181" s="199"/>
      <c r="L181" s="195"/>
      <c r="M181" s="200"/>
      <c r="T181" s="201"/>
      <c r="AT181" s="196" t="s">
        <v>191</v>
      </c>
      <c r="AU181" s="196" t="s">
        <v>102</v>
      </c>
      <c r="AV181" s="15" t="s">
        <v>189</v>
      </c>
      <c r="AW181" s="15" t="s">
        <v>33</v>
      </c>
      <c r="AX181" s="15" t="s">
        <v>86</v>
      </c>
      <c r="AY181" s="196" t="s">
        <v>182</v>
      </c>
    </row>
    <row r="182" spans="2:65" s="1" customFormat="1" ht="33" customHeight="1">
      <c r="B182" s="34"/>
      <c r="C182" s="162" t="s">
        <v>241</v>
      </c>
      <c r="D182" s="162" t="s">
        <v>185</v>
      </c>
      <c r="E182" s="163" t="s">
        <v>242</v>
      </c>
      <c r="F182" s="164" t="s">
        <v>243</v>
      </c>
      <c r="G182" s="165" t="s">
        <v>188</v>
      </c>
      <c r="H182" s="166">
        <v>20.276</v>
      </c>
      <c r="I182" s="167"/>
      <c r="J182" s="168">
        <f>ROUND(I182*H182,2)</f>
        <v>0</v>
      </c>
      <c r="K182" s="169"/>
      <c r="L182" s="34"/>
      <c r="M182" s="170" t="s">
        <v>1</v>
      </c>
      <c r="N182" s="136" t="s">
        <v>44</v>
      </c>
      <c r="P182" s="171">
        <f>O182*H182</f>
        <v>0</v>
      </c>
      <c r="Q182" s="171">
        <v>0</v>
      </c>
      <c r="R182" s="171">
        <f>Q182*H182</f>
        <v>0</v>
      </c>
      <c r="S182" s="171">
        <v>0.02</v>
      </c>
      <c r="T182" s="172">
        <f>S182*H182</f>
        <v>0.40551999999999999</v>
      </c>
      <c r="AR182" s="173" t="s">
        <v>189</v>
      </c>
      <c r="AT182" s="173" t="s">
        <v>185</v>
      </c>
      <c r="AU182" s="173" t="s">
        <v>102</v>
      </c>
      <c r="AY182" s="17" t="s">
        <v>182</v>
      </c>
      <c r="BE182" s="99">
        <f>IF(N182="základná",J182,0)</f>
        <v>0</v>
      </c>
      <c r="BF182" s="99">
        <f>IF(N182="znížená",J182,0)</f>
        <v>0</v>
      </c>
      <c r="BG182" s="99">
        <f>IF(N182="zákl. prenesená",J182,0)</f>
        <v>0</v>
      </c>
      <c r="BH182" s="99">
        <f>IF(N182="zníž. prenesená",J182,0)</f>
        <v>0</v>
      </c>
      <c r="BI182" s="99">
        <f>IF(N182="nulová",J182,0)</f>
        <v>0</v>
      </c>
      <c r="BJ182" s="17" t="s">
        <v>102</v>
      </c>
      <c r="BK182" s="99">
        <f>ROUND(I182*H182,2)</f>
        <v>0</v>
      </c>
      <c r="BL182" s="17" t="s">
        <v>189</v>
      </c>
      <c r="BM182" s="173" t="s">
        <v>866</v>
      </c>
    </row>
    <row r="183" spans="2:65" s="13" customFormat="1" ht="11.25">
      <c r="B183" s="181"/>
      <c r="D183" s="175" t="s">
        <v>191</v>
      </c>
      <c r="E183" s="182" t="s">
        <v>1</v>
      </c>
      <c r="F183" s="183" t="s">
        <v>867</v>
      </c>
      <c r="H183" s="184">
        <v>19.309999999999999</v>
      </c>
      <c r="I183" s="185"/>
      <c r="L183" s="181"/>
      <c r="M183" s="186"/>
      <c r="T183" s="187"/>
      <c r="AT183" s="182" t="s">
        <v>191</v>
      </c>
      <c r="AU183" s="182" t="s">
        <v>102</v>
      </c>
      <c r="AV183" s="13" t="s">
        <v>102</v>
      </c>
      <c r="AW183" s="13" t="s">
        <v>33</v>
      </c>
      <c r="AX183" s="13" t="s">
        <v>78</v>
      </c>
      <c r="AY183" s="182" t="s">
        <v>182</v>
      </c>
    </row>
    <row r="184" spans="2:65" s="14" customFormat="1" ht="11.25">
      <c r="B184" s="188"/>
      <c r="D184" s="175" t="s">
        <v>191</v>
      </c>
      <c r="E184" s="189" t="s">
        <v>103</v>
      </c>
      <c r="F184" s="190" t="s">
        <v>198</v>
      </c>
      <c r="H184" s="191">
        <v>19.309999999999999</v>
      </c>
      <c r="I184" s="192"/>
      <c r="L184" s="188"/>
      <c r="M184" s="193"/>
      <c r="T184" s="194"/>
      <c r="AT184" s="189" t="s">
        <v>191</v>
      </c>
      <c r="AU184" s="189" t="s">
        <v>102</v>
      </c>
      <c r="AV184" s="14" t="s">
        <v>199</v>
      </c>
      <c r="AW184" s="14" t="s">
        <v>33</v>
      </c>
      <c r="AX184" s="14" t="s">
        <v>78</v>
      </c>
      <c r="AY184" s="189" t="s">
        <v>182</v>
      </c>
    </row>
    <row r="185" spans="2:65" s="13" customFormat="1" ht="11.25">
      <c r="B185" s="181"/>
      <c r="D185" s="175" t="s">
        <v>191</v>
      </c>
      <c r="E185" s="182" t="s">
        <v>1</v>
      </c>
      <c r="F185" s="183" t="s">
        <v>251</v>
      </c>
      <c r="H185" s="184">
        <v>0.96599999999999997</v>
      </c>
      <c r="I185" s="185"/>
      <c r="L185" s="181"/>
      <c r="M185" s="186"/>
      <c r="T185" s="187"/>
      <c r="AT185" s="182" t="s">
        <v>191</v>
      </c>
      <c r="AU185" s="182" t="s">
        <v>102</v>
      </c>
      <c r="AV185" s="13" t="s">
        <v>102</v>
      </c>
      <c r="AW185" s="13" t="s">
        <v>33</v>
      </c>
      <c r="AX185" s="13" t="s">
        <v>78</v>
      </c>
      <c r="AY185" s="182" t="s">
        <v>182</v>
      </c>
    </row>
    <row r="186" spans="2:65" s="15" customFormat="1" ht="11.25">
      <c r="B186" s="195"/>
      <c r="D186" s="175" t="s">
        <v>191</v>
      </c>
      <c r="E186" s="196" t="s">
        <v>106</v>
      </c>
      <c r="F186" s="197" t="s">
        <v>201</v>
      </c>
      <c r="H186" s="198">
        <v>20.276</v>
      </c>
      <c r="I186" s="199"/>
      <c r="L186" s="195"/>
      <c r="M186" s="200"/>
      <c r="T186" s="201"/>
      <c r="AT186" s="196" t="s">
        <v>191</v>
      </c>
      <c r="AU186" s="196" t="s">
        <v>102</v>
      </c>
      <c r="AV186" s="15" t="s">
        <v>189</v>
      </c>
      <c r="AW186" s="15" t="s">
        <v>33</v>
      </c>
      <c r="AX186" s="15" t="s">
        <v>86</v>
      </c>
      <c r="AY186" s="196" t="s">
        <v>182</v>
      </c>
    </row>
    <row r="187" spans="2:65" s="1" customFormat="1" ht="16.5" customHeight="1">
      <c r="B187" s="34"/>
      <c r="C187" s="162" t="s">
        <v>252</v>
      </c>
      <c r="D187" s="162" t="s">
        <v>185</v>
      </c>
      <c r="E187" s="163" t="s">
        <v>868</v>
      </c>
      <c r="F187" s="164" t="s">
        <v>869</v>
      </c>
      <c r="G187" s="165" t="s">
        <v>188</v>
      </c>
      <c r="H187" s="166">
        <v>3.15</v>
      </c>
      <c r="I187" s="167"/>
      <c r="J187" s="168">
        <f>ROUND(I187*H187,2)</f>
        <v>0</v>
      </c>
      <c r="K187" s="169"/>
      <c r="L187" s="34"/>
      <c r="M187" s="170" t="s">
        <v>1</v>
      </c>
      <c r="N187" s="136" t="s">
        <v>44</v>
      </c>
      <c r="P187" s="171">
        <f>O187*H187</f>
        <v>0</v>
      </c>
      <c r="Q187" s="171">
        <v>0</v>
      </c>
      <c r="R187" s="171">
        <f>Q187*H187</f>
        <v>0</v>
      </c>
      <c r="S187" s="171">
        <v>2.5000000000000001E-2</v>
      </c>
      <c r="T187" s="172">
        <f>S187*H187</f>
        <v>7.8750000000000001E-2</v>
      </c>
      <c r="AR187" s="173" t="s">
        <v>189</v>
      </c>
      <c r="AT187" s="173" t="s">
        <v>185</v>
      </c>
      <c r="AU187" s="173" t="s">
        <v>102</v>
      </c>
      <c r="AY187" s="17" t="s">
        <v>182</v>
      </c>
      <c r="BE187" s="99">
        <f>IF(N187="základná",J187,0)</f>
        <v>0</v>
      </c>
      <c r="BF187" s="99">
        <f>IF(N187="znížená",J187,0)</f>
        <v>0</v>
      </c>
      <c r="BG187" s="99">
        <f>IF(N187="zákl. prenesená",J187,0)</f>
        <v>0</v>
      </c>
      <c r="BH187" s="99">
        <f>IF(N187="zníž. prenesená",J187,0)</f>
        <v>0</v>
      </c>
      <c r="BI187" s="99">
        <f>IF(N187="nulová",J187,0)</f>
        <v>0</v>
      </c>
      <c r="BJ187" s="17" t="s">
        <v>102</v>
      </c>
      <c r="BK187" s="99">
        <f>ROUND(I187*H187,2)</f>
        <v>0</v>
      </c>
      <c r="BL187" s="17" t="s">
        <v>189</v>
      </c>
      <c r="BM187" s="173" t="s">
        <v>870</v>
      </c>
    </row>
    <row r="188" spans="2:65" s="13" customFormat="1" ht="11.25">
      <c r="B188" s="181"/>
      <c r="D188" s="175" t="s">
        <v>191</v>
      </c>
      <c r="E188" s="182" t="s">
        <v>1</v>
      </c>
      <c r="F188" s="183" t="s">
        <v>871</v>
      </c>
      <c r="H188" s="184">
        <v>3.15</v>
      </c>
      <c r="I188" s="185"/>
      <c r="L188" s="181"/>
      <c r="M188" s="186"/>
      <c r="T188" s="187"/>
      <c r="AT188" s="182" t="s">
        <v>191</v>
      </c>
      <c r="AU188" s="182" t="s">
        <v>102</v>
      </c>
      <c r="AV188" s="13" t="s">
        <v>102</v>
      </c>
      <c r="AW188" s="13" t="s">
        <v>33</v>
      </c>
      <c r="AX188" s="13" t="s">
        <v>78</v>
      </c>
      <c r="AY188" s="182" t="s">
        <v>182</v>
      </c>
    </row>
    <row r="189" spans="2:65" s="15" customFormat="1" ht="11.25">
      <c r="B189" s="195"/>
      <c r="D189" s="175" t="s">
        <v>191</v>
      </c>
      <c r="E189" s="196" t="s">
        <v>1</v>
      </c>
      <c r="F189" s="197" t="s">
        <v>201</v>
      </c>
      <c r="H189" s="198">
        <v>3.15</v>
      </c>
      <c r="I189" s="199"/>
      <c r="L189" s="195"/>
      <c r="M189" s="200"/>
      <c r="T189" s="201"/>
      <c r="AT189" s="196" t="s">
        <v>191</v>
      </c>
      <c r="AU189" s="196" t="s">
        <v>102</v>
      </c>
      <c r="AV189" s="15" t="s">
        <v>189</v>
      </c>
      <c r="AW189" s="15" t="s">
        <v>33</v>
      </c>
      <c r="AX189" s="15" t="s">
        <v>86</v>
      </c>
      <c r="AY189" s="196" t="s">
        <v>182</v>
      </c>
    </row>
    <row r="190" spans="2:65" s="1" customFormat="1" ht="24.2" customHeight="1">
      <c r="B190" s="34"/>
      <c r="C190" s="162" t="s">
        <v>261</v>
      </c>
      <c r="D190" s="162" t="s">
        <v>185</v>
      </c>
      <c r="E190" s="163" t="s">
        <v>872</v>
      </c>
      <c r="F190" s="164" t="s">
        <v>873</v>
      </c>
      <c r="G190" s="165" t="s">
        <v>255</v>
      </c>
      <c r="H190" s="166">
        <v>2</v>
      </c>
      <c r="I190" s="167"/>
      <c r="J190" s="168">
        <f>ROUND(I190*H190,2)</f>
        <v>0</v>
      </c>
      <c r="K190" s="169"/>
      <c r="L190" s="34"/>
      <c r="M190" s="170" t="s">
        <v>1</v>
      </c>
      <c r="N190" s="136" t="s">
        <v>44</v>
      </c>
      <c r="P190" s="171">
        <f>O190*H190</f>
        <v>0</v>
      </c>
      <c r="Q190" s="171">
        <v>0</v>
      </c>
      <c r="R190" s="171">
        <f>Q190*H190</f>
        <v>0</v>
      </c>
      <c r="S190" s="171">
        <v>1.4E-2</v>
      </c>
      <c r="T190" s="172">
        <f>S190*H190</f>
        <v>2.8000000000000001E-2</v>
      </c>
      <c r="AR190" s="173" t="s">
        <v>189</v>
      </c>
      <c r="AT190" s="173" t="s">
        <v>185</v>
      </c>
      <c r="AU190" s="173" t="s">
        <v>102</v>
      </c>
      <c r="AY190" s="17" t="s">
        <v>182</v>
      </c>
      <c r="BE190" s="99">
        <f>IF(N190="základná",J190,0)</f>
        <v>0</v>
      </c>
      <c r="BF190" s="99">
        <f>IF(N190="znížená",J190,0)</f>
        <v>0</v>
      </c>
      <c r="BG190" s="99">
        <f>IF(N190="zákl. prenesená",J190,0)</f>
        <v>0</v>
      </c>
      <c r="BH190" s="99">
        <f>IF(N190="zníž. prenesená",J190,0)</f>
        <v>0</v>
      </c>
      <c r="BI190" s="99">
        <f>IF(N190="nulová",J190,0)</f>
        <v>0</v>
      </c>
      <c r="BJ190" s="17" t="s">
        <v>102</v>
      </c>
      <c r="BK190" s="99">
        <f>ROUND(I190*H190,2)</f>
        <v>0</v>
      </c>
      <c r="BL190" s="17" t="s">
        <v>189</v>
      </c>
      <c r="BM190" s="173" t="s">
        <v>874</v>
      </c>
    </row>
    <row r="191" spans="2:65" s="13" customFormat="1" ht="11.25">
      <c r="B191" s="181"/>
      <c r="D191" s="175" t="s">
        <v>191</v>
      </c>
      <c r="E191" s="182" t="s">
        <v>1</v>
      </c>
      <c r="F191" s="183" t="s">
        <v>875</v>
      </c>
      <c r="H191" s="184">
        <v>2</v>
      </c>
      <c r="I191" s="185"/>
      <c r="L191" s="181"/>
      <c r="M191" s="186"/>
      <c r="T191" s="187"/>
      <c r="AT191" s="182" t="s">
        <v>191</v>
      </c>
      <c r="AU191" s="182" t="s">
        <v>102</v>
      </c>
      <c r="AV191" s="13" t="s">
        <v>102</v>
      </c>
      <c r="AW191" s="13" t="s">
        <v>33</v>
      </c>
      <c r="AX191" s="13" t="s">
        <v>78</v>
      </c>
      <c r="AY191" s="182" t="s">
        <v>182</v>
      </c>
    </row>
    <row r="192" spans="2:65" s="15" customFormat="1" ht="11.25">
      <c r="B192" s="195"/>
      <c r="D192" s="175" t="s">
        <v>191</v>
      </c>
      <c r="E192" s="196" t="s">
        <v>1</v>
      </c>
      <c r="F192" s="197" t="s">
        <v>201</v>
      </c>
      <c r="H192" s="198">
        <v>2</v>
      </c>
      <c r="I192" s="199"/>
      <c r="L192" s="195"/>
      <c r="M192" s="200"/>
      <c r="T192" s="201"/>
      <c r="AT192" s="196" t="s">
        <v>191</v>
      </c>
      <c r="AU192" s="196" t="s">
        <v>102</v>
      </c>
      <c r="AV192" s="15" t="s">
        <v>189</v>
      </c>
      <c r="AW192" s="15" t="s">
        <v>33</v>
      </c>
      <c r="AX192" s="15" t="s">
        <v>86</v>
      </c>
      <c r="AY192" s="196" t="s">
        <v>182</v>
      </c>
    </row>
    <row r="193" spans="2:65" s="1" customFormat="1" ht="21.75" customHeight="1">
      <c r="B193" s="34"/>
      <c r="C193" s="162" t="s">
        <v>266</v>
      </c>
      <c r="D193" s="162" t="s">
        <v>185</v>
      </c>
      <c r="E193" s="163" t="s">
        <v>876</v>
      </c>
      <c r="F193" s="164" t="s">
        <v>877</v>
      </c>
      <c r="G193" s="165" t="s">
        <v>204</v>
      </c>
      <c r="H193" s="166">
        <v>7.35</v>
      </c>
      <c r="I193" s="167"/>
      <c r="J193" s="168">
        <f>ROUND(I193*H193,2)</f>
        <v>0</v>
      </c>
      <c r="K193" s="169"/>
      <c r="L193" s="34"/>
      <c r="M193" s="170" t="s">
        <v>1</v>
      </c>
      <c r="N193" s="136" t="s">
        <v>44</v>
      </c>
      <c r="P193" s="171">
        <f>O193*H193</f>
        <v>0</v>
      </c>
      <c r="Q193" s="171">
        <v>0</v>
      </c>
      <c r="R193" s="171">
        <f>Q193*H193</f>
        <v>0</v>
      </c>
      <c r="S193" s="171">
        <v>7.0000000000000001E-3</v>
      </c>
      <c r="T193" s="172">
        <f>S193*H193</f>
        <v>5.1449999999999996E-2</v>
      </c>
      <c r="AR193" s="173" t="s">
        <v>189</v>
      </c>
      <c r="AT193" s="173" t="s">
        <v>185</v>
      </c>
      <c r="AU193" s="173" t="s">
        <v>102</v>
      </c>
      <c r="AY193" s="17" t="s">
        <v>182</v>
      </c>
      <c r="BE193" s="99">
        <f>IF(N193="základná",J193,0)</f>
        <v>0</v>
      </c>
      <c r="BF193" s="99">
        <f>IF(N193="znížená",J193,0)</f>
        <v>0</v>
      </c>
      <c r="BG193" s="99">
        <f>IF(N193="zákl. prenesená",J193,0)</f>
        <v>0</v>
      </c>
      <c r="BH193" s="99">
        <f>IF(N193="zníž. prenesená",J193,0)</f>
        <v>0</v>
      </c>
      <c r="BI193" s="99">
        <f>IF(N193="nulová",J193,0)</f>
        <v>0</v>
      </c>
      <c r="BJ193" s="17" t="s">
        <v>102</v>
      </c>
      <c r="BK193" s="99">
        <f>ROUND(I193*H193,2)</f>
        <v>0</v>
      </c>
      <c r="BL193" s="17" t="s">
        <v>189</v>
      </c>
      <c r="BM193" s="173" t="s">
        <v>878</v>
      </c>
    </row>
    <row r="194" spans="2:65" s="13" customFormat="1" ht="11.25">
      <c r="B194" s="181"/>
      <c r="D194" s="175" t="s">
        <v>191</v>
      </c>
      <c r="E194" s="182" t="s">
        <v>1</v>
      </c>
      <c r="F194" s="183" t="s">
        <v>879</v>
      </c>
      <c r="H194" s="184">
        <v>7.35</v>
      </c>
      <c r="I194" s="185"/>
      <c r="L194" s="181"/>
      <c r="M194" s="186"/>
      <c r="T194" s="187"/>
      <c r="AT194" s="182" t="s">
        <v>191</v>
      </c>
      <c r="AU194" s="182" t="s">
        <v>102</v>
      </c>
      <c r="AV194" s="13" t="s">
        <v>102</v>
      </c>
      <c r="AW194" s="13" t="s">
        <v>33</v>
      </c>
      <c r="AX194" s="13" t="s">
        <v>78</v>
      </c>
      <c r="AY194" s="182" t="s">
        <v>182</v>
      </c>
    </row>
    <row r="195" spans="2:65" s="15" customFormat="1" ht="11.25">
      <c r="B195" s="195"/>
      <c r="D195" s="175" t="s">
        <v>191</v>
      </c>
      <c r="E195" s="196" t="s">
        <v>1</v>
      </c>
      <c r="F195" s="197" t="s">
        <v>201</v>
      </c>
      <c r="H195" s="198">
        <v>7.35</v>
      </c>
      <c r="I195" s="199"/>
      <c r="L195" s="195"/>
      <c r="M195" s="200"/>
      <c r="T195" s="201"/>
      <c r="AT195" s="196" t="s">
        <v>191</v>
      </c>
      <c r="AU195" s="196" t="s">
        <v>102</v>
      </c>
      <c r="AV195" s="15" t="s">
        <v>189</v>
      </c>
      <c r="AW195" s="15" t="s">
        <v>33</v>
      </c>
      <c r="AX195" s="15" t="s">
        <v>86</v>
      </c>
      <c r="AY195" s="196" t="s">
        <v>182</v>
      </c>
    </row>
    <row r="196" spans="2:65" s="1" customFormat="1" ht="37.9" customHeight="1">
      <c r="B196" s="34"/>
      <c r="C196" s="162" t="s">
        <v>271</v>
      </c>
      <c r="D196" s="162" t="s">
        <v>185</v>
      </c>
      <c r="E196" s="163" t="s">
        <v>272</v>
      </c>
      <c r="F196" s="164" t="s">
        <v>273</v>
      </c>
      <c r="G196" s="165" t="s">
        <v>188</v>
      </c>
      <c r="H196" s="166">
        <v>4.0460000000000003</v>
      </c>
      <c r="I196" s="167"/>
      <c r="J196" s="168">
        <f>ROUND(I196*H196,2)</f>
        <v>0</v>
      </c>
      <c r="K196" s="169"/>
      <c r="L196" s="34"/>
      <c r="M196" s="170" t="s">
        <v>1</v>
      </c>
      <c r="N196" s="136" t="s">
        <v>44</v>
      </c>
      <c r="P196" s="171">
        <f>O196*H196</f>
        <v>0</v>
      </c>
      <c r="Q196" s="171">
        <v>0</v>
      </c>
      <c r="R196" s="171">
        <f>Q196*H196</f>
        <v>0</v>
      </c>
      <c r="S196" s="171">
        <v>6.8000000000000005E-2</v>
      </c>
      <c r="T196" s="172">
        <f>S196*H196</f>
        <v>0.27512800000000004</v>
      </c>
      <c r="AR196" s="173" t="s">
        <v>189</v>
      </c>
      <c r="AT196" s="173" t="s">
        <v>185</v>
      </c>
      <c r="AU196" s="173" t="s">
        <v>102</v>
      </c>
      <c r="AY196" s="17" t="s">
        <v>182</v>
      </c>
      <c r="BE196" s="99">
        <f>IF(N196="základná",J196,0)</f>
        <v>0</v>
      </c>
      <c r="BF196" s="99">
        <f>IF(N196="znížená",J196,0)</f>
        <v>0</v>
      </c>
      <c r="BG196" s="99">
        <f>IF(N196="zákl. prenesená",J196,0)</f>
        <v>0</v>
      </c>
      <c r="BH196" s="99">
        <f>IF(N196="zníž. prenesená",J196,0)</f>
        <v>0</v>
      </c>
      <c r="BI196" s="99">
        <f>IF(N196="nulová",J196,0)</f>
        <v>0</v>
      </c>
      <c r="BJ196" s="17" t="s">
        <v>102</v>
      </c>
      <c r="BK196" s="99">
        <f>ROUND(I196*H196,2)</f>
        <v>0</v>
      </c>
      <c r="BL196" s="17" t="s">
        <v>189</v>
      </c>
      <c r="BM196" s="173" t="s">
        <v>880</v>
      </c>
    </row>
    <row r="197" spans="2:65" s="13" customFormat="1" ht="11.25">
      <c r="B197" s="181"/>
      <c r="D197" s="175" t="s">
        <v>191</v>
      </c>
      <c r="E197" s="182" t="s">
        <v>1</v>
      </c>
      <c r="F197" s="183" t="s">
        <v>881</v>
      </c>
      <c r="H197" s="184">
        <v>1.08</v>
      </c>
      <c r="I197" s="185"/>
      <c r="L197" s="181"/>
      <c r="M197" s="186"/>
      <c r="T197" s="187"/>
      <c r="AT197" s="182" t="s">
        <v>191</v>
      </c>
      <c r="AU197" s="182" t="s">
        <v>102</v>
      </c>
      <c r="AV197" s="13" t="s">
        <v>102</v>
      </c>
      <c r="AW197" s="13" t="s">
        <v>33</v>
      </c>
      <c r="AX197" s="13" t="s">
        <v>78</v>
      </c>
      <c r="AY197" s="182" t="s">
        <v>182</v>
      </c>
    </row>
    <row r="198" spans="2:65" s="13" customFormat="1" ht="11.25">
      <c r="B198" s="181"/>
      <c r="D198" s="175" t="s">
        <v>191</v>
      </c>
      <c r="E198" s="182" t="s">
        <v>116</v>
      </c>
      <c r="F198" s="183" t="s">
        <v>882</v>
      </c>
      <c r="H198" s="184">
        <v>2.7730000000000001</v>
      </c>
      <c r="I198" s="185"/>
      <c r="L198" s="181"/>
      <c r="M198" s="186"/>
      <c r="T198" s="187"/>
      <c r="AT198" s="182" t="s">
        <v>191</v>
      </c>
      <c r="AU198" s="182" t="s">
        <v>102</v>
      </c>
      <c r="AV198" s="13" t="s">
        <v>102</v>
      </c>
      <c r="AW198" s="13" t="s">
        <v>33</v>
      </c>
      <c r="AX198" s="13" t="s">
        <v>78</v>
      </c>
      <c r="AY198" s="182" t="s">
        <v>182</v>
      </c>
    </row>
    <row r="199" spans="2:65" s="14" customFormat="1" ht="11.25">
      <c r="B199" s="188"/>
      <c r="D199" s="175" t="s">
        <v>191</v>
      </c>
      <c r="E199" s="189" t="s">
        <v>108</v>
      </c>
      <c r="F199" s="190" t="s">
        <v>198</v>
      </c>
      <c r="H199" s="191">
        <v>3.8530000000000002</v>
      </c>
      <c r="I199" s="192"/>
      <c r="L199" s="188"/>
      <c r="M199" s="193"/>
      <c r="T199" s="194"/>
      <c r="AT199" s="189" t="s">
        <v>191</v>
      </c>
      <c r="AU199" s="189" t="s">
        <v>102</v>
      </c>
      <c r="AV199" s="14" t="s">
        <v>199</v>
      </c>
      <c r="AW199" s="14" t="s">
        <v>33</v>
      </c>
      <c r="AX199" s="14" t="s">
        <v>78</v>
      </c>
      <c r="AY199" s="189" t="s">
        <v>182</v>
      </c>
    </row>
    <row r="200" spans="2:65" s="13" customFormat="1" ht="11.25">
      <c r="B200" s="181"/>
      <c r="D200" s="175" t="s">
        <v>191</v>
      </c>
      <c r="E200" s="182" t="s">
        <v>1</v>
      </c>
      <c r="F200" s="183" t="s">
        <v>281</v>
      </c>
      <c r="H200" s="184">
        <v>0.193</v>
      </c>
      <c r="I200" s="185"/>
      <c r="L200" s="181"/>
      <c r="M200" s="186"/>
      <c r="T200" s="187"/>
      <c r="AT200" s="182" t="s">
        <v>191</v>
      </c>
      <c r="AU200" s="182" t="s">
        <v>102</v>
      </c>
      <c r="AV200" s="13" t="s">
        <v>102</v>
      </c>
      <c r="AW200" s="13" t="s">
        <v>33</v>
      </c>
      <c r="AX200" s="13" t="s">
        <v>78</v>
      </c>
      <c r="AY200" s="182" t="s">
        <v>182</v>
      </c>
    </row>
    <row r="201" spans="2:65" s="15" customFormat="1" ht="11.25">
      <c r="B201" s="195"/>
      <c r="D201" s="175" t="s">
        <v>191</v>
      </c>
      <c r="E201" s="196" t="s">
        <v>110</v>
      </c>
      <c r="F201" s="197" t="s">
        <v>201</v>
      </c>
      <c r="H201" s="198">
        <v>4.0460000000000003</v>
      </c>
      <c r="I201" s="199"/>
      <c r="L201" s="195"/>
      <c r="M201" s="200"/>
      <c r="T201" s="201"/>
      <c r="AT201" s="196" t="s">
        <v>191</v>
      </c>
      <c r="AU201" s="196" t="s">
        <v>102</v>
      </c>
      <c r="AV201" s="15" t="s">
        <v>189</v>
      </c>
      <c r="AW201" s="15" t="s">
        <v>33</v>
      </c>
      <c r="AX201" s="15" t="s">
        <v>86</v>
      </c>
      <c r="AY201" s="196" t="s">
        <v>182</v>
      </c>
    </row>
    <row r="202" spans="2:65" s="1" customFormat="1" ht="21.75" customHeight="1">
      <c r="B202" s="34"/>
      <c r="C202" s="162" t="s">
        <v>282</v>
      </c>
      <c r="D202" s="162" t="s">
        <v>185</v>
      </c>
      <c r="E202" s="163" t="s">
        <v>283</v>
      </c>
      <c r="F202" s="164" t="s">
        <v>284</v>
      </c>
      <c r="G202" s="165" t="s">
        <v>285</v>
      </c>
      <c r="H202" s="166">
        <v>3.9750000000000001</v>
      </c>
      <c r="I202" s="167"/>
      <c r="J202" s="168">
        <f>ROUND(I202*H202,2)</f>
        <v>0</v>
      </c>
      <c r="K202" s="169"/>
      <c r="L202" s="34"/>
      <c r="M202" s="170" t="s">
        <v>1</v>
      </c>
      <c r="N202" s="136" t="s">
        <v>44</v>
      </c>
      <c r="P202" s="171">
        <f>O202*H202</f>
        <v>0</v>
      </c>
      <c r="Q202" s="171">
        <v>0</v>
      </c>
      <c r="R202" s="171">
        <f>Q202*H202</f>
        <v>0</v>
      </c>
      <c r="S202" s="171">
        <v>0</v>
      </c>
      <c r="T202" s="172">
        <f>S202*H202</f>
        <v>0</v>
      </c>
      <c r="AR202" s="173" t="s">
        <v>189</v>
      </c>
      <c r="AT202" s="173" t="s">
        <v>185</v>
      </c>
      <c r="AU202" s="173" t="s">
        <v>102</v>
      </c>
      <c r="AY202" s="17" t="s">
        <v>182</v>
      </c>
      <c r="BE202" s="99">
        <f>IF(N202="základná",J202,0)</f>
        <v>0</v>
      </c>
      <c r="BF202" s="99">
        <f>IF(N202="znížená",J202,0)</f>
        <v>0</v>
      </c>
      <c r="BG202" s="99">
        <f>IF(N202="zákl. prenesená",J202,0)</f>
        <v>0</v>
      </c>
      <c r="BH202" s="99">
        <f>IF(N202="zníž. prenesená",J202,0)</f>
        <v>0</v>
      </c>
      <c r="BI202" s="99">
        <f>IF(N202="nulová",J202,0)</f>
        <v>0</v>
      </c>
      <c r="BJ202" s="17" t="s">
        <v>102</v>
      </c>
      <c r="BK202" s="99">
        <f>ROUND(I202*H202,2)</f>
        <v>0</v>
      </c>
      <c r="BL202" s="17" t="s">
        <v>189</v>
      </c>
      <c r="BM202" s="173" t="s">
        <v>883</v>
      </c>
    </row>
    <row r="203" spans="2:65" s="1" customFormat="1" ht="24.2" customHeight="1">
      <c r="B203" s="34"/>
      <c r="C203" s="162" t="s">
        <v>287</v>
      </c>
      <c r="D203" s="162" t="s">
        <v>185</v>
      </c>
      <c r="E203" s="163" t="s">
        <v>288</v>
      </c>
      <c r="F203" s="164" t="s">
        <v>289</v>
      </c>
      <c r="G203" s="165" t="s">
        <v>285</v>
      </c>
      <c r="H203" s="166">
        <v>3.9750000000000001</v>
      </c>
      <c r="I203" s="167"/>
      <c r="J203" s="168">
        <f>ROUND(I203*H203,2)</f>
        <v>0</v>
      </c>
      <c r="K203" s="169"/>
      <c r="L203" s="34"/>
      <c r="M203" s="170" t="s">
        <v>1</v>
      </c>
      <c r="N203" s="136" t="s">
        <v>44</v>
      </c>
      <c r="P203" s="171">
        <f>O203*H203</f>
        <v>0</v>
      </c>
      <c r="Q203" s="171">
        <v>0</v>
      </c>
      <c r="R203" s="171">
        <f>Q203*H203</f>
        <v>0</v>
      </c>
      <c r="S203" s="171">
        <v>0</v>
      </c>
      <c r="T203" s="172">
        <f>S203*H203</f>
        <v>0</v>
      </c>
      <c r="AR203" s="173" t="s">
        <v>189</v>
      </c>
      <c r="AT203" s="173" t="s">
        <v>185</v>
      </c>
      <c r="AU203" s="173" t="s">
        <v>102</v>
      </c>
      <c r="AY203" s="17" t="s">
        <v>182</v>
      </c>
      <c r="BE203" s="99">
        <f>IF(N203="základná",J203,0)</f>
        <v>0</v>
      </c>
      <c r="BF203" s="99">
        <f>IF(N203="znížená",J203,0)</f>
        <v>0</v>
      </c>
      <c r="BG203" s="99">
        <f>IF(N203="zákl. prenesená",J203,0)</f>
        <v>0</v>
      </c>
      <c r="BH203" s="99">
        <f>IF(N203="zníž. prenesená",J203,0)</f>
        <v>0</v>
      </c>
      <c r="BI203" s="99">
        <f>IF(N203="nulová",J203,0)</f>
        <v>0</v>
      </c>
      <c r="BJ203" s="17" t="s">
        <v>102</v>
      </c>
      <c r="BK203" s="99">
        <f>ROUND(I203*H203,2)</f>
        <v>0</v>
      </c>
      <c r="BL203" s="17" t="s">
        <v>189</v>
      </c>
      <c r="BM203" s="173" t="s">
        <v>884</v>
      </c>
    </row>
    <row r="204" spans="2:65" s="1" customFormat="1" ht="21.75" customHeight="1">
      <c r="B204" s="34"/>
      <c r="C204" s="162" t="s">
        <v>291</v>
      </c>
      <c r="D204" s="162" t="s">
        <v>185</v>
      </c>
      <c r="E204" s="163" t="s">
        <v>292</v>
      </c>
      <c r="F204" s="164" t="s">
        <v>293</v>
      </c>
      <c r="G204" s="165" t="s">
        <v>285</v>
      </c>
      <c r="H204" s="166">
        <v>3.9750000000000001</v>
      </c>
      <c r="I204" s="167"/>
      <c r="J204" s="168">
        <f>ROUND(I204*H204,2)</f>
        <v>0</v>
      </c>
      <c r="K204" s="169"/>
      <c r="L204" s="34"/>
      <c r="M204" s="170" t="s">
        <v>1</v>
      </c>
      <c r="N204" s="136" t="s">
        <v>44</v>
      </c>
      <c r="P204" s="171">
        <f>O204*H204</f>
        <v>0</v>
      </c>
      <c r="Q204" s="171">
        <v>0</v>
      </c>
      <c r="R204" s="171">
        <f>Q204*H204</f>
        <v>0</v>
      </c>
      <c r="S204" s="171">
        <v>0</v>
      </c>
      <c r="T204" s="172">
        <f>S204*H204</f>
        <v>0</v>
      </c>
      <c r="AR204" s="173" t="s">
        <v>189</v>
      </c>
      <c r="AT204" s="173" t="s">
        <v>185</v>
      </c>
      <c r="AU204" s="173" t="s">
        <v>102</v>
      </c>
      <c r="AY204" s="17" t="s">
        <v>182</v>
      </c>
      <c r="BE204" s="99">
        <f>IF(N204="základná",J204,0)</f>
        <v>0</v>
      </c>
      <c r="BF204" s="99">
        <f>IF(N204="znížená",J204,0)</f>
        <v>0</v>
      </c>
      <c r="BG204" s="99">
        <f>IF(N204="zákl. prenesená",J204,0)</f>
        <v>0</v>
      </c>
      <c r="BH204" s="99">
        <f>IF(N204="zníž. prenesená",J204,0)</f>
        <v>0</v>
      </c>
      <c r="BI204" s="99">
        <f>IF(N204="nulová",J204,0)</f>
        <v>0</v>
      </c>
      <c r="BJ204" s="17" t="s">
        <v>102</v>
      </c>
      <c r="BK204" s="99">
        <f>ROUND(I204*H204,2)</f>
        <v>0</v>
      </c>
      <c r="BL204" s="17" t="s">
        <v>189</v>
      </c>
      <c r="BM204" s="173" t="s">
        <v>885</v>
      </c>
    </row>
    <row r="205" spans="2:65" s="1" customFormat="1" ht="24.2" customHeight="1">
      <c r="B205" s="34"/>
      <c r="C205" s="162" t="s">
        <v>295</v>
      </c>
      <c r="D205" s="162" t="s">
        <v>185</v>
      </c>
      <c r="E205" s="163" t="s">
        <v>296</v>
      </c>
      <c r="F205" s="164" t="s">
        <v>297</v>
      </c>
      <c r="G205" s="165" t="s">
        <v>285</v>
      </c>
      <c r="H205" s="166">
        <v>79.5</v>
      </c>
      <c r="I205" s="167"/>
      <c r="J205" s="168">
        <f>ROUND(I205*H205,2)</f>
        <v>0</v>
      </c>
      <c r="K205" s="169"/>
      <c r="L205" s="34"/>
      <c r="M205" s="170" t="s">
        <v>1</v>
      </c>
      <c r="N205" s="136" t="s">
        <v>44</v>
      </c>
      <c r="P205" s="171">
        <f>O205*H205</f>
        <v>0</v>
      </c>
      <c r="Q205" s="171">
        <v>0</v>
      </c>
      <c r="R205" s="171">
        <f>Q205*H205</f>
        <v>0</v>
      </c>
      <c r="S205" s="171">
        <v>0</v>
      </c>
      <c r="T205" s="172">
        <f>S205*H205</f>
        <v>0</v>
      </c>
      <c r="AR205" s="173" t="s">
        <v>189</v>
      </c>
      <c r="AT205" s="173" t="s">
        <v>185</v>
      </c>
      <c r="AU205" s="173" t="s">
        <v>102</v>
      </c>
      <c r="AY205" s="17" t="s">
        <v>182</v>
      </c>
      <c r="BE205" s="99">
        <f>IF(N205="základná",J205,0)</f>
        <v>0</v>
      </c>
      <c r="BF205" s="99">
        <f>IF(N205="znížená",J205,0)</f>
        <v>0</v>
      </c>
      <c r="BG205" s="99">
        <f>IF(N205="zákl. prenesená",J205,0)</f>
        <v>0</v>
      </c>
      <c r="BH205" s="99">
        <f>IF(N205="zníž. prenesená",J205,0)</f>
        <v>0</v>
      </c>
      <c r="BI205" s="99">
        <f>IF(N205="nulová",J205,0)</f>
        <v>0</v>
      </c>
      <c r="BJ205" s="17" t="s">
        <v>102</v>
      </c>
      <c r="BK205" s="99">
        <f>ROUND(I205*H205,2)</f>
        <v>0</v>
      </c>
      <c r="BL205" s="17" t="s">
        <v>189</v>
      </c>
      <c r="BM205" s="173" t="s">
        <v>886</v>
      </c>
    </row>
    <row r="206" spans="2:65" s="13" customFormat="1" ht="11.25">
      <c r="B206" s="181"/>
      <c r="D206" s="175" t="s">
        <v>191</v>
      </c>
      <c r="F206" s="183" t="s">
        <v>887</v>
      </c>
      <c r="H206" s="184">
        <v>79.5</v>
      </c>
      <c r="I206" s="185"/>
      <c r="L206" s="181"/>
      <c r="M206" s="186"/>
      <c r="T206" s="187"/>
      <c r="AT206" s="182" t="s">
        <v>191</v>
      </c>
      <c r="AU206" s="182" t="s">
        <v>102</v>
      </c>
      <c r="AV206" s="13" t="s">
        <v>102</v>
      </c>
      <c r="AW206" s="13" t="s">
        <v>4</v>
      </c>
      <c r="AX206" s="13" t="s">
        <v>86</v>
      </c>
      <c r="AY206" s="182" t="s">
        <v>182</v>
      </c>
    </row>
    <row r="207" spans="2:65" s="1" customFormat="1" ht="24.2" customHeight="1">
      <c r="B207" s="34"/>
      <c r="C207" s="162" t="s">
        <v>300</v>
      </c>
      <c r="D207" s="162" t="s">
        <v>185</v>
      </c>
      <c r="E207" s="163" t="s">
        <v>301</v>
      </c>
      <c r="F207" s="164" t="s">
        <v>302</v>
      </c>
      <c r="G207" s="165" t="s">
        <v>285</v>
      </c>
      <c r="H207" s="166">
        <v>3.9750000000000001</v>
      </c>
      <c r="I207" s="167"/>
      <c r="J207" s="168">
        <f>ROUND(I207*H207,2)</f>
        <v>0</v>
      </c>
      <c r="K207" s="169"/>
      <c r="L207" s="34"/>
      <c r="M207" s="170" t="s">
        <v>1</v>
      </c>
      <c r="N207" s="136" t="s">
        <v>44</v>
      </c>
      <c r="P207" s="171">
        <f>O207*H207</f>
        <v>0</v>
      </c>
      <c r="Q207" s="171">
        <v>0</v>
      </c>
      <c r="R207" s="171">
        <f>Q207*H207</f>
        <v>0</v>
      </c>
      <c r="S207" s="171">
        <v>0</v>
      </c>
      <c r="T207" s="172">
        <f>S207*H207</f>
        <v>0</v>
      </c>
      <c r="AR207" s="173" t="s">
        <v>189</v>
      </c>
      <c r="AT207" s="173" t="s">
        <v>185</v>
      </c>
      <c r="AU207" s="173" t="s">
        <v>102</v>
      </c>
      <c r="AY207" s="17" t="s">
        <v>182</v>
      </c>
      <c r="BE207" s="99">
        <f>IF(N207="základná",J207,0)</f>
        <v>0</v>
      </c>
      <c r="BF207" s="99">
        <f>IF(N207="znížená",J207,0)</f>
        <v>0</v>
      </c>
      <c r="BG207" s="99">
        <f>IF(N207="zákl. prenesená",J207,0)</f>
        <v>0</v>
      </c>
      <c r="BH207" s="99">
        <f>IF(N207="zníž. prenesená",J207,0)</f>
        <v>0</v>
      </c>
      <c r="BI207" s="99">
        <f>IF(N207="nulová",J207,0)</f>
        <v>0</v>
      </c>
      <c r="BJ207" s="17" t="s">
        <v>102</v>
      </c>
      <c r="BK207" s="99">
        <f>ROUND(I207*H207,2)</f>
        <v>0</v>
      </c>
      <c r="BL207" s="17" t="s">
        <v>189</v>
      </c>
      <c r="BM207" s="173" t="s">
        <v>888</v>
      </c>
    </row>
    <row r="208" spans="2:65" s="1" customFormat="1" ht="24.2" customHeight="1">
      <c r="B208" s="34"/>
      <c r="C208" s="162" t="s">
        <v>7</v>
      </c>
      <c r="D208" s="162" t="s">
        <v>185</v>
      </c>
      <c r="E208" s="163" t="s">
        <v>304</v>
      </c>
      <c r="F208" s="164" t="s">
        <v>305</v>
      </c>
      <c r="G208" s="165" t="s">
        <v>285</v>
      </c>
      <c r="H208" s="166">
        <v>19.875</v>
      </c>
      <c r="I208" s="167"/>
      <c r="J208" s="168">
        <f>ROUND(I208*H208,2)</f>
        <v>0</v>
      </c>
      <c r="K208" s="169"/>
      <c r="L208" s="34"/>
      <c r="M208" s="170" t="s">
        <v>1</v>
      </c>
      <c r="N208" s="136" t="s">
        <v>44</v>
      </c>
      <c r="P208" s="171">
        <f>O208*H208</f>
        <v>0</v>
      </c>
      <c r="Q208" s="171">
        <v>0</v>
      </c>
      <c r="R208" s="171">
        <f>Q208*H208</f>
        <v>0</v>
      </c>
      <c r="S208" s="171">
        <v>0</v>
      </c>
      <c r="T208" s="172">
        <f>S208*H208</f>
        <v>0</v>
      </c>
      <c r="AR208" s="173" t="s">
        <v>189</v>
      </c>
      <c r="AT208" s="173" t="s">
        <v>185</v>
      </c>
      <c r="AU208" s="173" t="s">
        <v>102</v>
      </c>
      <c r="AY208" s="17" t="s">
        <v>182</v>
      </c>
      <c r="BE208" s="99">
        <f>IF(N208="základná",J208,0)</f>
        <v>0</v>
      </c>
      <c r="BF208" s="99">
        <f>IF(N208="znížená",J208,0)</f>
        <v>0</v>
      </c>
      <c r="BG208" s="99">
        <f>IF(N208="zákl. prenesená",J208,0)</f>
        <v>0</v>
      </c>
      <c r="BH208" s="99">
        <f>IF(N208="zníž. prenesená",J208,0)</f>
        <v>0</v>
      </c>
      <c r="BI208" s="99">
        <f>IF(N208="nulová",J208,0)</f>
        <v>0</v>
      </c>
      <c r="BJ208" s="17" t="s">
        <v>102</v>
      </c>
      <c r="BK208" s="99">
        <f>ROUND(I208*H208,2)</f>
        <v>0</v>
      </c>
      <c r="BL208" s="17" t="s">
        <v>189</v>
      </c>
      <c r="BM208" s="173" t="s">
        <v>889</v>
      </c>
    </row>
    <row r="209" spans="2:65" s="13" customFormat="1" ht="11.25">
      <c r="B209" s="181"/>
      <c r="D209" s="175" t="s">
        <v>191</v>
      </c>
      <c r="F209" s="183" t="s">
        <v>890</v>
      </c>
      <c r="H209" s="184">
        <v>19.875</v>
      </c>
      <c r="I209" s="185"/>
      <c r="L209" s="181"/>
      <c r="M209" s="186"/>
      <c r="T209" s="187"/>
      <c r="AT209" s="182" t="s">
        <v>191</v>
      </c>
      <c r="AU209" s="182" t="s">
        <v>102</v>
      </c>
      <c r="AV209" s="13" t="s">
        <v>102</v>
      </c>
      <c r="AW209" s="13" t="s">
        <v>4</v>
      </c>
      <c r="AX209" s="13" t="s">
        <v>86</v>
      </c>
      <c r="AY209" s="182" t="s">
        <v>182</v>
      </c>
    </row>
    <row r="210" spans="2:65" s="1" customFormat="1" ht="24.2" customHeight="1">
      <c r="B210" s="34"/>
      <c r="C210" s="162" t="s">
        <v>308</v>
      </c>
      <c r="D210" s="162" t="s">
        <v>185</v>
      </c>
      <c r="E210" s="163" t="s">
        <v>309</v>
      </c>
      <c r="F210" s="164" t="s">
        <v>310</v>
      </c>
      <c r="G210" s="165" t="s">
        <v>285</v>
      </c>
      <c r="H210" s="166">
        <v>3.9750000000000001</v>
      </c>
      <c r="I210" s="167"/>
      <c r="J210" s="168">
        <f>ROUND(I210*H210,2)</f>
        <v>0</v>
      </c>
      <c r="K210" s="169"/>
      <c r="L210" s="34"/>
      <c r="M210" s="170" t="s">
        <v>1</v>
      </c>
      <c r="N210" s="136" t="s">
        <v>44</v>
      </c>
      <c r="P210" s="171">
        <f>O210*H210</f>
        <v>0</v>
      </c>
      <c r="Q210" s="171">
        <v>0</v>
      </c>
      <c r="R210" s="171">
        <f>Q210*H210</f>
        <v>0</v>
      </c>
      <c r="S210" s="171">
        <v>0</v>
      </c>
      <c r="T210" s="172">
        <f>S210*H210</f>
        <v>0</v>
      </c>
      <c r="AR210" s="173" t="s">
        <v>189</v>
      </c>
      <c r="AT210" s="173" t="s">
        <v>185</v>
      </c>
      <c r="AU210" s="173" t="s">
        <v>102</v>
      </c>
      <c r="AY210" s="17" t="s">
        <v>182</v>
      </c>
      <c r="BE210" s="99">
        <f>IF(N210="základná",J210,0)</f>
        <v>0</v>
      </c>
      <c r="BF210" s="99">
        <f>IF(N210="znížená",J210,0)</f>
        <v>0</v>
      </c>
      <c r="BG210" s="99">
        <f>IF(N210="zákl. prenesená",J210,0)</f>
        <v>0</v>
      </c>
      <c r="BH210" s="99">
        <f>IF(N210="zníž. prenesená",J210,0)</f>
        <v>0</v>
      </c>
      <c r="BI210" s="99">
        <f>IF(N210="nulová",J210,0)</f>
        <v>0</v>
      </c>
      <c r="BJ210" s="17" t="s">
        <v>102</v>
      </c>
      <c r="BK210" s="99">
        <f>ROUND(I210*H210,2)</f>
        <v>0</v>
      </c>
      <c r="BL210" s="17" t="s">
        <v>189</v>
      </c>
      <c r="BM210" s="173" t="s">
        <v>891</v>
      </c>
    </row>
    <row r="211" spans="2:65" s="1" customFormat="1" ht="24.2" customHeight="1">
      <c r="B211" s="34"/>
      <c r="C211" s="162" t="s">
        <v>312</v>
      </c>
      <c r="D211" s="162" t="s">
        <v>185</v>
      </c>
      <c r="E211" s="163" t="s">
        <v>313</v>
      </c>
      <c r="F211" s="164" t="s">
        <v>314</v>
      </c>
      <c r="G211" s="165" t="s">
        <v>285</v>
      </c>
      <c r="H211" s="166">
        <v>3.9750000000000001</v>
      </c>
      <c r="I211" s="167"/>
      <c r="J211" s="168">
        <f>ROUND(I211*H211,2)</f>
        <v>0</v>
      </c>
      <c r="K211" s="169"/>
      <c r="L211" s="34"/>
      <c r="M211" s="170" t="s">
        <v>1</v>
      </c>
      <c r="N211" s="136" t="s">
        <v>44</v>
      </c>
      <c r="P211" s="171">
        <f>O211*H211</f>
        <v>0</v>
      </c>
      <c r="Q211" s="171">
        <v>0</v>
      </c>
      <c r="R211" s="171">
        <f>Q211*H211</f>
        <v>0</v>
      </c>
      <c r="S211" s="171">
        <v>0</v>
      </c>
      <c r="T211" s="172">
        <f>S211*H211</f>
        <v>0</v>
      </c>
      <c r="AR211" s="173" t="s">
        <v>189</v>
      </c>
      <c r="AT211" s="173" t="s">
        <v>185</v>
      </c>
      <c r="AU211" s="173" t="s">
        <v>102</v>
      </c>
      <c r="AY211" s="17" t="s">
        <v>182</v>
      </c>
      <c r="BE211" s="99">
        <f>IF(N211="základná",J211,0)</f>
        <v>0</v>
      </c>
      <c r="BF211" s="99">
        <f>IF(N211="znížená",J211,0)</f>
        <v>0</v>
      </c>
      <c r="BG211" s="99">
        <f>IF(N211="zákl. prenesená",J211,0)</f>
        <v>0</v>
      </c>
      <c r="BH211" s="99">
        <f>IF(N211="zníž. prenesená",J211,0)</f>
        <v>0</v>
      </c>
      <c r="BI211" s="99">
        <f>IF(N211="nulová",J211,0)</f>
        <v>0</v>
      </c>
      <c r="BJ211" s="17" t="s">
        <v>102</v>
      </c>
      <c r="BK211" s="99">
        <f>ROUND(I211*H211,2)</f>
        <v>0</v>
      </c>
      <c r="BL211" s="17" t="s">
        <v>189</v>
      </c>
      <c r="BM211" s="173" t="s">
        <v>892</v>
      </c>
    </row>
    <row r="212" spans="2:65" s="1" customFormat="1" ht="24.2" customHeight="1">
      <c r="B212" s="34"/>
      <c r="C212" s="162" t="s">
        <v>316</v>
      </c>
      <c r="D212" s="162" t="s">
        <v>185</v>
      </c>
      <c r="E212" s="163" t="s">
        <v>317</v>
      </c>
      <c r="F212" s="164" t="s">
        <v>318</v>
      </c>
      <c r="G212" s="165" t="s">
        <v>285</v>
      </c>
      <c r="H212" s="166">
        <v>3.9750000000000001</v>
      </c>
      <c r="I212" s="167"/>
      <c r="J212" s="168">
        <f>ROUND(I212*H212,2)</f>
        <v>0</v>
      </c>
      <c r="K212" s="169"/>
      <c r="L212" s="34"/>
      <c r="M212" s="170" t="s">
        <v>1</v>
      </c>
      <c r="N212" s="136" t="s">
        <v>44</v>
      </c>
      <c r="P212" s="171">
        <f>O212*H212</f>
        <v>0</v>
      </c>
      <c r="Q212" s="171">
        <v>0</v>
      </c>
      <c r="R212" s="171">
        <f>Q212*H212</f>
        <v>0</v>
      </c>
      <c r="S212" s="171">
        <v>0</v>
      </c>
      <c r="T212" s="172">
        <f>S212*H212</f>
        <v>0</v>
      </c>
      <c r="AR212" s="173" t="s">
        <v>189</v>
      </c>
      <c r="AT212" s="173" t="s">
        <v>185</v>
      </c>
      <c r="AU212" s="173" t="s">
        <v>102</v>
      </c>
      <c r="AY212" s="17" t="s">
        <v>182</v>
      </c>
      <c r="BE212" s="99">
        <f>IF(N212="základná",J212,0)</f>
        <v>0</v>
      </c>
      <c r="BF212" s="99">
        <f>IF(N212="znížená",J212,0)</f>
        <v>0</v>
      </c>
      <c r="BG212" s="99">
        <f>IF(N212="zákl. prenesená",J212,0)</f>
        <v>0</v>
      </c>
      <c r="BH212" s="99">
        <f>IF(N212="zníž. prenesená",J212,0)</f>
        <v>0</v>
      </c>
      <c r="BI212" s="99">
        <f>IF(N212="nulová",J212,0)</f>
        <v>0</v>
      </c>
      <c r="BJ212" s="17" t="s">
        <v>102</v>
      </c>
      <c r="BK212" s="99">
        <f>ROUND(I212*H212,2)</f>
        <v>0</v>
      </c>
      <c r="BL212" s="17" t="s">
        <v>189</v>
      </c>
      <c r="BM212" s="173" t="s">
        <v>893</v>
      </c>
    </row>
    <row r="213" spans="2:65" s="11" customFormat="1" ht="22.9" customHeight="1">
      <c r="B213" s="151"/>
      <c r="D213" s="152" t="s">
        <v>77</v>
      </c>
      <c r="E213" s="160" t="s">
        <v>320</v>
      </c>
      <c r="F213" s="160" t="s">
        <v>321</v>
      </c>
      <c r="I213" s="154"/>
      <c r="J213" s="161">
        <f>BK213</f>
        <v>0</v>
      </c>
      <c r="L213" s="151"/>
      <c r="M213" s="155"/>
      <c r="P213" s="156">
        <f>P214</f>
        <v>0</v>
      </c>
      <c r="R213" s="156">
        <f>R214</f>
        <v>0</v>
      </c>
      <c r="T213" s="157">
        <f>T214</f>
        <v>0</v>
      </c>
      <c r="AR213" s="152" t="s">
        <v>86</v>
      </c>
      <c r="AT213" s="158" t="s">
        <v>77</v>
      </c>
      <c r="AU213" s="158" t="s">
        <v>86</v>
      </c>
      <c r="AY213" s="152" t="s">
        <v>182</v>
      </c>
      <c r="BK213" s="159">
        <f>BK214</f>
        <v>0</v>
      </c>
    </row>
    <row r="214" spans="2:65" s="1" customFormat="1" ht="24.2" customHeight="1">
      <c r="B214" s="34"/>
      <c r="C214" s="162" t="s">
        <v>322</v>
      </c>
      <c r="D214" s="162" t="s">
        <v>185</v>
      </c>
      <c r="E214" s="163" t="s">
        <v>323</v>
      </c>
      <c r="F214" s="164" t="s">
        <v>324</v>
      </c>
      <c r="G214" s="165" t="s">
        <v>285</v>
      </c>
      <c r="H214" s="166">
        <v>0.78600000000000003</v>
      </c>
      <c r="I214" s="167"/>
      <c r="J214" s="168">
        <f>ROUND(I214*H214,2)</f>
        <v>0</v>
      </c>
      <c r="K214" s="169"/>
      <c r="L214" s="34"/>
      <c r="M214" s="170" t="s">
        <v>1</v>
      </c>
      <c r="N214" s="136" t="s">
        <v>44</v>
      </c>
      <c r="P214" s="171">
        <f>O214*H214</f>
        <v>0</v>
      </c>
      <c r="Q214" s="171">
        <v>0</v>
      </c>
      <c r="R214" s="171">
        <f>Q214*H214</f>
        <v>0</v>
      </c>
      <c r="S214" s="171">
        <v>0</v>
      </c>
      <c r="T214" s="172">
        <f>S214*H214</f>
        <v>0</v>
      </c>
      <c r="AR214" s="173" t="s">
        <v>189</v>
      </c>
      <c r="AT214" s="173" t="s">
        <v>185</v>
      </c>
      <c r="AU214" s="173" t="s">
        <v>102</v>
      </c>
      <c r="AY214" s="17" t="s">
        <v>182</v>
      </c>
      <c r="BE214" s="99">
        <f>IF(N214="základná",J214,0)</f>
        <v>0</v>
      </c>
      <c r="BF214" s="99">
        <f>IF(N214="znížená",J214,0)</f>
        <v>0</v>
      </c>
      <c r="BG214" s="99">
        <f>IF(N214="zákl. prenesená",J214,0)</f>
        <v>0</v>
      </c>
      <c r="BH214" s="99">
        <f>IF(N214="zníž. prenesená",J214,0)</f>
        <v>0</v>
      </c>
      <c r="BI214" s="99">
        <f>IF(N214="nulová",J214,0)</f>
        <v>0</v>
      </c>
      <c r="BJ214" s="17" t="s">
        <v>102</v>
      </c>
      <c r="BK214" s="99">
        <f>ROUND(I214*H214,2)</f>
        <v>0</v>
      </c>
      <c r="BL214" s="17" t="s">
        <v>189</v>
      </c>
      <c r="BM214" s="173" t="s">
        <v>894</v>
      </c>
    </row>
    <row r="215" spans="2:65" s="11" customFormat="1" ht="25.9" customHeight="1">
      <c r="B215" s="151"/>
      <c r="D215" s="152" t="s">
        <v>77</v>
      </c>
      <c r="E215" s="153" t="s">
        <v>326</v>
      </c>
      <c r="F215" s="153" t="s">
        <v>327</v>
      </c>
      <c r="I215" s="154"/>
      <c r="J215" s="134">
        <f>BK215</f>
        <v>0</v>
      </c>
      <c r="L215" s="151"/>
      <c r="M215" s="155"/>
      <c r="P215" s="156">
        <f>P216+P222+P224+P229+P238+P245+P250+P294+P300+P311+P317+P324+P339</f>
        <v>0</v>
      </c>
      <c r="R215" s="156">
        <f>R216+R222+R224+R229+R238+R245+R250+R294+R300+R311+R317+R324+R339</f>
        <v>1.2363684332199998</v>
      </c>
      <c r="T215" s="157">
        <f>T216+T222+T224+T229+T238+T245+T250+T294+T300+T311+T317+T324+T339</f>
        <v>0.90523960000000003</v>
      </c>
      <c r="AR215" s="152" t="s">
        <v>102</v>
      </c>
      <c r="AT215" s="158" t="s">
        <v>77</v>
      </c>
      <c r="AU215" s="158" t="s">
        <v>78</v>
      </c>
      <c r="AY215" s="152" t="s">
        <v>182</v>
      </c>
      <c r="BK215" s="159">
        <f>BK216+BK222+BK224+BK229+BK238+BK245+BK250+BK294+BK300+BK311+BK317+BK324+BK339</f>
        <v>0</v>
      </c>
    </row>
    <row r="216" spans="2:65" s="11" customFormat="1" ht="22.9" customHeight="1">
      <c r="B216" s="151"/>
      <c r="D216" s="152" t="s">
        <v>77</v>
      </c>
      <c r="E216" s="160" t="s">
        <v>374</v>
      </c>
      <c r="F216" s="160" t="s">
        <v>375</v>
      </c>
      <c r="I216" s="154"/>
      <c r="J216" s="161">
        <f>BK216</f>
        <v>0</v>
      </c>
      <c r="L216" s="151"/>
      <c r="M216" s="155"/>
      <c r="P216" s="156">
        <f>SUM(P217:P221)</f>
        <v>0</v>
      </c>
      <c r="R216" s="156">
        <f>SUM(R217:R221)</f>
        <v>1.3041999999999999E-3</v>
      </c>
      <c r="T216" s="157">
        <f>SUM(T217:T221)</f>
        <v>1.0059999999999999E-2</v>
      </c>
      <c r="AR216" s="152" t="s">
        <v>102</v>
      </c>
      <c r="AT216" s="158" t="s">
        <v>77</v>
      </c>
      <c r="AU216" s="158" t="s">
        <v>86</v>
      </c>
      <c r="AY216" s="152" t="s">
        <v>182</v>
      </c>
      <c r="BK216" s="159">
        <f>SUM(BK217:BK221)</f>
        <v>0</v>
      </c>
    </row>
    <row r="217" spans="2:65" s="1" customFormat="1" ht="33" customHeight="1">
      <c r="B217" s="34"/>
      <c r="C217" s="162" t="s">
        <v>330</v>
      </c>
      <c r="D217" s="162" t="s">
        <v>185</v>
      </c>
      <c r="E217" s="163" t="s">
        <v>895</v>
      </c>
      <c r="F217" s="164" t="s">
        <v>896</v>
      </c>
      <c r="G217" s="165" t="s">
        <v>379</v>
      </c>
      <c r="H217" s="166">
        <v>1</v>
      </c>
      <c r="I217" s="167"/>
      <c r="J217" s="168">
        <f>ROUND(I217*H217,2)</f>
        <v>0</v>
      </c>
      <c r="K217" s="169"/>
      <c r="L217" s="34"/>
      <c r="M217" s="170" t="s">
        <v>1</v>
      </c>
      <c r="N217" s="136" t="s">
        <v>44</v>
      </c>
      <c r="P217" s="171">
        <f>O217*H217</f>
        <v>0</v>
      </c>
      <c r="Q217" s="171">
        <v>0</v>
      </c>
      <c r="R217" s="171">
        <f>Q217*H217</f>
        <v>0</v>
      </c>
      <c r="S217" s="171">
        <v>9.1999999999999998E-3</v>
      </c>
      <c r="T217" s="172">
        <f>S217*H217</f>
        <v>9.1999999999999998E-3</v>
      </c>
      <c r="AR217" s="173" t="s">
        <v>287</v>
      </c>
      <c r="AT217" s="173" t="s">
        <v>185</v>
      </c>
      <c r="AU217" s="173" t="s">
        <v>102</v>
      </c>
      <c r="AY217" s="17" t="s">
        <v>182</v>
      </c>
      <c r="BE217" s="99">
        <f>IF(N217="základná",J217,0)</f>
        <v>0</v>
      </c>
      <c r="BF217" s="99">
        <f>IF(N217="znížená",J217,0)</f>
        <v>0</v>
      </c>
      <c r="BG217" s="99">
        <f>IF(N217="zákl. prenesená",J217,0)</f>
        <v>0</v>
      </c>
      <c r="BH217" s="99">
        <f>IF(N217="zníž. prenesená",J217,0)</f>
        <v>0</v>
      </c>
      <c r="BI217" s="99">
        <f>IF(N217="nulová",J217,0)</f>
        <v>0</v>
      </c>
      <c r="BJ217" s="17" t="s">
        <v>102</v>
      </c>
      <c r="BK217" s="99">
        <f>ROUND(I217*H217,2)</f>
        <v>0</v>
      </c>
      <c r="BL217" s="17" t="s">
        <v>287</v>
      </c>
      <c r="BM217" s="173" t="s">
        <v>897</v>
      </c>
    </row>
    <row r="218" spans="2:65" s="1" customFormat="1" ht="21.75" customHeight="1">
      <c r="B218" s="34"/>
      <c r="C218" s="162" t="s">
        <v>335</v>
      </c>
      <c r="D218" s="162" t="s">
        <v>185</v>
      </c>
      <c r="E218" s="163" t="s">
        <v>490</v>
      </c>
      <c r="F218" s="164" t="s">
        <v>491</v>
      </c>
      <c r="G218" s="165" t="s">
        <v>379</v>
      </c>
      <c r="H218" s="166">
        <v>1</v>
      </c>
      <c r="I218" s="167"/>
      <c r="J218" s="168">
        <f>ROUND(I218*H218,2)</f>
        <v>0</v>
      </c>
      <c r="K218" s="169"/>
      <c r="L218" s="34"/>
      <c r="M218" s="170" t="s">
        <v>1</v>
      </c>
      <c r="N218" s="136" t="s">
        <v>44</v>
      </c>
      <c r="P218" s="171">
        <f>O218*H218</f>
        <v>0</v>
      </c>
      <c r="Q218" s="171">
        <v>0</v>
      </c>
      <c r="R218" s="171">
        <f>Q218*H218</f>
        <v>0</v>
      </c>
      <c r="S218" s="171">
        <v>8.5999999999999998E-4</v>
      </c>
      <c r="T218" s="172">
        <f>S218*H218</f>
        <v>8.5999999999999998E-4</v>
      </c>
      <c r="AR218" s="173" t="s">
        <v>287</v>
      </c>
      <c r="AT218" s="173" t="s">
        <v>185</v>
      </c>
      <c r="AU218" s="173" t="s">
        <v>102</v>
      </c>
      <c r="AY218" s="17" t="s">
        <v>182</v>
      </c>
      <c r="BE218" s="99">
        <f>IF(N218="základná",J218,0)</f>
        <v>0</v>
      </c>
      <c r="BF218" s="99">
        <f>IF(N218="znížená",J218,0)</f>
        <v>0</v>
      </c>
      <c r="BG218" s="99">
        <f>IF(N218="zákl. prenesená",J218,0)</f>
        <v>0</v>
      </c>
      <c r="BH218" s="99">
        <f>IF(N218="zníž. prenesená",J218,0)</f>
        <v>0</v>
      </c>
      <c r="BI218" s="99">
        <f>IF(N218="nulová",J218,0)</f>
        <v>0</v>
      </c>
      <c r="BJ218" s="17" t="s">
        <v>102</v>
      </c>
      <c r="BK218" s="99">
        <f>ROUND(I218*H218,2)</f>
        <v>0</v>
      </c>
      <c r="BL218" s="17" t="s">
        <v>287</v>
      </c>
      <c r="BM218" s="173" t="s">
        <v>898</v>
      </c>
    </row>
    <row r="219" spans="2:65" s="1" customFormat="1" ht="33" customHeight="1">
      <c r="B219" s="34"/>
      <c r="C219" s="162" t="s">
        <v>342</v>
      </c>
      <c r="D219" s="162" t="s">
        <v>185</v>
      </c>
      <c r="E219" s="163" t="s">
        <v>899</v>
      </c>
      <c r="F219" s="164" t="s">
        <v>900</v>
      </c>
      <c r="G219" s="165" t="s">
        <v>255</v>
      </c>
      <c r="H219" s="166">
        <v>1</v>
      </c>
      <c r="I219" s="167"/>
      <c r="J219" s="168">
        <f>ROUND(I219*H219,2)</f>
        <v>0</v>
      </c>
      <c r="K219" s="169"/>
      <c r="L219" s="34"/>
      <c r="M219" s="170" t="s">
        <v>1</v>
      </c>
      <c r="N219" s="136" t="s">
        <v>44</v>
      </c>
      <c r="P219" s="171">
        <f>O219*H219</f>
        <v>0</v>
      </c>
      <c r="Q219" s="171">
        <v>4.1999999999999996E-6</v>
      </c>
      <c r="R219" s="171">
        <f>Q219*H219</f>
        <v>4.1999999999999996E-6</v>
      </c>
      <c r="S219" s="171">
        <v>0</v>
      </c>
      <c r="T219" s="172">
        <f>S219*H219</f>
        <v>0</v>
      </c>
      <c r="AR219" s="173" t="s">
        <v>287</v>
      </c>
      <c r="AT219" s="173" t="s">
        <v>185</v>
      </c>
      <c r="AU219" s="173" t="s">
        <v>102</v>
      </c>
      <c r="AY219" s="17" t="s">
        <v>182</v>
      </c>
      <c r="BE219" s="99">
        <f>IF(N219="základná",J219,0)</f>
        <v>0</v>
      </c>
      <c r="BF219" s="99">
        <f>IF(N219="znížená",J219,0)</f>
        <v>0</v>
      </c>
      <c r="BG219" s="99">
        <f>IF(N219="zákl. prenesená",J219,0)</f>
        <v>0</v>
      </c>
      <c r="BH219" s="99">
        <f>IF(N219="zníž. prenesená",J219,0)</f>
        <v>0</v>
      </c>
      <c r="BI219" s="99">
        <f>IF(N219="nulová",J219,0)</f>
        <v>0</v>
      </c>
      <c r="BJ219" s="17" t="s">
        <v>102</v>
      </c>
      <c r="BK219" s="99">
        <f>ROUND(I219*H219,2)</f>
        <v>0</v>
      </c>
      <c r="BL219" s="17" t="s">
        <v>287</v>
      </c>
      <c r="BM219" s="173" t="s">
        <v>901</v>
      </c>
    </row>
    <row r="220" spans="2:65" s="1" customFormat="1" ht="16.5" customHeight="1">
      <c r="B220" s="34"/>
      <c r="C220" s="202" t="s">
        <v>346</v>
      </c>
      <c r="D220" s="202" t="s">
        <v>336</v>
      </c>
      <c r="E220" s="203" t="s">
        <v>902</v>
      </c>
      <c r="F220" s="204" t="s">
        <v>903</v>
      </c>
      <c r="G220" s="205" t="s">
        <v>255</v>
      </c>
      <c r="H220" s="206">
        <v>1</v>
      </c>
      <c r="I220" s="207"/>
      <c r="J220" s="208">
        <f>ROUND(I220*H220,2)</f>
        <v>0</v>
      </c>
      <c r="K220" s="209"/>
      <c r="L220" s="210"/>
      <c r="M220" s="211" t="s">
        <v>1</v>
      </c>
      <c r="N220" s="212" t="s">
        <v>44</v>
      </c>
      <c r="P220" s="171">
        <f>O220*H220</f>
        <v>0</v>
      </c>
      <c r="Q220" s="171">
        <v>1.2999999999999999E-3</v>
      </c>
      <c r="R220" s="171">
        <f>Q220*H220</f>
        <v>1.2999999999999999E-3</v>
      </c>
      <c r="S220" s="171">
        <v>0</v>
      </c>
      <c r="T220" s="172">
        <f>S220*H220</f>
        <v>0</v>
      </c>
      <c r="AR220" s="173" t="s">
        <v>340</v>
      </c>
      <c r="AT220" s="173" t="s">
        <v>336</v>
      </c>
      <c r="AU220" s="173" t="s">
        <v>102</v>
      </c>
      <c r="AY220" s="17" t="s">
        <v>182</v>
      </c>
      <c r="BE220" s="99">
        <f>IF(N220="základná",J220,0)</f>
        <v>0</v>
      </c>
      <c r="BF220" s="99">
        <f>IF(N220="znížená",J220,0)</f>
        <v>0</v>
      </c>
      <c r="BG220" s="99">
        <f>IF(N220="zákl. prenesená",J220,0)</f>
        <v>0</v>
      </c>
      <c r="BH220" s="99">
        <f>IF(N220="zníž. prenesená",J220,0)</f>
        <v>0</v>
      </c>
      <c r="BI220" s="99">
        <f>IF(N220="nulová",J220,0)</f>
        <v>0</v>
      </c>
      <c r="BJ220" s="17" t="s">
        <v>102</v>
      </c>
      <c r="BK220" s="99">
        <f>ROUND(I220*H220,2)</f>
        <v>0</v>
      </c>
      <c r="BL220" s="17" t="s">
        <v>287</v>
      </c>
      <c r="BM220" s="173" t="s">
        <v>904</v>
      </c>
    </row>
    <row r="221" spans="2:65" s="1" customFormat="1" ht="24.2" customHeight="1">
      <c r="B221" s="34"/>
      <c r="C221" s="162" t="s">
        <v>351</v>
      </c>
      <c r="D221" s="162" t="s">
        <v>185</v>
      </c>
      <c r="E221" s="163" t="s">
        <v>534</v>
      </c>
      <c r="F221" s="164" t="s">
        <v>535</v>
      </c>
      <c r="G221" s="165" t="s">
        <v>358</v>
      </c>
      <c r="H221" s="166"/>
      <c r="I221" s="167"/>
      <c r="J221" s="168">
        <f>ROUND(I221*H221,2)</f>
        <v>0</v>
      </c>
      <c r="K221" s="169"/>
      <c r="L221" s="34"/>
      <c r="M221" s="170" t="s">
        <v>1</v>
      </c>
      <c r="N221" s="136" t="s">
        <v>44</v>
      </c>
      <c r="P221" s="171">
        <f>O221*H221</f>
        <v>0</v>
      </c>
      <c r="Q221" s="171">
        <v>0</v>
      </c>
      <c r="R221" s="171">
        <f>Q221*H221</f>
        <v>0</v>
      </c>
      <c r="S221" s="171">
        <v>0</v>
      </c>
      <c r="T221" s="172">
        <f>S221*H221</f>
        <v>0</v>
      </c>
      <c r="AR221" s="173" t="s">
        <v>287</v>
      </c>
      <c r="AT221" s="173" t="s">
        <v>185</v>
      </c>
      <c r="AU221" s="173" t="s">
        <v>102</v>
      </c>
      <c r="AY221" s="17" t="s">
        <v>182</v>
      </c>
      <c r="BE221" s="99">
        <f>IF(N221="základná",J221,0)</f>
        <v>0</v>
      </c>
      <c r="BF221" s="99">
        <f>IF(N221="znížená",J221,0)</f>
        <v>0</v>
      </c>
      <c r="BG221" s="99">
        <f>IF(N221="zákl. prenesená",J221,0)</f>
        <v>0</v>
      </c>
      <c r="BH221" s="99">
        <f>IF(N221="zníž. prenesená",J221,0)</f>
        <v>0</v>
      </c>
      <c r="BI221" s="99">
        <f>IF(N221="nulová",J221,0)</f>
        <v>0</v>
      </c>
      <c r="BJ221" s="17" t="s">
        <v>102</v>
      </c>
      <c r="BK221" s="99">
        <f>ROUND(I221*H221,2)</f>
        <v>0</v>
      </c>
      <c r="BL221" s="17" t="s">
        <v>287</v>
      </c>
      <c r="BM221" s="173" t="s">
        <v>905</v>
      </c>
    </row>
    <row r="222" spans="2:65" s="11" customFormat="1" ht="22.9" customHeight="1">
      <c r="B222" s="151"/>
      <c r="D222" s="152" t="s">
        <v>77</v>
      </c>
      <c r="E222" s="160" t="s">
        <v>906</v>
      </c>
      <c r="F222" s="160" t="s">
        <v>907</v>
      </c>
      <c r="I222" s="154"/>
      <c r="J222" s="161">
        <f>BK222</f>
        <v>0</v>
      </c>
      <c r="L222" s="151"/>
      <c r="M222" s="155"/>
      <c r="P222" s="156">
        <f>P223</f>
        <v>0</v>
      </c>
      <c r="R222" s="156">
        <f>R223</f>
        <v>0</v>
      </c>
      <c r="T222" s="157">
        <f>T223</f>
        <v>0</v>
      </c>
      <c r="AR222" s="152" t="s">
        <v>102</v>
      </c>
      <c r="AT222" s="158" t="s">
        <v>77</v>
      </c>
      <c r="AU222" s="158" t="s">
        <v>86</v>
      </c>
      <c r="AY222" s="152" t="s">
        <v>182</v>
      </c>
      <c r="BK222" s="159">
        <f>BK223</f>
        <v>0</v>
      </c>
    </row>
    <row r="223" spans="2:65" s="1" customFormat="1" ht="24.2" customHeight="1">
      <c r="B223" s="34"/>
      <c r="C223" s="162" t="s">
        <v>353</v>
      </c>
      <c r="D223" s="162" t="s">
        <v>185</v>
      </c>
      <c r="E223" s="163" t="s">
        <v>908</v>
      </c>
      <c r="F223" s="164" t="s">
        <v>909</v>
      </c>
      <c r="G223" s="165" t="s">
        <v>255</v>
      </c>
      <c r="H223" s="166">
        <v>1</v>
      </c>
      <c r="I223" s="167"/>
      <c r="J223" s="168">
        <f>ROUND(I223*H223,2)</f>
        <v>0</v>
      </c>
      <c r="K223" s="169"/>
      <c r="L223" s="34"/>
      <c r="M223" s="170" t="s">
        <v>1</v>
      </c>
      <c r="N223" s="136" t="s">
        <v>44</v>
      </c>
      <c r="P223" s="171">
        <f>O223*H223</f>
        <v>0</v>
      </c>
      <c r="Q223" s="171">
        <v>0</v>
      </c>
      <c r="R223" s="171">
        <f>Q223*H223</f>
        <v>0</v>
      </c>
      <c r="S223" s="171">
        <v>0</v>
      </c>
      <c r="T223" s="172">
        <f>S223*H223</f>
        <v>0</v>
      </c>
      <c r="AR223" s="173" t="s">
        <v>287</v>
      </c>
      <c r="AT223" s="173" t="s">
        <v>185</v>
      </c>
      <c r="AU223" s="173" t="s">
        <v>102</v>
      </c>
      <c r="AY223" s="17" t="s">
        <v>182</v>
      </c>
      <c r="BE223" s="99">
        <f>IF(N223="základná",J223,0)</f>
        <v>0</v>
      </c>
      <c r="BF223" s="99">
        <f>IF(N223="znížená",J223,0)</f>
        <v>0</v>
      </c>
      <c r="BG223" s="99">
        <f>IF(N223="zákl. prenesená",J223,0)</f>
        <v>0</v>
      </c>
      <c r="BH223" s="99">
        <f>IF(N223="zníž. prenesená",J223,0)</f>
        <v>0</v>
      </c>
      <c r="BI223" s="99">
        <f>IF(N223="nulová",J223,0)</f>
        <v>0</v>
      </c>
      <c r="BJ223" s="17" t="s">
        <v>102</v>
      </c>
      <c r="BK223" s="99">
        <f>ROUND(I223*H223,2)</f>
        <v>0</v>
      </c>
      <c r="BL223" s="17" t="s">
        <v>287</v>
      </c>
      <c r="BM223" s="173" t="s">
        <v>910</v>
      </c>
    </row>
    <row r="224" spans="2:65" s="11" customFormat="1" ht="22.9" customHeight="1">
      <c r="B224" s="151"/>
      <c r="D224" s="152" t="s">
        <v>77</v>
      </c>
      <c r="E224" s="160" t="s">
        <v>537</v>
      </c>
      <c r="F224" s="160" t="s">
        <v>538</v>
      </c>
      <c r="I224" s="154"/>
      <c r="J224" s="161">
        <f>BK224</f>
        <v>0</v>
      </c>
      <c r="L224" s="151"/>
      <c r="M224" s="155"/>
      <c r="P224" s="156">
        <f>SUM(P225:P228)</f>
        <v>0</v>
      </c>
      <c r="R224" s="156">
        <f>SUM(R225:R228)</f>
        <v>7.3999999999999999E-4</v>
      </c>
      <c r="T224" s="157">
        <f>SUM(T225:T228)</f>
        <v>0</v>
      </c>
      <c r="AR224" s="152" t="s">
        <v>102</v>
      </c>
      <c r="AT224" s="158" t="s">
        <v>77</v>
      </c>
      <c r="AU224" s="158" t="s">
        <v>86</v>
      </c>
      <c r="AY224" s="152" t="s">
        <v>182</v>
      </c>
      <c r="BK224" s="159">
        <f>SUM(BK225:BK228)</f>
        <v>0</v>
      </c>
    </row>
    <row r="225" spans="2:65" s="1" customFormat="1" ht="16.5" customHeight="1">
      <c r="B225" s="34"/>
      <c r="C225" s="162" t="s">
        <v>355</v>
      </c>
      <c r="D225" s="162" t="s">
        <v>185</v>
      </c>
      <c r="E225" s="163" t="s">
        <v>540</v>
      </c>
      <c r="F225" s="164" t="s">
        <v>541</v>
      </c>
      <c r="G225" s="165" t="s">
        <v>255</v>
      </c>
      <c r="H225" s="166">
        <v>1</v>
      </c>
      <c r="I225" s="167"/>
      <c r="J225" s="168">
        <f>ROUND(I225*H225,2)</f>
        <v>0</v>
      </c>
      <c r="K225" s="169"/>
      <c r="L225" s="34"/>
      <c r="M225" s="170" t="s">
        <v>1</v>
      </c>
      <c r="N225" s="136" t="s">
        <v>44</v>
      </c>
      <c r="P225" s="171">
        <f>O225*H225</f>
        <v>0</v>
      </c>
      <c r="Q225" s="171">
        <v>7.3999999999999999E-4</v>
      </c>
      <c r="R225" s="171">
        <f>Q225*H225</f>
        <v>7.3999999999999999E-4</v>
      </c>
      <c r="S225" s="171">
        <v>0</v>
      </c>
      <c r="T225" s="172">
        <f>S225*H225</f>
        <v>0</v>
      </c>
      <c r="AR225" s="173" t="s">
        <v>287</v>
      </c>
      <c r="AT225" s="173" t="s">
        <v>185</v>
      </c>
      <c r="AU225" s="173" t="s">
        <v>102</v>
      </c>
      <c r="AY225" s="17" t="s">
        <v>182</v>
      </c>
      <c r="BE225" s="99">
        <f>IF(N225="základná",J225,0)</f>
        <v>0</v>
      </c>
      <c r="BF225" s="99">
        <f>IF(N225="znížená",J225,0)</f>
        <v>0</v>
      </c>
      <c r="BG225" s="99">
        <f>IF(N225="zákl. prenesená",J225,0)</f>
        <v>0</v>
      </c>
      <c r="BH225" s="99">
        <f>IF(N225="zníž. prenesená",J225,0)</f>
        <v>0</v>
      </c>
      <c r="BI225" s="99">
        <f>IF(N225="nulová",J225,0)</f>
        <v>0</v>
      </c>
      <c r="BJ225" s="17" t="s">
        <v>102</v>
      </c>
      <c r="BK225" s="99">
        <f>ROUND(I225*H225,2)</f>
        <v>0</v>
      </c>
      <c r="BL225" s="17" t="s">
        <v>287</v>
      </c>
      <c r="BM225" s="173" t="s">
        <v>911</v>
      </c>
    </row>
    <row r="226" spans="2:65" s="13" customFormat="1" ht="11.25">
      <c r="B226" s="181"/>
      <c r="D226" s="175" t="s">
        <v>191</v>
      </c>
      <c r="E226" s="182" t="s">
        <v>1</v>
      </c>
      <c r="F226" s="183" t="s">
        <v>912</v>
      </c>
      <c r="H226" s="184">
        <v>1</v>
      </c>
      <c r="I226" s="185"/>
      <c r="L226" s="181"/>
      <c r="M226" s="186"/>
      <c r="T226" s="187"/>
      <c r="AT226" s="182" t="s">
        <v>191</v>
      </c>
      <c r="AU226" s="182" t="s">
        <v>102</v>
      </c>
      <c r="AV226" s="13" t="s">
        <v>102</v>
      </c>
      <c r="AW226" s="13" t="s">
        <v>33</v>
      </c>
      <c r="AX226" s="13" t="s">
        <v>78</v>
      </c>
      <c r="AY226" s="182" t="s">
        <v>182</v>
      </c>
    </row>
    <row r="227" spans="2:65" s="15" customFormat="1" ht="11.25">
      <c r="B227" s="195"/>
      <c r="D227" s="175" t="s">
        <v>191</v>
      </c>
      <c r="E227" s="196" t="s">
        <v>1</v>
      </c>
      <c r="F227" s="197" t="s">
        <v>201</v>
      </c>
      <c r="H227" s="198">
        <v>1</v>
      </c>
      <c r="I227" s="199"/>
      <c r="L227" s="195"/>
      <c r="M227" s="200"/>
      <c r="T227" s="201"/>
      <c r="AT227" s="196" t="s">
        <v>191</v>
      </c>
      <c r="AU227" s="196" t="s">
        <v>102</v>
      </c>
      <c r="AV227" s="15" t="s">
        <v>189</v>
      </c>
      <c r="AW227" s="15" t="s">
        <v>33</v>
      </c>
      <c r="AX227" s="15" t="s">
        <v>86</v>
      </c>
      <c r="AY227" s="196" t="s">
        <v>182</v>
      </c>
    </row>
    <row r="228" spans="2:65" s="1" customFormat="1" ht="21.75" customHeight="1">
      <c r="B228" s="34"/>
      <c r="C228" s="162" t="s">
        <v>340</v>
      </c>
      <c r="D228" s="162" t="s">
        <v>185</v>
      </c>
      <c r="E228" s="163" t="s">
        <v>544</v>
      </c>
      <c r="F228" s="164" t="s">
        <v>545</v>
      </c>
      <c r="G228" s="165" t="s">
        <v>358</v>
      </c>
      <c r="H228" s="166"/>
      <c r="I228" s="167"/>
      <c r="J228" s="168">
        <f>ROUND(I228*H228,2)</f>
        <v>0</v>
      </c>
      <c r="K228" s="169"/>
      <c r="L228" s="34"/>
      <c r="M228" s="170" t="s">
        <v>1</v>
      </c>
      <c r="N228" s="136" t="s">
        <v>44</v>
      </c>
      <c r="P228" s="171">
        <f>O228*H228</f>
        <v>0</v>
      </c>
      <c r="Q228" s="171">
        <v>0</v>
      </c>
      <c r="R228" s="171">
        <f>Q228*H228</f>
        <v>0</v>
      </c>
      <c r="S228" s="171">
        <v>0</v>
      </c>
      <c r="T228" s="172">
        <f>S228*H228</f>
        <v>0</v>
      </c>
      <c r="AR228" s="173" t="s">
        <v>287</v>
      </c>
      <c r="AT228" s="173" t="s">
        <v>185</v>
      </c>
      <c r="AU228" s="173" t="s">
        <v>102</v>
      </c>
      <c r="AY228" s="17" t="s">
        <v>182</v>
      </c>
      <c r="BE228" s="99">
        <f>IF(N228="základná",J228,0)</f>
        <v>0</v>
      </c>
      <c r="BF228" s="99">
        <f>IF(N228="znížená",J228,0)</f>
        <v>0</v>
      </c>
      <c r="BG228" s="99">
        <f>IF(N228="zákl. prenesená",J228,0)</f>
        <v>0</v>
      </c>
      <c r="BH228" s="99">
        <f>IF(N228="zníž. prenesená",J228,0)</f>
        <v>0</v>
      </c>
      <c r="BI228" s="99">
        <f>IF(N228="nulová",J228,0)</f>
        <v>0</v>
      </c>
      <c r="BJ228" s="17" t="s">
        <v>102</v>
      </c>
      <c r="BK228" s="99">
        <f>ROUND(I228*H228,2)</f>
        <v>0</v>
      </c>
      <c r="BL228" s="17" t="s">
        <v>287</v>
      </c>
      <c r="BM228" s="173" t="s">
        <v>913</v>
      </c>
    </row>
    <row r="229" spans="2:65" s="11" customFormat="1" ht="22.9" customHeight="1">
      <c r="B229" s="151"/>
      <c r="D229" s="152" t="s">
        <v>77</v>
      </c>
      <c r="E229" s="160" t="s">
        <v>547</v>
      </c>
      <c r="F229" s="160" t="s">
        <v>548</v>
      </c>
      <c r="I229" s="154"/>
      <c r="J229" s="161">
        <f>BK229</f>
        <v>0</v>
      </c>
      <c r="L229" s="151"/>
      <c r="M229" s="155"/>
      <c r="P229" s="156">
        <f>SUM(P230:P237)</f>
        <v>0</v>
      </c>
      <c r="R229" s="156">
        <f>SUM(R230:R237)</f>
        <v>0.11826594</v>
      </c>
      <c r="T229" s="157">
        <f>SUM(T230:T237)</f>
        <v>9.6929999999999988E-2</v>
      </c>
      <c r="AR229" s="152" t="s">
        <v>102</v>
      </c>
      <c r="AT229" s="158" t="s">
        <v>77</v>
      </c>
      <c r="AU229" s="158" t="s">
        <v>86</v>
      </c>
      <c r="AY229" s="152" t="s">
        <v>182</v>
      </c>
      <c r="BK229" s="159">
        <f>SUM(BK230:BK237)</f>
        <v>0</v>
      </c>
    </row>
    <row r="230" spans="2:65" s="1" customFormat="1" ht="33" customHeight="1">
      <c r="B230" s="34"/>
      <c r="C230" s="162" t="s">
        <v>366</v>
      </c>
      <c r="D230" s="162" t="s">
        <v>185</v>
      </c>
      <c r="E230" s="163" t="s">
        <v>550</v>
      </c>
      <c r="F230" s="164" t="s">
        <v>551</v>
      </c>
      <c r="G230" s="165" t="s">
        <v>255</v>
      </c>
      <c r="H230" s="166">
        <v>1</v>
      </c>
      <c r="I230" s="167"/>
      <c r="J230" s="168">
        <f>ROUND(I230*H230,2)</f>
        <v>0</v>
      </c>
      <c r="K230" s="169"/>
      <c r="L230" s="34"/>
      <c r="M230" s="170" t="s">
        <v>1</v>
      </c>
      <c r="N230" s="136" t="s">
        <v>44</v>
      </c>
      <c r="P230" s="171">
        <f>O230*H230</f>
        <v>0</v>
      </c>
      <c r="Q230" s="171">
        <v>8.0000000000000007E-5</v>
      </c>
      <c r="R230" s="171">
        <f>Q230*H230</f>
        <v>8.0000000000000007E-5</v>
      </c>
      <c r="S230" s="171">
        <v>2.4930000000000001E-2</v>
      </c>
      <c r="T230" s="172">
        <f>S230*H230</f>
        <v>2.4930000000000001E-2</v>
      </c>
      <c r="AR230" s="173" t="s">
        <v>287</v>
      </c>
      <c r="AT230" s="173" t="s">
        <v>185</v>
      </c>
      <c r="AU230" s="173" t="s">
        <v>102</v>
      </c>
      <c r="AY230" s="17" t="s">
        <v>182</v>
      </c>
      <c r="BE230" s="99">
        <f>IF(N230="základná",J230,0)</f>
        <v>0</v>
      </c>
      <c r="BF230" s="99">
        <f>IF(N230="znížená",J230,0)</f>
        <v>0</v>
      </c>
      <c r="BG230" s="99">
        <f>IF(N230="zákl. prenesená",J230,0)</f>
        <v>0</v>
      </c>
      <c r="BH230" s="99">
        <f>IF(N230="zníž. prenesená",J230,0)</f>
        <v>0</v>
      </c>
      <c r="BI230" s="99">
        <f>IF(N230="nulová",J230,0)</f>
        <v>0</v>
      </c>
      <c r="BJ230" s="17" t="s">
        <v>102</v>
      </c>
      <c r="BK230" s="99">
        <f>ROUND(I230*H230,2)</f>
        <v>0</v>
      </c>
      <c r="BL230" s="17" t="s">
        <v>287</v>
      </c>
      <c r="BM230" s="173" t="s">
        <v>914</v>
      </c>
    </row>
    <row r="231" spans="2:65" s="13" customFormat="1" ht="11.25">
      <c r="B231" s="181"/>
      <c r="D231" s="175" t="s">
        <v>191</v>
      </c>
      <c r="E231" s="182" t="s">
        <v>1</v>
      </c>
      <c r="F231" s="183" t="s">
        <v>912</v>
      </c>
      <c r="H231" s="184">
        <v>1</v>
      </c>
      <c r="I231" s="185"/>
      <c r="L231" s="181"/>
      <c r="M231" s="186"/>
      <c r="T231" s="187"/>
      <c r="AT231" s="182" t="s">
        <v>191</v>
      </c>
      <c r="AU231" s="182" t="s">
        <v>102</v>
      </c>
      <c r="AV231" s="13" t="s">
        <v>102</v>
      </c>
      <c r="AW231" s="13" t="s">
        <v>33</v>
      </c>
      <c r="AX231" s="13" t="s">
        <v>78</v>
      </c>
      <c r="AY231" s="182" t="s">
        <v>182</v>
      </c>
    </row>
    <row r="232" spans="2:65" s="15" customFormat="1" ht="11.25">
      <c r="B232" s="195"/>
      <c r="D232" s="175" t="s">
        <v>191</v>
      </c>
      <c r="E232" s="196" t="s">
        <v>1</v>
      </c>
      <c r="F232" s="197" t="s">
        <v>201</v>
      </c>
      <c r="H232" s="198">
        <v>1</v>
      </c>
      <c r="I232" s="199"/>
      <c r="L232" s="195"/>
      <c r="M232" s="200"/>
      <c r="T232" s="201"/>
      <c r="AT232" s="196" t="s">
        <v>191</v>
      </c>
      <c r="AU232" s="196" t="s">
        <v>102</v>
      </c>
      <c r="AV232" s="15" t="s">
        <v>189</v>
      </c>
      <c r="AW232" s="15" t="s">
        <v>33</v>
      </c>
      <c r="AX232" s="15" t="s">
        <v>86</v>
      </c>
      <c r="AY232" s="196" t="s">
        <v>182</v>
      </c>
    </row>
    <row r="233" spans="2:65" s="1" customFormat="1" ht="33" customHeight="1">
      <c r="B233" s="34"/>
      <c r="C233" s="162" t="s">
        <v>370</v>
      </c>
      <c r="D233" s="162" t="s">
        <v>185</v>
      </c>
      <c r="E233" s="163" t="s">
        <v>915</v>
      </c>
      <c r="F233" s="164" t="s">
        <v>916</v>
      </c>
      <c r="G233" s="165" t="s">
        <v>255</v>
      </c>
      <c r="H233" s="166">
        <v>1</v>
      </c>
      <c r="I233" s="167"/>
      <c r="J233" s="168">
        <f>ROUND(I233*H233,2)</f>
        <v>0</v>
      </c>
      <c r="K233" s="169"/>
      <c r="L233" s="34"/>
      <c r="M233" s="170" t="s">
        <v>1</v>
      </c>
      <c r="N233" s="136" t="s">
        <v>44</v>
      </c>
      <c r="P233" s="171">
        <f>O233*H233</f>
        <v>0</v>
      </c>
      <c r="Q233" s="171">
        <v>2.5939999999999999E-5</v>
      </c>
      <c r="R233" s="171">
        <f>Q233*H233</f>
        <v>2.5939999999999999E-5</v>
      </c>
      <c r="S233" s="171">
        <v>0</v>
      </c>
      <c r="T233" s="172">
        <f>S233*H233</f>
        <v>0</v>
      </c>
      <c r="AR233" s="173" t="s">
        <v>287</v>
      </c>
      <c r="AT233" s="173" t="s">
        <v>185</v>
      </c>
      <c r="AU233" s="173" t="s">
        <v>102</v>
      </c>
      <c r="AY233" s="17" t="s">
        <v>182</v>
      </c>
      <c r="BE233" s="99">
        <f>IF(N233="základná",J233,0)</f>
        <v>0</v>
      </c>
      <c r="BF233" s="99">
        <f>IF(N233="znížená",J233,0)</f>
        <v>0</v>
      </c>
      <c r="BG233" s="99">
        <f>IF(N233="zákl. prenesená",J233,0)</f>
        <v>0</v>
      </c>
      <c r="BH233" s="99">
        <f>IF(N233="zníž. prenesená",J233,0)</f>
        <v>0</v>
      </c>
      <c r="BI233" s="99">
        <f>IF(N233="nulová",J233,0)</f>
        <v>0</v>
      </c>
      <c r="BJ233" s="17" t="s">
        <v>102</v>
      </c>
      <c r="BK233" s="99">
        <f>ROUND(I233*H233,2)</f>
        <v>0</v>
      </c>
      <c r="BL233" s="17" t="s">
        <v>287</v>
      </c>
      <c r="BM233" s="173" t="s">
        <v>917</v>
      </c>
    </row>
    <row r="234" spans="2:65" s="1" customFormat="1" ht="37.9" customHeight="1">
      <c r="B234" s="34"/>
      <c r="C234" s="202" t="s">
        <v>376</v>
      </c>
      <c r="D234" s="202" t="s">
        <v>336</v>
      </c>
      <c r="E234" s="203" t="s">
        <v>918</v>
      </c>
      <c r="F234" s="204" t="s">
        <v>919</v>
      </c>
      <c r="G234" s="205" t="s">
        <v>255</v>
      </c>
      <c r="H234" s="206">
        <v>1</v>
      </c>
      <c r="I234" s="207"/>
      <c r="J234" s="208">
        <f>ROUND(I234*H234,2)</f>
        <v>0</v>
      </c>
      <c r="K234" s="209"/>
      <c r="L234" s="210"/>
      <c r="M234" s="211" t="s">
        <v>1</v>
      </c>
      <c r="N234" s="212" t="s">
        <v>44</v>
      </c>
      <c r="P234" s="171">
        <f>O234*H234</f>
        <v>0</v>
      </c>
      <c r="Q234" s="171">
        <v>5.6759999999999998E-2</v>
      </c>
      <c r="R234" s="171">
        <f>Q234*H234</f>
        <v>5.6759999999999998E-2</v>
      </c>
      <c r="S234" s="171">
        <v>0</v>
      </c>
      <c r="T234" s="172">
        <f>S234*H234</f>
        <v>0</v>
      </c>
      <c r="AR234" s="173" t="s">
        <v>340</v>
      </c>
      <c r="AT234" s="173" t="s">
        <v>336</v>
      </c>
      <c r="AU234" s="173" t="s">
        <v>102</v>
      </c>
      <c r="AY234" s="17" t="s">
        <v>182</v>
      </c>
      <c r="BE234" s="99">
        <f>IF(N234="základná",J234,0)</f>
        <v>0</v>
      </c>
      <c r="BF234" s="99">
        <f>IF(N234="znížená",J234,0)</f>
        <v>0</v>
      </c>
      <c r="BG234" s="99">
        <f>IF(N234="zákl. prenesená",J234,0)</f>
        <v>0</v>
      </c>
      <c r="BH234" s="99">
        <f>IF(N234="zníž. prenesená",J234,0)</f>
        <v>0</v>
      </c>
      <c r="BI234" s="99">
        <f>IF(N234="nulová",J234,0)</f>
        <v>0</v>
      </c>
      <c r="BJ234" s="17" t="s">
        <v>102</v>
      </c>
      <c r="BK234" s="99">
        <f>ROUND(I234*H234,2)</f>
        <v>0</v>
      </c>
      <c r="BL234" s="17" t="s">
        <v>287</v>
      </c>
      <c r="BM234" s="173" t="s">
        <v>920</v>
      </c>
    </row>
    <row r="235" spans="2:65" s="1" customFormat="1" ht="24.2" customHeight="1">
      <c r="B235" s="34"/>
      <c r="C235" s="162" t="s">
        <v>383</v>
      </c>
      <c r="D235" s="162" t="s">
        <v>185</v>
      </c>
      <c r="E235" s="163" t="s">
        <v>921</v>
      </c>
      <c r="F235" s="164" t="s">
        <v>922</v>
      </c>
      <c r="G235" s="165" t="s">
        <v>255</v>
      </c>
      <c r="H235" s="166">
        <v>2</v>
      </c>
      <c r="I235" s="167"/>
      <c r="J235" s="168">
        <f>ROUND(I235*H235,2)</f>
        <v>0</v>
      </c>
      <c r="K235" s="169"/>
      <c r="L235" s="34"/>
      <c r="M235" s="170" t="s">
        <v>1</v>
      </c>
      <c r="N235" s="136" t="s">
        <v>44</v>
      </c>
      <c r="P235" s="171">
        <f>O235*H235</f>
        <v>0</v>
      </c>
      <c r="Q235" s="171">
        <v>0</v>
      </c>
      <c r="R235" s="171">
        <f>Q235*H235</f>
        <v>0</v>
      </c>
      <c r="S235" s="171">
        <v>3.5999999999999997E-2</v>
      </c>
      <c r="T235" s="172">
        <f>S235*H235</f>
        <v>7.1999999999999995E-2</v>
      </c>
      <c r="AR235" s="173" t="s">
        <v>287</v>
      </c>
      <c r="AT235" s="173" t="s">
        <v>185</v>
      </c>
      <c r="AU235" s="173" t="s">
        <v>102</v>
      </c>
      <c r="AY235" s="17" t="s">
        <v>182</v>
      </c>
      <c r="BE235" s="99">
        <f>IF(N235="základná",J235,0)</f>
        <v>0</v>
      </c>
      <c r="BF235" s="99">
        <f>IF(N235="znížená",J235,0)</f>
        <v>0</v>
      </c>
      <c r="BG235" s="99">
        <f>IF(N235="zákl. prenesená",J235,0)</f>
        <v>0</v>
      </c>
      <c r="BH235" s="99">
        <f>IF(N235="zníž. prenesená",J235,0)</f>
        <v>0</v>
      </c>
      <c r="BI235" s="99">
        <f>IF(N235="nulová",J235,0)</f>
        <v>0</v>
      </c>
      <c r="BJ235" s="17" t="s">
        <v>102</v>
      </c>
      <c r="BK235" s="99">
        <f>ROUND(I235*H235,2)</f>
        <v>0</v>
      </c>
      <c r="BL235" s="17" t="s">
        <v>287</v>
      </c>
      <c r="BM235" s="173" t="s">
        <v>923</v>
      </c>
    </row>
    <row r="236" spans="2:65" s="1" customFormat="1" ht="24.2" customHeight="1">
      <c r="B236" s="34"/>
      <c r="C236" s="162" t="s">
        <v>387</v>
      </c>
      <c r="D236" s="162" t="s">
        <v>185</v>
      </c>
      <c r="E236" s="163" t="s">
        <v>924</v>
      </c>
      <c r="F236" s="164" t="s">
        <v>925</v>
      </c>
      <c r="G236" s="165" t="s">
        <v>379</v>
      </c>
      <c r="H236" s="166">
        <v>2</v>
      </c>
      <c r="I236" s="167"/>
      <c r="J236" s="168">
        <f>ROUND(I236*H236,2)</f>
        <v>0</v>
      </c>
      <c r="K236" s="169"/>
      <c r="L236" s="34"/>
      <c r="M236" s="170" t="s">
        <v>1</v>
      </c>
      <c r="N236" s="136" t="s">
        <v>44</v>
      </c>
      <c r="P236" s="171">
        <f>O236*H236</f>
        <v>0</v>
      </c>
      <c r="Q236" s="171">
        <v>3.0700000000000002E-2</v>
      </c>
      <c r="R236" s="171">
        <f>Q236*H236</f>
        <v>6.1400000000000003E-2</v>
      </c>
      <c r="S236" s="171">
        <v>0</v>
      </c>
      <c r="T236" s="172">
        <f>S236*H236</f>
        <v>0</v>
      </c>
      <c r="AR236" s="173" t="s">
        <v>287</v>
      </c>
      <c r="AT236" s="173" t="s">
        <v>185</v>
      </c>
      <c r="AU236" s="173" t="s">
        <v>102</v>
      </c>
      <c r="AY236" s="17" t="s">
        <v>182</v>
      </c>
      <c r="BE236" s="99">
        <f>IF(N236="základná",J236,0)</f>
        <v>0</v>
      </c>
      <c r="BF236" s="99">
        <f>IF(N236="znížená",J236,0)</f>
        <v>0</v>
      </c>
      <c r="BG236" s="99">
        <f>IF(N236="zákl. prenesená",J236,0)</f>
        <v>0</v>
      </c>
      <c r="BH236" s="99">
        <f>IF(N236="zníž. prenesená",J236,0)</f>
        <v>0</v>
      </c>
      <c r="BI236" s="99">
        <f>IF(N236="nulová",J236,0)</f>
        <v>0</v>
      </c>
      <c r="BJ236" s="17" t="s">
        <v>102</v>
      </c>
      <c r="BK236" s="99">
        <f>ROUND(I236*H236,2)</f>
        <v>0</v>
      </c>
      <c r="BL236" s="17" t="s">
        <v>287</v>
      </c>
      <c r="BM236" s="173" t="s">
        <v>926</v>
      </c>
    </row>
    <row r="237" spans="2:65" s="1" customFormat="1" ht="24.2" customHeight="1">
      <c r="B237" s="34"/>
      <c r="C237" s="162" t="s">
        <v>391</v>
      </c>
      <c r="D237" s="162" t="s">
        <v>185</v>
      </c>
      <c r="E237" s="163" t="s">
        <v>574</v>
      </c>
      <c r="F237" s="164" t="s">
        <v>575</v>
      </c>
      <c r="G237" s="165" t="s">
        <v>358</v>
      </c>
      <c r="H237" s="166"/>
      <c r="I237" s="167"/>
      <c r="J237" s="168">
        <f>ROUND(I237*H237,2)</f>
        <v>0</v>
      </c>
      <c r="K237" s="169"/>
      <c r="L237" s="34"/>
      <c r="M237" s="170" t="s">
        <v>1</v>
      </c>
      <c r="N237" s="136" t="s">
        <v>44</v>
      </c>
      <c r="P237" s="171">
        <f>O237*H237</f>
        <v>0</v>
      </c>
      <c r="Q237" s="171">
        <v>0</v>
      </c>
      <c r="R237" s="171">
        <f>Q237*H237</f>
        <v>0</v>
      </c>
      <c r="S237" s="171">
        <v>0</v>
      </c>
      <c r="T237" s="172">
        <f>S237*H237</f>
        <v>0</v>
      </c>
      <c r="AR237" s="173" t="s">
        <v>287</v>
      </c>
      <c r="AT237" s="173" t="s">
        <v>185</v>
      </c>
      <c r="AU237" s="173" t="s">
        <v>102</v>
      </c>
      <c r="AY237" s="17" t="s">
        <v>182</v>
      </c>
      <c r="BE237" s="99">
        <f>IF(N237="základná",J237,0)</f>
        <v>0</v>
      </c>
      <c r="BF237" s="99">
        <f>IF(N237="znížená",J237,0)</f>
        <v>0</v>
      </c>
      <c r="BG237" s="99">
        <f>IF(N237="zákl. prenesená",J237,0)</f>
        <v>0</v>
      </c>
      <c r="BH237" s="99">
        <f>IF(N237="zníž. prenesená",J237,0)</f>
        <v>0</v>
      </c>
      <c r="BI237" s="99">
        <f>IF(N237="nulová",J237,0)</f>
        <v>0</v>
      </c>
      <c r="BJ237" s="17" t="s">
        <v>102</v>
      </c>
      <c r="BK237" s="99">
        <f>ROUND(I237*H237,2)</f>
        <v>0</v>
      </c>
      <c r="BL237" s="17" t="s">
        <v>287</v>
      </c>
      <c r="BM237" s="173" t="s">
        <v>927</v>
      </c>
    </row>
    <row r="238" spans="2:65" s="11" customFormat="1" ht="22.9" customHeight="1">
      <c r="B238" s="151"/>
      <c r="D238" s="152" t="s">
        <v>77</v>
      </c>
      <c r="E238" s="160" t="s">
        <v>577</v>
      </c>
      <c r="F238" s="160" t="s">
        <v>578</v>
      </c>
      <c r="I238" s="154"/>
      <c r="J238" s="161">
        <f>BK238</f>
        <v>0</v>
      </c>
      <c r="L238" s="151"/>
      <c r="M238" s="155"/>
      <c r="P238" s="156">
        <f>SUM(P239:P244)</f>
        <v>0</v>
      </c>
      <c r="R238" s="156">
        <f>SUM(R239:R244)</f>
        <v>0.22871327999999999</v>
      </c>
      <c r="T238" s="157">
        <f>SUM(T239:T244)</f>
        <v>0.7015496</v>
      </c>
      <c r="AR238" s="152" t="s">
        <v>102</v>
      </c>
      <c r="AT238" s="158" t="s">
        <v>77</v>
      </c>
      <c r="AU238" s="158" t="s">
        <v>86</v>
      </c>
      <c r="AY238" s="152" t="s">
        <v>182</v>
      </c>
      <c r="BK238" s="159">
        <f>SUM(BK239:BK244)</f>
        <v>0</v>
      </c>
    </row>
    <row r="239" spans="2:65" s="1" customFormat="1" ht="37.9" customHeight="1">
      <c r="B239" s="34"/>
      <c r="C239" s="162" t="s">
        <v>395</v>
      </c>
      <c r="D239" s="162" t="s">
        <v>185</v>
      </c>
      <c r="E239" s="163" t="s">
        <v>587</v>
      </c>
      <c r="F239" s="164" t="s">
        <v>588</v>
      </c>
      <c r="G239" s="165" t="s">
        <v>188</v>
      </c>
      <c r="H239" s="166">
        <v>20.276</v>
      </c>
      <c r="I239" s="167"/>
      <c r="J239" s="168">
        <f>ROUND(I239*H239,2)</f>
        <v>0</v>
      </c>
      <c r="K239" s="169"/>
      <c r="L239" s="34"/>
      <c r="M239" s="170" t="s">
        <v>1</v>
      </c>
      <c r="N239" s="136" t="s">
        <v>44</v>
      </c>
      <c r="P239" s="171">
        <f>O239*H239</f>
        <v>0</v>
      </c>
      <c r="Q239" s="171">
        <v>1.128E-2</v>
      </c>
      <c r="R239" s="171">
        <f>Q239*H239</f>
        <v>0.22871327999999999</v>
      </c>
      <c r="S239" s="171">
        <v>0</v>
      </c>
      <c r="T239" s="172">
        <f>S239*H239</f>
        <v>0</v>
      </c>
      <c r="AR239" s="173" t="s">
        <v>287</v>
      </c>
      <c r="AT239" s="173" t="s">
        <v>185</v>
      </c>
      <c r="AU239" s="173" t="s">
        <v>102</v>
      </c>
      <c r="AY239" s="17" t="s">
        <v>182</v>
      </c>
      <c r="BE239" s="99">
        <f>IF(N239="základná",J239,0)</f>
        <v>0</v>
      </c>
      <c r="BF239" s="99">
        <f>IF(N239="znížená",J239,0)</f>
        <v>0</v>
      </c>
      <c r="BG239" s="99">
        <f>IF(N239="zákl. prenesená",J239,0)</f>
        <v>0</v>
      </c>
      <c r="BH239" s="99">
        <f>IF(N239="zníž. prenesená",J239,0)</f>
        <v>0</v>
      </c>
      <c r="BI239" s="99">
        <f>IF(N239="nulová",J239,0)</f>
        <v>0</v>
      </c>
      <c r="BJ239" s="17" t="s">
        <v>102</v>
      </c>
      <c r="BK239" s="99">
        <f>ROUND(I239*H239,2)</f>
        <v>0</v>
      </c>
      <c r="BL239" s="17" t="s">
        <v>287</v>
      </c>
      <c r="BM239" s="173" t="s">
        <v>928</v>
      </c>
    </row>
    <row r="240" spans="2:65" s="13" customFormat="1" ht="11.25">
      <c r="B240" s="181"/>
      <c r="D240" s="175" t="s">
        <v>191</v>
      </c>
      <c r="E240" s="182" t="s">
        <v>1</v>
      </c>
      <c r="F240" s="183" t="s">
        <v>106</v>
      </c>
      <c r="H240" s="184">
        <v>20.276</v>
      </c>
      <c r="I240" s="185"/>
      <c r="L240" s="181"/>
      <c r="M240" s="186"/>
      <c r="T240" s="187"/>
      <c r="AT240" s="182" t="s">
        <v>191</v>
      </c>
      <c r="AU240" s="182" t="s">
        <v>102</v>
      </c>
      <c r="AV240" s="13" t="s">
        <v>102</v>
      </c>
      <c r="AW240" s="13" t="s">
        <v>33</v>
      </c>
      <c r="AX240" s="13" t="s">
        <v>78</v>
      </c>
      <c r="AY240" s="182" t="s">
        <v>182</v>
      </c>
    </row>
    <row r="241" spans="2:65" s="15" customFormat="1" ht="11.25">
      <c r="B241" s="195"/>
      <c r="D241" s="175" t="s">
        <v>191</v>
      </c>
      <c r="E241" s="196" t="s">
        <v>100</v>
      </c>
      <c r="F241" s="197" t="s">
        <v>201</v>
      </c>
      <c r="H241" s="198">
        <v>20.276</v>
      </c>
      <c r="I241" s="199"/>
      <c r="L241" s="195"/>
      <c r="M241" s="200"/>
      <c r="T241" s="201"/>
      <c r="AT241" s="196" t="s">
        <v>191</v>
      </c>
      <c r="AU241" s="196" t="s">
        <v>102</v>
      </c>
      <c r="AV241" s="15" t="s">
        <v>189</v>
      </c>
      <c r="AW241" s="15" t="s">
        <v>33</v>
      </c>
      <c r="AX241" s="15" t="s">
        <v>86</v>
      </c>
      <c r="AY241" s="196" t="s">
        <v>182</v>
      </c>
    </row>
    <row r="242" spans="2:65" s="1" customFormat="1" ht="37.9" customHeight="1">
      <c r="B242" s="34"/>
      <c r="C242" s="162" t="s">
        <v>399</v>
      </c>
      <c r="D242" s="162" t="s">
        <v>185</v>
      </c>
      <c r="E242" s="163" t="s">
        <v>929</v>
      </c>
      <c r="F242" s="164" t="s">
        <v>930</v>
      </c>
      <c r="G242" s="165" t="s">
        <v>188</v>
      </c>
      <c r="H242" s="166">
        <v>20.276</v>
      </c>
      <c r="I242" s="167"/>
      <c r="J242" s="168">
        <f>ROUND(I242*H242,2)</f>
        <v>0</v>
      </c>
      <c r="K242" s="169"/>
      <c r="L242" s="34"/>
      <c r="M242" s="170" t="s">
        <v>1</v>
      </c>
      <c r="N242" s="136" t="s">
        <v>44</v>
      </c>
      <c r="P242" s="171">
        <f>O242*H242</f>
        <v>0</v>
      </c>
      <c r="Q242" s="171">
        <v>0</v>
      </c>
      <c r="R242" s="171">
        <f>Q242*H242</f>
        <v>0</v>
      </c>
      <c r="S242" s="171">
        <v>3.4599999999999999E-2</v>
      </c>
      <c r="T242" s="172">
        <f>S242*H242</f>
        <v>0.7015496</v>
      </c>
      <c r="AR242" s="173" t="s">
        <v>287</v>
      </c>
      <c r="AT242" s="173" t="s">
        <v>185</v>
      </c>
      <c r="AU242" s="173" t="s">
        <v>102</v>
      </c>
      <c r="AY242" s="17" t="s">
        <v>182</v>
      </c>
      <c r="BE242" s="99">
        <f>IF(N242="základná",J242,0)</f>
        <v>0</v>
      </c>
      <c r="BF242" s="99">
        <f>IF(N242="znížená",J242,0)</f>
        <v>0</v>
      </c>
      <c r="BG242" s="99">
        <f>IF(N242="zákl. prenesená",J242,0)</f>
        <v>0</v>
      </c>
      <c r="BH242" s="99">
        <f>IF(N242="zníž. prenesená",J242,0)</f>
        <v>0</v>
      </c>
      <c r="BI242" s="99">
        <f>IF(N242="nulová",J242,0)</f>
        <v>0</v>
      </c>
      <c r="BJ242" s="17" t="s">
        <v>102</v>
      </c>
      <c r="BK242" s="99">
        <f>ROUND(I242*H242,2)</f>
        <v>0</v>
      </c>
      <c r="BL242" s="17" t="s">
        <v>287</v>
      </c>
      <c r="BM242" s="173" t="s">
        <v>931</v>
      </c>
    </row>
    <row r="243" spans="2:65" s="13" customFormat="1" ht="11.25">
      <c r="B243" s="181"/>
      <c r="D243" s="175" t="s">
        <v>191</v>
      </c>
      <c r="E243" s="182" t="s">
        <v>1</v>
      </c>
      <c r="F243" s="183" t="s">
        <v>100</v>
      </c>
      <c r="H243" s="184">
        <v>20.276</v>
      </c>
      <c r="I243" s="185"/>
      <c r="L243" s="181"/>
      <c r="M243" s="186"/>
      <c r="T243" s="187"/>
      <c r="AT243" s="182" t="s">
        <v>191</v>
      </c>
      <c r="AU243" s="182" t="s">
        <v>102</v>
      </c>
      <c r="AV243" s="13" t="s">
        <v>102</v>
      </c>
      <c r="AW243" s="13" t="s">
        <v>33</v>
      </c>
      <c r="AX243" s="13" t="s">
        <v>86</v>
      </c>
      <c r="AY243" s="182" t="s">
        <v>182</v>
      </c>
    </row>
    <row r="244" spans="2:65" s="1" customFormat="1" ht="21.75" customHeight="1">
      <c r="B244" s="34"/>
      <c r="C244" s="162" t="s">
        <v>403</v>
      </c>
      <c r="D244" s="162" t="s">
        <v>185</v>
      </c>
      <c r="E244" s="163" t="s">
        <v>602</v>
      </c>
      <c r="F244" s="164" t="s">
        <v>603</v>
      </c>
      <c r="G244" s="165" t="s">
        <v>358</v>
      </c>
      <c r="H244" s="166"/>
      <c r="I244" s="167"/>
      <c r="J244" s="168">
        <f>ROUND(I244*H244,2)</f>
        <v>0</v>
      </c>
      <c r="K244" s="169"/>
      <c r="L244" s="34"/>
      <c r="M244" s="170" t="s">
        <v>1</v>
      </c>
      <c r="N244" s="136" t="s">
        <v>44</v>
      </c>
      <c r="P244" s="171">
        <f>O244*H244</f>
        <v>0</v>
      </c>
      <c r="Q244" s="171">
        <v>0</v>
      </c>
      <c r="R244" s="171">
        <f>Q244*H244</f>
        <v>0</v>
      </c>
      <c r="S244" s="171">
        <v>0</v>
      </c>
      <c r="T244" s="172">
        <f>S244*H244</f>
        <v>0</v>
      </c>
      <c r="AR244" s="173" t="s">
        <v>287</v>
      </c>
      <c r="AT244" s="173" t="s">
        <v>185</v>
      </c>
      <c r="AU244" s="173" t="s">
        <v>102</v>
      </c>
      <c r="AY244" s="17" t="s">
        <v>182</v>
      </c>
      <c r="BE244" s="99">
        <f>IF(N244="základná",J244,0)</f>
        <v>0</v>
      </c>
      <c r="BF244" s="99">
        <f>IF(N244="znížená",J244,0)</f>
        <v>0</v>
      </c>
      <c r="BG244" s="99">
        <f>IF(N244="zákl. prenesená",J244,0)</f>
        <v>0</v>
      </c>
      <c r="BH244" s="99">
        <f>IF(N244="zníž. prenesená",J244,0)</f>
        <v>0</v>
      </c>
      <c r="BI244" s="99">
        <f>IF(N244="nulová",J244,0)</f>
        <v>0</v>
      </c>
      <c r="BJ244" s="17" t="s">
        <v>102</v>
      </c>
      <c r="BK244" s="99">
        <f>ROUND(I244*H244,2)</f>
        <v>0</v>
      </c>
      <c r="BL244" s="17" t="s">
        <v>287</v>
      </c>
      <c r="BM244" s="173" t="s">
        <v>932</v>
      </c>
    </row>
    <row r="245" spans="2:65" s="11" customFormat="1" ht="22.9" customHeight="1">
      <c r="B245" s="151"/>
      <c r="D245" s="152" t="s">
        <v>77</v>
      </c>
      <c r="E245" s="160" t="s">
        <v>933</v>
      </c>
      <c r="F245" s="160" t="s">
        <v>934</v>
      </c>
      <c r="I245" s="154"/>
      <c r="J245" s="161">
        <f>BK245</f>
        <v>0</v>
      </c>
      <c r="L245" s="151"/>
      <c r="M245" s="155"/>
      <c r="P245" s="156">
        <f>SUM(P246:P249)</f>
        <v>0</v>
      </c>
      <c r="R245" s="156">
        <f>SUM(R246:R249)</f>
        <v>2.8277000000000003E-3</v>
      </c>
      <c r="T245" s="157">
        <f>SUM(T246:T249)</f>
        <v>2.7000000000000001E-3</v>
      </c>
      <c r="AR245" s="152" t="s">
        <v>102</v>
      </c>
      <c r="AT245" s="158" t="s">
        <v>77</v>
      </c>
      <c r="AU245" s="158" t="s">
        <v>86</v>
      </c>
      <c r="AY245" s="152" t="s">
        <v>182</v>
      </c>
      <c r="BK245" s="159">
        <f>SUM(BK246:BK249)</f>
        <v>0</v>
      </c>
    </row>
    <row r="246" spans="2:65" s="1" customFormat="1" ht="24.2" customHeight="1">
      <c r="B246" s="34"/>
      <c r="C246" s="162" t="s">
        <v>407</v>
      </c>
      <c r="D246" s="162" t="s">
        <v>185</v>
      </c>
      <c r="E246" s="163" t="s">
        <v>935</v>
      </c>
      <c r="F246" s="164" t="s">
        <v>936</v>
      </c>
      <c r="G246" s="165" t="s">
        <v>204</v>
      </c>
      <c r="H246" s="166">
        <v>2</v>
      </c>
      <c r="I246" s="167"/>
      <c r="J246" s="168">
        <f>ROUND(I246*H246,2)</f>
        <v>0</v>
      </c>
      <c r="K246" s="169"/>
      <c r="L246" s="34"/>
      <c r="M246" s="170" t="s">
        <v>1</v>
      </c>
      <c r="N246" s="136" t="s">
        <v>44</v>
      </c>
      <c r="P246" s="171">
        <f>O246*H246</f>
        <v>0</v>
      </c>
      <c r="Q246" s="171">
        <v>1.8295E-4</v>
      </c>
      <c r="R246" s="171">
        <f>Q246*H246</f>
        <v>3.659E-4</v>
      </c>
      <c r="S246" s="171">
        <v>0</v>
      </c>
      <c r="T246" s="172">
        <f>S246*H246</f>
        <v>0</v>
      </c>
      <c r="AR246" s="173" t="s">
        <v>287</v>
      </c>
      <c r="AT246" s="173" t="s">
        <v>185</v>
      </c>
      <c r="AU246" s="173" t="s">
        <v>102</v>
      </c>
      <c r="AY246" s="17" t="s">
        <v>182</v>
      </c>
      <c r="BE246" s="99">
        <f>IF(N246="základná",J246,0)</f>
        <v>0</v>
      </c>
      <c r="BF246" s="99">
        <f>IF(N246="znížená",J246,0)</f>
        <v>0</v>
      </c>
      <c r="BG246" s="99">
        <f>IF(N246="zákl. prenesená",J246,0)</f>
        <v>0</v>
      </c>
      <c r="BH246" s="99">
        <f>IF(N246="zníž. prenesená",J246,0)</f>
        <v>0</v>
      </c>
      <c r="BI246" s="99">
        <f>IF(N246="nulová",J246,0)</f>
        <v>0</v>
      </c>
      <c r="BJ246" s="17" t="s">
        <v>102</v>
      </c>
      <c r="BK246" s="99">
        <f>ROUND(I246*H246,2)</f>
        <v>0</v>
      </c>
      <c r="BL246" s="17" t="s">
        <v>287</v>
      </c>
      <c r="BM246" s="173" t="s">
        <v>937</v>
      </c>
    </row>
    <row r="247" spans="2:65" s="1" customFormat="1" ht="16.5" customHeight="1">
      <c r="B247" s="34"/>
      <c r="C247" s="202" t="s">
        <v>411</v>
      </c>
      <c r="D247" s="202" t="s">
        <v>336</v>
      </c>
      <c r="E247" s="203" t="s">
        <v>938</v>
      </c>
      <c r="F247" s="204" t="s">
        <v>939</v>
      </c>
      <c r="G247" s="205" t="s">
        <v>188</v>
      </c>
      <c r="H247" s="206">
        <v>0.746</v>
      </c>
      <c r="I247" s="207"/>
      <c r="J247" s="208">
        <f>ROUND(I247*H247,2)</f>
        <v>0</v>
      </c>
      <c r="K247" s="209"/>
      <c r="L247" s="210"/>
      <c r="M247" s="211" t="s">
        <v>1</v>
      </c>
      <c r="N247" s="212" t="s">
        <v>44</v>
      </c>
      <c r="P247" s="171">
        <f>O247*H247</f>
        <v>0</v>
      </c>
      <c r="Q247" s="171">
        <v>3.3E-3</v>
      </c>
      <c r="R247" s="171">
        <f>Q247*H247</f>
        <v>2.4618000000000001E-3</v>
      </c>
      <c r="S247" s="171">
        <v>0</v>
      </c>
      <c r="T247" s="172">
        <f>S247*H247</f>
        <v>0</v>
      </c>
      <c r="AR247" s="173" t="s">
        <v>340</v>
      </c>
      <c r="AT247" s="173" t="s">
        <v>336</v>
      </c>
      <c r="AU247" s="173" t="s">
        <v>102</v>
      </c>
      <c r="AY247" s="17" t="s">
        <v>182</v>
      </c>
      <c r="BE247" s="99">
        <f>IF(N247="základná",J247,0)</f>
        <v>0</v>
      </c>
      <c r="BF247" s="99">
        <f>IF(N247="znížená",J247,0)</f>
        <v>0</v>
      </c>
      <c r="BG247" s="99">
        <f>IF(N247="zákl. prenesená",J247,0)</f>
        <v>0</v>
      </c>
      <c r="BH247" s="99">
        <f>IF(N247="zníž. prenesená",J247,0)</f>
        <v>0</v>
      </c>
      <c r="BI247" s="99">
        <f>IF(N247="nulová",J247,0)</f>
        <v>0</v>
      </c>
      <c r="BJ247" s="17" t="s">
        <v>102</v>
      </c>
      <c r="BK247" s="99">
        <f>ROUND(I247*H247,2)</f>
        <v>0</v>
      </c>
      <c r="BL247" s="17" t="s">
        <v>287</v>
      </c>
      <c r="BM247" s="173" t="s">
        <v>940</v>
      </c>
    </row>
    <row r="248" spans="2:65" s="1" customFormat="1" ht="24.2" customHeight="1">
      <c r="B248" s="34"/>
      <c r="C248" s="162" t="s">
        <v>415</v>
      </c>
      <c r="D248" s="162" t="s">
        <v>185</v>
      </c>
      <c r="E248" s="163" t="s">
        <v>941</v>
      </c>
      <c r="F248" s="164" t="s">
        <v>942</v>
      </c>
      <c r="G248" s="165" t="s">
        <v>204</v>
      </c>
      <c r="H248" s="166">
        <v>2</v>
      </c>
      <c r="I248" s="167"/>
      <c r="J248" s="168">
        <f>ROUND(I248*H248,2)</f>
        <v>0</v>
      </c>
      <c r="K248" s="169"/>
      <c r="L248" s="34"/>
      <c r="M248" s="170" t="s">
        <v>1</v>
      </c>
      <c r="N248" s="136" t="s">
        <v>44</v>
      </c>
      <c r="P248" s="171">
        <f>O248*H248</f>
        <v>0</v>
      </c>
      <c r="Q248" s="171">
        <v>0</v>
      </c>
      <c r="R248" s="171">
        <f>Q248*H248</f>
        <v>0</v>
      </c>
      <c r="S248" s="171">
        <v>1.3500000000000001E-3</v>
      </c>
      <c r="T248" s="172">
        <f>S248*H248</f>
        <v>2.7000000000000001E-3</v>
      </c>
      <c r="AR248" s="173" t="s">
        <v>287</v>
      </c>
      <c r="AT248" s="173" t="s">
        <v>185</v>
      </c>
      <c r="AU248" s="173" t="s">
        <v>102</v>
      </c>
      <c r="AY248" s="17" t="s">
        <v>182</v>
      </c>
      <c r="BE248" s="99">
        <f>IF(N248="základná",J248,0)</f>
        <v>0</v>
      </c>
      <c r="BF248" s="99">
        <f>IF(N248="znížená",J248,0)</f>
        <v>0</v>
      </c>
      <c r="BG248" s="99">
        <f>IF(N248="zákl. prenesená",J248,0)</f>
        <v>0</v>
      </c>
      <c r="BH248" s="99">
        <f>IF(N248="zníž. prenesená",J248,0)</f>
        <v>0</v>
      </c>
      <c r="BI248" s="99">
        <f>IF(N248="nulová",J248,0)</f>
        <v>0</v>
      </c>
      <c r="BJ248" s="17" t="s">
        <v>102</v>
      </c>
      <c r="BK248" s="99">
        <f>ROUND(I248*H248,2)</f>
        <v>0</v>
      </c>
      <c r="BL248" s="17" t="s">
        <v>287</v>
      </c>
      <c r="BM248" s="173" t="s">
        <v>943</v>
      </c>
    </row>
    <row r="249" spans="2:65" s="1" customFormat="1" ht="24.2" customHeight="1">
      <c r="B249" s="34"/>
      <c r="C249" s="162" t="s">
        <v>419</v>
      </c>
      <c r="D249" s="162" t="s">
        <v>185</v>
      </c>
      <c r="E249" s="163" t="s">
        <v>944</v>
      </c>
      <c r="F249" s="164" t="s">
        <v>945</v>
      </c>
      <c r="G249" s="165" t="s">
        <v>358</v>
      </c>
      <c r="H249" s="166"/>
      <c r="I249" s="167"/>
      <c r="J249" s="168">
        <f>ROUND(I249*H249,2)</f>
        <v>0</v>
      </c>
      <c r="K249" s="169"/>
      <c r="L249" s="34"/>
      <c r="M249" s="170" t="s">
        <v>1</v>
      </c>
      <c r="N249" s="136" t="s">
        <v>44</v>
      </c>
      <c r="P249" s="171">
        <f>O249*H249</f>
        <v>0</v>
      </c>
      <c r="Q249" s="171">
        <v>0</v>
      </c>
      <c r="R249" s="171">
        <f>Q249*H249</f>
        <v>0</v>
      </c>
      <c r="S249" s="171">
        <v>0</v>
      </c>
      <c r="T249" s="172">
        <f>S249*H249</f>
        <v>0</v>
      </c>
      <c r="AR249" s="173" t="s">
        <v>287</v>
      </c>
      <c r="AT249" s="173" t="s">
        <v>185</v>
      </c>
      <c r="AU249" s="173" t="s">
        <v>102</v>
      </c>
      <c r="AY249" s="17" t="s">
        <v>182</v>
      </c>
      <c r="BE249" s="99">
        <f>IF(N249="základná",J249,0)</f>
        <v>0</v>
      </c>
      <c r="BF249" s="99">
        <f>IF(N249="znížená",J249,0)</f>
        <v>0</v>
      </c>
      <c r="BG249" s="99">
        <f>IF(N249="zákl. prenesená",J249,0)</f>
        <v>0</v>
      </c>
      <c r="BH249" s="99">
        <f>IF(N249="zníž. prenesená",J249,0)</f>
        <v>0</v>
      </c>
      <c r="BI249" s="99">
        <f>IF(N249="nulová",J249,0)</f>
        <v>0</v>
      </c>
      <c r="BJ249" s="17" t="s">
        <v>102</v>
      </c>
      <c r="BK249" s="99">
        <f>ROUND(I249*H249,2)</f>
        <v>0</v>
      </c>
      <c r="BL249" s="17" t="s">
        <v>287</v>
      </c>
      <c r="BM249" s="173" t="s">
        <v>946</v>
      </c>
    </row>
    <row r="250" spans="2:65" s="11" customFormat="1" ht="22.9" customHeight="1">
      <c r="B250" s="151"/>
      <c r="D250" s="152" t="s">
        <v>77</v>
      </c>
      <c r="E250" s="160" t="s">
        <v>605</v>
      </c>
      <c r="F250" s="160" t="s">
        <v>606</v>
      </c>
      <c r="I250" s="154"/>
      <c r="J250" s="161">
        <f>BK250</f>
        <v>0</v>
      </c>
      <c r="L250" s="151"/>
      <c r="M250" s="155"/>
      <c r="P250" s="156">
        <f>SUM(P251:P293)</f>
        <v>0</v>
      </c>
      <c r="R250" s="156">
        <f>SUM(R251:R293)</f>
        <v>0.18471886000000004</v>
      </c>
      <c r="T250" s="157">
        <f>SUM(T251:T293)</f>
        <v>9.0000000000000011E-2</v>
      </c>
      <c r="AR250" s="152" t="s">
        <v>102</v>
      </c>
      <c r="AT250" s="158" t="s">
        <v>77</v>
      </c>
      <c r="AU250" s="158" t="s">
        <v>86</v>
      </c>
      <c r="AY250" s="152" t="s">
        <v>182</v>
      </c>
      <c r="BK250" s="159">
        <f>SUM(BK251:BK293)</f>
        <v>0</v>
      </c>
    </row>
    <row r="251" spans="2:65" s="1" customFormat="1" ht="24.2" customHeight="1">
      <c r="B251" s="34"/>
      <c r="C251" s="162" t="s">
        <v>423</v>
      </c>
      <c r="D251" s="162" t="s">
        <v>185</v>
      </c>
      <c r="E251" s="163" t="s">
        <v>947</v>
      </c>
      <c r="F251" s="164" t="s">
        <v>948</v>
      </c>
      <c r="G251" s="165" t="s">
        <v>204</v>
      </c>
      <c r="H251" s="166">
        <v>7.2</v>
      </c>
      <c r="I251" s="167"/>
      <c r="J251" s="168">
        <f>ROUND(I251*H251,2)</f>
        <v>0</v>
      </c>
      <c r="K251" s="169"/>
      <c r="L251" s="34"/>
      <c r="M251" s="170" t="s">
        <v>1</v>
      </c>
      <c r="N251" s="136" t="s">
        <v>44</v>
      </c>
      <c r="P251" s="171">
        <f>O251*H251</f>
        <v>0</v>
      </c>
      <c r="Q251" s="171">
        <v>2.1499999999999999E-4</v>
      </c>
      <c r="R251" s="171">
        <f>Q251*H251</f>
        <v>1.5479999999999999E-3</v>
      </c>
      <c r="S251" s="171">
        <v>0</v>
      </c>
      <c r="T251" s="172">
        <f>S251*H251</f>
        <v>0</v>
      </c>
      <c r="AR251" s="173" t="s">
        <v>287</v>
      </c>
      <c r="AT251" s="173" t="s">
        <v>185</v>
      </c>
      <c r="AU251" s="173" t="s">
        <v>102</v>
      </c>
      <c r="AY251" s="17" t="s">
        <v>182</v>
      </c>
      <c r="BE251" s="99">
        <f>IF(N251="základná",J251,0)</f>
        <v>0</v>
      </c>
      <c r="BF251" s="99">
        <f>IF(N251="znížená",J251,0)</f>
        <v>0</v>
      </c>
      <c r="BG251" s="99">
        <f>IF(N251="zákl. prenesená",J251,0)</f>
        <v>0</v>
      </c>
      <c r="BH251" s="99">
        <f>IF(N251="zníž. prenesená",J251,0)</f>
        <v>0</v>
      </c>
      <c r="BI251" s="99">
        <f>IF(N251="nulová",J251,0)</f>
        <v>0</v>
      </c>
      <c r="BJ251" s="17" t="s">
        <v>102</v>
      </c>
      <c r="BK251" s="99">
        <f>ROUND(I251*H251,2)</f>
        <v>0</v>
      </c>
      <c r="BL251" s="17" t="s">
        <v>287</v>
      </c>
      <c r="BM251" s="173" t="s">
        <v>949</v>
      </c>
    </row>
    <row r="252" spans="2:65" s="13" customFormat="1" ht="11.25">
      <c r="B252" s="181"/>
      <c r="D252" s="175" t="s">
        <v>191</v>
      </c>
      <c r="E252" s="182" t="s">
        <v>1</v>
      </c>
      <c r="F252" s="183" t="s">
        <v>950</v>
      </c>
      <c r="H252" s="184">
        <v>7.2</v>
      </c>
      <c r="I252" s="185"/>
      <c r="L252" s="181"/>
      <c r="M252" s="186"/>
      <c r="T252" s="187"/>
      <c r="AT252" s="182" t="s">
        <v>191</v>
      </c>
      <c r="AU252" s="182" t="s">
        <v>102</v>
      </c>
      <c r="AV252" s="13" t="s">
        <v>102</v>
      </c>
      <c r="AW252" s="13" t="s">
        <v>33</v>
      </c>
      <c r="AX252" s="13" t="s">
        <v>78</v>
      </c>
      <c r="AY252" s="182" t="s">
        <v>182</v>
      </c>
    </row>
    <row r="253" spans="2:65" s="15" customFormat="1" ht="11.25">
      <c r="B253" s="195"/>
      <c r="D253" s="175" t="s">
        <v>191</v>
      </c>
      <c r="E253" s="196" t="s">
        <v>1</v>
      </c>
      <c r="F253" s="197" t="s">
        <v>201</v>
      </c>
      <c r="H253" s="198">
        <v>7.2</v>
      </c>
      <c r="I253" s="199"/>
      <c r="L253" s="195"/>
      <c r="M253" s="200"/>
      <c r="T253" s="201"/>
      <c r="AT253" s="196" t="s">
        <v>191</v>
      </c>
      <c r="AU253" s="196" t="s">
        <v>102</v>
      </c>
      <c r="AV253" s="15" t="s">
        <v>189</v>
      </c>
      <c r="AW253" s="15" t="s">
        <v>33</v>
      </c>
      <c r="AX253" s="15" t="s">
        <v>86</v>
      </c>
      <c r="AY253" s="196" t="s">
        <v>182</v>
      </c>
    </row>
    <row r="254" spans="2:65" s="1" customFormat="1" ht="37.9" customHeight="1">
      <c r="B254" s="34"/>
      <c r="C254" s="202" t="s">
        <v>427</v>
      </c>
      <c r="D254" s="202" t="s">
        <v>336</v>
      </c>
      <c r="E254" s="203" t="s">
        <v>951</v>
      </c>
      <c r="F254" s="204" t="s">
        <v>952</v>
      </c>
      <c r="G254" s="205" t="s">
        <v>204</v>
      </c>
      <c r="H254" s="206">
        <v>7.56</v>
      </c>
      <c r="I254" s="207"/>
      <c r="J254" s="208">
        <f>ROUND(I254*H254,2)</f>
        <v>0</v>
      </c>
      <c r="K254" s="209"/>
      <c r="L254" s="210"/>
      <c r="M254" s="211" t="s">
        <v>1</v>
      </c>
      <c r="N254" s="212" t="s">
        <v>44</v>
      </c>
      <c r="P254" s="171">
        <f>O254*H254</f>
        <v>0</v>
      </c>
      <c r="Q254" s="171">
        <v>1E-4</v>
      </c>
      <c r="R254" s="171">
        <f>Q254*H254</f>
        <v>7.5599999999999994E-4</v>
      </c>
      <c r="S254" s="171">
        <v>0</v>
      </c>
      <c r="T254" s="172">
        <f>S254*H254</f>
        <v>0</v>
      </c>
      <c r="AR254" s="173" t="s">
        <v>340</v>
      </c>
      <c r="AT254" s="173" t="s">
        <v>336</v>
      </c>
      <c r="AU254" s="173" t="s">
        <v>102</v>
      </c>
      <c r="AY254" s="17" t="s">
        <v>182</v>
      </c>
      <c r="BE254" s="99">
        <f>IF(N254="základná",J254,0)</f>
        <v>0</v>
      </c>
      <c r="BF254" s="99">
        <f>IF(N254="znížená",J254,0)</f>
        <v>0</v>
      </c>
      <c r="BG254" s="99">
        <f>IF(N254="zákl. prenesená",J254,0)</f>
        <v>0</v>
      </c>
      <c r="BH254" s="99">
        <f>IF(N254="zníž. prenesená",J254,0)</f>
        <v>0</v>
      </c>
      <c r="BI254" s="99">
        <f>IF(N254="nulová",J254,0)</f>
        <v>0</v>
      </c>
      <c r="BJ254" s="17" t="s">
        <v>102</v>
      </c>
      <c r="BK254" s="99">
        <f>ROUND(I254*H254,2)</f>
        <v>0</v>
      </c>
      <c r="BL254" s="17" t="s">
        <v>287</v>
      </c>
      <c r="BM254" s="173" t="s">
        <v>953</v>
      </c>
    </row>
    <row r="255" spans="2:65" s="1" customFormat="1" ht="37.9" customHeight="1">
      <c r="B255" s="34"/>
      <c r="C255" s="202" t="s">
        <v>431</v>
      </c>
      <c r="D255" s="202" t="s">
        <v>336</v>
      </c>
      <c r="E255" s="203" t="s">
        <v>954</v>
      </c>
      <c r="F255" s="204" t="s">
        <v>955</v>
      </c>
      <c r="G255" s="205" t="s">
        <v>204</v>
      </c>
      <c r="H255" s="206">
        <v>7.56</v>
      </c>
      <c r="I255" s="207"/>
      <c r="J255" s="208">
        <f>ROUND(I255*H255,2)</f>
        <v>0</v>
      </c>
      <c r="K255" s="209"/>
      <c r="L255" s="210"/>
      <c r="M255" s="211" t="s">
        <v>1</v>
      </c>
      <c r="N255" s="212" t="s">
        <v>44</v>
      </c>
      <c r="P255" s="171">
        <f>O255*H255</f>
        <v>0</v>
      </c>
      <c r="Q255" s="171">
        <v>1E-4</v>
      </c>
      <c r="R255" s="171">
        <f>Q255*H255</f>
        <v>7.5599999999999994E-4</v>
      </c>
      <c r="S255" s="171">
        <v>0</v>
      </c>
      <c r="T255" s="172">
        <f>S255*H255</f>
        <v>0</v>
      </c>
      <c r="AR255" s="173" t="s">
        <v>340</v>
      </c>
      <c r="AT255" s="173" t="s">
        <v>336</v>
      </c>
      <c r="AU255" s="173" t="s">
        <v>102</v>
      </c>
      <c r="AY255" s="17" t="s">
        <v>182</v>
      </c>
      <c r="BE255" s="99">
        <f>IF(N255="základná",J255,0)</f>
        <v>0</v>
      </c>
      <c r="BF255" s="99">
        <f>IF(N255="znížená",J255,0)</f>
        <v>0</v>
      </c>
      <c r="BG255" s="99">
        <f>IF(N255="zákl. prenesená",J255,0)</f>
        <v>0</v>
      </c>
      <c r="BH255" s="99">
        <f>IF(N255="zníž. prenesená",J255,0)</f>
        <v>0</v>
      </c>
      <c r="BI255" s="99">
        <f>IF(N255="nulová",J255,0)</f>
        <v>0</v>
      </c>
      <c r="BJ255" s="17" t="s">
        <v>102</v>
      </c>
      <c r="BK255" s="99">
        <f>ROUND(I255*H255,2)</f>
        <v>0</v>
      </c>
      <c r="BL255" s="17" t="s">
        <v>287</v>
      </c>
      <c r="BM255" s="173" t="s">
        <v>956</v>
      </c>
    </row>
    <row r="256" spans="2:65" s="1" customFormat="1" ht="24.2" customHeight="1">
      <c r="B256" s="34"/>
      <c r="C256" s="202" t="s">
        <v>435</v>
      </c>
      <c r="D256" s="202" t="s">
        <v>336</v>
      </c>
      <c r="E256" s="203" t="s">
        <v>957</v>
      </c>
      <c r="F256" s="204" t="s">
        <v>958</v>
      </c>
      <c r="G256" s="205" t="s">
        <v>204</v>
      </c>
      <c r="H256" s="206">
        <v>7.2</v>
      </c>
      <c r="I256" s="207"/>
      <c r="J256" s="208">
        <f>ROUND(I256*H256,2)</f>
        <v>0</v>
      </c>
      <c r="K256" s="209"/>
      <c r="L256" s="210"/>
      <c r="M256" s="211" t="s">
        <v>1</v>
      </c>
      <c r="N256" s="212" t="s">
        <v>44</v>
      </c>
      <c r="P256" s="171">
        <f>O256*H256</f>
        <v>0</v>
      </c>
      <c r="Q256" s="171">
        <v>1.7299999999999999E-2</v>
      </c>
      <c r="R256" s="171">
        <f>Q256*H256</f>
        <v>0.12456</v>
      </c>
      <c r="S256" s="171">
        <v>0</v>
      </c>
      <c r="T256" s="172">
        <f>S256*H256</f>
        <v>0</v>
      </c>
      <c r="AR256" s="173" t="s">
        <v>340</v>
      </c>
      <c r="AT256" s="173" t="s">
        <v>336</v>
      </c>
      <c r="AU256" s="173" t="s">
        <v>102</v>
      </c>
      <c r="AY256" s="17" t="s">
        <v>182</v>
      </c>
      <c r="BE256" s="99">
        <f>IF(N256="základná",J256,0)</f>
        <v>0</v>
      </c>
      <c r="BF256" s="99">
        <f>IF(N256="znížená",J256,0)</f>
        <v>0</v>
      </c>
      <c r="BG256" s="99">
        <f>IF(N256="zákl. prenesená",J256,0)</f>
        <v>0</v>
      </c>
      <c r="BH256" s="99">
        <f>IF(N256="zníž. prenesená",J256,0)</f>
        <v>0</v>
      </c>
      <c r="BI256" s="99">
        <f>IF(N256="nulová",J256,0)</f>
        <v>0</v>
      </c>
      <c r="BJ256" s="17" t="s">
        <v>102</v>
      </c>
      <c r="BK256" s="99">
        <f>ROUND(I256*H256,2)</f>
        <v>0</v>
      </c>
      <c r="BL256" s="17" t="s">
        <v>287</v>
      </c>
      <c r="BM256" s="173" t="s">
        <v>959</v>
      </c>
    </row>
    <row r="257" spans="2:65" s="1" customFormat="1" ht="24.2" customHeight="1">
      <c r="B257" s="34"/>
      <c r="C257" s="162" t="s">
        <v>442</v>
      </c>
      <c r="D257" s="162" t="s">
        <v>185</v>
      </c>
      <c r="E257" s="163" t="s">
        <v>960</v>
      </c>
      <c r="F257" s="164" t="s">
        <v>961</v>
      </c>
      <c r="G257" s="165" t="s">
        <v>255</v>
      </c>
      <c r="H257" s="166">
        <v>1</v>
      </c>
      <c r="I257" s="167"/>
      <c r="J257" s="168">
        <f>ROUND(I257*H257,2)</f>
        <v>0</v>
      </c>
      <c r="K257" s="169"/>
      <c r="L257" s="34"/>
      <c r="M257" s="170" t="s">
        <v>1</v>
      </c>
      <c r="N257" s="136" t="s">
        <v>44</v>
      </c>
      <c r="P257" s="171">
        <f>O257*H257</f>
        <v>0</v>
      </c>
      <c r="Q257" s="171">
        <v>3.0400000000000002E-4</v>
      </c>
      <c r="R257" s="171">
        <f>Q257*H257</f>
        <v>3.0400000000000002E-4</v>
      </c>
      <c r="S257" s="171">
        <v>0</v>
      </c>
      <c r="T257" s="172">
        <f>S257*H257</f>
        <v>0</v>
      </c>
      <c r="AR257" s="173" t="s">
        <v>287</v>
      </c>
      <c r="AT257" s="173" t="s">
        <v>185</v>
      </c>
      <c r="AU257" s="173" t="s">
        <v>102</v>
      </c>
      <c r="AY257" s="17" t="s">
        <v>182</v>
      </c>
      <c r="BE257" s="99">
        <f>IF(N257="základná",J257,0)</f>
        <v>0</v>
      </c>
      <c r="BF257" s="99">
        <f>IF(N257="znížená",J257,0)</f>
        <v>0</v>
      </c>
      <c r="BG257" s="99">
        <f>IF(N257="zákl. prenesená",J257,0)</f>
        <v>0</v>
      </c>
      <c r="BH257" s="99">
        <f>IF(N257="zníž. prenesená",J257,0)</f>
        <v>0</v>
      </c>
      <c r="BI257" s="99">
        <f>IF(N257="nulová",J257,0)</f>
        <v>0</v>
      </c>
      <c r="BJ257" s="17" t="s">
        <v>102</v>
      </c>
      <c r="BK257" s="99">
        <f>ROUND(I257*H257,2)</f>
        <v>0</v>
      </c>
      <c r="BL257" s="17" t="s">
        <v>287</v>
      </c>
      <c r="BM257" s="173" t="s">
        <v>962</v>
      </c>
    </row>
    <row r="258" spans="2:65" s="1" customFormat="1" ht="24.2" customHeight="1">
      <c r="B258" s="34"/>
      <c r="C258" s="202" t="s">
        <v>446</v>
      </c>
      <c r="D258" s="202" t="s">
        <v>336</v>
      </c>
      <c r="E258" s="203" t="s">
        <v>963</v>
      </c>
      <c r="F258" s="204" t="s">
        <v>964</v>
      </c>
      <c r="G258" s="205" t="s">
        <v>204</v>
      </c>
      <c r="H258" s="206">
        <v>2.1</v>
      </c>
      <c r="I258" s="207"/>
      <c r="J258" s="208">
        <f>ROUND(I258*H258,2)</f>
        <v>0</v>
      </c>
      <c r="K258" s="209"/>
      <c r="L258" s="210"/>
      <c r="M258" s="211" t="s">
        <v>1</v>
      </c>
      <c r="N258" s="212" t="s">
        <v>44</v>
      </c>
      <c r="P258" s="171">
        <f>O258*H258</f>
        <v>0</v>
      </c>
      <c r="Q258" s="171">
        <v>1.14E-3</v>
      </c>
      <c r="R258" s="171">
        <f>Q258*H258</f>
        <v>2.3939999999999999E-3</v>
      </c>
      <c r="S258" s="171">
        <v>0</v>
      </c>
      <c r="T258" s="172">
        <f>S258*H258</f>
        <v>0</v>
      </c>
      <c r="AR258" s="173" t="s">
        <v>340</v>
      </c>
      <c r="AT258" s="173" t="s">
        <v>336</v>
      </c>
      <c r="AU258" s="173" t="s">
        <v>102</v>
      </c>
      <c r="AY258" s="17" t="s">
        <v>182</v>
      </c>
      <c r="BE258" s="99">
        <f>IF(N258="základná",J258,0)</f>
        <v>0</v>
      </c>
      <c r="BF258" s="99">
        <f>IF(N258="znížená",J258,0)</f>
        <v>0</v>
      </c>
      <c r="BG258" s="99">
        <f>IF(N258="zákl. prenesená",J258,0)</f>
        <v>0</v>
      </c>
      <c r="BH258" s="99">
        <f>IF(N258="zníž. prenesená",J258,0)</f>
        <v>0</v>
      </c>
      <c r="BI258" s="99">
        <f>IF(N258="nulová",J258,0)</f>
        <v>0</v>
      </c>
      <c r="BJ258" s="17" t="s">
        <v>102</v>
      </c>
      <c r="BK258" s="99">
        <f>ROUND(I258*H258,2)</f>
        <v>0</v>
      </c>
      <c r="BL258" s="17" t="s">
        <v>287</v>
      </c>
      <c r="BM258" s="173" t="s">
        <v>965</v>
      </c>
    </row>
    <row r="259" spans="2:65" s="13" customFormat="1" ht="11.25">
      <c r="B259" s="181"/>
      <c r="D259" s="175" t="s">
        <v>191</v>
      </c>
      <c r="F259" s="183" t="s">
        <v>966</v>
      </c>
      <c r="H259" s="184">
        <v>2.1</v>
      </c>
      <c r="I259" s="185"/>
      <c r="L259" s="181"/>
      <c r="M259" s="186"/>
      <c r="T259" s="187"/>
      <c r="AT259" s="182" t="s">
        <v>191</v>
      </c>
      <c r="AU259" s="182" t="s">
        <v>102</v>
      </c>
      <c r="AV259" s="13" t="s">
        <v>102</v>
      </c>
      <c r="AW259" s="13" t="s">
        <v>4</v>
      </c>
      <c r="AX259" s="13" t="s">
        <v>86</v>
      </c>
      <c r="AY259" s="182" t="s">
        <v>182</v>
      </c>
    </row>
    <row r="260" spans="2:65" s="1" customFormat="1" ht="33" customHeight="1">
      <c r="B260" s="34"/>
      <c r="C260" s="162" t="s">
        <v>450</v>
      </c>
      <c r="D260" s="162" t="s">
        <v>185</v>
      </c>
      <c r="E260" s="163" t="s">
        <v>967</v>
      </c>
      <c r="F260" s="164" t="s">
        <v>968</v>
      </c>
      <c r="G260" s="165" t="s">
        <v>255</v>
      </c>
      <c r="H260" s="166">
        <v>1</v>
      </c>
      <c r="I260" s="167"/>
      <c r="J260" s="168">
        <f t="shared" ref="J260:J287" si="5">ROUND(I260*H260,2)</f>
        <v>0</v>
      </c>
      <c r="K260" s="169"/>
      <c r="L260" s="34"/>
      <c r="M260" s="170" t="s">
        <v>1</v>
      </c>
      <c r="N260" s="136" t="s">
        <v>44</v>
      </c>
      <c r="P260" s="171">
        <f t="shared" ref="P260:P287" si="6">O260*H260</f>
        <v>0</v>
      </c>
      <c r="Q260" s="171">
        <v>0</v>
      </c>
      <c r="R260" s="171">
        <f t="shared" ref="R260:R287" si="7">Q260*H260</f>
        <v>0</v>
      </c>
      <c r="S260" s="171">
        <v>0</v>
      </c>
      <c r="T260" s="172">
        <f t="shared" ref="T260:T287" si="8">S260*H260</f>
        <v>0</v>
      </c>
      <c r="AR260" s="173" t="s">
        <v>287</v>
      </c>
      <c r="AT260" s="173" t="s">
        <v>185</v>
      </c>
      <c r="AU260" s="173" t="s">
        <v>102</v>
      </c>
      <c r="AY260" s="17" t="s">
        <v>182</v>
      </c>
      <c r="BE260" s="99">
        <f t="shared" ref="BE260:BE287" si="9">IF(N260="základná",J260,0)</f>
        <v>0</v>
      </c>
      <c r="BF260" s="99">
        <f t="shared" ref="BF260:BF287" si="10">IF(N260="znížená",J260,0)</f>
        <v>0</v>
      </c>
      <c r="BG260" s="99">
        <f t="shared" ref="BG260:BG287" si="11">IF(N260="zákl. prenesená",J260,0)</f>
        <v>0</v>
      </c>
      <c r="BH260" s="99">
        <f t="shared" ref="BH260:BH287" si="12">IF(N260="zníž. prenesená",J260,0)</f>
        <v>0</v>
      </c>
      <c r="BI260" s="99">
        <f t="shared" ref="BI260:BI287" si="13">IF(N260="nulová",J260,0)</f>
        <v>0</v>
      </c>
      <c r="BJ260" s="17" t="s">
        <v>102</v>
      </c>
      <c r="BK260" s="99">
        <f t="shared" ref="BK260:BK287" si="14">ROUND(I260*H260,2)</f>
        <v>0</v>
      </c>
      <c r="BL260" s="17" t="s">
        <v>287</v>
      </c>
      <c r="BM260" s="173" t="s">
        <v>969</v>
      </c>
    </row>
    <row r="261" spans="2:65" s="1" customFormat="1" ht="24.2" customHeight="1">
      <c r="B261" s="34"/>
      <c r="C261" s="202" t="s">
        <v>454</v>
      </c>
      <c r="D261" s="202" t="s">
        <v>336</v>
      </c>
      <c r="E261" s="203" t="s">
        <v>970</v>
      </c>
      <c r="F261" s="204" t="s">
        <v>971</v>
      </c>
      <c r="G261" s="205" t="s">
        <v>255</v>
      </c>
      <c r="H261" s="206">
        <v>1</v>
      </c>
      <c r="I261" s="207"/>
      <c r="J261" s="208">
        <f t="shared" si="5"/>
        <v>0</v>
      </c>
      <c r="K261" s="209"/>
      <c r="L261" s="210"/>
      <c r="M261" s="211" t="s">
        <v>1</v>
      </c>
      <c r="N261" s="212" t="s">
        <v>44</v>
      </c>
      <c r="P261" s="171">
        <f t="shared" si="6"/>
        <v>0</v>
      </c>
      <c r="Q261" s="171">
        <v>2.5000000000000001E-3</v>
      </c>
      <c r="R261" s="171">
        <f t="shared" si="7"/>
        <v>2.5000000000000001E-3</v>
      </c>
      <c r="S261" s="171">
        <v>0</v>
      </c>
      <c r="T261" s="172">
        <f t="shared" si="8"/>
        <v>0</v>
      </c>
      <c r="AR261" s="173" t="s">
        <v>340</v>
      </c>
      <c r="AT261" s="173" t="s">
        <v>336</v>
      </c>
      <c r="AU261" s="173" t="s">
        <v>102</v>
      </c>
      <c r="AY261" s="17" t="s">
        <v>182</v>
      </c>
      <c r="BE261" s="99">
        <f t="shared" si="9"/>
        <v>0</v>
      </c>
      <c r="BF261" s="99">
        <f t="shared" si="10"/>
        <v>0</v>
      </c>
      <c r="BG261" s="99">
        <f t="shared" si="11"/>
        <v>0</v>
      </c>
      <c r="BH261" s="99">
        <f t="shared" si="12"/>
        <v>0</v>
      </c>
      <c r="BI261" s="99">
        <f t="shared" si="13"/>
        <v>0</v>
      </c>
      <c r="BJ261" s="17" t="s">
        <v>102</v>
      </c>
      <c r="BK261" s="99">
        <f t="shared" si="14"/>
        <v>0</v>
      </c>
      <c r="BL261" s="17" t="s">
        <v>287</v>
      </c>
      <c r="BM261" s="173" t="s">
        <v>972</v>
      </c>
    </row>
    <row r="262" spans="2:65" s="1" customFormat="1" ht="24.2" customHeight="1">
      <c r="B262" s="34"/>
      <c r="C262" s="162" t="s">
        <v>458</v>
      </c>
      <c r="D262" s="162" t="s">
        <v>185</v>
      </c>
      <c r="E262" s="163" t="s">
        <v>973</v>
      </c>
      <c r="F262" s="164" t="s">
        <v>974</v>
      </c>
      <c r="G262" s="165" t="s">
        <v>255</v>
      </c>
      <c r="H262" s="166">
        <v>3</v>
      </c>
      <c r="I262" s="167"/>
      <c r="J262" s="168">
        <f t="shared" si="5"/>
        <v>0</v>
      </c>
      <c r="K262" s="169"/>
      <c r="L262" s="34"/>
      <c r="M262" s="170" t="s">
        <v>1</v>
      </c>
      <c r="N262" s="136" t="s">
        <v>44</v>
      </c>
      <c r="P262" s="171">
        <f t="shared" si="6"/>
        <v>0</v>
      </c>
      <c r="Q262" s="171">
        <v>0</v>
      </c>
      <c r="R262" s="171">
        <f t="shared" si="7"/>
        <v>0</v>
      </c>
      <c r="S262" s="171">
        <v>0</v>
      </c>
      <c r="T262" s="172">
        <f t="shared" si="8"/>
        <v>0</v>
      </c>
      <c r="AR262" s="173" t="s">
        <v>287</v>
      </c>
      <c r="AT262" s="173" t="s">
        <v>185</v>
      </c>
      <c r="AU262" s="173" t="s">
        <v>102</v>
      </c>
      <c r="AY262" s="17" t="s">
        <v>182</v>
      </c>
      <c r="BE262" s="99">
        <f t="shared" si="9"/>
        <v>0</v>
      </c>
      <c r="BF262" s="99">
        <f t="shared" si="10"/>
        <v>0</v>
      </c>
      <c r="BG262" s="99">
        <f t="shared" si="11"/>
        <v>0</v>
      </c>
      <c r="BH262" s="99">
        <f t="shared" si="12"/>
        <v>0</v>
      </c>
      <c r="BI262" s="99">
        <f t="shared" si="13"/>
        <v>0</v>
      </c>
      <c r="BJ262" s="17" t="s">
        <v>102</v>
      </c>
      <c r="BK262" s="99">
        <f t="shared" si="14"/>
        <v>0</v>
      </c>
      <c r="BL262" s="17" t="s">
        <v>287</v>
      </c>
      <c r="BM262" s="173" t="s">
        <v>975</v>
      </c>
    </row>
    <row r="263" spans="2:65" s="1" customFormat="1" ht="24.2" customHeight="1">
      <c r="B263" s="34"/>
      <c r="C263" s="202" t="s">
        <v>465</v>
      </c>
      <c r="D263" s="202" t="s">
        <v>336</v>
      </c>
      <c r="E263" s="203" t="s">
        <v>976</v>
      </c>
      <c r="F263" s="204" t="s">
        <v>977</v>
      </c>
      <c r="G263" s="205" t="s">
        <v>255</v>
      </c>
      <c r="H263" s="206">
        <v>3</v>
      </c>
      <c r="I263" s="207"/>
      <c r="J263" s="208">
        <f t="shared" si="5"/>
        <v>0</v>
      </c>
      <c r="K263" s="209"/>
      <c r="L263" s="210"/>
      <c r="M263" s="211" t="s">
        <v>1</v>
      </c>
      <c r="N263" s="212" t="s">
        <v>44</v>
      </c>
      <c r="P263" s="171">
        <f t="shared" si="6"/>
        <v>0</v>
      </c>
      <c r="Q263" s="171">
        <v>3.0000000000000001E-3</v>
      </c>
      <c r="R263" s="171">
        <f t="shared" si="7"/>
        <v>9.0000000000000011E-3</v>
      </c>
      <c r="S263" s="171">
        <v>0</v>
      </c>
      <c r="T263" s="172">
        <f t="shared" si="8"/>
        <v>0</v>
      </c>
      <c r="AR263" s="173" t="s">
        <v>340</v>
      </c>
      <c r="AT263" s="173" t="s">
        <v>336</v>
      </c>
      <c r="AU263" s="173" t="s">
        <v>102</v>
      </c>
      <c r="AY263" s="17" t="s">
        <v>182</v>
      </c>
      <c r="BE263" s="99">
        <f t="shared" si="9"/>
        <v>0</v>
      </c>
      <c r="BF263" s="99">
        <f t="shared" si="10"/>
        <v>0</v>
      </c>
      <c r="BG263" s="99">
        <f t="shared" si="11"/>
        <v>0</v>
      </c>
      <c r="BH263" s="99">
        <f t="shared" si="12"/>
        <v>0</v>
      </c>
      <c r="BI263" s="99">
        <f t="shared" si="13"/>
        <v>0</v>
      </c>
      <c r="BJ263" s="17" t="s">
        <v>102</v>
      </c>
      <c r="BK263" s="99">
        <f t="shared" si="14"/>
        <v>0</v>
      </c>
      <c r="BL263" s="17" t="s">
        <v>287</v>
      </c>
      <c r="BM263" s="173" t="s">
        <v>978</v>
      </c>
    </row>
    <row r="264" spans="2:65" s="1" customFormat="1" ht="24.2" customHeight="1">
      <c r="B264" s="34"/>
      <c r="C264" s="162" t="s">
        <v>469</v>
      </c>
      <c r="D264" s="162" t="s">
        <v>185</v>
      </c>
      <c r="E264" s="163" t="s">
        <v>979</v>
      </c>
      <c r="F264" s="164" t="s">
        <v>980</v>
      </c>
      <c r="G264" s="165" t="s">
        <v>255</v>
      </c>
      <c r="H264" s="166">
        <v>2</v>
      </c>
      <c r="I264" s="167"/>
      <c r="J264" s="168">
        <f t="shared" si="5"/>
        <v>0</v>
      </c>
      <c r="K264" s="169"/>
      <c r="L264" s="34"/>
      <c r="M264" s="170" t="s">
        <v>1</v>
      </c>
      <c r="N264" s="136" t="s">
        <v>44</v>
      </c>
      <c r="P264" s="171">
        <f t="shared" si="6"/>
        <v>0</v>
      </c>
      <c r="Q264" s="171">
        <v>0</v>
      </c>
      <c r="R264" s="171">
        <f t="shared" si="7"/>
        <v>0</v>
      </c>
      <c r="S264" s="171">
        <v>0</v>
      </c>
      <c r="T264" s="172">
        <f t="shared" si="8"/>
        <v>0</v>
      </c>
      <c r="AR264" s="173" t="s">
        <v>287</v>
      </c>
      <c r="AT264" s="173" t="s">
        <v>185</v>
      </c>
      <c r="AU264" s="173" t="s">
        <v>102</v>
      </c>
      <c r="AY264" s="17" t="s">
        <v>182</v>
      </c>
      <c r="BE264" s="99">
        <f t="shared" si="9"/>
        <v>0</v>
      </c>
      <c r="BF264" s="99">
        <f t="shared" si="10"/>
        <v>0</v>
      </c>
      <c r="BG264" s="99">
        <f t="shared" si="11"/>
        <v>0</v>
      </c>
      <c r="BH264" s="99">
        <f t="shared" si="12"/>
        <v>0</v>
      </c>
      <c r="BI264" s="99">
        <f t="shared" si="13"/>
        <v>0</v>
      </c>
      <c r="BJ264" s="17" t="s">
        <v>102</v>
      </c>
      <c r="BK264" s="99">
        <f t="shared" si="14"/>
        <v>0</v>
      </c>
      <c r="BL264" s="17" t="s">
        <v>287</v>
      </c>
      <c r="BM264" s="173" t="s">
        <v>981</v>
      </c>
    </row>
    <row r="265" spans="2:65" s="1" customFormat="1" ht="16.5" customHeight="1">
      <c r="B265" s="34"/>
      <c r="C265" s="202" t="s">
        <v>473</v>
      </c>
      <c r="D265" s="202" t="s">
        <v>336</v>
      </c>
      <c r="E265" s="203" t="s">
        <v>982</v>
      </c>
      <c r="F265" s="204" t="s">
        <v>983</v>
      </c>
      <c r="G265" s="205" t="s">
        <v>255</v>
      </c>
      <c r="H265" s="206">
        <v>2</v>
      </c>
      <c r="I265" s="207"/>
      <c r="J265" s="208">
        <f t="shared" si="5"/>
        <v>0</v>
      </c>
      <c r="K265" s="209"/>
      <c r="L265" s="210"/>
      <c r="M265" s="211" t="s">
        <v>1</v>
      </c>
      <c r="N265" s="212" t="s">
        <v>44</v>
      </c>
      <c r="P265" s="171">
        <f t="shared" si="6"/>
        <v>0</v>
      </c>
      <c r="Q265" s="171">
        <v>5.0000000000000001E-4</v>
      </c>
      <c r="R265" s="171">
        <f t="shared" si="7"/>
        <v>1E-3</v>
      </c>
      <c r="S265" s="171">
        <v>0</v>
      </c>
      <c r="T265" s="172">
        <f t="shared" si="8"/>
        <v>0</v>
      </c>
      <c r="AR265" s="173" t="s">
        <v>340</v>
      </c>
      <c r="AT265" s="173" t="s">
        <v>336</v>
      </c>
      <c r="AU265" s="173" t="s">
        <v>102</v>
      </c>
      <c r="AY265" s="17" t="s">
        <v>182</v>
      </c>
      <c r="BE265" s="99">
        <f t="shared" si="9"/>
        <v>0</v>
      </c>
      <c r="BF265" s="99">
        <f t="shared" si="10"/>
        <v>0</v>
      </c>
      <c r="BG265" s="99">
        <f t="shared" si="11"/>
        <v>0</v>
      </c>
      <c r="BH265" s="99">
        <f t="shared" si="12"/>
        <v>0</v>
      </c>
      <c r="BI265" s="99">
        <f t="shared" si="13"/>
        <v>0</v>
      </c>
      <c r="BJ265" s="17" t="s">
        <v>102</v>
      </c>
      <c r="BK265" s="99">
        <f t="shared" si="14"/>
        <v>0</v>
      </c>
      <c r="BL265" s="17" t="s">
        <v>287</v>
      </c>
      <c r="BM265" s="173" t="s">
        <v>984</v>
      </c>
    </row>
    <row r="266" spans="2:65" s="1" customFormat="1" ht="37.9" customHeight="1">
      <c r="B266" s="34"/>
      <c r="C266" s="162" t="s">
        <v>477</v>
      </c>
      <c r="D266" s="162" t="s">
        <v>185</v>
      </c>
      <c r="E266" s="163" t="s">
        <v>985</v>
      </c>
      <c r="F266" s="164" t="s">
        <v>986</v>
      </c>
      <c r="G266" s="165" t="s">
        <v>255</v>
      </c>
      <c r="H266" s="166">
        <v>1</v>
      </c>
      <c r="I266" s="167"/>
      <c r="J266" s="168">
        <f t="shared" si="5"/>
        <v>0</v>
      </c>
      <c r="K266" s="169"/>
      <c r="L266" s="34"/>
      <c r="M266" s="170" t="s">
        <v>1</v>
      </c>
      <c r="N266" s="136" t="s">
        <v>44</v>
      </c>
      <c r="P266" s="171">
        <f t="shared" si="6"/>
        <v>0</v>
      </c>
      <c r="Q266" s="171">
        <v>0</v>
      </c>
      <c r="R266" s="171">
        <f t="shared" si="7"/>
        <v>0</v>
      </c>
      <c r="S266" s="171">
        <v>0</v>
      </c>
      <c r="T266" s="172">
        <f t="shared" si="8"/>
        <v>0</v>
      </c>
      <c r="AR266" s="173" t="s">
        <v>287</v>
      </c>
      <c r="AT266" s="173" t="s">
        <v>185</v>
      </c>
      <c r="AU266" s="173" t="s">
        <v>102</v>
      </c>
      <c r="AY266" s="17" t="s">
        <v>182</v>
      </c>
      <c r="BE266" s="99">
        <f t="shared" si="9"/>
        <v>0</v>
      </c>
      <c r="BF266" s="99">
        <f t="shared" si="10"/>
        <v>0</v>
      </c>
      <c r="BG266" s="99">
        <f t="shared" si="11"/>
        <v>0</v>
      </c>
      <c r="BH266" s="99">
        <f t="shared" si="12"/>
        <v>0</v>
      </c>
      <c r="BI266" s="99">
        <f t="shared" si="13"/>
        <v>0</v>
      </c>
      <c r="BJ266" s="17" t="s">
        <v>102</v>
      </c>
      <c r="BK266" s="99">
        <f t="shared" si="14"/>
        <v>0</v>
      </c>
      <c r="BL266" s="17" t="s">
        <v>287</v>
      </c>
      <c r="BM266" s="173" t="s">
        <v>987</v>
      </c>
    </row>
    <row r="267" spans="2:65" s="1" customFormat="1" ht="16.5" customHeight="1">
      <c r="B267" s="34"/>
      <c r="C267" s="202" t="s">
        <v>481</v>
      </c>
      <c r="D267" s="202" t="s">
        <v>336</v>
      </c>
      <c r="E267" s="203" t="s">
        <v>988</v>
      </c>
      <c r="F267" s="204" t="s">
        <v>989</v>
      </c>
      <c r="G267" s="205" t="s">
        <v>255</v>
      </c>
      <c r="H267" s="206">
        <v>1</v>
      </c>
      <c r="I267" s="207"/>
      <c r="J267" s="208">
        <f t="shared" si="5"/>
        <v>0</v>
      </c>
      <c r="K267" s="209"/>
      <c r="L267" s="210"/>
      <c r="M267" s="211" t="s">
        <v>1</v>
      </c>
      <c r="N267" s="212" t="s">
        <v>44</v>
      </c>
      <c r="P267" s="171">
        <f t="shared" si="6"/>
        <v>0</v>
      </c>
      <c r="Q267" s="171">
        <v>4.0000000000000001E-3</v>
      </c>
      <c r="R267" s="171">
        <f t="shared" si="7"/>
        <v>4.0000000000000001E-3</v>
      </c>
      <c r="S267" s="171">
        <v>0</v>
      </c>
      <c r="T267" s="172">
        <f t="shared" si="8"/>
        <v>0</v>
      </c>
      <c r="AR267" s="173" t="s">
        <v>340</v>
      </c>
      <c r="AT267" s="173" t="s">
        <v>336</v>
      </c>
      <c r="AU267" s="173" t="s">
        <v>102</v>
      </c>
      <c r="AY267" s="17" t="s">
        <v>182</v>
      </c>
      <c r="BE267" s="99">
        <f t="shared" si="9"/>
        <v>0</v>
      </c>
      <c r="BF267" s="99">
        <f t="shared" si="10"/>
        <v>0</v>
      </c>
      <c r="BG267" s="99">
        <f t="shared" si="11"/>
        <v>0</v>
      </c>
      <c r="BH267" s="99">
        <f t="shared" si="12"/>
        <v>0</v>
      </c>
      <c r="BI267" s="99">
        <f t="shared" si="13"/>
        <v>0</v>
      </c>
      <c r="BJ267" s="17" t="s">
        <v>102</v>
      </c>
      <c r="BK267" s="99">
        <f t="shared" si="14"/>
        <v>0</v>
      </c>
      <c r="BL267" s="17" t="s">
        <v>287</v>
      </c>
      <c r="BM267" s="173" t="s">
        <v>990</v>
      </c>
    </row>
    <row r="268" spans="2:65" s="1" customFormat="1" ht="33" customHeight="1">
      <c r="B268" s="34"/>
      <c r="C268" s="162" t="s">
        <v>485</v>
      </c>
      <c r="D268" s="162" t="s">
        <v>185</v>
      </c>
      <c r="E268" s="163" t="s">
        <v>991</v>
      </c>
      <c r="F268" s="164" t="s">
        <v>992</v>
      </c>
      <c r="G268" s="165" t="s">
        <v>255</v>
      </c>
      <c r="H268" s="166">
        <v>3</v>
      </c>
      <c r="I268" s="167"/>
      <c r="J268" s="168">
        <f t="shared" si="5"/>
        <v>0</v>
      </c>
      <c r="K268" s="169"/>
      <c r="L268" s="34"/>
      <c r="M268" s="170" t="s">
        <v>1</v>
      </c>
      <c r="N268" s="136" t="s">
        <v>44</v>
      </c>
      <c r="P268" s="171">
        <f t="shared" si="6"/>
        <v>0</v>
      </c>
      <c r="Q268" s="171">
        <v>0</v>
      </c>
      <c r="R268" s="171">
        <f t="shared" si="7"/>
        <v>0</v>
      </c>
      <c r="S268" s="171">
        <v>0</v>
      </c>
      <c r="T268" s="172">
        <f t="shared" si="8"/>
        <v>0</v>
      </c>
      <c r="AR268" s="173" t="s">
        <v>287</v>
      </c>
      <c r="AT268" s="173" t="s">
        <v>185</v>
      </c>
      <c r="AU268" s="173" t="s">
        <v>102</v>
      </c>
      <c r="AY268" s="17" t="s">
        <v>182</v>
      </c>
      <c r="BE268" s="99">
        <f t="shared" si="9"/>
        <v>0</v>
      </c>
      <c r="BF268" s="99">
        <f t="shared" si="10"/>
        <v>0</v>
      </c>
      <c r="BG268" s="99">
        <f t="shared" si="11"/>
        <v>0</v>
      </c>
      <c r="BH268" s="99">
        <f t="shared" si="12"/>
        <v>0</v>
      </c>
      <c r="BI268" s="99">
        <f t="shared" si="13"/>
        <v>0</v>
      </c>
      <c r="BJ268" s="17" t="s">
        <v>102</v>
      </c>
      <c r="BK268" s="99">
        <f t="shared" si="14"/>
        <v>0</v>
      </c>
      <c r="BL268" s="17" t="s">
        <v>287</v>
      </c>
      <c r="BM268" s="173" t="s">
        <v>993</v>
      </c>
    </row>
    <row r="269" spans="2:65" s="1" customFormat="1" ht="16.5" customHeight="1">
      <c r="B269" s="34"/>
      <c r="C269" s="202" t="s">
        <v>489</v>
      </c>
      <c r="D269" s="202" t="s">
        <v>336</v>
      </c>
      <c r="E269" s="203" t="s">
        <v>994</v>
      </c>
      <c r="F269" s="204" t="s">
        <v>995</v>
      </c>
      <c r="G269" s="205" t="s">
        <v>255</v>
      </c>
      <c r="H269" s="206">
        <v>3</v>
      </c>
      <c r="I269" s="207"/>
      <c r="J269" s="208">
        <f t="shared" si="5"/>
        <v>0</v>
      </c>
      <c r="K269" s="209"/>
      <c r="L269" s="210"/>
      <c r="M269" s="211" t="s">
        <v>1</v>
      </c>
      <c r="N269" s="212" t="s">
        <v>44</v>
      </c>
      <c r="P269" s="171">
        <f t="shared" si="6"/>
        <v>0</v>
      </c>
      <c r="Q269" s="171">
        <v>5.0000000000000001E-3</v>
      </c>
      <c r="R269" s="171">
        <f t="shared" si="7"/>
        <v>1.4999999999999999E-2</v>
      </c>
      <c r="S269" s="171">
        <v>0</v>
      </c>
      <c r="T269" s="172">
        <f t="shared" si="8"/>
        <v>0</v>
      </c>
      <c r="AR269" s="173" t="s">
        <v>340</v>
      </c>
      <c r="AT269" s="173" t="s">
        <v>336</v>
      </c>
      <c r="AU269" s="173" t="s">
        <v>102</v>
      </c>
      <c r="AY269" s="17" t="s">
        <v>182</v>
      </c>
      <c r="BE269" s="99">
        <f t="shared" si="9"/>
        <v>0</v>
      </c>
      <c r="BF269" s="99">
        <f t="shared" si="10"/>
        <v>0</v>
      </c>
      <c r="BG269" s="99">
        <f t="shared" si="11"/>
        <v>0</v>
      </c>
      <c r="BH269" s="99">
        <f t="shared" si="12"/>
        <v>0</v>
      </c>
      <c r="BI269" s="99">
        <f t="shared" si="13"/>
        <v>0</v>
      </c>
      <c r="BJ269" s="17" t="s">
        <v>102</v>
      </c>
      <c r="BK269" s="99">
        <f t="shared" si="14"/>
        <v>0</v>
      </c>
      <c r="BL269" s="17" t="s">
        <v>287</v>
      </c>
      <c r="BM269" s="173" t="s">
        <v>996</v>
      </c>
    </row>
    <row r="270" spans="2:65" s="1" customFormat="1" ht="24.2" customHeight="1">
      <c r="B270" s="34"/>
      <c r="C270" s="162" t="s">
        <v>493</v>
      </c>
      <c r="D270" s="162" t="s">
        <v>185</v>
      </c>
      <c r="E270" s="163" t="s">
        <v>997</v>
      </c>
      <c r="F270" s="164" t="s">
        <v>998</v>
      </c>
      <c r="G270" s="165" t="s">
        <v>255</v>
      </c>
      <c r="H270" s="166">
        <v>6</v>
      </c>
      <c r="I270" s="167"/>
      <c r="J270" s="168">
        <f t="shared" si="5"/>
        <v>0</v>
      </c>
      <c r="K270" s="169"/>
      <c r="L270" s="34"/>
      <c r="M270" s="170" t="s">
        <v>1</v>
      </c>
      <c r="N270" s="136" t="s">
        <v>44</v>
      </c>
      <c r="P270" s="171">
        <f t="shared" si="6"/>
        <v>0</v>
      </c>
      <c r="Q270" s="171">
        <v>0</v>
      </c>
      <c r="R270" s="171">
        <f t="shared" si="7"/>
        <v>0</v>
      </c>
      <c r="S270" s="171">
        <v>0</v>
      </c>
      <c r="T270" s="172">
        <f t="shared" si="8"/>
        <v>0</v>
      </c>
      <c r="AR270" s="173" t="s">
        <v>287</v>
      </c>
      <c r="AT270" s="173" t="s">
        <v>185</v>
      </c>
      <c r="AU270" s="173" t="s">
        <v>102</v>
      </c>
      <c r="AY270" s="17" t="s">
        <v>182</v>
      </c>
      <c r="BE270" s="99">
        <f t="shared" si="9"/>
        <v>0</v>
      </c>
      <c r="BF270" s="99">
        <f t="shared" si="10"/>
        <v>0</v>
      </c>
      <c r="BG270" s="99">
        <f t="shared" si="11"/>
        <v>0</v>
      </c>
      <c r="BH270" s="99">
        <f t="shared" si="12"/>
        <v>0</v>
      </c>
      <c r="BI270" s="99">
        <f t="shared" si="13"/>
        <v>0</v>
      </c>
      <c r="BJ270" s="17" t="s">
        <v>102</v>
      </c>
      <c r="BK270" s="99">
        <f t="shared" si="14"/>
        <v>0</v>
      </c>
      <c r="BL270" s="17" t="s">
        <v>287</v>
      </c>
      <c r="BM270" s="173" t="s">
        <v>999</v>
      </c>
    </row>
    <row r="271" spans="2:65" s="1" customFormat="1" ht="21.75" customHeight="1">
      <c r="B271" s="34"/>
      <c r="C271" s="202" t="s">
        <v>497</v>
      </c>
      <c r="D271" s="202" t="s">
        <v>336</v>
      </c>
      <c r="E271" s="203" t="s">
        <v>1000</v>
      </c>
      <c r="F271" s="204" t="s">
        <v>1001</v>
      </c>
      <c r="G271" s="205" t="s">
        <v>255</v>
      </c>
      <c r="H271" s="206">
        <v>6</v>
      </c>
      <c r="I271" s="207"/>
      <c r="J271" s="208">
        <f t="shared" si="5"/>
        <v>0</v>
      </c>
      <c r="K271" s="209"/>
      <c r="L271" s="210"/>
      <c r="M271" s="211" t="s">
        <v>1</v>
      </c>
      <c r="N271" s="212" t="s">
        <v>44</v>
      </c>
      <c r="P271" s="171">
        <f t="shared" si="6"/>
        <v>0</v>
      </c>
      <c r="Q271" s="171">
        <v>1.5E-3</v>
      </c>
      <c r="R271" s="171">
        <f t="shared" si="7"/>
        <v>9.0000000000000011E-3</v>
      </c>
      <c r="S271" s="171">
        <v>0</v>
      </c>
      <c r="T271" s="172">
        <f t="shared" si="8"/>
        <v>0</v>
      </c>
      <c r="AR271" s="173" t="s">
        <v>340</v>
      </c>
      <c r="AT271" s="173" t="s">
        <v>336</v>
      </c>
      <c r="AU271" s="173" t="s">
        <v>102</v>
      </c>
      <c r="AY271" s="17" t="s">
        <v>182</v>
      </c>
      <c r="BE271" s="99">
        <f t="shared" si="9"/>
        <v>0</v>
      </c>
      <c r="BF271" s="99">
        <f t="shared" si="10"/>
        <v>0</v>
      </c>
      <c r="BG271" s="99">
        <f t="shared" si="11"/>
        <v>0</v>
      </c>
      <c r="BH271" s="99">
        <f t="shared" si="12"/>
        <v>0</v>
      </c>
      <c r="BI271" s="99">
        <f t="shared" si="13"/>
        <v>0</v>
      </c>
      <c r="BJ271" s="17" t="s">
        <v>102</v>
      </c>
      <c r="BK271" s="99">
        <f t="shared" si="14"/>
        <v>0</v>
      </c>
      <c r="BL271" s="17" t="s">
        <v>287</v>
      </c>
      <c r="BM271" s="173" t="s">
        <v>1002</v>
      </c>
    </row>
    <row r="272" spans="2:65" s="1" customFormat="1" ht="24.2" customHeight="1">
      <c r="B272" s="34"/>
      <c r="C272" s="162" t="s">
        <v>501</v>
      </c>
      <c r="D272" s="162" t="s">
        <v>185</v>
      </c>
      <c r="E272" s="163" t="s">
        <v>1003</v>
      </c>
      <c r="F272" s="164" t="s">
        <v>1004</v>
      </c>
      <c r="G272" s="165" t="s">
        <v>255</v>
      </c>
      <c r="H272" s="166">
        <v>9</v>
      </c>
      <c r="I272" s="167"/>
      <c r="J272" s="168">
        <f t="shared" si="5"/>
        <v>0</v>
      </c>
      <c r="K272" s="169"/>
      <c r="L272" s="34"/>
      <c r="M272" s="170" t="s">
        <v>1</v>
      </c>
      <c r="N272" s="136" t="s">
        <v>44</v>
      </c>
      <c r="P272" s="171">
        <f t="shared" si="6"/>
        <v>0</v>
      </c>
      <c r="Q272" s="171">
        <v>0</v>
      </c>
      <c r="R272" s="171">
        <f t="shared" si="7"/>
        <v>0</v>
      </c>
      <c r="S272" s="171">
        <v>0</v>
      </c>
      <c r="T272" s="172">
        <f t="shared" si="8"/>
        <v>0</v>
      </c>
      <c r="AR272" s="173" t="s">
        <v>287</v>
      </c>
      <c r="AT272" s="173" t="s">
        <v>185</v>
      </c>
      <c r="AU272" s="173" t="s">
        <v>102</v>
      </c>
      <c r="AY272" s="17" t="s">
        <v>182</v>
      </c>
      <c r="BE272" s="99">
        <f t="shared" si="9"/>
        <v>0</v>
      </c>
      <c r="BF272" s="99">
        <f t="shared" si="10"/>
        <v>0</v>
      </c>
      <c r="BG272" s="99">
        <f t="shared" si="11"/>
        <v>0</v>
      </c>
      <c r="BH272" s="99">
        <f t="shared" si="12"/>
        <v>0</v>
      </c>
      <c r="BI272" s="99">
        <f t="shared" si="13"/>
        <v>0</v>
      </c>
      <c r="BJ272" s="17" t="s">
        <v>102</v>
      </c>
      <c r="BK272" s="99">
        <f t="shared" si="14"/>
        <v>0</v>
      </c>
      <c r="BL272" s="17" t="s">
        <v>287</v>
      </c>
      <c r="BM272" s="173" t="s">
        <v>1005</v>
      </c>
    </row>
    <row r="273" spans="2:65" s="1" customFormat="1" ht="16.5" customHeight="1">
      <c r="B273" s="34"/>
      <c r="C273" s="202" t="s">
        <v>505</v>
      </c>
      <c r="D273" s="202" t="s">
        <v>336</v>
      </c>
      <c r="E273" s="203" t="s">
        <v>1006</v>
      </c>
      <c r="F273" s="204" t="s">
        <v>1007</v>
      </c>
      <c r="G273" s="205" t="s">
        <v>255</v>
      </c>
      <c r="H273" s="206">
        <v>9</v>
      </c>
      <c r="I273" s="207"/>
      <c r="J273" s="208">
        <f t="shared" si="5"/>
        <v>0</v>
      </c>
      <c r="K273" s="209"/>
      <c r="L273" s="210"/>
      <c r="M273" s="211" t="s">
        <v>1</v>
      </c>
      <c r="N273" s="212" t="s">
        <v>44</v>
      </c>
      <c r="P273" s="171">
        <f t="shared" si="6"/>
        <v>0</v>
      </c>
      <c r="Q273" s="171">
        <v>5.0000000000000002E-5</v>
      </c>
      <c r="R273" s="171">
        <f t="shared" si="7"/>
        <v>4.5000000000000004E-4</v>
      </c>
      <c r="S273" s="171">
        <v>0</v>
      </c>
      <c r="T273" s="172">
        <f t="shared" si="8"/>
        <v>0</v>
      </c>
      <c r="AR273" s="173" t="s">
        <v>340</v>
      </c>
      <c r="AT273" s="173" t="s">
        <v>336</v>
      </c>
      <c r="AU273" s="173" t="s">
        <v>102</v>
      </c>
      <c r="AY273" s="17" t="s">
        <v>182</v>
      </c>
      <c r="BE273" s="99">
        <f t="shared" si="9"/>
        <v>0</v>
      </c>
      <c r="BF273" s="99">
        <f t="shared" si="10"/>
        <v>0</v>
      </c>
      <c r="BG273" s="99">
        <f t="shared" si="11"/>
        <v>0</v>
      </c>
      <c r="BH273" s="99">
        <f t="shared" si="12"/>
        <v>0</v>
      </c>
      <c r="BI273" s="99">
        <f t="shared" si="13"/>
        <v>0</v>
      </c>
      <c r="BJ273" s="17" t="s">
        <v>102</v>
      </c>
      <c r="BK273" s="99">
        <f t="shared" si="14"/>
        <v>0</v>
      </c>
      <c r="BL273" s="17" t="s">
        <v>287</v>
      </c>
      <c r="BM273" s="173" t="s">
        <v>1008</v>
      </c>
    </row>
    <row r="274" spans="2:65" s="1" customFormat="1" ht="24.2" customHeight="1">
      <c r="B274" s="34"/>
      <c r="C274" s="162" t="s">
        <v>509</v>
      </c>
      <c r="D274" s="162" t="s">
        <v>185</v>
      </c>
      <c r="E274" s="163" t="s">
        <v>1009</v>
      </c>
      <c r="F274" s="164" t="s">
        <v>1010</v>
      </c>
      <c r="G274" s="165" t="s">
        <v>255</v>
      </c>
      <c r="H274" s="166">
        <v>4</v>
      </c>
      <c r="I274" s="167"/>
      <c r="J274" s="168">
        <f t="shared" si="5"/>
        <v>0</v>
      </c>
      <c r="K274" s="169"/>
      <c r="L274" s="34"/>
      <c r="M274" s="170" t="s">
        <v>1</v>
      </c>
      <c r="N274" s="136" t="s">
        <v>44</v>
      </c>
      <c r="P274" s="171">
        <f t="shared" si="6"/>
        <v>0</v>
      </c>
      <c r="Q274" s="171">
        <v>0</v>
      </c>
      <c r="R274" s="171">
        <f t="shared" si="7"/>
        <v>0</v>
      </c>
      <c r="S274" s="171">
        <v>0</v>
      </c>
      <c r="T274" s="172">
        <f t="shared" si="8"/>
        <v>0</v>
      </c>
      <c r="AR274" s="173" t="s">
        <v>287</v>
      </c>
      <c r="AT274" s="173" t="s">
        <v>185</v>
      </c>
      <c r="AU274" s="173" t="s">
        <v>102</v>
      </c>
      <c r="AY274" s="17" t="s">
        <v>182</v>
      </c>
      <c r="BE274" s="99">
        <f t="shared" si="9"/>
        <v>0</v>
      </c>
      <c r="BF274" s="99">
        <f t="shared" si="10"/>
        <v>0</v>
      </c>
      <c r="BG274" s="99">
        <f t="shared" si="11"/>
        <v>0</v>
      </c>
      <c r="BH274" s="99">
        <f t="shared" si="12"/>
        <v>0</v>
      </c>
      <c r="BI274" s="99">
        <f t="shared" si="13"/>
        <v>0</v>
      </c>
      <c r="BJ274" s="17" t="s">
        <v>102</v>
      </c>
      <c r="BK274" s="99">
        <f t="shared" si="14"/>
        <v>0</v>
      </c>
      <c r="BL274" s="17" t="s">
        <v>287</v>
      </c>
      <c r="BM274" s="173" t="s">
        <v>1011</v>
      </c>
    </row>
    <row r="275" spans="2:65" s="1" customFormat="1" ht="21.75" customHeight="1">
      <c r="B275" s="34"/>
      <c r="C275" s="202" t="s">
        <v>513</v>
      </c>
      <c r="D275" s="202" t="s">
        <v>336</v>
      </c>
      <c r="E275" s="203" t="s">
        <v>1012</v>
      </c>
      <c r="F275" s="204" t="s">
        <v>1013</v>
      </c>
      <c r="G275" s="205" t="s">
        <v>255</v>
      </c>
      <c r="H275" s="206">
        <v>4</v>
      </c>
      <c r="I275" s="207"/>
      <c r="J275" s="208">
        <f t="shared" si="5"/>
        <v>0</v>
      </c>
      <c r="K275" s="209"/>
      <c r="L275" s="210"/>
      <c r="M275" s="211" t="s">
        <v>1</v>
      </c>
      <c r="N275" s="212" t="s">
        <v>44</v>
      </c>
      <c r="P275" s="171">
        <f t="shared" si="6"/>
        <v>0</v>
      </c>
      <c r="Q275" s="171">
        <v>1.8E-3</v>
      </c>
      <c r="R275" s="171">
        <f t="shared" si="7"/>
        <v>7.1999999999999998E-3</v>
      </c>
      <c r="S275" s="171">
        <v>0</v>
      </c>
      <c r="T275" s="172">
        <f t="shared" si="8"/>
        <v>0</v>
      </c>
      <c r="AR275" s="173" t="s">
        <v>340</v>
      </c>
      <c r="AT275" s="173" t="s">
        <v>336</v>
      </c>
      <c r="AU275" s="173" t="s">
        <v>102</v>
      </c>
      <c r="AY275" s="17" t="s">
        <v>182</v>
      </c>
      <c r="BE275" s="99">
        <f t="shared" si="9"/>
        <v>0</v>
      </c>
      <c r="BF275" s="99">
        <f t="shared" si="10"/>
        <v>0</v>
      </c>
      <c r="BG275" s="99">
        <f t="shared" si="11"/>
        <v>0</v>
      </c>
      <c r="BH275" s="99">
        <f t="shared" si="12"/>
        <v>0</v>
      </c>
      <c r="BI275" s="99">
        <f t="shared" si="13"/>
        <v>0</v>
      </c>
      <c r="BJ275" s="17" t="s">
        <v>102</v>
      </c>
      <c r="BK275" s="99">
        <f t="shared" si="14"/>
        <v>0</v>
      </c>
      <c r="BL275" s="17" t="s">
        <v>287</v>
      </c>
      <c r="BM275" s="173" t="s">
        <v>1014</v>
      </c>
    </row>
    <row r="276" spans="2:65" s="1" customFormat="1" ht="37.9" customHeight="1">
      <c r="B276" s="34"/>
      <c r="C276" s="162" t="s">
        <v>517</v>
      </c>
      <c r="D276" s="162" t="s">
        <v>185</v>
      </c>
      <c r="E276" s="163" t="s">
        <v>1015</v>
      </c>
      <c r="F276" s="164" t="s">
        <v>1016</v>
      </c>
      <c r="G276" s="165" t="s">
        <v>255</v>
      </c>
      <c r="H276" s="166">
        <v>1</v>
      </c>
      <c r="I276" s="167"/>
      <c r="J276" s="168">
        <f t="shared" si="5"/>
        <v>0</v>
      </c>
      <c r="K276" s="169"/>
      <c r="L276" s="34"/>
      <c r="M276" s="170" t="s">
        <v>1</v>
      </c>
      <c r="N276" s="136" t="s">
        <v>44</v>
      </c>
      <c r="P276" s="171">
        <f t="shared" si="6"/>
        <v>0</v>
      </c>
      <c r="Q276" s="171">
        <v>0</v>
      </c>
      <c r="R276" s="171">
        <f t="shared" si="7"/>
        <v>0</v>
      </c>
      <c r="S276" s="171">
        <v>0</v>
      </c>
      <c r="T276" s="172">
        <f t="shared" si="8"/>
        <v>0</v>
      </c>
      <c r="AR276" s="173" t="s">
        <v>287</v>
      </c>
      <c r="AT276" s="173" t="s">
        <v>185</v>
      </c>
      <c r="AU276" s="173" t="s">
        <v>102</v>
      </c>
      <c r="AY276" s="17" t="s">
        <v>182</v>
      </c>
      <c r="BE276" s="99">
        <f t="shared" si="9"/>
        <v>0</v>
      </c>
      <c r="BF276" s="99">
        <f t="shared" si="10"/>
        <v>0</v>
      </c>
      <c r="BG276" s="99">
        <f t="shared" si="11"/>
        <v>0</v>
      </c>
      <c r="BH276" s="99">
        <f t="shared" si="12"/>
        <v>0</v>
      </c>
      <c r="BI276" s="99">
        <f t="shared" si="13"/>
        <v>0</v>
      </c>
      <c r="BJ276" s="17" t="s">
        <v>102</v>
      </c>
      <c r="BK276" s="99">
        <f t="shared" si="14"/>
        <v>0</v>
      </c>
      <c r="BL276" s="17" t="s">
        <v>287</v>
      </c>
      <c r="BM276" s="173" t="s">
        <v>1017</v>
      </c>
    </row>
    <row r="277" spans="2:65" s="1" customFormat="1" ht="24.2" customHeight="1">
      <c r="B277" s="34"/>
      <c r="C277" s="202" t="s">
        <v>521</v>
      </c>
      <c r="D277" s="202" t="s">
        <v>336</v>
      </c>
      <c r="E277" s="203" t="s">
        <v>1018</v>
      </c>
      <c r="F277" s="204" t="s">
        <v>1019</v>
      </c>
      <c r="G277" s="205" t="s">
        <v>255</v>
      </c>
      <c r="H277" s="206">
        <v>1</v>
      </c>
      <c r="I277" s="207"/>
      <c r="J277" s="208">
        <f t="shared" si="5"/>
        <v>0</v>
      </c>
      <c r="K277" s="209"/>
      <c r="L277" s="210"/>
      <c r="M277" s="211" t="s">
        <v>1</v>
      </c>
      <c r="N277" s="212" t="s">
        <v>44</v>
      </c>
      <c r="P277" s="171">
        <f t="shared" si="6"/>
        <v>0</v>
      </c>
      <c r="Q277" s="171">
        <v>4.0000000000000001E-3</v>
      </c>
      <c r="R277" s="171">
        <f t="shared" si="7"/>
        <v>4.0000000000000001E-3</v>
      </c>
      <c r="S277" s="171">
        <v>0</v>
      </c>
      <c r="T277" s="172">
        <f t="shared" si="8"/>
        <v>0</v>
      </c>
      <c r="AR277" s="173" t="s">
        <v>340</v>
      </c>
      <c r="AT277" s="173" t="s">
        <v>336</v>
      </c>
      <c r="AU277" s="173" t="s">
        <v>102</v>
      </c>
      <c r="AY277" s="17" t="s">
        <v>182</v>
      </c>
      <c r="BE277" s="99">
        <f t="shared" si="9"/>
        <v>0</v>
      </c>
      <c r="BF277" s="99">
        <f t="shared" si="10"/>
        <v>0</v>
      </c>
      <c r="BG277" s="99">
        <f t="shared" si="11"/>
        <v>0</v>
      </c>
      <c r="BH277" s="99">
        <f t="shared" si="12"/>
        <v>0</v>
      </c>
      <c r="BI277" s="99">
        <f t="shared" si="13"/>
        <v>0</v>
      </c>
      <c r="BJ277" s="17" t="s">
        <v>102</v>
      </c>
      <c r="BK277" s="99">
        <f t="shared" si="14"/>
        <v>0</v>
      </c>
      <c r="BL277" s="17" t="s">
        <v>287</v>
      </c>
      <c r="BM277" s="173" t="s">
        <v>1020</v>
      </c>
    </row>
    <row r="278" spans="2:65" s="1" customFormat="1" ht="24.2" customHeight="1">
      <c r="B278" s="34"/>
      <c r="C278" s="162" t="s">
        <v>525</v>
      </c>
      <c r="D278" s="162" t="s">
        <v>185</v>
      </c>
      <c r="E278" s="163" t="s">
        <v>1021</v>
      </c>
      <c r="F278" s="164" t="s">
        <v>1022</v>
      </c>
      <c r="G278" s="165" t="s">
        <v>255</v>
      </c>
      <c r="H278" s="166">
        <v>2</v>
      </c>
      <c r="I278" s="167"/>
      <c r="J278" s="168">
        <f t="shared" si="5"/>
        <v>0</v>
      </c>
      <c r="K278" s="169"/>
      <c r="L278" s="34"/>
      <c r="M278" s="170" t="s">
        <v>1</v>
      </c>
      <c r="N278" s="136" t="s">
        <v>44</v>
      </c>
      <c r="P278" s="171">
        <f t="shared" si="6"/>
        <v>0</v>
      </c>
      <c r="Q278" s="171">
        <v>0</v>
      </c>
      <c r="R278" s="171">
        <f t="shared" si="7"/>
        <v>0</v>
      </c>
      <c r="S278" s="171">
        <v>0</v>
      </c>
      <c r="T278" s="172">
        <f t="shared" si="8"/>
        <v>0</v>
      </c>
      <c r="AR278" s="173" t="s">
        <v>287</v>
      </c>
      <c r="AT278" s="173" t="s">
        <v>185</v>
      </c>
      <c r="AU278" s="173" t="s">
        <v>102</v>
      </c>
      <c r="AY278" s="17" t="s">
        <v>182</v>
      </c>
      <c r="BE278" s="99">
        <f t="shared" si="9"/>
        <v>0</v>
      </c>
      <c r="BF278" s="99">
        <f t="shared" si="10"/>
        <v>0</v>
      </c>
      <c r="BG278" s="99">
        <f t="shared" si="11"/>
        <v>0</v>
      </c>
      <c r="BH278" s="99">
        <f t="shared" si="12"/>
        <v>0</v>
      </c>
      <c r="BI278" s="99">
        <f t="shared" si="13"/>
        <v>0</v>
      </c>
      <c r="BJ278" s="17" t="s">
        <v>102</v>
      </c>
      <c r="BK278" s="99">
        <f t="shared" si="14"/>
        <v>0</v>
      </c>
      <c r="BL278" s="17" t="s">
        <v>287</v>
      </c>
      <c r="BM278" s="173" t="s">
        <v>1023</v>
      </c>
    </row>
    <row r="279" spans="2:65" s="1" customFormat="1" ht="24.2" customHeight="1">
      <c r="B279" s="34"/>
      <c r="C279" s="162" t="s">
        <v>529</v>
      </c>
      <c r="D279" s="162" t="s">
        <v>185</v>
      </c>
      <c r="E279" s="163" t="s">
        <v>1024</v>
      </c>
      <c r="F279" s="164" t="s">
        <v>1025</v>
      </c>
      <c r="G279" s="165" t="s">
        <v>255</v>
      </c>
      <c r="H279" s="166">
        <v>1</v>
      </c>
      <c r="I279" s="167"/>
      <c r="J279" s="168">
        <f t="shared" si="5"/>
        <v>0</v>
      </c>
      <c r="K279" s="169"/>
      <c r="L279" s="34"/>
      <c r="M279" s="170" t="s">
        <v>1</v>
      </c>
      <c r="N279" s="136" t="s">
        <v>44</v>
      </c>
      <c r="P279" s="171">
        <f t="shared" si="6"/>
        <v>0</v>
      </c>
      <c r="Q279" s="171">
        <v>8.6360000000000007E-5</v>
      </c>
      <c r="R279" s="171">
        <f t="shared" si="7"/>
        <v>8.6360000000000007E-5</v>
      </c>
      <c r="S279" s="171">
        <v>0</v>
      </c>
      <c r="T279" s="172">
        <f t="shared" si="8"/>
        <v>0</v>
      </c>
      <c r="AR279" s="173" t="s">
        <v>287</v>
      </c>
      <c r="AT279" s="173" t="s">
        <v>185</v>
      </c>
      <c r="AU279" s="173" t="s">
        <v>102</v>
      </c>
      <c r="AY279" s="17" t="s">
        <v>182</v>
      </c>
      <c r="BE279" s="99">
        <f t="shared" si="9"/>
        <v>0</v>
      </c>
      <c r="BF279" s="99">
        <f t="shared" si="10"/>
        <v>0</v>
      </c>
      <c r="BG279" s="99">
        <f t="shared" si="11"/>
        <v>0</v>
      </c>
      <c r="BH279" s="99">
        <f t="shared" si="12"/>
        <v>0</v>
      </c>
      <c r="BI279" s="99">
        <f t="shared" si="13"/>
        <v>0</v>
      </c>
      <c r="BJ279" s="17" t="s">
        <v>102</v>
      </c>
      <c r="BK279" s="99">
        <f t="shared" si="14"/>
        <v>0</v>
      </c>
      <c r="BL279" s="17" t="s">
        <v>287</v>
      </c>
      <c r="BM279" s="173" t="s">
        <v>1026</v>
      </c>
    </row>
    <row r="280" spans="2:65" s="1" customFormat="1" ht="24.2" customHeight="1">
      <c r="B280" s="34"/>
      <c r="C280" s="202" t="s">
        <v>533</v>
      </c>
      <c r="D280" s="202" t="s">
        <v>336</v>
      </c>
      <c r="E280" s="203" t="s">
        <v>1027</v>
      </c>
      <c r="F280" s="204" t="s">
        <v>1028</v>
      </c>
      <c r="G280" s="205" t="s">
        <v>255</v>
      </c>
      <c r="H280" s="206">
        <v>1</v>
      </c>
      <c r="I280" s="207"/>
      <c r="J280" s="208">
        <f t="shared" si="5"/>
        <v>0</v>
      </c>
      <c r="K280" s="209"/>
      <c r="L280" s="210"/>
      <c r="M280" s="211" t="s">
        <v>1</v>
      </c>
      <c r="N280" s="212" t="s">
        <v>44</v>
      </c>
      <c r="P280" s="171">
        <f t="shared" si="6"/>
        <v>0</v>
      </c>
      <c r="Q280" s="171">
        <v>1.2999999999999999E-3</v>
      </c>
      <c r="R280" s="171">
        <f t="shared" si="7"/>
        <v>1.2999999999999999E-3</v>
      </c>
      <c r="S280" s="171">
        <v>0</v>
      </c>
      <c r="T280" s="172">
        <f t="shared" si="8"/>
        <v>0</v>
      </c>
      <c r="AR280" s="173" t="s">
        <v>340</v>
      </c>
      <c r="AT280" s="173" t="s">
        <v>336</v>
      </c>
      <c r="AU280" s="173" t="s">
        <v>102</v>
      </c>
      <c r="AY280" s="17" t="s">
        <v>182</v>
      </c>
      <c r="BE280" s="99">
        <f t="shared" si="9"/>
        <v>0</v>
      </c>
      <c r="BF280" s="99">
        <f t="shared" si="10"/>
        <v>0</v>
      </c>
      <c r="BG280" s="99">
        <f t="shared" si="11"/>
        <v>0</v>
      </c>
      <c r="BH280" s="99">
        <f t="shared" si="12"/>
        <v>0</v>
      </c>
      <c r="BI280" s="99">
        <f t="shared" si="13"/>
        <v>0</v>
      </c>
      <c r="BJ280" s="17" t="s">
        <v>102</v>
      </c>
      <c r="BK280" s="99">
        <f t="shared" si="14"/>
        <v>0</v>
      </c>
      <c r="BL280" s="17" t="s">
        <v>287</v>
      </c>
      <c r="BM280" s="173" t="s">
        <v>1029</v>
      </c>
    </row>
    <row r="281" spans="2:65" s="1" customFormat="1" ht="24.2" customHeight="1">
      <c r="B281" s="34"/>
      <c r="C281" s="162" t="s">
        <v>539</v>
      </c>
      <c r="D281" s="162" t="s">
        <v>185</v>
      </c>
      <c r="E281" s="163" t="s">
        <v>1030</v>
      </c>
      <c r="F281" s="164" t="s">
        <v>1031</v>
      </c>
      <c r="G281" s="165" t="s">
        <v>255</v>
      </c>
      <c r="H281" s="166">
        <v>1</v>
      </c>
      <c r="I281" s="167"/>
      <c r="J281" s="168">
        <f t="shared" si="5"/>
        <v>0</v>
      </c>
      <c r="K281" s="169"/>
      <c r="L281" s="34"/>
      <c r="M281" s="170" t="s">
        <v>1</v>
      </c>
      <c r="N281" s="136" t="s">
        <v>44</v>
      </c>
      <c r="P281" s="171">
        <f t="shared" si="6"/>
        <v>0</v>
      </c>
      <c r="Q281" s="171">
        <v>1.4449999999999999E-4</v>
      </c>
      <c r="R281" s="171">
        <f t="shared" si="7"/>
        <v>1.4449999999999999E-4</v>
      </c>
      <c r="S281" s="171">
        <v>0</v>
      </c>
      <c r="T281" s="172">
        <f t="shared" si="8"/>
        <v>0</v>
      </c>
      <c r="AR281" s="173" t="s">
        <v>287</v>
      </c>
      <c r="AT281" s="173" t="s">
        <v>185</v>
      </c>
      <c r="AU281" s="173" t="s">
        <v>102</v>
      </c>
      <c r="AY281" s="17" t="s">
        <v>182</v>
      </c>
      <c r="BE281" s="99">
        <f t="shared" si="9"/>
        <v>0</v>
      </c>
      <c r="BF281" s="99">
        <f t="shared" si="10"/>
        <v>0</v>
      </c>
      <c r="BG281" s="99">
        <f t="shared" si="11"/>
        <v>0</v>
      </c>
      <c r="BH281" s="99">
        <f t="shared" si="12"/>
        <v>0</v>
      </c>
      <c r="BI281" s="99">
        <f t="shared" si="13"/>
        <v>0</v>
      </c>
      <c r="BJ281" s="17" t="s">
        <v>102</v>
      </c>
      <c r="BK281" s="99">
        <f t="shared" si="14"/>
        <v>0</v>
      </c>
      <c r="BL281" s="17" t="s">
        <v>287</v>
      </c>
      <c r="BM281" s="173" t="s">
        <v>1032</v>
      </c>
    </row>
    <row r="282" spans="2:65" s="1" customFormat="1" ht="24.2" customHeight="1">
      <c r="B282" s="34"/>
      <c r="C282" s="202" t="s">
        <v>543</v>
      </c>
      <c r="D282" s="202" t="s">
        <v>336</v>
      </c>
      <c r="E282" s="203" t="s">
        <v>1033</v>
      </c>
      <c r="F282" s="204" t="s">
        <v>1034</v>
      </c>
      <c r="G282" s="205" t="s">
        <v>255</v>
      </c>
      <c r="H282" s="206">
        <v>1</v>
      </c>
      <c r="I282" s="207"/>
      <c r="J282" s="208">
        <f t="shared" si="5"/>
        <v>0</v>
      </c>
      <c r="K282" s="209"/>
      <c r="L282" s="210"/>
      <c r="M282" s="211" t="s">
        <v>1</v>
      </c>
      <c r="N282" s="212" t="s">
        <v>44</v>
      </c>
      <c r="P282" s="171">
        <f t="shared" si="6"/>
        <v>0</v>
      </c>
      <c r="Q282" s="171">
        <v>2.2000000000000001E-4</v>
      </c>
      <c r="R282" s="171">
        <f t="shared" si="7"/>
        <v>2.2000000000000001E-4</v>
      </c>
      <c r="S282" s="171">
        <v>0</v>
      </c>
      <c r="T282" s="172">
        <f t="shared" si="8"/>
        <v>0</v>
      </c>
      <c r="AR282" s="173" t="s">
        <v>340</v>
      </c>
      <c r="AT282" s="173" t="s">
        <v>336</v>
      </c>
      <c r="AU282" s="173" t="s">
        <v>102</v>
      </c>
      <c r="AY282" s="17" t="s">
        <v>182</v>
      </c>
      <c r="BE282" s="99">
        <f t="shared" si="9"/>
        <v>0</v>
      </c>
      <c r="BF282" s="99">
        <f t="shared" si="10"/>
        <v>0</v>
      </c>
      <c r="BG282" s="99">
        <f t="shared" si="11"/>
        <v>0</v>
      </c>
      <c r="BH282" s="99">
        <f t="shared" si="12"/>
        <v>0</v>
      </c>
      <c r="BI282" s="99">
        <f t="shared" si="13"/>
        <v>0</v>
      </c>
      <c r="BJ282" s="17" t="s">
        <v>102</v>
      </c>
      <c r="BK282" s="99">
        <f t="shared" si="14"/>
        <v>0</v>
      </c>
      <c r="BL282" s="17" t="s">
        <v>287</v>
      </c>
      <c r="BM282" s="173" t="s">
        <v>1035</v>
      </c>
    </row>
    <row r="283" spans="2:65" s="1" customFormat="1" ht="37.9" customHeight="1">
      <c r="B283" s="34"/>
      <c r="C283" s="162" t="s">
        <v>549</v>
      </c>
      <c r="D283" s="162" t="s">
        <v>185</v>
      </c>
      <c r="E283" s="163" t="s">
        <v>1036</v>
      </c>
      <c r="F283" s="164" t="s">
        <v>1037</v>
      </c>
      <c r="G283" s="165" t="s">
        <v>255</v>
      </c>
      <c r="H283" s="166">
        <v>1</v>
      </c>
      <c r="I283" s="167"/>
      <c r="J283" s="168">
        <f t="shared" si="5"/>
        <v>0</v>
      </c>
      <c r="K283" s="169"/>
      <c r="L283" s="34"/>
      <c r="M283" s="170" t="s">
        <v>1</v>
      </c>
      <c r="N283" s="136" t="s">
        <v>44</v>
      </c>
      <c r="P283" s="171">
        <f t="shared" si="6"/>
        <v>0</v>
      </c>
      <c r="Q283" s="171">
        <v>0</v>
      </c>
      <c r="R283" s="171">
        <f t="shared" si="7"/>
        <v>0</v>
      </c>
      <c r="S283" s="171">
        <v>0</v>
      </c>
      <c r="T283" s="172">
        <f t="shared" si="8"/>
        <v>0</v>
      </c>
      <c r="AR283" s="173" t="s">
        <v>287</v>
      </c>
      <c r="AT283" s="173" t="s">
        <v>185</v>
      </c>
      <c r="AU283" s="173" t="s">
        <v>102</v>
      </c>
      <c r="AY283" s="17" t="s">
        <v>182</v>
      </c>
      <c r="BE283" s="99">
        <f t="shared" si="9"/>
        <v>0</v>
      </c>
      <c r="BF283" s="99">
        <f t="shared" si="10"/>
        <v>0</v>
      </c>
      <c r="BG283" s="99">
        <f t="shared" si="11"/>
        <v>0</v>
      </c>
      <c r="BH283" s="99">
        <f t="shared" si="12"/>
        <v>0</v>
      </c>
      <c r="BI283" s="99">
        <f t="shared" si="13"/>
        <v>0</v>
      </c>
      <c r="BJ283" s="17" t="s">
        <v>102</v>
      </c>
      <c r="BK283" s="99">
        <f t="shared" si="14"/>
        <v>0</v>
      </c>
      <c r="BL283" s="17" t="s">
        <v>287</v>
      </c>
      <c r="BM283" s="173" t="s">
        <v>1038</v>
      </c>
    </row>
    <row r="284" spans="2:65" s="1" customFormat="1" ht="16.5" customHeight="1">
      <c r="B284" s="34"/>
      <c r="C284" s="202" t="s">
        <v>553</v>
      </c>
      <c r="D284" s="202" t="s">
        <v>336</v>
      </c>
      <c r="E284" s="203" t="s">
        <v>1039</v>
      </c>
      <c r="F284" s="204" t="s">
        <v>1040</v>
      </c>
      <c r="G284" s="205" t="s">
        <v>255</v>
      </c>
      <c r="H284" s="206">
        <v>1</v>
      </c>
      <c r="I284" s="207"/>
      <c r="J284" s="208">
        <f t="shared" si="5"/>
        <v>0</v>
      </c>
      <c r="K284" s="209"/>
      <c r="L284" s="210"/>
      <c r="M284" s="211" t="s">
        <v>1</v>
      </c>
      <c r="N284" s="212" t="s">
        <v>44</v>
      </c>
      <c r="P284" s="171">
        <f t="shared" si="6"/>
        <v>0</v>
      </c>
      <c r="Q284" s="171">
        <v>5.0000000000000001E-4</v>
      </c>
      <c r="R284" s="171">
        <f t="shared" si="7"/>
        <v>5.0000000000000001E-4</v>
      </c>
      <c r="S284" s="171">
        <v>0</v>
      </c>
      <c r="T284" s="172">
        <f t="shared" si="8"/>
        <v>0</v>
      </c>
      <c r="AR284" s="173" t="s">
        <v>340</v>
      </c>
      <c r="AT284" s="173" t="s">
        <v>336</v>
      </c>
      <c r="AU284" s="173" t="s">
        <v>102</v>
      </c>
      <c r="AY284" s="17" t="s">
        <v>182</v>
      </c>
      <c r="BE284" s="99">
        <f t="shared" si="9"/>
        <v>0</v>
      </c>
      <c r="BF284" s="99">
        <f t="shared" si="10"/>
        <v>0</v>
      </c>
      <c r="BG284" s="99">
        <f t="shared" si="11"/>
        <v>0</v>
      </c>
      <c r="BH284" s="99">
        <f t="shared" si="12"/>
        <v>0</v>
      </c>
      <c r="BI284" s="99">
        <f t="shared" si="13"/>
        <v>0</v>
      </c>
      <c r="BJ284" s="17" t="s">
        <v>102</v>
      </c>
      <c r="BK284" s="99">
        <f t="shared" si="14"/>
        <v>0</v>
      </c>
      <c r="BL284" s="17" t="s">
        <v>287</v>
      </c>
      <c r="BM284" s="173" t="s">
        <v>1041</v>
      </c>
    </row>
    <row r="285" spans="2:65" s="1" customFormat="1" ht="16.5" customHeight="1">
      <c r="B285" s="34"/>
      <c r="C285" s="162" t="s">
        <v>557</v>
      </c>
      <c r="D285" s="162" t="s">
        <v>185</v>
      </c>
      <c r="E285" s="163" t="s">
        <v>1042</v>
      </c>
      <c r="F285" s="164" t="s">
        <v>1043</v>
      </c>
      <c r="G285" s="165" t="s">
        <v>255</v>
      </c>
      <c r="H285" s="166">
        <v>1</v>
      </c>
      <c r="I285" s="167"/>
      <c r="J285" s="168">
        <f t="shared" si="5"/>
        <v>0</v>
      </c>
      <c r="K285" s="169"/>
      <c r="L285" s="34"/>
      <c r="M285" s="170" t="s">
        <v>1</v>
      </c>
      <c r="N285" s="136" t="s">
        <v>44</v>
      </c>
      <c r="P285" s="171">
        <f t="shared" si="6"/>
        <v>0</v>
      </c>
      <c r="Q285" s="171">
        <v>0</v>
      </c>
      <c r="R285" s="171">
        <f t="shared" si="7"/>
        <v>0</v>
      </c>
      <c r="S285" s="171">
        <v>0</v>
      </c>
      <c r="T285" s="172">
        <f t="shared" si="8"/>
        <v>0</v>
      </c>
      <c r="AR285" s="173" t="s">
        <v>287</v>
      </c>
      <c r="AT285" s="173" t="s">
        <v>185</v>
      </c>
      <c r="AU285" s="173" t="s">
        <v>102</v>
      </c>
      <c r="AY285" s="17" t="s">
        <v>182</v>
      </c>
      <c r="BE285" s="99">
        <f t="shared" si="9"/>
        <v>0</v>
      </c>
      <c r="BF285" s="99">
        <f t="shared" si="10"/>
        <v>0</v>
      </c>
      <c r="BG285" s="99">
        <f t="shared" si="11"/>
        <v>0</v>
      </c>
      <c r="BH285" s="99">
        <f t="shared" si="12"/>
        <v>0</v>
      </c>
      <c r="BI285" s="99">
        <f t="shared" si="13"/>
        <v>0</v>
      </c>
      <c r="BJ285" s="17" t="s">
        <v>102</v>
      </c>
      <c r="BK285" s="99">
        <f t="shared" si="14"/>
        <v>0</v>
      </c>
      <c r="BL285" s="17" t="s">
        <v>287</v>
      </c>
      <c r="BM285" s="173" t="s">
        <v>1044</v>
      </c>
    </row>
    <row r="286" spans="2:65" s="1" customFormat="1" ht="24.2" customHeight="1">
      <c r="B286" s="34"/>
      <c r="C286" s="162" t="s">
        <v>561</v>
      </c>
      <c r="D286" s="162" t="s">
        <v>185</v>
      </c>
      <c r="E286" s="163" t="s">
        <v>1045</v>
      </c>
      <c r="F286" s="164" t="s">
        <v>1046</v>
      </c>
      <c r="G286" s="165" t="s">
        <v>255</v>
      </c>
      <c r="H286" s="166">
        <v>1</v>
      </c>
      <c r="I286" s="167"/>
      <c r="J286" s="168">
        <f t="shared" si="5"/>
        <v>0</v>
      </c>
      <c r="K286" s="169"/>
      <c r="L286" s="34"/>
      <c r="M286" s="170" t="s">
        <v>1</v>
      </c>
      <c r="N286" s="136" t="s">
        <v>44</v>
      </c>
      <c r="P286" s="171">
        <f t="shared" si="6"/>
        <v>0</v>
      </c>
      <c r="Q286" s="171">
        <v>0</v>
      </c>
      <c r="R286" s="171">
        <f t="shared" si="7"/>
        <v>0</v>
      </c>
      <c r="S286" s="171">
        <v>0</v>
      </c>
      <c r="T286" s="172">
        <f t="shared" si="8"/>
        <v>0</v>
      </c>
      <c r="AR286" s="173" t="s">
        <v>287</v>
      </c>
      <c r="AT286" s="173" t="s">
        <v>185</v>
      </c>
      <c r="AU286" s="173" t="s">
        <v>102</v>
      </c>
      <c r="AY286" s="17" t="s">
        <v>182</v>
      </c>
      <c r="BE286" s="99">
        <f t="shared" si="9"/>
        <v>0</v>
      </c>
      <c r="BF286" s="99">
        <f t="shared" si="10"/>
        <v>0</v>
      </c>
      <c r="BG286" s="99">
        <f t="shared" si="11"/>
        <v>0</v>
      </c>
      <c r="BH286" s="99">
        <f t="shared" si="12"/>
        <v>0</v>
      </c>
      <c r="BI286" s="99">
        <f t="shared" si="13"/>
        <v>0</v>
      </c>
      <c r="BJ286" s="17" t="s">
        <v>102</v>
      </c>
      <c r="BK286" s="99">
        <f t="shared" si="14"/>
        <v>0</v>
      </c>
      <c r="BL286" s="17" t="s">
        <v>287</v>
      </c>
      <c r="BM286" s="173" t="s">
        <v>1047</v>
      </c>
    </row>
    <row r="287" spans="2:65" s="1" customFormat="1" ht="16.5" customHeight="1">
      <c r="B287" s="34"/>
      <c r="C287" s="202" t="s">
        <v>565</v>
      </c>
      <c r="D287" s="202" t="s">
        <v>336</v>
      </c>
      <c r="E287" s="203" t="s">
        <v>1048</v>
      </c>
      <c r="F287" s="204" t="s">
        <v>1049</v>
      </c>
      <c r="G287" s="205" t="s">
        <v>255</v>
      </c>
      <c r="H287" s="206">
        <v>1</v>
      </c>
      <c r="I287" s="207"/>
      <c r="J287" s="208">
        <f t="shared" si="5"/>
        <v>0</v>
      </c>
      <c r="K287" s="209"/>
      <c r="L287" s="210"/>
      <c r="M287" s="211" t="s">
        <v>1</v>
      </c>
      <c r="N287" s="212" t="s">
        <v>44</v>
      </c>
      <c r="P287" s="171">
        <f t="shared" si="6"/>
        <v>0</v>
      </c>
      <c r="Q287" s="171">
        <v>0</v>
      </c>
      <c r="R287" s="171">
        <f t="shared" si="7"/>
        <v>0</v>
      </c>
      <c r="S287" s="171">
        <v>0</v>
      </c>
      <c r="T287" s="172">
        <f t="shared" si="8"/>
        <v>0</v>
      </c>
      <c r="AR287" s="173" t="s">
        <v>340</v>
      </c>
      <c r="AT287" s="173" t="s">
        <v>336</v>
      </c>
      <c r="AU287" s="173" t="s">
        <v>102</v>
      </c>
      <c r="AY287" s="17" t="s">
        <v>182</v>
      </c>
      <c r="BE287" s="99">
        <f t="shared" si="9"/>
        <v>0</v>
      </c>
      <c r="BF287" s="99">
        <f t="shared" si="10"/>
        <v>0</v>
      </c>
      <c r="BG287" s="99">
        <f t="shared" si="11"/>
        <v>0</v>
      </c>
      <c r="BH287" s="99">
        <f t="shared" si="12"/>
        <v>0</v>
      </c>
      <c r="BI287" s="99">
        <f t="shared" si="13"/>
        <v>0</v>
      </c>
      <c r="BJ287" s="17" t="s">
        <v>102</v>
      </c>
      <c r="BK287" s="99">
        <f t="shared" si="14"/>
        <v>0</v>
      </c>
      <c r="BL287" s="17" t="s">
        <v>287</v>
      </c>
      <c r="BM287" s="173" t="s">
        <v>1050</v>
      </c>
    </row>
    <row r="288" spans="2:65" s="1" customFormat="1" ht="29.25">
      <c r="B288" s="34"/>
      <c r="D288" s="175" t="s">
        <v>833</v>
      </c>
      <c r="F288" s="213" t="s">
        <v>1051</v>
      </c>
      <c r="I288" s="138"/>
      <c r="L288" s="34"/>
      <c r="M288" s="214"/>
      <c r="T288" s="61"/>
      <c r="AT288" s="17" t="s">
        <v>833</v>
      </c>
      <c r="AU288" s="17" t="s">
        <v>102</v>
      </c>
    </row>
    <row r="289" spans="2:65" s="1" customFormat="1" ht="16.5" customHeight="1">
      <c r="B289" s="34"/>
      <c r="C289" s="162" t="s">
        <v>569</v>
      </c>
      <c r="D289" s="162" t="s">
        <v>185</v>
      </c>
      <c r="E289" s="163" t="s">
        <v>1052</v>
      </c>
      <c r="F289" s="164" t="s">
        <v>1053</v>
      </c>
      <c r="G289" s="165" t="s">
        <v>255</v>
      </c>
      <c r="H289" s="166">
        <v>1</v>
      </c>
      <c r="I289" s="167"/>
      <c r="J289" s="168">
        <f>ROUND(I289*H289,2)</f>
        <v>0</v>
      </c>
      <c r="K289" s="169"/>
      <c r="L289" s="34"/>
      <c r="M289" s="170" t="s">
        <v>1</v>
      </c>
      <c r="N289" s="136" t="s">
        <v>44</v>
      </c>
      <c r="P289" s="171">
        <f>O289*H289</f>
        <v>0</v>
      </c>
      <c r="Q289" s="171">
        <v>0</v>
      </c>
      <c r="R289" s="171">
        <f>Q289*H289</f>
        <v>0</v>
      </c>
      <c r="S289" s="171">
        <v>0</v>
      </c>
      <c r="T289" s="172">
        <f>S289*H289</f>
        <v>0</v>
      </c>
      <c r="AR289" s="173" t="s">
        <v>287</v>
      </c>
      <c r="AT289" s="173" t="s">
        <v>185</v>
      </c>
      <c r="AU289" s="173" t="s">
        <v>102</v>
      </c>
      <c r="AY289" s="17" t="s">
        <v>182</v>
      </c>
      <c r="BE289" s="99">
        <f>IF(N289="základná",J289,0)</f>
        <v>0</v>
      </c>
      <c r="BF289" s="99">
        <f>IF(N289="znížená",J289,0)</f>
        <v>0</v>
      </c>
      <c r="BG289" s="99">
        <f>IF(N289="zákl. prenesená",J289,0)</f>
        <v>0</v>
      </c>
      <c r="BH289" s="99">
        <f>IF(N289="zníž. prenesená",J289,0)</f>
        <v>0</v>
      </c>
      <c r="BI289" s="99">
        <f>IF(N289="nulová",J289,0)</f>
        <v>0</v>
      </c>
      <c r="BJ289" s="17" t="s">
        <v>102</v>
      </c>
      <c r="BK289" s="99">
        <f>ROUND(I289*H289,2)</f>
        <v>0</v>
      </c>
      <c r="BL289" s="17" t="s">
        <v>287</v>
      </c>
      <c r="BM289" s="173" t="s">
        <v>1054</v>
      </c>
    </row>
    <row r="290" spans="2:65" s="1" customFormat="1" ht="24.2" customHeight="1">
      <c r="B290" s="34"/>
      <c r="C290" s="162" t="s">
        <v>573</v>
      </c>
      <c r="D290" s="162" t="s">
        <v>185</v>
      </c>
      <c r="E290" s="163" t="s">
        <v>1055</v>
      </c>
      <c r="F290" s="164" t="s">
        <v>1056</v>
      </c>
      <c r="G290" s="165" t="s">
        <v>255</v>
      </c>
      <c r="H290" s="166">
        <v>3</v>
      </c>
      <c r="I290" s="167"/>
      <c r="J290" s="168">
        <f>ROUND(I290*H290,2)</f>
        <v>0</v>
      </c>
      <c r="K290" s="169"/>
      <c r="L290" s="34"/>
      <c r="M290" s="170" t="s">
        <v>1</v>
      </c>
      <c r="N290" s="136" t="s">
        <v>44</v>
      </c>
      <c r="P290" s="171">
        <f>O290*H290</f>
        <v>0</v>
      </c>
      <c r="Q290" s="171">
        <v>0</v>
      </c>
      <c r="R290" s="171">
        <f>Q290*H290</f>
        <v>0</v>
      </c>
      <c r="S290" s="171">
        <v>1.2999999999999999E-2</v>
      </c>
      <c r="T290" s="172">
        <f>S290*H290</f>
        <v>3.9E-2</v>
      </c>
      <c r="AR290" s="173" t="s">
        <v>287</v>
      </c>
      <c r="AT290" s="173" t="s">
        <v>185</v>
      </c>
      <c r="AU290" s="173" t="s">
        <v>102</v>
      </c>
      <c r="AY290" s="17" t="s">
        <v>182</v>
      </c>
      <c r="BE290" s="99">
        <f>IF(N290="základná",J290,0)</f>
        <v>0</v>
      </c>
      <c r="BF290" s="99">
        <f>IF(N290="znížená",J290,0)</f>
        <v>0</v>
      </c>
      <c r="BG290" s="99">
        <f>IF(N290="zákl. prenesená",J290,0)</f>
        <v>0</v>
      </c>
      <c r="BH290" s="99">
        <f>IF(N290="zníž. prenesená",J290,0)</f>
        <v>0</v>
      </c>
      <c r="BI290" s="99">
        <f>IF(N290="nulová",J290,0)</f>
        <v>0</v>
      </c>
      <c r="BJ290" s="17" t="s">
        <v>102</v>
      </c>
      <c r="BK290" s="99">
        <f>ROUND(I290*H290,2)</f>
        <v>0</v>
      </c>
      <c r="BL290" s="17" t="s">
        <v>287</v>
      </c>
      <c r="BM290" s="173" t="s">
        <v>1057</v>
      </c>
    </row>
    <row r="291" spans="2:65" s="1" customFormat="1" ht="24.2" customHeight="1">
      <c r="B291" s="34"/>
      <c r="C291" s="162" t="s">
        <v>579</v>
      </c>
      <c r="D291" s="162" t="s">
        <v>185</v>
      </c>
      <c r="E291" s="163" t="s">
        <v>1058</v>
      </c>
      <c r="F291" s="164" t="s">
        <v>1059</v>
      </c>
      <c r="G291" s="165" t="s">
        <v>255</v>
      </c>
      <c r="H291" s="166">
        <v>3</v>
      </c>
      <c r="I291" s="167"/>
      <c r="J291" s="168">
        <f>ROUND(I291*H291,2)</f>
        <v>0</v>
      </c>
      <c r="K291" s="169"/>
      <c r="L291" s="34"/>
      <c r="M291" s="170" t="s">
        <v>1</v>
      </c>
      <c r="N291" s="136" t="s">
        <v>44</v>
      </c>
      <c r="P291" s="171">
        <f>O291*H291</f>
        <v>0</v>
      </c>
      <c r="Q291" s="171">
        <v>0</v>
      </c>
      <c r="R291" s="171">
        <f>Q291*H291</f>
        <v>0</v>
      </c>
      <c r="S291" s="171">
        <v>0.01</v>
      </c>
      <c r="T291" s="172">
        <f>S291*H291</f>
        <v>0.03</v>
      </c>
      <c r="AR291" s="173" t="s">
        <v>287</v>
      </c>
      <c r="AT291" s="173" t="s">
        <v>185</v>
      </c>
      <c r="AU291" s="173" t="s">
        <v>102</v>
      </c>
      <c r="AY291" s="17" t="s">
        <v>182</v>
      </c>
      <c r="BE291" s="99">
        <f>IF(N291="základná",J291,0)</f>
        <v>0</v>
      </c>
      <c r="BF291" s="99">
        <f>IF(N291="znížená",J291,0)</f>
        <v>0</v>
      </c>
      <c r="BG291" s="99">
        <f>IF(N291="zákl. prenesená",J291,0)</f>
        <v>0</v>
      </c>
      <c r="BH291" s="99">
        <f>IF(N291="zníž. prenesená",J291,0)</f>
        <v>0</v>
      </c>
      <c r="BI291" s="99">
        <f>IF(N291="nulová",J291,0)</f>
        <v>0</v>
      </c>
      <c r="BJ291" s="17" t="s">
        <v>102</v>
      </c>
      <c r="BK291" s="99">
        <f>ROUND(I291*H291,2)</f>
        <v>0</v>
      </c>
      <c r="BL291" s="17" t="s">
        <v>287</v>
      </c>
      <c r="BM291" s="173" t="s">
        <v>1060</v>
      </c>
    </row>
    <row r="292" spans="2:65" s="1" customFormat="1" ht="24.2" customHeight="1">
      <c r="B292" s="34"/>
      <c r="C292" s="162" t="s">
        <v>586</v>
      </c>
      <c r="D292" s="162" t="s">
        <v>185</v>
      </c>
      <c r="E292" s="163" t="s">
        <v>1061</v>
      </c>
      <c r="F292" s="164" t="s">
        <v>1062</v>
      </c>
      <c r="G292" s="165" t="s">
        <v>255</v>
      </c>
      <c r="H292" s="166">
        <v>1</v>
      </c>
      <c r="I292" s="167"/>
      <c r="J292" s="168">
        <f>ROUND(I292*H292,2)</f>
        <v>0</v>
      </c>
      <c r="K292" s="169"/>
      <c r="L292" s="34"/>
      <c r="M292" s="170" t="s">
        <v>1</v>
      </c>
      <c r="N292" s="136" t="s">
        <v>44</v>
      </c>
      <c r="P292" s="171">
        <f>O292*H292</f>
        <v>0</v>
      </c>
      <c r="Q292" s="171">
        <v>0</v>
      </c>
      <c r="R292" s="171">
        <f>Q292*H292</f>
        <v>0</v>
      </c>
      <c r="S292" s="171">
        <v>2.1000000000000001E-2</v>
      </c>
      <c r="T292" s="172">
        <f>S292*H292</f>
        <v>2.1000000000000001E-2</v>
      </c>
      <c r="AR292" s="173" t="s">
        <v>287</v>
      </c>
      <c r="AT292" s="173" t="s">
        <v>185</v>
      </c>
      <c r="AU292" s="173" t="s">
        <v>102</v>
      </c>
      <c r="AY292" s="17" t="s">
        <v>182</v>
      </c>
      <c r="BE292" s="99">
        <f>IF(N292="základná",J292,0)</f>
        <v>0</v>
      </c>
      <c r="BF292" s="99">
        <f>IF(N292="znížená",J292,0)</f>
        <v>0</v>
      </c>
      <c r="BG292" s="99">
        <f>IF(N292="zákl. prenesená",J292,0)</f>
        <v>0</v>
      </c>
      <c r="BH292" s="99">
        <f>IF(N292="zníž. prenesená",J292,0)</f>
        <v>0</v>
      </c>
      <c r="BI292" s="99">
        <f>IF(N292="nulová",J292,0)</f>
        <v>0</v>
      </c>
      <c r="BJ292" s="17" t="s">
        <v>102</v>
      </c>
      <c r="BK292" s="99">
        <f>ROUND(I292*H292,2)</f>
        <v>0</v>
      </c>
      <c r="BL292" s="17" t="s">
        <v>287</v>
      </c>
      <c r="BM292" s="173" t="s">
        <v>1063</v>
      </c>
    </row>
    <row r="293" spans="2:65" s="1" customFormat="1" ht="24.2" customHeight="1">
      <c r="B293" s="34"/>
      <c r="C293" s="162" t="s">
        <v>590</v>
      </c>
      <c r="D293" s="162" t="s">
        <v>185</v>
      </c>
      <c r="E293" s="163" t="s">
        <v>633</v>
      </c>
      <c r="F293" s="164" t="s">
        <v>634</v>
      </c>
      <c r="G293" s="165" t="s">
        <v>358</v>
      </c>
      <c r="H293" s="166"/>
      <c r="I293" s="167"/>
      <c r="J293" s="168">
        <f>ROUND(I293*H293,2)</f>
        <v>0</v>
      </c>
      <c r="K293" s="169"/>
      <c r="L293" s="34"/>
      <c r="M293" s="170" t="s">
        <v>1</v>
      </c>
      <c r="N293" s="136" t="s">
        <v>44</v>
      </c>
      <c r="P293" s="171">
        <f>O293*H293</f>
        <v>0</v>
      </c>
      <c r="Q293" s="171">
        <v>0</v>
      </c>
      <c r="R293" s="171">
        <f>Q293*H293</f>
        <v>0</v>
      </c>
      <c r="S293" s="171">
        <v>0</v>
      </c>
      <c r="T293" s="172">
        <f>S293*H293</f>
        <v>0</v>
      </c>
      <c r="AR293" s="173" t="s">
        <v>287</v>
      </c>
      <c r="AT293" s="173" t="s">
        <v>185</v>
      </c>
      <c r="AU293" s="173" t="s">
        <v>102</v>
      </c>
      <c r="AY293" s="17" t="s">
        <v>182</v>
      </c>
      <c r="BE293" s="99">
        <f>IF(N293="základná",J293,0)</f>
        <v>0</v>
      </c>
      <c r="BF293" s="99">
        <f>IF(N293="znížená",J293,0)</f>
        <v>0</v>
      </c>
      <c r="BG293" s="99">
        <f>IF(N293="zákl. prenesená",J293,0)</f>
        <v>0</v>
      </c>
      <c r="BH293" s="99">
        <f>IF(N293="zníž. prenesená",J293,0)</f>
        <v>0</v>
      </c>
      <c r="BI293" s="99">
        <f>IF(N293="nulová",J293,0)</f>
        <v>0</v>
      </c>
      <c r="BJ293" s="17" t="s">
        <v>102</v>
      </c>
      <c r="BK293" s="99">
        <f>ROUND(I293*H293,2)</f>
        <v>0</v>
      </c>
      <c r="BL293" s="17" t="s">
        <v>287</v>
      </c>
      <c r="BM293" s="173" t="s">
        <v>1064</v>
      </c>
    </row>
    <row r="294" spans="2:65" s="11" customFormat="1" ht="22.9" customHeight="1">
      <c r="B294" s="151"/>
      <c r="D294" s="152" t="s">
        <v>77</v>
      </c>
      <c r="E294" s="160" t="s">
        <v>636</v>
      </c>
      <c r="F294" s="160" t="s">
        <v>637</v>
      </c>
      <c r="I294" s="154"/>
      <c r="J294" s="161">
        <f>BK294</f>
        <v>0</v>
      </c>
      <c r="L294" s="151"/>
      <c r="M294" s="155"/>
      <c r="P294" s="156">
        <f>SUM(P295:P299)</f>
        <v>0</v>
      </c>
      <c r="R294" s="156">
        <f>SUM(R295:R299)</f>
        <v>6.6150000000000002E-3</v>
      </c>
      <c r="T294" s="157">
        <f>SUM(T295:T299)</f>
        <v>0</v>
      </c>
      <c r="AR294" s="152" t="s">
        <v>102</v>
      </c>
      <c r="AT294" s="158" t="s">
        <v>77</v>
      </c>
      <c r="AU294" s="158" t="s">
        <v>86</v>
      </c>
      <c r="AY294" s="152" t="s">
        <v>182</v>
      </c>
      <c r="BK294" s="159">
        <f>SUM(BK295:BK299)</f>
        <v>0</v>
      </c>
    </row>
    <row r="295" spans="2:65" s="1" customFormat="1" ht="24.2" customHeight="1">
      <c r="B295" s="34"/>
      <c r="C295" s="162" t="s">
        <v>596</v>
      </c>
      <c r="D295" s="162" t="s">
        <v>185</v>
      </c>
      <c r="E295" s="163" t="s">
        <v>1065</v>
      </c>
      <c r="F295" s="164" t="s">
        <v>1066</v>
      </c>
      <c r="G295" s="165" t="s">
        <v>188</v>
      </c>
      <c r="H295" s="166">
        <v>3.15</v>
      </c>
      <c r="I295" s="167"/>
      <c r="J295" s="168">
        <f>ROUND(I295*H295,2)</f>
        <v>0</v>
      </c>
      <c r="K295" s="169"/>
      <c r="L295" s="34"/>
      <c r="M295" s="170" t="s">
        <v>1</v>
      </c>
      <c r="N295" s="136" t="s">
        <v>44</v>
      </c>
      <c r="P295" s="171">
        <f>O295*H295</f>
        <v>0</v>
      </c>
      <c r="Q295" s="171">
        <v>1E-4</v>
      </c>
      <c r="R295" s="171">
        <f>Q295*H295</f>
        <v>3.1500000000000001E-4</v>
      </c>
      <c r="S295" s="171">
        <v>0</v>
      </c>
      <c r="T295" s="172">
        <f>S295*H295</f>
        <v>0</v>
      </c>
      <c r="AR295" s="173" t="s">
        <v>287</v>
      </c>
      <c r="AT295" s="173" t="s">
        <v>185</v>
      </c>
      <c r="AU295" s="173" t="s">
        <v>102</v>
      </c>
      <c r="AY295" s="17" t="s">
        <v>182</v>
      </c>
      <c r="BE295" s="99">
        <f>IF(N295="základná",J295,0)</f>
        <v>0</v>
      </c>
      <c r="BF295" s="99">
        <f>IF(N295="znížená",J295,0)</f>
        <v>0</v>
      </c>
      <c r="BG295" s="99">
        <f>IF(N295="zákl. prenesená",J295,0)</f>
        <v>0</v>
      </c>
      <c r="BH295" s="99">
        <f>IF(N295="zníž. prenesená",J295,0)</f>
        <v>0</v>
      </c>
      <c r="BI295" s="99">
        <f>IF(N295="nulová",J295,0)</f>
        <v>0</v>
      </c>
      <c r="BJ295" s="17" t="s">
        <v>102</v>
      </c>
      <c r="BK295" s="99">
        <f>ROUND(I295*H295,2)</f>
        <v>0</v>
      </c>
      <c r="BL295" s="17" t="s">
        <v>287</v>
      </c>
      <c r="BM295" s="173" t="s">
        <v>1067</v>
      </c>
    </row>
    <row r="296" spans="2:65" s="13" customFormat="1" ht="11.25">
      <c r="B296" s="181"/>
      <c r="D296" s="175" t="s">
        <v>191</v>
      </c>
      <c r="E296" s="182" t="s">
        <v>1</v>
      </c>
      <c r="F296" s="183" t="s">
        <v>871</v>
      </c>
      <c r="H296" s="184">
        <v>3.15</v>
      </c>
      <c r="I296" s="185"/>
      <c r="L296" s="181"/>
      <c r="M296" s="186"/>
      <c r="T296" s="187"/>
      <c r="AT296" s="182" t="s">
        <v>191</v>
      </c>
      <c r="AU296" s="182" t="s">
        <v>102</v>
      </c>
      <c r="AV296" s="13" t="s">
        <v>102</v>
      </c>
      <c r="AW296" s="13" t="s">
        <v>33</v>
      </c>
      <c r="AX296" s="13" t="s">
        <v>78</v>
      </c>
      <c r="AY296" s="182" t="s">
        <v>182</v>
      </c>
    </row>
    <row r="297" spans="2:65" s="15" customFormat="1" ht="11.25">
      <c r="B297" s="195"/>
      <c r="D297" s="175" t="s">
        <v>191</v>
      </c>
      <c r="E297" s="196" t="s">
        <v>1</v>
      </c>
      <c r="F297" s="197" t="s">
        <v>201</v>
      </c>
      <c r="H297" s="198">
        <v>3.15</v>
      </c>
      <c r="I297" s="199"/>
      <c r="L297" s="195"/>
      <c r="M297" s="200"/>
      <c r="T297" s="201"/>
      <c r="AT297" s="196" t="s">
        <v>191</v>
      </c>
      <c r="AU297" s="196" t="s">
        <v>102</v>
      </c>
      <c r="AV297" s="15" t="s">
        <v>189</v>
      </c>
      <c r="AW297" s="15" t="s">
        <v>33</v>
      </c>
      <c r="AX297" s="15" t="s">
        <v>86</v>
      </c>
      <c r="AY297" s="196" t="s">
        <v>182</v>
      </c>
    </row>
    <row r="298" spans="2:65" s="1" customFormat="1" ht="24.2" customHeight="1">
      <c r="B298" s="34"/>
      <c r="C298" s="202" t="s">
        <v>601</v>
      </c>
      <c r="D298" s="202" t="s">
        <v>336</v>
      </c>
      <c r="E298" s="203" t="s">
        <v>1068</v>
      </c>
      <c r="F298" s="204" t="s">
        <v>1069</v>
      </c>
      <c r="G298" s="205" t="s">
        <v>188</v>
      </c>
      <c r="H298" s="206">
        <v>3.15</v>
      </c>
      <c r="I298" s="207"/>
      <c r="J298" s="208">
        <f>ROUND(I298*H298,2)</f>
        <v>0</v>
      </c>
      <c r="K298" s="209"/>
      <c r="L298" s="210"/>
      <c r="M298" s="211" t="s">
        <v>1</v>
      </c>
      <c r="N298" s="212" t="s">
        <v>44</v>
      </c>
      <c r="P298" s="171">
        <f>O298*H298</f>
        <v>0</v>
      </c>
      <c r="Q298" s="171">
        <v>2E-3</v>
      </c>
      <c r="R298" s="171">
        <f>Q298*H298</f>
        <v>6.3E-3</v>
      </c>
      <c r="S298" s="171">
        <v>0</v>
      </c>
      <c r="T298" s="172">
        <f>S298*H298</f>
        <v>0</v>
      </c>
      <c r="AR298" s="173" t="s">
        <v>340</v>
      </c>
      <c r="AT298" s="173" t="s">
        <v>336</v>
      </c>
      <c r="AU298" s="173" t="s">
        <v>102</v>
      </c>
      <c r="AY298" s="17" t="s">
        <v>182</v>
      </c>
      <c r="BE298" s="99">
        <f>IF(N298="základná",J298,0)</f>
        <v>0</v>
      </c>
      <c r="BF298" s="99">
        <f>IF(N298="znížená",J298,0)</f>
        <v>0</v>
      </c>
      <c r="BG298" s="99">
        <f>IF(N298="zákl. prenesená",J298,0)</f>
        <v>0</v>
      </c>
      <c r="BH298" s="99">
        <f>IF(N298="zníž. prenesená",J298,0)</f>
        <v>0</v>
      </c>
      <c r="BI298" s="99">
        <f>IF(N298="nulová",J298,0)</f>
        <v>0</v>
      </c>
      <c r="BJ298" s="17" t="s">
        <v>102</v>
      </c>
      <c r="BK298" s="99">
        <f>ROUND(I298*H298,2)</f>
        <v>0</v>
      </c>
      <c r="BL298" s="17" t="s">
        <v>287</v>
      </c>
      <c r="BM298" s="173" t="s">
        <v>1070</v>
      </c>
    </row>
    <row r="299" spans="2:65" s="1" customFormat="1" ht="24.2" customHeight="1">
      <c r="B299" s="34"/>
      <c r="C299" s="162" t="s">
        <v>607</v>
      </c>
      <c r="D299" s="162" t="s">
        <v>185</v>
      </c>
      <c r="E299" s="163" t="s">
        <v>647</v>
      </c>
      <c r="F299" s="164" t="s">
        <v>648</v>
      </c>
      <c r="G299" s="165" t="s">
        <v>358</v>
      </c>
      <c r="H299" s="166"/>
      <c r="I299" s="167"/>
      <c r="J299" s="168">
        <f>ROUND(I299*H299,2)</f>
        <v>0</v>
      </c>
      <c r="K299" s="169"/>
      <c r="L299" s="34"/>
      <c r="M299" s="170" t="s">
        <v>1</v>
      </c>
      <c r="N299" s="136" t="s">
        <v>44</v>
      </c>
      <c r="P299" s="171">
        <f>O299*H299</f>
        <v>0</v>
      </c>
      <c r="Q299" s="171">
        <v>0</v>
      </c>
      <c r="R299" s="171">
        <f>Q299*H299</f>
        <v>0</v>
      </c>
      <c r="S299" s="171">
        <v>0</v>
      </c>
      <c r="T299" s="172">
        <f>S299*H299</f>
        <v>0</v>
      </c>
      <c r="AR299" s="173" t="s">
        <v>287</v>
      </c>
      <c r="AT299" s="173" t="s">
        <v>185</v>
      </c>
      <c r="AU299" s="173" t="s">
        <v>102</v>
      </c>
      <c r="AY299" s="17" t="s">
        <v>182</v>
      </c>
      <c r="BE299" s="99">
        <f>IF(N299="základná",J299,0)</f>
        <v>0</v>
      </c>
      <c r="BF299" s="99">
        <f>IF(N299="znížená",J299,0)</f>
        <v>0</v>
      </c>
      <c r="BG299" s="99">
        <f>IF(N299="zákl. prenesená",J299,0)</f>
        <v>0</v>
      </c>
      <c r="BH299" s="99">
        <f>IF(N299="zníž. prenesená",J299,0)</f>
        <v>0</v>
      </c>
      <c r="BI299" s="99">
        <f>IF(N299="nulová",J299,0)</f>
        <v>0</v>
      </c>
      <c r="BJ299" s="17" t="s">
        <v>102</v>
      </c>
      <c r="BK299" s="99">
        <f>ROUND(I299*H299,2)</f>
        <v>0</v>
      </c>
      <c r="BL299" s="17" t="s">
        <v>287</v>
      </c>
      <c r="BM299" s="173" t="s">
        <v>1071</v>
      </c>
    </row>
    <row r="300" spans="2:65" s="11" customFormat="1" ht="22.9" customHeight="1">
      <c r="B300" s="151"/>
      <c r="D300" s="152" t="s">
        <v>77</v>
      </c>
      <c r="E300" s="160" t="s">
        <v>676</v>
      </c>
      <c r="F300" s="160" t="s">
        <v>677</v>
      </c>
      <c r="I300" s="154"/>
      <c r="J300" s="161">
        <f>BK300</f>
        <v>0</v>
      </c>
      <c r="L300" s="151"/>
      <c r="M300" s="155"/>
      <c r="P300" s="156">
        <f>SUM(P301:P310)</f>
        <v>0</v>
      </c>
      <c r="R300" s="156">
        <f>SUM(R301:R310)</f>
        <v>0.53274675199999999</v>
      </c>
      <c r="T300" s="157">
        <f>SUM(T301:T310)</f>
        <v>0</v>
      </c>
      <c r="AR300" s="152" t="s">
        <v>102</v>
      </c>
      <c r="AT300" s="158" t="s">
        <v>77</v>
      </c>
      <c r="AU300" s="158" t="s">
        <v>86</v>
      </c>
      <c r="AY300" s="152" t="s">
        <v>182</v>
      </c>
      <c r="BK300" s="159">
        <f>SUM(BK301:BK310)</f>
        <v>0</v>
      </c>
    </row>
    <row r="301" spans="2:65" s="1" customFormat="1" ht="24.2" customHeight="1">
      <c r="B301" s="34"/>
      <c r="C301" s="162" t="s">
        <v>612</v>
      </c>
      <c r="D301" s="162" t="s">
        <v>185</v>
      </c>
      <c r="E301" s="163" t="s">
        <v>679</v>
      </c>
      <c r="F301" s="164" t="s">
        <v>680</v>
      </c>
      <c r="G301" s="165" t="s">
        <v>204</v>
      </c>
      <c r="H301" s="166">
        <v>18.486999999999998</v>
      </c>
      <c r="I301" s="167"/>
      <c r="J301" s="168">
        <f>ROUND(I301*H301,2)</f>
        <v>0</v>
      </c>
      <c r="K301" s="169"/>
      <c r="L301" s="34"/>
      <c r="M301" s="170" t="s">
        <v>1</v>
      </c>
      <c r="N301" s="136" t="s">
        <v>44</v>
      </c>
      <c r="P301" s="171">
        <f>O301*H301</f>
        <v>0</v>
      </c>
      <c r="Q301" s="171">
        <v>8.9999999999999998E-4</v>
      </c>
      <c r="R301" s="171">
        <f>Q301*H301</f>
        <v>1.6638299999999998E-2</v>
      </c>
      <c r="S301" s="171">
        <v>0</v>
      </c>
      <c r="T301" s="172">
        <f>S301*H301</f>
        <v>0</v>
      </c>
      <c r="AR301" s="173" t="s">
        <v>287</v>
      </c>
      <c r="AT301" s="173" t="s">
        <v>185</v>
      </c>
      <c r="AU301" s="173" t="s">
        <v>102</v>
      </c>
      <c r="AY301" s="17" t="s">
        <v>182</v>
      </c>
      <c r="BE301" s="99">
        <f>IF(N301="základná",J301,0)</f>
        <v>0</v>
      </c>
      <c r="BF301" s="99">
        <f>IF(N301="znížená",J301,0)</f>
        <v>0</v>
      </c>
      <c r="BG301" s="99">
        <f>IF(N301="zákl. prenesená",J301,0)</f>
        <v>0</v>
      </c>
      <c r="BH301" s="99">
        <f>IF(N301="zníž. prenesená",J301,0)</f>
        <v>0</v>
      </c>
      <c r="BI301" s="99">
        <f>IF(N301="nulová",J301,0)</f>
        <v>0</v>
      </c>
      <c r="BJ301" s="17" t="s">
        <v>102</v>
      </c>
      <c r="BK301" s="99">
        <f>ROUND(I301*H301,2)</f>
        <v>0</v>
      </c>
      <c r="BL301" s="17" t="s">
        <v>287</v>
      </c>
      <c r="BM301" s="173" t="s">
        <v>1072</v>
      </c>
    </row>
    <row r="302" spans="2:65" s="13" customFormat="1" ht="11.25">
      <c r="B302" s="181"/>
      <c r="D302" s="175" t="s">
        <v>191</v>
      </c>
      <c r="E302" s="182" t="s">
        <v>1</v>
      </c>
      <c r="F302" s="183" t="s">
        <v>682</v>
      </c>
      <c r="H302" s="184">
        <v>18.486999999999998</v>
      </c>
      <c r="I302" s="185"/>
      <c r="L302" s="181"/>
      <c r="M302" s="186"/>
      <c r="T302" s="187"/>
      <c r="AT302" s="182" t="s">
        <v>191</v>
      </c>
      <c r="AU302" s="182" t="s">
        <v>102</v>
      </c>
      <c r="AV302" s="13" t="s">
        <v>102</v>
      </c>
      <c r="AW302" s="13" t="s">
        <v>33</v>
      </c>
      <c r="AX302" s="13" t="s">
        <v>78</v>
      </c>
      <c r="AY302" s="182" t="s">
        <v>182</v>
      </c>
    </row>
    <row r="303" spans="2:65" s="15" customFormat="1" ht="11.25">
      <c r="B303" s="195"/>
      <c r="D303" s="175" t="s">
        <v>191</v>
      </c>
      <c r="E303" s="196" t="s">
        <v>1</v>
      </c>
      <c r="F303" s="197" t="s">
        <v>201</v>
      </c>
      <c r="H303" s="198">
        <v>18.486999999999998</v>
      </c>
      <c r="I303" s="199"/>
      <c r="L303" s="195"/>
      <c r="M303" s="200"/>
      <c r="T303" s="201"/>
      <c r="AT303" s="196" t="s">
        <v>191</v>
      </c>
      <c r="AU303" s="196" t="s">
        <v>102</v>
      </c>
      <c r="AV303" s="15" t="s">
        <v>189</v>
      </c>
      <c r="AW303" s="15" t="s">
        <v>33</v>
      </c>
      <c r="AX303" s="15" t="s">
        <v>86</v>
      </c>
      <c r="AY303" s="196" t="s">
        <v>182</v>
      </c>
    </row>
    <row r="304" spans="2:65" s="1" customFormat="1" ht="24.2" customHeight="1">
      <c r="B304" s="34"/>
      <c r="C304" s="202" t="s">
        <v>616</v>
      </c>
      <c r="D304" s="202" t="s">
        <v>336</v>
      </c>
      <c r="E304" s="203" t="s">
        <v>684</v>
      </c>
      <c r="F304" s="204" t="s">
        <v>685</v>
      </c>
      <c r="G304" s="205" t="s">
        <v>188</v>
      </c>
      <c r="H304" s="206">
        <v>2.8839999999999999</v>
      </c>
      <c r="I304" s="207"/>
      <c r="J304" s="208">
        <f>ROUND(I304*H304,2)</f>
        <v>0</v>
      </c>
      <c r="K304" s="209"/>
      <c r="L304" s="210"/>
      <c r="M304" s="211" t="s">
        <v>1</v>
      </c>
      <c r="N304" s="212" t="s">
        <v>44</v>
      </c>
      <c r="P304" s="171">
        <f>O304*H304</f>
        <v>0</v>
      </c>
      <c r="Q304" s="171">
        <v>2.1000000000000001E-2</v>
      </c>
      <c r="R304" s="171">
        <f>Q304*H304</f>
        <v>6.0564E-2</v>
      </c>
      <c r="S304" s="171">
        <v>0</v>
      </c>
      <c r="T304" s="172">
        <f>S304*H304</f>
        <v>0</v>
      </c>
      <c r="AR304" s="173" t="s">
        <v>340</v>
      </c>
      <c r="AT304" s="173" t="s">
        <v>336</v>
      </c>
      <c r="AU304" s="173" t="s">
        <v>102</v>
      </c>
      <c r="AY304" s="17" t="s">
        <v>182</v>
      </c>
      <c r="BE304" s="99">
        <f>IF(N304="základná",J304,0)</f>
        <v>0</v>
      </c>
      <c r="BF304" s="99">
        <f>IF(N304="znížená",J304,0)</f>
        <v>0</v>
      </c>
      <c r="BG304" s="99">
        <f>IF(N304="zákl. prenesená",J304,0)</f>
        <v>0</v>
      </c>
      <c r="BH304" s="99">
        <f>IF(N304="zníž. prenesená",J304,0)</f>
        <v>0</v>
      </c>
      <c r="BI304" s="99">
        <f>IF(N304="nulová",J304,0)</f>
        <v>0</v>
      </c>
      <c r="BJ304" s="17" t="s">
        <v>102</v>
      </c>
      <c r="BK304" s="99">
        <f>ROUND(I304*H304,2)</f>
        <v>0</v>
      </c>
      <c r="BL304" s="17" t="s">
        <v>287</v>
      </c>
      <c r="BM304" s="173" t="s">
        <v>1073</v>
      </c>
    </row>
    <row r="305" spans="2:65" s="13" customFormat="1" ht="11.25">
      <c r="B305" s="181"/>
      <c r="D305" s="175" t="s">
        <v>191</v>
      </c>
      <c r="F305" s="183" t="s">
        <v>1074</v>
      </c>
      <c r="H305" s="184">
        <v>2.8839999999999999</v>
      </c>
      <c r="I305" s="185"/>
      <c r="L305" s="181"/>
      <c r="M305" s="186"/>
      <c r="T305" s="187"/>
      <c r="AT305" s="182" t="s">
        <v>191</v>
      </c>
      <c r="AU305" s="182" t="s">
        <v>102</v>
      </c>
      <c r="AV305" s="13" t="s">
        <v>102</v>
      </c>
      <c r="AW305" s="13" t="s">
        <v>4</v>
      </c>
      <c r="AX305" s="13" t="s">
        <v>86</v>
      </c>
      <c r="AY305" s="182" t="s">
        <v>182</v>
      </c>
    </row>
    <row r="306" spans="2:65" s="1" customFormat="1" ht="24.2" customHeight="1">
      <c r="B306" s="34"/>
      <c r="C306" s="162" t="s">
        <v>620</v>
      </c>
      <c r="D306" s="162" t="s">
        <v>185</v>
      </c>
      <c r="E306" s="163" t="s">
        <v>689</v>
      </c>
      <c r="F306" s="164" t="s">
        <v>690</v>
      </c>
      <c r="G306" s="165" t="s">
        <v>188</v>
      </c>
      <c r="H306" s="166">
        <v>20.276</v>
      </c>
      <c r="I306" s="167"/>
      <c r="J306" s="168">
        <f>ROUND(I306*H306,2)</f>
        <v>0</v>
      </c>
      <c r="K306" s="169"/>
      <c r="L306" s="34"/>
      <c r="M306" s="170" t="s">
        <v>1</v>
      </c>
      <c r="N306" s="136" t="s">
        <v>44</v>
      </c>
      <c r="P306" s="171">
        <f>O306*H306</f>
        <v>0</v>
      </c>
      <c r="Q306" s="171">
        <v>3.777E-3</v>
      </c>
      <c r="R306" s="171">
        <f>Q306*H306</f>
        <v>7.6582451999999995E-2</v>
      </c>
      <c r="S306" s="171">
        <v>0</v>
      </c>
      <c r="T306" s="172">
        <f>S306*H306</f>
        <v>0</v>
      </c>
      <c r="AR306" s="173" t="s">
        <v>287</v>
      </c>
      <c r="AT306" s="173" t="s">
        <v>185</v>
      </c>
      <c r="AU306" s="173" t="s">
        <v>102</v>
      </c>
      <c r="AY306" s="17" t="s">
        <v>182</v>
      </c>
      <c r="BE306" s="99">
        <f>IF(N306="základná",J306,0)</f>
        <v>0</v>
      </c>
      <c r="BF306" s="99">
        <f>IF(N306="znížená",J306,0)</f>
        <v>0</v>
      </c>
      <c r="BG306" s="99">
        <f>IF(N306="zákl. prenesená",J306,0)</f>
        <v>0</v>
      </c>
      <c r="BH306" s="99">
        <f>IF(N306="zníž. prenesená",J306,0)</f>
        <v>0</v>
      </c>
      <c r="BI306" s="99">
        <f>IF(N306="nulová",J306,0)</f>
        <v>0</v>
      </c>
      <c r="BJ306" s="17" t="s">
        <v>102</v>
      </c>
      <c r="BK306" s="99">
        <f>ROUND(I306*H306,2)</f>
        <v>0</v>
      </c>
      <c r="BL306" s="17" t="s">
        <v>287</v>
      </c>
      <c r="BM306" s="173" t="s">
        <v>1075</v>
      </c>
    </row>
    <row r="307" spans="2:65" s="13" customFormat="1" ht="11.25">
      <c r="B307" s="181"/>
      <c r="D307" s="175" t="s">
        <v>191</v>
      </c>
      <c r="E307" s="182" t="s">
        <v>1</v>
      </c>
      <c r="F307" s="183" t="s">
        <v>106</v>
      </c>
      <c r="H307" s="184">
        <v>20.276</v>
      </c>
      <c r="I307" s="185"/>
      <c r="L307" s="181"/>
      <c r="M307" s="186"/>
      <c r="T307" s="187"/>
      <c r="AT307" s="182" t="s">
        <v>191</v>
      </c>
      <c r="AU307" s="182" t="s">
        <v>102</v>
      </c>
      <c r="AV307" s="13" t="s">
        <v>102</v>
      </c>
      <c r="AW307" s="13" t="s">
        <v>33</v>
      </c>
      <c r="AX307" s="13" t="s">
        <v>86</v>
      </c>
      <c r="AY307" s="182" t="s">
        <v>182</v>
      </c>
    </row>
    <row r="308" spans="2:65" s="1" customFormat="1" ht="24.2" customHeight="1">
      <c r="B308" s="34"/>
      <c r="C308" s="202" t="s">
        <v>624</v>
      </c>
      <c r="D308" s="202" t="s">
        <v>336</v>
      </c>
      <c r="E308" s="203" t="s">
        <v>693</v>
      </c>
      <c r="F308" s="204" t="s">
        <v>694</v>
      </c>
      <c r="G308" s="205" t="s">
        <v>188</v>
      </c>
      <c r="H308" s="206">
        <v>21.29</v>
      </c>
      <c r="I308" s="207"/>
      <c r="J308" s="208">
        <f>ROUND(I308*H308,2)</f>
        <v>0</v>
      </c>
      <c r="K308" s="209"/>
      <c r="L308" s="210"/>
      <c r="M308" s="211" t="s">
        <v>1</v>
      </c>
      <c r="N308" s="212" t="s">
        <v>44</v>
      </c>
      <c r="P308" s="171">
        <f>O308*H308</f>
        <v>0</v>
      </c>
      <c r="Q308" s="171">
        <v>1.78E-2</v>
      </c>
      <c r="R308" s="171">
        <f>Q308*H308</f>
        <v>0.37896199999999997</v>
      </c>
      <c r="S308" s="171">
        <v>0</v>
      </c>
      <c r="T308" s="172">
        <f>S308*H308</f>
        <v>0</v>
      </c>
      <c r="AR308" s="173" t="s">
        <v>340</v>
      </c>
      <c r="AT308" s="173" t="s">
        <v>336</v>
      </c>
      <c r="AU308" s="173" t="s">
        <v>102</v>
      </c>
      <c r="AY308" s="17" t="s">
        <v>182</v>
      </c>
      <c r="BE308" s="99">
        <f>IF(N308="základná",J308,0)</f>
        <v>0</v>
      </c>
      <c r="BF308" s="99">
        <f>IF(N308="znížená",J308,0)</f>
        <v>0</v>
      </c>
      <c r="BG308" s="99">
        <f>IF(N308="zákl. prenesená",J308,0)</f>
        <v>0</v>
      </c>
      <c r="BH308" s="99">
        <f>IF(N308="zníž. prenesená",J308,0)</f>
        <v>0</v>
      </c>
      <c r="BI308" s="99">
        <f>IF(N308="nulová",J308,0)</f>
        <v>0</v>
      </c>
      <c r="BJ308" s="17" t="s">
        <v>102</v>
      </c>
      <c r="BK308" s="99">
        <f>ROUND(I308*H308,2)</f>
        <v>0</v>
      </c>
      <c r="BL308" s="17" t="s">
        <v>287</v>
      </c>
      <c r="BM308" s="173" t="s">
        <v>1076</v>
      </c>
    </row>
    <row r="309" spans="2:65" s="13" customFormat="1" ht="11.25">
      <c r="B309" s="181"/>
      <c r="D309" s="175" t="s">
        <v>191</v>
      </c>
      <c r="F309" s="183" t="s">
        <v>1077</v>
      </c>
      <c r="H309" s="184">
        <v>21.29</v>
      </c>
      <c r="I309" s="185"/>
      <c r="L309" s="181"/>
      <c r="M309" s="186"/>
      <c r="T309" s="187"/>
      <c r="AT309" s="182" t="s">
        <v>191</v>
      </c>
      <c r="AU309" s="182" t="s">
        <v>102</v>
      </c>
      <c r="AV309" s="13" t="s">
        <v>102</v>
      </c>
      <c r="AW309" s="13" t="s">
        <v>4</v>
      </c>
      <c r="AX309" s="13" t="s">
        <v>86</v>
      </c>
      <c r="AY309" s="182" t="s">
        <v>182</v>
      </c>
    </row>
    <row r="310" spans="2:65" s="1" customFormat="1" ht="24.2" customHeight="1">
      <c r="B310" s="34"/>
      <c r="C310" s="162" t="s">
        <v>628</v>
      </c>
      <c r="D310" s="162" t="s">
        <v>185</v>
      </c>
      <c r="E310" s="163" t="s">
        <v>698</v>
      </c>
      <c r="F310" s="164" t="s">
        <v>699</v>
      </c>
      <c r="G310" s="165" t="s">
        <v>358</v>
      </c>
      <c r="H310" s="166"/>
      <c r="I310" s="167"/>
      <c r="J310" s="168">
        <f>ROUND(I310*H310,2)</f>
        <v>0</v>
      </c>
      <c r="K310" s="169"/>
      <c r="L310" s="34"/>
      <c r="M310" s="170" t="s">
        <v>1</v>
      </c>
      <c r="N310" s="136" t="s">
        <v>44</v>
      </c>
      <c r="P310" s="171">
        <f>O310*H310</f>
        <v>0</v>
      </c>
      <c r="Q310" s="171">
        <v>0</v>
      </c>
      <c r="R310" s="171">
        <f>Q310*H310</f>
        <v>0</v>
      </c>
      <c r="S310" s="171">
        <v>0</v>
      </c>
      <c r="T310" s="172">
        <f>S310*H310</f>
        <v>0</v>
      </c>
      <c r="AR310" s="173" t="s">
        <v>287</v>
      </c>
      <c r="AT310" s="173" t="s">
        <v>185</v>
      </c>
      <c r="AU310" s="173" t="s">
        <v>102</v>
      </c>
      <c r="AY310" s="17" t="s">
        <v>182</v>
      </c>
      <c r="BE310" s="99">
        <f>IF(N310="základná",J310,0)</f>
        <v>0</v>
      </c>
      <c r="BF310" s="99">
        <f>IF(N310="znížená",J310,0)</f>
        <v>0</v>
      </c>
      <c r="BG310" s="99">
        <f>IF(N310="zákl. prenesená",J310,0)</f>
        <v>0</v>
      </c>
      <c r="BH310" s="99">
        <f>IF(N310="zníž. prenesená",J310,0)</f>
        <v>0</v>
      </c>
      <c r="BI310" s="99">
        <f>IF(N310="nulová",J310,0)</f>
        <v>0</v>
      </c>
      <c r="BJ310" s="17" t="s">
        <v>102</v>
      </c>
      <c r="BK310" s="99">
        <f>ROUND(I310*H310,2)</f>
        <v>0</v>
      </c>
      <c r="BL310" s="17" t="s">
        <v>287</v>
      </c>
      <c r="BM310" s="173" t="s">
        <v>1078</v>
      </c>
    </row>
    <row r="311" spans="2:65" s="11" customFormat="1" ht="22.9" customHeight="1">
      <c r="B311" s="151"/>
      <c r="D311" s="152" t="s">
        <v>77</v>
      </c>
      <c r="E311" s="160" t="s">
        <v>701</v>
      </c>
      <c r="F311" s="160" t="s">
        <v>702</v>
      </c>
      <c r="I311" s="154"/>
      <c r="J311" s="161">
        <f>BK311</f>
        <v>0</v>
      </c>
      <c r="L311" s="151"/>
      <c r="M311" s="155"/>
      <c r="P311" s="156">
        <f>SUM(P312:P316)</f>
        <v>0</v>
      </c>
      <c r="R311" s="156">
        <f>SUM(R312:R316)</f>
        <v>0.10247888000000001</v>
      </c>
      <c r="T311" s="157">
        <f>SUM(T312:T316)</f>
        <v>0</v>
      </c>
      <c r="AR311" s="152" t="s">
        <v>102</v>
      </c>
      <c r="AT311" s="158" t="s">
        <v>77</v>
      </c>
      <c r="AU311" s="158" t="s">
        <v>86</v>
      </c>
      <c r="AY311" s="152" t="s">
        <v>182</v>
      </c>
      <c r="BK311" s="159">
        <f>SUM(BK312:BK316)</f>
        <v>0</v>
      </c>
    </row>
    <row r="312" spans="2:65" s="1" customFormat="1" ht="33" customHeight="1">
      <c r="B312" s="34"/>
      <c r="C312" s="162" t="s">
        <v>632</v>
      </c>
      <c r="D312" s="162" t="s">
        <v>185</v>
      </c>
      <c r="E312" s="163" t="s">
        <v>704</v>
      </c>
      <c r="F312" s="164" t="s">
        <v>705</v>
      </c>
      <c r="G312" s="165" t="s">
        <v>188</v>
      </c>
      <c r="H312" s="166">
        <v>4.0460000000000003</v>
      </c>
      <c r="I312" s="167"/>
      <c r="J312" s="168">
        <f>ROUND(I312*H312,2)</f>
        <v>0</v>
      </c>
      <c r="K312" s="169"/>
      <c r="L312" s="34"/>
      <c r="M312" s="170" t="s">
        <v>1</v>
      </c>
      <c r="N312" s="136" t="s">
        <v>44</v>
      </c>
      <c r="P312" s="171">
        <f>O312*H312</f>
        <v>0</v>
      </c>
      <c r="Q312" s="171">
        <v>3.2799999999999999E-3</v>
      </c>
      <c r="R312" s="171">
        <f>Q312*H312</f>
        <v>1.3270880000000001E-2</v>
      </c>
      <c r="S312" s="171">
        <v>0</v>
      </c>
      <c r="T312" s="172">
        <f>S312*H312</f>
        <v>0</v>
      </c>
      <c r="AR312" s="173" t="s">
        <v>287</v>
      </c>
      <c r="AT312" s="173" t="s">
        <v>185</v>
      </c>
      <c r="AU312" s="173" t="s">
        <v>102</v>
      </c>
      <c r="AY312" s="17" t="s">
        <v>182</v>
      </c>
      <c r="BE312" s="99">
        <f>IF(N312="základná",J312,0)</f>
        <v>0</v>
      </c>
      <c r="BF312" s="99">
        <f>IF(N312="znížená",J312,0)</f>
        <v>0</v>
      </c>
      <c r="BG312" s="99">
        <f>IF(N312="zákl. prenesená",J312,0)</f>
        <v>0</v>
      </c>
      <c r="BH312" s="99">
        <f>IF(N312="zníž. prenesená",J312,0)</f>
        <v>0</v>
      </c>
      <c r="BI312" s="99">
        <f>IF(N312="nulová",J312,0)</f>
        <v>0</v>
      </c>
      <c r="BJ312" s="17" t="s">
        <v>102</v>
      </c>
      <c r="BK312" s="99">
        <f>ROUND(I312*H312,2)</f>
        <v>0</v>
      </c>
      <c r="BL312" s="17" t="s">
        <v>287</v>
      </c>
      <c r="BM312" s="173" t="s">
        <v>1079</v>
      </c>
    </row>
    <row r="313" spans="2:65" s="13" customFormat="1" ht="11.25">
      <c r="B313" s="181"/>
      <c r="D313" s="175" t="s">
        <v>191</v>
      </c>
      <c r="E313" s="182" t="s">
        <v>1</v>
      </c>
      <c r="F313" s="183" t="s">
        <v>110</v>
      </c>
      <c r="H313" s="184">
        <v>4.0460000000000003</v>
      </c>
      <c r="I313" s="185"/>
      <c r="L313" s="181"/>
      <c r="M313" s="186"/>
      <c r="T313" s="187"/>
      <c r="AT313" s="182" t="s">
        <v>191</v>
      </c>
      <c r="AU313" s="182" t="s">
        <v>102</v>
      </c>
      <c r="AV313" s="13" t="s">
        <v>102</v>
      </c>
      <c r="AW313" s="13" t="s">
        <v>33</v>
      </c>
      <c r="AX313" s="13" t="s">
        <v>86</v>
      </c>
      <c r="AY313" s="182" t="s">
        <v>182</v>
      </c>
    </row>
    <row r="314" spans="2:65" s="1" customFormat="1" ht="24.2" customHeight="1">
      <c r="B314" s="34"/>
      <c r="C314" s="202" t="s">
        <v>638</v>
      </c>
      <c r="D314" s="202" t="s">
        <v>336</v>
      </c>
      <c r="E314" s="203" t="s">
        <v>708</v>
      </c>
      <c r="F314" s="204" t="s">
        <v>709</v>
      </c>
      <c r="G314" s="205" t="s">
        <v>188</v>
      </c>
      <c r="H314" s="206">
        <v>4.2480000000000002</v>
      </c>
      <c r="I314" s="207"/>
      <c r="J314" s="208">
        <f>ROUND(I314*H314,2)</f>
        <v>0</v>
      </c>
      <c r="K314" s="209"/>
      <c r="L314" s="210"/>
      <c r="M314" s="211" t="s">
        <v>1</v>
      </c>
      <c r="N314" s="212" t="s">
        <v>44</v>
      </c>
      <c r="P314" s="171">
        <f>O314*H314</f>
        <v>0</v>
      </c>
      <c r="Q314" s="171">
        <v>2.1000000000000001E-2</v>
      </c>
      <c r="R314" s="171">
        <f>Q314*H314</f>
        <v>8.920800000000001E-2</v>
      </c>
      <c r="S314" s="171">
        <v>0</v>
      </c>
      <c r="T314" s="172">
        <f>S314*H314</f>
        <v>0</v>
      </c>
      <c r="AR314" s="173" t="s">
        <v>340</v>
      </c>
      <c r="AT314" s="173" t="s">
        <v>336</v>
      </c>
      <c r="AU314" s="173" t="s">
        <v>102</v>
      </c>
      <c r="AY314" s="17" t="s">
        <v>182</v>
      </c>
      <c r="BE314" s="99">
        <f>IF(N314="základná",J314,0)</f>
        <v>0</v>
      </c>
      <c r="BF314" s="99">
        <f>IF(N314="znížená",J314,0)</f>
        <v>0</v>
      </c>
      <c r="BG314" s="99">
        <f>IF(N314="zákl. prenesená",J314,0)</f>
        <v>0</v>
      </c>
      <c r="BH314" s="99">
        <f>IF(N314="zníž. prenesená",J314,0)</f>
        <v>0</v>
      </c>
      <c r="BI314" s="99">
        <f>IF(N314="nulová",J314,0)</f>
        <v>0</v>
      </c>
      <c r="BJ314" s="17" t="s">
        <v>102</v>
      </c>
      <c r="BK314" s="99">
        <f>ROUND(I314*H314,2)</f>
        <v>0</v>
      </c>
      <c r="BL314" s="17" t="s">
        <v>287</v>
      </c>
      <c r="BM314" s="173" t="s">
        <v>1080</v>
      </c>
    </row>
    <row r="315" spans="2:65" s="13" customFormat="1" ht="11.25">
      <c r="B315" s="181"/>
      <c r="D315" s="175" t="s">
        <v>191</v>
      </c>
      <c r="F315" s="183" t="s">
        <v>1081</v>
      </c>
      <c r="H315" s="184">
        <v>4.2480000000000002</v>
      </c>
      <c r="I315" s="185"/>
      <c r="L315" s="181"/>
      <c r="M315" s="186"/>
      <c r="T315" s="187"/>
      <c r="AT315" s="182" t="s">
        <v>191</v>
      </c>
      <c r="AU315" s="182" t="s">
        <v>102</v>
      </c>
      <c r="AV315" s="13" t="s">
        <v>102</v>
      </c>
      <c r="AW315" s="13" t="s">
        <v>4</v>
      </c>
      <c r="AX315" s="13" t="s">
        <v>86</v>
      </c>
      <c r="AY315" s="182" t="s">
        <v>182</v>
      </c>
    </row>
    <row r="316" spans="2:65" s="1" customFormat="1" ht="24.2" customHeight="1">
      <c r="B316" s="34"/>
      <c r="C316" s="162" t="s">
        <v>642</v>
      </c>
      <c r="D316" s="162" t="s">
        <v>185</v>
      </c>
      <c r="E316" s="163" t="s">
        <v>713</v>
      </c>
      <c r="F316" s="164" t="s">
        <v>714</v>
      </c>
      <c r="G316" s="165" t="s">
        <v>358</v>
      </c>
      <c r="H316" s="166"/>
      <c r="I316" s="167"/>
      <c r="J316" s="168">
        <f>ROUND(I316*H316,2)</f>
        <v>0</v>
      </c>
      <c r="K316" s="169"/>
      <c r="L316" s="34"/>
      <c r="M316" s="170" t="s">
        <v>1</v>
      </c>
      <c r="N316" s="136" t="s">
        <v>44</v>
      </c>
      <c r="P316" s="171">
        <f>O316*H316</f>
        <v>0</v>
      </c>
      <c r="Q316" s="171">
        <v>0</v>
      </c>
      <c r="R316" s="171">
        <f>Q316*H316</f>
        <v>0</v>
      </c>
      <c r="S316" s="171">
        <v>0</v>
      </c>
      <c r="T316" s="172">
        <f>S316*H316</f>
        <v>0</v>
      </c>
      <c r="AR316" s="173" t="s">
        <v>287</v>
      </c>
      <c r="AT316" s="173" t="s">
        <v>185</v>
      </c>
      <c r="AU316" s="173" t="s">
        <v>102</v>
      </c>
      <c r="AY316" s="17" t="s">
        <v>182</v>
      </c>
      <c r="BE316" s="99">
        <f>IF(N316="základná",J316,0)</f>
        <v>0</v>
      </c>
      <c r="BF316" s="99">
        <f>IF(N316="znížená",J316,0)</f>
        <v>0</v>
      </c>
      <c r="BG316" s="99">
        <f>IF(N316="zákl. prenesená",J316,0)</f>
        <v>0</v>
      </c>
      <c r="BH316" s="99">
        <f>IF(N316="zníž. prenesená",J316,0)</f>
        <v>0</v>
      </c>
      <c r="BI316" s="99">
        <f>IF(N316="nulová",J316,0)</f>
        <v>0</v>
      </c>
      <c r="BJ316" s="17" t="s">
        <v>102</v>
      </c>
      <c r="BK316" s="99">
        <f>ROUND(I316*H316,2)</f>
        <v>0</v>
      </c>
      <c r="BL316" s="17" t="s">
        <v>287</v>
      </c>
      <c r="BM316" s="173" t="s">
        <v>1082</v>
      </c>
    </row>
    <row r="317" spans="2:65" s="11" customFormat="1" ht="22.9" customHeight="1">
      <c r="B317" s="151"/>
      <c r="D317" s="152" t="s">
        <v>77</v>
      </c>
      <c r="E317" s="160" t="s">
        <v>716</v>
      </c>
      <c r="F317" s="160" t="s">
        <v>717</v>
      </c>
      <c r="I317" s="154"/>
      <c r="J317" s="161">
        <f>BK317</f>
        <v>0</v>
      </c>
      <c r="L317" s="151"/>
      <c r="M317" s="155"/>
      <c r="P317" s="156">
        <f>SUM(P318:P323)</f>
        <v>0</v>
      </c>
      <c r="R317" s="156">
        <f>SUM(R318:R323)</f>
        <v>2.1842999999999997E-3</v>
      </c>
      <c r="T317" s="157">
        <f>SUM(T318:T323)</f>
        <v>0</v>
      </c>
      <c r="AR317" s="152" t="s">
        <v>102</v>
      </c>
      <c r="AT317" s="158" t="s">
        <v>77</v>
      </c>
      <c r="AU317" s="158" t="s">
        <v>86</v>
      </c>
      <c r="AY317" s="152" t="s">
        <v>182</v>
      </c>
      <c r="BK317" s="159">
        <f>SUM(BK318:BK323)</f>
        <v>0</v>
      </c>
    </row>
    <row r="318" spans="2:65" s="1" customFormat="1" ht="33" customHeight="1">
      <c r="B318" s="34"/>
      <c r="C318" s="162" t="s">
        <v>646</v>
      </c>
      <c r="D318" s="162" t="s">
        <v>185</v>
      </c>
      <c r="E318" s="163" t="s">
        <v>731</v>
      </c>
      <c r="F318" s="164" t="s">
        <v>732</v>
      </c>
      <c r="G318" s="165" t="s">
        <v>204</v>
      </c>
      <c r="H318" s="166">
        <v>15</v>
      </c>
      <c r="I318" s="167"/>
      <c r="J318" s="168">
        <f>ROUND(I318*H318,2)</f>
        <v>0</v>
      </c>
      <c r="K318" s="169"/>
      <c r="L318" s="34"/>
      <c r="M318" s="170" t="s">
        <v>1</v>
      </c>
      <c r="N318" s="136" t="s">
        <v>44</v>
      </c>
      <c r="P318" s="171">
        <f>O318*H318</f>
        <v>0</v>
      </c>
      <c r="Q318" s="171">
        <v>1.2085E-4</v>
      </c>
      <c r="R318" s="171">
        <f>Q318*H318</f>
        <v>1.8127499999999999E-3</v>
      </c>
      <c r="S318" s="171">
        <v>0</v>
      </c>
      <c r="T318" s="172">
        <f>S318*H318</f>
        <v>0</v>
      </c>
      <c r="AR318" s="173" t="s">
        <v>287</v>
      </c>
      <c r="AT318" s="173" t="s">
        <v>185</v>
      </c>
      <c r="AU318" s="173" t="s">
        <v>102</v>
      </c>
      <c r="AY318" s="17" t="s">
        <v>182</v>
      </c>
      <c r="BE318" s="99">
        <f>IF(N318="základná",J318,0)</f>
        <v>0</v>
      </c>
      <c r="BF318" s="99">
        <f>IF(N318="znížená",J318,0)</f>
        <v>0</v>
      </c>
      <c r="BG318" s="99">
        <f>IF(N318="zákl. prenesená",J318,0)</f>
        <v>0</v>
      </c>
      <c r="BH318" s="99">
        <f>IF(N318="zníž. prenesená",J318,0)</f>
        <v>0</v>
      </c>
      <c r="BI318" s="99">
        <f>IF(N318="nulová",J318,0)</f>
        <v>0</v>
      </c>
      <c r="BJ318" s="17" t="s">
        <v>102</v>
      </c>
      <c r="BK318" s="99">
        <f>ROUND(I318*H318,2)</f>
        <v>0</v>
      </c>
      <c r="BL318" s="17" t="s">
        <v>287</v>
      </c>
      <c r="BM318" s="173" t="s">
        <v>1083</v>
      </c>
    </row>
    <row r="319" spans="2:65" s="13" customFormat="1" ht="11.25">
      <c r="B319" s="181"/>
      <c r="D319" s="175" t="s">
        <v>191</v>
      </c>
      <c r="E319" s="182" t="s">
        <v>1</v>
      </c>
      <c r="F319" s="183" t="s">
        <v>734</v>
      </c>
      <c r="H319" s="184">
        <v>15</v>
      </c>
      <c r="I319" s="185"/>
      <c r="L319" s="181"/>
      <c r="M319" s="186"/>
      <c r="T319" s="187"/>
      <c r="AT319" s="182" t="s">
        <v>191</v>
      </c>
      <c r="AU319" s="182" t="s">
        <v>102</v>
      </c>
      <c r="AV319" s="13" t="s">
        <v>102</v>
      </c>
      <c r="AW319" s="13" t="s">
        <v>33</v>
      </c>
      <c r="AX319" s="13" t="s">
        <v>78</v>
      </c>
      <c r="AY319" s="182" t="s">
        <v>182</v>
      </c>
    </row>
    <row r="320" spans="2:65" s="15" customFormat="1" ht="11.25">
      <c r="B320" s="195"/>
      <c r="D320" s="175" t="s">
        <v>191</v>
      </c>
      <c r="E320" s="196" t="s">
        <v>1</v>
      </c>
      <c r="F320" s="197" t="s">
        <v>201</v>
      </c>
      <c r="H320" s="198">
        <v>15</v>
      </c>
      <c r="I320" s="199"/>
      <c r="L320" s="195"/>
      <c r="M320" s="200"/>
      <c r="T320" s="201"/>
      <c r="AT320" s="196" t="s">
        <v>191</v>
      </c>
      <c r="AU320" s="196" t="s">
        <v>102</v>
      </c>
      <c r="AV320" s="15" t="s">
        <v>189</v>
      </c>
      <c r="AW320" s="15" t="s">
        <v>33</v>
      </c>
      <c r="AX320" s="15" t="s">
        <v>86</v>
      </c>
      <c r="AY320" s="196" t="s">
        <v>182</v>
      </c>
    </row>
    <row r="321" spans="2:65" s="1" customFormat="1" ht="24.2" customHeight="1">
      <c r="B321" s="34"/>
      <c r="C321" s="162" t="s">
        <v>652</v>
      </c>
      <c r="D321" s="162" t="s">
        <v>185</v>
      </c>
      <c r="E321" s="163" t="s">
        <v>736</v>
      </c>
      <c r="F321" s="164" t="s">
        <v>737</v>
      </c>
      <c r="G321" s="165" t="s">
        <v>204</v>
      </c>
      <c r="H321" s="166">
        <v>15</v>
      </c>
      <c r="I321" s="167"/>
      <c r="J321" s="168">
        <f>ROUND(I321*H321,2)</f>
        <v>0</v>
      </c>
      <c r="K321" s="169"/>
      <c r="L321" s="34"/>
      <c r="M321" s="170" t="s">
        <v>1</v>
      </c>
      <c r="N321" s="136" t="s">
        <v>44</v>
      </c>
      <c r="P321" s="171">
        <f>O321*H321</f>
        <v>0</v>
      </c>
      <c r="Q321" s="171">
        <v>2.4769999999999998E-5</v>
      </c>
      <c r="R321" s="171">
        <f>Q321*H321</f>
        <v>3.7154999999999995E-4</v>
      </c>
      <c r="S321" s="171">
        <v>0</v>
      </c>
      <c r="T321" s="172">
        <f>S321*H321</f>
        <v>0</v>
      </c>
      <c r="AR321" s="173" t="s">
        <v>287</v>
      </c>
      <c r="AT321" s="173" t="s">
        <v>185</v>
      </c>
      <c r="AU321" s="173" t="s">
        <v>102</v>
      </c>
      <c r="AY321" s="17" t="s">
        <v>182</v>
      </c>
      <c r="BE321" s="99">
        <f>IF(N321="základná",J321,0)</f>
        <v>0</v>
      </c>
      <c r="BF321" s="99">
        <f>IF(N321="znížená",J321,0)</f>
        <v>0</v>
      </c>
      <c r="BG321" s="99">
        <f>IF(N321="zákl. prenesená",J321,0)</f>
        <v>0</v>
      </c>
      <c r="BH321" s="99">
        <f>IF(N321="zníž. prenesená",J321,0)</f>
        <v>0</v>
      </c>
      <c r="BI321" s="99">
        <f>IF(N321="nulová",J321,0)</f>
        <v>0</v>
      </c>
      <c r="BJ321" s="17" t="s">
        <v>102</v>
      </c>
      <c r="BK321" s="99">
        <f>ROUND(I321*H321,2)</f>
        <v>0</v>
      </c>
      <c r="BL321" s="17" t="s">
        <v>287</v>
      </c>
      <c r="BM321" s="173" t="s">
        <v>1084</v>
      </c>
    </row>
    <row r="322" spans="2:65" s="13" customFormat="1" ht="11.25">
      <c r="B322" s="181"/>
      <c r="D322" s="175" t="s">
        <v>191</v>
      </c>
      <c r="E322" s="182" t="s">
        <v>1</v>
      </c>
      <c r="F322" s="183" t="s">
        <v>739</v>
      </c>
      <c r="H322" s="184">
        <v>15</v>
      </c>
      <c r="I322" s="185"/>
      <c r="L322" s="181"/>
      <c r="M322" s="186"/>
      <c r="T322" s="187"/>
      <c r="AT322" s="182" t="s">
        <v>191</v>
      </c>
      <c r="AU322" s="182" t="s">
        <v>102</v>
      </c>
      <c r="AV322" s="13" t="s">
        <v>102</v>
      </c>
      <c r="AW322" s="13" t="s">
        <v>33</v>
      </c>
      <c r="AX322" s="13" t="s">
        <v>78</v>
      </c>
      <c r="AY322" s="182" t="s">
        <v>182</v>
      </c>
    </row>
    <row r="323" spans="2:65" s="15" customFormat="1" ht="11.25">
      <c r="B323" s="195"/>
      <c r="D323" s="175" t="s">
        <v>191</v>
      </c>
      <c r="E323" s="196" t="s">
        <v>1</v>
      </c>
      <c r="F323" s="197" t="s">
        <v>201</v>
      </c>
      <c r="H323" s="198">
        <v>15</v>
      </c>
      <c r="I323" s="199"/>
      <c r="L323" s="195"/>
      <c r="M323" s="200"/>
      <c r="T323" s="201"/>
      <c r="AT323" s="196" t="s">
        <v>191</v>
      </c>
      <c r="AU323" s="196" t="s">
        <v>102</v>
      </c>
      <c r="AV323" s="15" t="s">
        <v>189</v>
      </c>
      <c r="AW323" s="15" t="s">
        <v>33</v>
      </c>
      <c r="AX323" s="15" t="s">
        <v>86</v>
      </c>
      <c r="AY323" s="196" t="s">
        <v>182</v>
      </c>
    </row>
    <row r="324" spans="2:65" s="11" customFormat="1" ht="22.9" customHeight="1">
      <c r="B324" s="151"/>
      <c r="D324" s="152" t="s">
        <v>77</v>
      </c>
      <c r="E324" s="160" t="s">
        <v>745</v>
      </c>
      <c r="F324" s="160" t="s">
        <v>746</v>
      </c>
      <c r="I324" s="154"/>
      <c r="J324" s="161">
        <f>BK324</f>
        <v>0</v>
      </c>
      <c r="L324" s="151"/>
      <c r="M324" s="155"/>
      <c r="P324" s="156">
        <f>SUM(P325:P338)</f>
        <v>0</v>
      </c>
      <c r="R324" s="156">
        <f>SUM(R325:R338)</f>
        <v>5.5773521219999997E-2</v>
      </c>
      <c r="T324" s="157">
        <f>SUM(T325:T338)</f>
        <v>0</v>
      </c>
      <c r="AR324" s="152" t="s">
        <v>102</v>
      </c>
      <c r="AT324" s="158" t="s">
        <v>77</v>
      </c>
      <c r="AU324" s="158" t="s">
        <v>86</v>
      </c>
      <c r="AY324" s="152" t="s">
        <v>182</v>
      </c>
      <c r="BK324" s="159">
        <f>SUM(BK325:BK338)</f>
        <v>0</v>
      </c>
    </row>
    <row r="325" spans="2:65" s="1" customFormat="1" ht="24.2" customHeight="1">
      <c r="B325" s="34"/>
      <c r="C325" s="162" t="s">
        <v>657</v>
      </c>
      <c r="D325" s="162" t="s">
        <v>185</v>
      </c>
      <c r="E325" s="163" t="s">
        <v>748</v>
      </c>
      <c r="F325" s="164" t="s">
        <v>749</v>
      </c>
      <c r="G325" s="165" t="s">
        <v>188</v>
      </c>
      <c r="H325" s="166">
        <v>30.573</v>
      </c>
      <c r="I325" s="167"/>
      <c r="J325" s="168">
        <f>ROUND(I325*H325,2)</f>
        <v>0</v>
      </c>
      <c r="K325" s="169"/>
      <c r="L325" s="34"/>
      <c r="M325" s="170" t="s">
        <v>1</v>
      </c>
      <c r="N325" s="136" t="s">
        <v>44</v>
      </c>
      <c r="P325" s="171">
        <f>O325*H325</f>
        <v>0</v>
      </c>
      <c r="Q325" s="171">
        <v>1.2750000000000001E-4</v>
      </c>
      <c r="R325" s="171">
        <f>Q325*H325</f>
        <v>3.8980575000000005E-3</v>
      </c>
      <c r="S325" s="171">
        <v>0</v>
      </c>
      <c r="T325" s="172">
        <f>S325*H325</f>
        <v>0</v>
      </c>
      <c r="AR325" s="173" t="s">
        <v>287</v>
      </c>
      <c r="AT325" s="173" t="s">
        <v>185</v>
      </c>
      <c r="AU325" s="173" t="s">
        <v>102</v>
      </c>
      <c r="AY325" s="17" t="s">
        <v>182</v>
      </c>
      <c r="BE325" s="99">
        <f>IF(N325="základná",J325,0)</f>
        <v>0</v>
      </c>
      <c r="BF325" s="99">
        <f>IF(N325="znížená",J325,0)</f>
        <v>0</v>
      </c>
      <c r="BG325" s="99">
        <f>IF(N325="zákl. prenesená",J325,0)</f>
        <v>0</v>
      </c>
      <c r="BH325" s="99">
        <f>IF(N325="zníž. prenesená",J325,0)</f>
        <v>0</v>
      </c>
      <c r="BI325" s="99">
        <f>IF(N325="nulová",J325,0)</f>
        <v>0</v>
      </c>
      <c r="BJ325" s="17" t="s">
        <v>102</v>
      </c>
      <c r="BK325" s="99">
        <f>ROUND(I325*H325,2)</f>
        <v>0</v>
      </c>
      <c r="BL325" s="17" t="s">
        <v>287</v>
      </c>
      <c r="BM325" s="173" t="s">
        <v>1085</v>
      </c>
    </row>
    <row r="326" spans="2:65" s="13" customFormat="1" ht="11.25">
      <c r="B326" s="181"/>
      <c r="D326" s="175" t="s">
        <v>191</v>
      </c>
      <c r="E326" s="182" t="s">
        <v>1</v>
      </c>
      <c r="F326" s="183" t="s">
        <v>122</v>
      </c>
      <c r="H326" s="184">
        <v>30.573</v>
      </c>
      <c r="I326" s="185"/>
      <c r="L326" s="181"/>
      <c r="M326" s="186"/>
      <c r="T326" s="187"/>
      <c r="AT326" s="182" t="s">
        <v>191</v>
      </c>
      <c r="AU326" s="182" t="s">
        <v>102</v>
      </c>
      <c r="AV326" s="13" t="s">
        <v>102</v>
      </c>
      <c r="AW326" s="13" t="s">
        <v>33</v>
      </c>
      <c r="AX326" s="13" t="s">
        <v>86</v>
      </c>
      <c r="AY326" s="182" t="s">
        <v>182</v>
      </c>
    </row>
    <row r="327" spans="2:65" s="1" customFormat="1" ht="24.2" customHeight="1">
      <c r="B327" s="34"/>
      <c r="C327" s="162" t="s">
        <v>320</v>
      </c>
      <c r="D327" s="162" t="s">
        <v>185</v>
      </c>
      <c r="E327" s="163" t="s">
        <v>752</v>
      </c>
      <c r="F327" s="164" t="s">
        <v>753</v>
      </c>
      <c r="G327" s="165" t="s">
        <v>188</v>
      </c>
      <c r="H327" s="166">
        <v>30.573</v>
      </c>
      <c r="I327" s="167"/>
      <c r="J327" s="168">
        <f>ROUND(I327*H327,2)</f>
        <v>0</v>
      </c>
      <c r="K327" s="169"/>
      <c r="L327" s="34"/>
      <c r="M327" s="170" t="s">
        <v>1</v>
      </c>
      <c r="N327" s="136" t="s">
        <v>44</v>
      </c>
      <c r="P327" s="171">
        <f>O327*H327</f>
        <v>0</v>
      </c>
      <c r="Q327" s="171">
        <v>0</v>
      </c>
      <c r="R327" s="171">
        <f>Q327*H327</f>
        <v>0</v>
      </c>
      <c r="S327" s="171">
        <v>0</v>
      </c>
      <c r="T327" s="172">
        <f>S327*H327</f>
        <v>0</v>
      </c>
      <c r="AR327" s="173" t="s">
        <v>287</v>
      </c>
      <c r="AT327" s="173" t="s">
        <v>185</v>
      </c>
      <c r="AU327" s="173" t="s">
        <v>102</v>
      </c>
      <c r="AY327" s="17" t="s">
        <v>182</v>
      </c>
      <c r="BE327" s="99">
        <f>IF(N327="základná",J327,0)</f>
        <v>0</v>
      </c>
      <c r="BF327" s="99">
        <f>IF(N327="znížená",J327,0)</f>
        <v>0</v>
      </c>
      <c r="BG327" s="99">
        <f>IF(N327="zákl. prenesená",J327,0)</f>
        <v>0</v>
      </c>
      <c r="BH327" s="99">
        <f>IF(N327="zníž. prenesená",J327,0)</f>
        <v>0</v>
      </c>
      <c r="BI327" s="99">
        <f>IF(N327="nulová",J327,0)</f>
        <v>0</v>
      </c>
      <c r="BJ327" s="17" t="s">
        <v>102</v>
      </c>
      <c r="BK327" s="99">
        <f>ROUND(I327*H327,2)</f>
        <v>0</v>
      </c>
      <c r="BL327" s="17" t="s">
        <v>287</v>
      </c>
      <c r="BM327" s="173" t="s">
        <v>1086</v>
      </c>
    </row>
    <row r="328" spans="2:65" s="13" customFormat="1" ht="11.25">
      <c r="B328" s="181"/>
      <c r="D328" s="175" t="s">
        <v>191</v>
      </c>
      <c r="E328" s="182" t="s">
        <v>1</v>
      </c>
      <c r="F328" s="183" t="s">
        <v>755</v>
      </c>
      <c r="H328" s="184">
        <v>30.573</v>
      </c>
      <c r="I328" s="185"/>
      <c r="L328" s="181"/>
      <c r="M328" s="186"/>
      <c r="T328" s="187"/>
      <c r="AT328" s="182" t="s">
        <v>191</v>
      </c>
      <c r="AU328" s="182" t="s">
        <v>102</v>
      </c>
      <c r="AV328" s="13" t="s">
        <v>102</v>
      </c>
      <c r="AW328" s="13" t="s">
        <v>33</v>
      </c>
      <c r="AX328" s="13" t="s">
        <v>78</v>
      </c>
      <c r="AY328" s="182" t="s">
        <v>182</v>
      </c>
    </row>
    <row r="329" spans="2:65" s="15" customFormat="1" ht="11.25">
      <c r="B329" s="195"/>
      <c r="D329" s="175" t="s">
        <v>191</v>
      </c>
      <c r="E329" s="196" t="s">
        <v>122</v>
      </c>
      <c r="F329" s="197" t="s">
        <v>201</v>
      </c>
      <c r="H329" s="198">
        <v>30.573</v>
      </c>
      <c r="I329" s="199"/>
      <c r="L329" s="195"/>
      <c r="M329" s="200"/>
      <c r="T329" s="201"/>
      <c r="AT329" s="196" t="s">
        <v>191</v>
      </c>
      <c r="AU329" s="196" t="s">
        <v>102</v>
      </c>
      <c r="AV329" s="15" t="s">
        <v>189</v>
      </c>
      <c r="AW329" s="15" t="s">
        <v>33</v>
      </c>
      <c r="AX329" s="15" t="s">
        <v>86</v>
      </c>
      <c r="AY329" s="196" t="s">
        <v>182</v>
      </c>
    </row>
    <row r="330" spans="2:65" s="1" customFormat="1" ht="24.2" customHeight="1">
      <c r="B330" s="34"/>
      <c r="C330" s="162" t="s">
        <v>664</v>
      </c>
      <c r="D330" s="162" t="s">
        <v>185</v>
      </c>
      <c r="E330" s="163" t="s">
        <v>758</v>
      </c>
      <c r="F330" s="164" t="s">
        <v>759</v>
      </c>
      <c r="G330" s="165" t="s">
        <v>188</v>
      </c>
      <c r="H330" s="166">
        <v>30.573</v>
      </c>
      <c r="I330" s="167"/>
      <c r="J330" s="168">
        <f>ROUND(I330*H330,2)</f>
        <v>0</v>
      </c>
      <c r="K330" s="169"/>
      <c r="L330" s="34"/>
      <c r="M330" s="170" t="s">
        <v>1</v>
      </c>
      <c r="N330" s="136" t="s">
        <v>44</v>
      </c>
      <c r="P330" s="171">
        <f>O330*H330</f>
        <v>0</v>
      </c>
      <c r="Q330" s="171">
        <v>3.116E-5</v>
      </c>
      <c r="R330" s="171">
        <f>Q330*H330</f>
        <v>9.5265468000000004E-4</v>
      </c>
      <c r="S330" s="171">
        <v>0</v>
      </c>
      <c r="T330" s="172">
        <f>S330*H330</f>
        <v>0</v>
      </c>
      <c r="AR330" s="173" t="s">
        <v>287</v>
      </c>
      <c r="AT330" s="173" t="s">
        <v>185</v>
      </c>
      <c r="AU330" s="173" t="s">
        <v>102</v>
      </c>
      <c r="AY330" s="17" t="s">
        <v>182</v>
      </c>
      <c r="BE330" s="99">
        <f>IF(N330="základná",J330,0)</f>
        <v>0</v>
      </c>
      <c r="BF330" s="99">
        <f>IF(N330="znížená",J330,0)</f>
        <v>0</v>
      </c>
      <c r="BG330" s="99">
        <f>IF(N330="zákl. prenesená",J330,0)</f>
        <v>0</v>
      </c>
      <c r="BH330" s="99">
        <f>IF(N330="zníž. prenesená",J330,0)</f>
        <v>0</v>
      </c>
      <c r="BI330" s="99">
        <f>IF(N330="nulová",J330,0)</f>
        <v>0</v>
      </c>
      <c r="BJ330" s="17" t="s">
        <v>102</v>
      </c>
      <c r="BK330" s="99">
        <f>ROUND(I330*H330,2)</f>
        <v>0</v>
      </c>
      <c r="BL330" s="17" t="s">
        <v>287</v>
      </c>
      <c r="BM330" s="173" t="s">
        <v>1087</v>
      </c>
    </row>
    <row r="331" spans="2:65" s="13" customFormat="1" ht="11.25">
      <c r="B331" s="181"/>
      <c r="D331" s="175" t="s">
        <v>191</v>
      </c>
      <c r="E331" s="182" t="s">
        <v>1</v>
      </c>
      <c r="F331" s="183" t="s">
        <v>122</v>
      </c>
      <c r="H331" s="184">
        <v>30.573</v>
      </c>
      <c r="I331" s="185"/>
      <c r="L331" s="181"/>
      <c r="M331" s="186"/>
      <c r="T331" s="187"/>
      <c r="AT331" s="182" t="s">
        <v>191</v>
      </c>
      <c r="AU331" s="182" t="s">
        <v>102</v>
      </c>
      <c r="AV331" s="13" t="s">
        <v>102</v>
      </c>
      <c r="AW331" s="13" t="s">
        <v>33</v>
      </c>
      <c r="AX331" s="13" t="s">
        <v>86</v>
      </c>
      <c r="AY331" s="182" t="s">
        <v>182</v>
      </c>
    </row>
    <row r="332" spans="2:65" s="1" customFormat="1" ht="24.2" customHeight="1">
      <c r="B332" s="34"/>
      <c r="C332" s="162" t="s">
        <v>668</v>
      </c>
      <c r="D332" s="162" t="s">
        <v>185</v>
      </c>
      <c r="E332" s="163" t="s">
        <v>762</v>
      </c>
      <c r="F332" s="164" t="s">
        <v>763</v>
      </c>
      <c r="G332" s="165" t="s">
        <v>188</v>
      </c>
      <c r="H332" s="166">
        <v>20.276</v>
      </c>
      <c r="I332" s="167"/>
      <c r="J332" s="168">
        <f>ROUND(I332*H332,2)</f>
        <v>0</v>
      </c>
      <c r="K332" s="169"/>
      <c r="L332" s="34"/>
      <c r="M332" s="170" t="s">
        <v>1</v>
      </c>
      <c r="N332" s="136" t="s">
        <v>44</v>
      </c>
      <c r="P332" s="171">
        <f>O332*H332</f>
        <v>0</v>
      </c>
      <c r="Q332" s="171">
        <v>3.2499999999999998E-6</v>
      </c>
      <c r="R332" s="171">
        <f>Q332*H332</f>
        <v>6.5896999999999996E-5</v>
      </c>
      <c r="S332" s="171">
        <v>0</v>
      </c>
      <c r="T332" s="172">
        <f>S332*H332</f>
        <v>0</v>
      </c>
      <c r="AR332" s="173" t="s">
        <v>287</v>
      </c>
      <c r="AT332" s="173" t="s">
        <v>185</v>
      </c>
      <c r="AU332" s="173" t="s">
        <v>102</v>
      </c>
      <c r="AY332" s="17" t="s">
        <v>182</v>
      </c>
      <c r="BE332" s="99">
        <f>IF(N332="základná",J332,0)</f>
        <v>0</v>
      </c>
      <c r="BF332" s="99">
        <f>IF(N332="znížená",J332,0)</f>
        <v>0</v>
      </c>
      <c r="BG332" s="99">
        <f>IF(N332="zákl. prenesená",J332,0)</f>
        <v>0</v>
      </c>
      <c r="BH332" s="99">
        <f>IF(N332="zníž. prenesená",J332,0)</f>
        <v>0</v>
      </c>
      <c r="BI332" s="99">
        <f>IF(N332="nulová",J332,0)</f>
        <v>0</v>
      </c>
      <c r="BJ332" s="17" t="s">
        <v>102</v>
      </c>
      <c r="BK332" s="99">
        <f>ROUND(I332*H332,2)</f>
        <v>0</v>
      </c>
      <c r="BL332" s="17" t="s">
        <v>287</v>
      </c>
      <c r="BM332" s="173" t="s">
        <v>1088</v>
      </c>
    </row>
    <row r="333" spans="2:65" s="13" customFormat="1" ht="11.25">
      <c r="B333" s="181"/>
      <c r="D333" s="175" t="s">
        <v>191</v>
      </c>
      <c r="E333" s="182" t="s">
        <v>1</v>
      </c>
      <c r="F333" s="183" t="s">
        <v>106</v>
      </c>
      <c r="H333" s="184">
        <v>20.276</v>
      </c>
      <c r="I333" s="185"/>
      <c r="L333" s="181"/>
      <c r="M333" s="186"/>
      <c r="T333" s="187"/>
      <c r="AT333" s="182" t="s">
        <v>191</v>
      </c>
      <c r="AU333" s="182" t="s">
        <v>102</v>
      </c>
      <c r="AV333" s="13" t="s">
        <v>102</v>
      </c>
      <c r="AW333" s="13" t="s">
        <v>33</v>
      </c>
      <c r="AX333" s="13" t="s">
        <v>86</v>
      </c>
      <c r="AY333" s="182" t="s">
        <v>182</v>
      </c>
    </row>
    <row r="334" spans="2:65" s="1" customFormat="1" ht="44.25" customHeight="1">
      <c r="B334" s="34"/>
      <c r="C334" s="162" t="s">
        <v>672</v>
      </c>
      <c r="D334" s="162" t="s">
        <v>185</v>
      </c>
      <c r="E334" s="163" t="s">
        <v>766</v>
      </c>
      <c r="F334" s="164" t="s">
        <v>767</v>
      </c>
      <c r="G334" s="165" t="s">
        <v>188</v>
      </c>
      <c r="H334" s="166">
        <v>30.573</v>
      </c>
      <c r="I334" s="167"/>
      <c r="J334" s="168">
        <f>ROUND(I334*H334,2)</f>
        <v>0</v>
      </c>
      <c r="K334" s="169"/>
      <c r="L334" s="34"/>
      <c r="M334" s="170" t="s">
        <v>1</v>
      </c>
      <c r="N334" s="136" t="s">
        <v>44</v>
      </c>
      <c r="P334" s="171">
        <f>O334*H334</f>
        <v>0</v>
      </c>
      <c r="Q334" s="171">
        <v>3.3948000000000002E-4</v>
      </c>
      <c r="R334" s="171">
        <f>Q334*H334</f>
        <v>1.037892204E-2</v>
      </c>
      <c r="S334" s="171">
        <v>0</v>
      </c>
      <c r="T334" s="172">
        <f>S334*H334</f>
        <v>0</v>
      </c>
      <c r="AR334" s="173" t="s">
        <v>287</v>
      </c>
      <c r="AT334" s="173" t="s">
        <v>185</v>
      </c>
      <c r="AU334" s="173" t="s">
        <v>102</v>
      </c>
      <c r="AY334" s="17" t="s">
        <v>182</v>
      </c>
      <c r="BE334" s="99">
        <f>IF(N334="základná",J334,0)</f>
        <v>0</v>
      </c>
      <c r="BF334" s="99">
        <f>IF(N334="znížená",J334,0)</f>
        <v>0</v>
      </c>
      <c r="BG334" s="99">
        <f>IF(N334="zákl. prenesená",J334,0)</f>
        <v>0</v>
      </c>
      <c r="BH334" s="99">
        <f>IF(N334="zníž. prenesená",J334,0)</f>
        <v>0</v>
      </c>
      <c r="BI334" s="99">
        <f>IF(N334="nulová",J334,0)</f>
        <v>0</v>
      </c>
      <c r="BJ334" s="17" t="s">
        <v>102</v>
      </c>
      <c r="BK334" s="99">
        <f>ROUND(I334*H334,2)</f>
        <v>0</v>
      </c>
      <c r="BL334" s="17" t="s">
        <v>287</v>
      </c>
      <c r="BM334" s="173" t="s">
        <v>1089</v>
      </c>
    </row>
    <row r="335" spans="2:65" s="13" customFormat="1" ht="11.25">
      <c r="B335" s="181"/>
      <c r="D335" s="175" t="s">
        <v>191</v>
      </c>
      <c r="E335" s="182" t="s">
        <v>1</v>
      </c>
      <c r="F335" s="183" t="s">
        <v>122</v>
      </c>
      <c r="H335" s="184">
        <v>30.573</v>
      </c>
      <c r="I335" s="185"/>
      <c r="L335" s="181"/>
      <c r="M335" s="186"/>
      <c r="T335" s="187"/>
      <c r="AT335" s="182" t="s">
        <v>191</v>
      </c>
      <c r="AU335" s="182" t="s">
        <v>102</v>
      </c>
      <c r="AV335" s="13" t="s">
        <v>102</v>
      </c>
      <c r="AW335" s="13" t="s">
        <v>33</v>
      </c>
      <c r="AX335" s="13" t="s">
        <v>86</v>
      </c>
      <c r="AY335" s="182" t="s">
        <v>182</v>
      </c>
    </row>
    <row r="336" spans="2:65" s="1" customFormat="1" ht="21.75" customHeight="1">
      <c r="B336" s="34"/>
      <c r="C336" s="162" t="s">
        <v>678</v>
      </c>
      <c r="D336" s="162" t="s">
        <v>185</v>
      </c>
      <c r="E336" s="163" t="s">
        <v>770</v>
      </c>
      <c r="F336" s="164" t="s">
        <v>771</v>
      </c>
      <c r="G336" s="165" t="s">
        <v>188</v>
      </c>
      <c r="H336" s="166">
        <v>12.228999999999999</v>
      </c>
      <c r="I336" s="167"/>
      <c r="J336" s="168">
        <f>ROUND(I336*H336,2)</f>
        <v>0</v>
      </c>
      <c r="K336" s="169"/>
      <c r="L336" s="34"/>
      <c r="M336" s="170" t="s">
        <v>1</v>
      </c>
      <c r="N336" s="136" t="s">
        <v>44</v>
      </c>
      <c r="P336" s="171">
        <f>O336*H336</f>
        <v>0</v>
      </c>
      <c r="Q336" s="171">
        <v>3.31E-3</v>
      </c>
      <c r="R336" s="171">
        <f>Q336*H336</f>
        <v>4.0477989999999998E-2</v>
      </c>
      <c r="S336" s="171">
        <v>0</v>
      </c>
      <c r="T336" s="172">
        <f>S336*H336</f>
        <v>0</v>
      </c>
      <c r="AR336" s="173" t="s">
        <v>287</v>
      </c>
      <c r="AT336" s="173" t="s">
        <v>185</v>
      </c>
      <c r="AU336" s="173" t="s">
        <v>102</v>
      </c>
      <c r="AY336" s="17" t="s">
        <v>182</v>
      </c>
      <c r="BE336" s="99">
        <f>IF(N336="základná",J336,0)</f>
        <v>0</v>
      </c>
      <c r="BF336" s="99">
        <f>IF(N336="znížená",J336,0)</f>
        <v>0</v>
      </c>
      <c r="BG336" s="99">
        <f>IF(N336="zákl. prenesená",J336,0)</f>
        <v>0</v>
      </c>
      <c r="BH336" s="99">
        <f>IF(N336="zníž. prenesená",J336,0)</f>
        <v>0</v>
      </c>
      <c r="BI336" s="99">
        <f>IF(N336="nulová",J336,0)</f>
        <v>0</v>
      </c>
      <c r="BJ336" s="17" t="s">
        <v>102</v>
      </c>
      <c r="BK336" s="99">
        <f>ROUND(I336*H336,2)</f>
        <v>0</v>
      </c>
      <c r="BL336" s="17" t="s">
        <v>287</v>
      </c>
      <c r="BM336" s="173" t="s">
        <v>1090</v>
      </c>
    </row>
    <row r="337" spans="2:65" s="13" customFormat="1" ht="11.25">
      <c r="B337" s="181"/>
      <c r="D337" s="175" t="s">
        <v>191</v>
      </c>
      <c r="E337" s="182" t="s">
        <v>1</v>
      </c>
      <c r="F337" s="183" t="s">
        <v>773</v>
      </c>
      <c r="H337" s="184">
        <v>12.228999999999999</v>
      </c>
      <c r="I337" s="185"/>
      <c r="L337" s="181"/>
      <c r="M337" s="186"/>
      <c r="T337" s="187"/>
      <c r="AT337" s="182" t="s">
        <v>191</v>
      </c>
      <c r="AU337" s="182" t="s">
        <v>102</v>
      </c>
      <c r="AV337" s="13" t="s">
        <v>102</v>
      </c>
      <c r="AW337" s="13" t="s">
        <v>33</v>
      </c>
      <c r="AX337" s="13" t="s">
        <v>78</v>
      </c>
      <c r="AY337" s="182" t="s">
        <v>182</v>
      </c>
    </row>
    <row r="338" spans="2:65" s="15" customFormat="1" ht="11.25">
      <c r="B338" s="195"/>
      <c r="D338" s="175" t="s">
        <v>191</v>
      </c>
      <c r="E338" s="196" t="s">
        <v>1</v>
      </c>
      <c r="F338" s="197" t="s">
        <v>201</v>
      </c>
      <c r="H338" s="198">
        <v>12.228999999999999</v>
      </c>
      <c r="I338" s="199"/>
      <c r="L338" s="195"/>
      <c r="M338" s="200"/>
      <c r="T338" s="201"/>
      <c r="AT338" s="196" t="s">
        <v>191</v>
      </c>
      <c r="AU338" s="196" t="s">
        <v>102</v>
      </c>
      <c r="AV338" s="15" t="s">
        <v>189</v>
      </c>
      <c r="AW338" s="15" t="s">
        <v>33</v>
      </c>
      <c r="AX338" s="15" t="s">
        <v>86</v>
      </c>
      <c r="AY338" s="196" t="s">
        <v>182</v>
      </c>
    </row>
    <row r="339" spans="2:65" s="11" customFormat="1" ht="22.9" customHeight="1">
      <c r="B339" s="151"/>
      <c r="D339" s="152" t="s">
        <v>77</v>
      </c>
      <c r="E339" s="160" t="s">
        <v>1091</v>
      </c>
      <c r="F339" s="160" t="s">
        <v>1092</v>
      </c>
      <c r="I339" s="154"/>
      <c r="J339" s="161">
        <f>BK339</f>
        <v>0</v>
      </c>
      <c r="L339" s="151"/>
      <c r="M339" s="155"/>
      <c r="P339" s="156">
        <f>P340</f>
        <v>0</v>
      </c>
      <c r="R339" s="156">
        <f>R340</f>
        <v>0</v>
      </c>
      <c r="T339" s="157">
        <f>T340</f>
        <v>4.0000000000000001E-3</v>
      </c>
      <c r="AR339" s="152" t="s">
        <v>102</v>
      </c>
      <c r="AT339" s="158" t="s">
        <v>77</v>
      </c>
      <c r="AU339" s="158" t="s">
        <v>86</v>
      </c>
      <c r="AY339" s="152" t="s">
        <v>182</v>
      </c>
      <c r="BK339" s="159">
        <f>BK340</f>
        <v>0</v>
      </c>
    </row>
    <row r="340" spans="2:65" s="1" customFormat="1" ht="16.5" customHeight="1">
      <c r="B340" s="34"/>
      <c r="C340" s="162" t="s">
        <v>683</v>
      </c>
      <c r="D340" s="162" t="s">
        <v>185</v>
      </c>
      <c r="E340" s="163" t="s">
        <v>1093</v>
      </c>
      <c r="F340" s="164" t="s">
        <v>1094</v>
      </c>
      <c r="G340" s="165" t="s">
        <v>255</v>
      </c>
      <c r="H340" s="166">
        <v>2</v>
      </c>
      <c r="I340" s="167"/>
      <c r="J340" s="168">
        <f>ROUND(I340*H340,2)</f>
        <v>0</v>
      </c>
      <c r="K340" s="169"/>
      <c r="L340" s="34"/>
      <c r="M340" s="170" t="s">
        <v>1</v>
      </c>
      <c r="N340" s="136" t="s">
        <v>44</v>
      </c>
      <c r="P340" s="171">
        <f>O340*H340</f>
        <v>0</v>
      </c>
      <c r="Q340" s="171">
        <v>0</v>
      </c>
      <c r="R340" s="171">
        <f>Q340*H340</f>
        <v>0</v>
      </c>
      <c r="S340" s="171">
        <v>2E-3</v>
      </c>
      <c r="T340" s="172">
        <f>S340*H340</f>
        <v>4.0000000000000001E-3</v>
      </c>
      <c r="AR340" s="173" t="s">
        <v>287</v>
      </c>
      <c r="AT340" s="173" t="s">
        <v>185</v>
      </c>
      <c r="AU340" s="173" t="s">
        <v>102</v>
      </c>
      <c r="AY340" s="17" t="s">
        <v>182</v>
      </c>
      <c r="BE340" s="99">
        <f>IF(N340="základná",J340,0)</f>
        <v>0</v>
      </c>
      <c r="BF340" s="99">
        <f>IF(N340="znížená",J340,0)</f>
        <v>0</v>
      </c>
      <c r="BG340" s="99">
        <f>IF(N340="zákl. prenesená",J340,0)</f>
        <v>0</v>
      </c>
      <c r="BH340" s="99">
        <f>IF(N340="zníž. prenesená",J340,0)</f>
        <v>0</v>
      </c>
      <c r="BI340" s="99">
        <f>IF(N340="nulová",J340,0)</f>
        <v>0</v>
      </c>
      <c r="BJ340" s="17" t="s">
        <v>102</v>
      </c>
      <c r="BK340" s="99">
        <f>ROUND(I340*H340,2)</f>
        <v>0</v>
      </c>
      <c r="BL340" s="17" t="s">
        <v>287</v>
      </c>
      <c r="BM340" s="173" t="s">
        <v>1095</v>
      </c>
    </row>
    <row r="341" spans="2:65" s="11" customFormat="1" ht="25.9" customHeight="1">
      <c r="B341" s="151"/>
      <c r="D341" s="152" t="s">
        <v>77</v>
      </c>
      <c r="E341" s="153" t="s">
        <v>336</v>
      </c>
      <c r="F341" s="153" t="s">
        <v>774</v>
      </c>
      <c r="I341" s="154"/>
      <c r="J341" s="134">
        <f>BK341</f>
        <v>0</v>
      </c>
      <c r="L341" s="151"/>
      <c r="M341" s="155"/>
      <c r="P341" s="156">
        <f>P342+P353</f>
        <v>0</v>
      </c>
      <c r="R341" s="156">
        <f>R342+R353</f>
        <v>7.4999999999999997E-3</v>
      </c>
      <c r="T341" s="157">
        <f>T342+T353</f>
        <v>0</v>
      </c>
      <c r="AR341" s="152" t="s">
        <v>199</v>
      </c>
      <c r="AT341" s="158" t="s">
        <v>77</v>
      </c>
      <c r="AU341" s="158" t="s">
        <v>78</v>
      </c>
      <c r="AY341" s="152" t="s">
        <v>182</v>
      </c>
      <c r="BK341" s="159">
        <f>BK342+BK353</f>
        <v>0</v>
      </c>
    </row>
    <row r="342" spans="2:65" s="11" customFormat="1" ht="22.9" customHeight="1">
      <c r="B342" s="151"/>
      <c r="D342" s="152" t="s">
        <v>77</v>
      </c>
      <c r="E342" s="160" t="s">
        <v>775</v>
      </c>
      <c r="F342" s="160" t="s">
        <v>776</v>
      </c>
      <c r="I342" s="154"/>
      <c r="J342" s="161">
        <f>BK342</f>
        <v>0</v>
      </c>
      <c r="L342" s="151"/>
      <c r="M342" s="155"/>
      <c r="P342" s="156">
        <f>SUM(P343:P352)</f>
        <v>0</v>
      </c>
      <c r="R342" s="156">
        <f>SUM(R343:R352)</f>
        <v>7.4999999999999997E-3</v>
      </c>
      <c r="T342" s="157">
        <f>SUM(T343:T352)</f>
        <v>0</v>
      </c>
      <c r="AR342" s="152" t="s">
        <v>199</v>
      </c>
      <c r="AT342" s="158" t="s">
        <v>77</v>
      </c>
      <c r="AU342" s="158" t="s">
        <v>86</v>
      </c>
      <c r="AY342" s="152" t="s">
        <v>182</v>
      </c>
      <c r="BK342" s="159">
        <f>SUM(BK343:BK352)</f>
        <v>0</v>
      </c>
    </row>
    <row r="343" spans="2:65" s="1" customFormat="1" ht="24.2" customHeight="1">
      <c r="B343" s="34"/>
      <c r="C343" s="162" t="s">
        <v>688</v>
      </c>
      <c r="D343" s="162" t="s">
        <v>185</v>
      </c>
      <c r="E343" s="163" t="s">
        <v>778</v>
      </c>
      <c r="F343" s="164" t="s">
        <v>779</v>
      </c>
      <c r="G343" s="165" t="s">
        <v>255</v>
      </c>
      <c r="H343" s="166">
        <v>3</v>
      </c>
      <c r="I343" s="167"/>
      <c r="J343" s="168">
        <f>ROUND(I343*H343,2)</f>
        <v>0</v>
      </c>
      <c r="K343" s="169"/>
      <c r="L343" s="34"/>
      <c r="M343" s="170" t="s">
        <v>1</v>
      </c>
      <c r="N343" s="136" t="s">
        <v>44</v>
      </c>
      <c r="P343" s="171">
        <f>O343*H343</f>
        <v>0</v>
      </c>
      <c r="Q343" s="171">
        <v>0</v>
      </c>
      <c r="R343" s="171">
        <f>Q343*H343</f>
        <v>0</v>
      </c>
      <c r="S343" s="171">
        <v>0</v>
      </c>
      <c r="T343" s="172">
        <f>S343*H343</f>
        <v>0</v>
      </c>
      <c r="AR343" s="173" t="s">
        <v>501</v>
      </c>
      <c r="AT343" s="173" t="s">
        <v>185</v>
      </c>
      <c r="AU343" s="173" t="s">
        <v>102</v>
      </c>
      <c r="AY343" s="17" t="s">
        <v>182</v>
      </c>
      <c r="BE343" s="99">
        <f>IF(N343="základná",J343,0)</f>
        <v>0</v>
      </c>
      <c r="BF343" s="99">
        <f>IF(N343="znížená",J343,0)</f>
        <v>0</v>
      </c>
      <c r="BG343" s="99">
        <f>IF(N343="zákl. prenesená",J343,0)</f>
        <v>0</v>
      </c>
      <c r="BH343" s="99">
        <f>IF(N343="zníž. prenesená",J343,0)</f>
        <v>0</v>
      </c>
      <c r="BI343" s="99">
        <f>IF(N343="nulová",J343,0)</f>
        <v>0</v>
      </c>
      <c r="BJ343" s="17" t="s">
        <v>102</v>
      </c>
      <c r="BK343" s="99">
        <f>ROUND(I343*H343,2)</f>
        <v>0</v>
      </c>
      <c r="BL343" s="17" t="s">
        <v>501</v>
      </c>
      <c r="BM343" s="173" t="s">
        <v>1096</v>
      </c>
    </row>
    <row r="344" spans="2:65" s="13" customFormat="1" ht="11.25">
      <c r="B344" s="181"/>
      <c r="D344" s="175" t="s">
        <v>191</v>
      </c>
      <c r="E344" s="182" t="s">
        <v>1</v>
      </c>
      <c r="F344" s="183" t="s">
        <v>199</v>
      </c>
      <c r="H344" s="184">
        <v>3</v>
      </c>
      <c r="I344" s="185"/>
      <c r="L344" s="181"/>
      <c r="M344" s="186"/>
      <c r="T344" s="187"/>
      <c r="AT344" s="182" t="s">
        <v>191</v>
      </c>
      <c r="AU344" s="182" t="s">
        <v>102</v>
      </c>
      <c r="AV344" s="13" t="s">
        <v>102</v>
      </c>
      <c r="AW344" s="13" t="s">
        <v>33</v>
      </c>
      <c r="AX344" s="13" t="s">
        <v>78</v>
      </c>
      <c r="AY344" s="182" t="s">
        <v>182</v>
      </c>
    </row>
    <row r="345" spans="2:65" s="15" customFormat="1" ht="11.25">
      <c r="B345" s="195"/>
      <c r="D345" s="175" t="s">
        <v>191</v>
      </c>
      <c r="E345" s="196" t="s">
        <v>1</v>
      </c>
      <c r="F345" s="197" t="s">
        <v>201</v>
      </c>
      <c r="H345" s="198">
        <v>3</v>
      </c>
      <c r="I345" s="199"/>
      <c r="L345" s="195"/>
      <c r="M345" s="200"/>
      <c r="T345" s="201"/>
      <c r="AT345" s="196" t="s">
        <v>191</v>
      </c>
      <c r="AU345" s="196" t="s">
        <v>102</v>
      </c>
      <c r="AV345" s="15" t="s">
        <v>189</v>
      </c>
      <c r="AW345" s="15" t="s">
        <v>33</v>
      </c>
      <c r="AX345" s="15" t="s">
        <v>86</v>
      </c>
      <c r="AY345" s="196" t="s">
        <v>182</v>
      </c>
    </row>
    <row r="346" spans="2:65" s="1" customFormat="1" ht="24.2" customHeight="1">
      <c r="B346" s="34"/>
      <c r="C346" s="202" t="s">
        <v>692</v>
      </c>
      <c r="D346" s="202" t="s">
        <v>336</v>
      </c>
      <c r="E346" s="203" t="s">
        <v>782</v>
      </c>
      <c r="F346" s="204" t="s">
        <v>783</v>
      </c>
      <c r="G346" s="205" t="s">
        <v>255</v>
      </c>
      <c r="H346" s="206">
        <v>3</v>
      </c>
      <c r="I346" s="207"/>
      <c r="J346" s="208">
        <f>ROUND(I346*H346,2)</f>
        <v>0</v>
      </c>
      <c r="K346" s="209"/>
      <c r="L346" s="210"/>
      <c r="M346" s="211" t="s">
        <v>1</v>
      </c>
      <c r="N346" s="212" t="s">
        <v>44</v>
      </c>
      <c r="P346" s="171">
        <f>O346*H346</f>
        <v>0</v>
      </c>
      <c r="Q346" s="171">
        <v>2.5000000000000001E-3</v>
      </c>
      <c r="R346" s="171">
        <f>Q346*H346</f>
        <v>7.4999999999999997E-3</v>
      </c>
      <c r="S346" s="171">
        <v>0</v>
      </c>
      <c r="T346" s="172">
        <f>S346*H346</f>
        <v>0</v>
      </c>
      <c r="AR346" s="173" t="s">
        <v>784</v>
      </c>
      <c r="AT346" s="173" t="s">
        <v>336</v>
      </c>
      <c r="AU346" s="173" t="s">
        <v>102</v>
      </c>
      <c r="AY346" s="17" t="s">
        <v>182</v>
      </c>
      <c r="BE346" s="99">
        <f>IF(N346="základná",J346,0)</f>
        <v>0</v>
      </c>
      <c r="BF346" s="99">
        <f>IF(N346="znížená",J346,0)</f>
        <v>0</v>
      </c>
      <c r="BG346" s="99">
        <f>IF(N346="zákl. prenesená",J346,0)</f>
        <v>0</v>
      </c>
      <c r="BH346" s="99">
        <f>IF(N346="zníž. prenesená",J346,0)</f>
        <v>0</v>
      </c>
      <c r="BI346" s="99">
        <f>IF(N346="nulová",J346,0)</f>
        <v>0</v>
      </c>
      <c r="BJ346" s="17" t="s">
        <v>102</v>
      </c>
      <c r="BK346" s="99">
        <f>ROUND(I346*H346,2)</f>
        <v>0</v>
      </c>
      <c r="BL346" s="17" t="s">
        <v>784</v>
      </c>
      <c r="BM346" s="173" t="s">
        <v>1097</v>
      </c>
    </row>
    <row r="347" spans="2:65" s="1" customFormat="1" ht="21.75" customHeight="1">
      <c r="B347" s="34"/>
      <c r="C347" s="162" t="s">
        <v>697</v>
      </c>
      <c r="D347" s="162" t="s">
        <v>185</v>
      </c>
      <c r="E347" s="163" t="s">
        <v>787</v>
      </c>
      <c r="F347" s="164" t="s">
        <v>788</v>
      </c>
      <c r="G347" s="165" t="s">
        <v>255</v>
      </c>
      <c r="H347" s="166">
        <v>3</v>
      </c>
      <c r="I347" s="167"/>
      <c r="J347" s="168">
        <f>ROUND(I347*H347,2)</f>
        <v>0</v>
      </c>
      <c r="K347" s="169"/>
      <c r="L347" s="34"/>
      <c r="M347" s="170" t="s">
        <v>1</v>
      </c>
      <c r="N347" s="136" t="s">
        <v>44</v>
      </c>
      <c r="P347" s="171">
        <f>O347*H347</f>
        <v>0</v>
      </c>
      <c r="Q347" s="171">
        <v>0</v>
      </c>
      <c r="R347" s="171">
        <f>Q347*H347</f>
        <v>0</v>
      </c>
      <c r="S347" s="171">
        <v>0</v>
      </c>
      <c r="T347" s="172">
        <f>S347*H347</f>
        <v>0</v>
      </c>
      <c r="AR347" s="173" t="s">
        <v>501</v>
      </c>
      <c r="AT347" s="173" t="s">
        <v>185</v>
      </c>
      <c r="AU347" s="173" t="s">
        <v>102</v>
      </c>
      <c r="AY347" s="17" t="s">
        <v>182</v>
      </c>
      <c r="BE347" s="99">
        <f>IF(N347="základná",J347,0)</f>
        <v>0</v>
      </c>
      <c r="BF347" s="99">
        <f>IF(N347="znížená",J347,0)</f>
        <v>0</v>
      </c>
      <c r="BG347" s="99">
        <f>IF(N347="zákl. prenesená",J347,0)</f>
        <v>0</v>
      </c>
      <c r="BH347" s="99">
        <f>IF(N347="zníž. prenesená",J347,0)</f>
        <v>0</v>
      </c>
      <c r="BI347" s="99">
        <f>IF(N347="nulová",J347,0)</f>
        <v>0</v>
      </c>
      <c r="BJ347" s="17" t="s">
        <v>102</v>
      </c>
      <c r="BK347" s="99">
        <f>ROUND(I347*H347,2)</f>
        <v>0</v>
      </c>
      <c r="BL347" s="17" t="s">
        <v>501</v>
      </c>
      <c r="BM347" s="173" t="s">
        <v>1098</v>
      </c>
    </row>
    <row r="348" spans="2:65" s="1" customFormat="1" ht="24.2" customHeight="1">
      <c r="B348" s="34"/>
      <c r="C348" s="162" t="s">
        <v>703</v>
      </c>
      <c r="D348" s="162" t="s">
        <v>185</v>
      </c>
      <c r="E348" s="163" t="s">
        <v>791</v>
      </c>
      <c r="F348" s="164" t="s">
        <v>792</v>
      </c>
      <c r="G348" s="165" t="s">
        <v>793</v>
      </c>
      <c r="H348" s="166">
        <v>1</v>
      </c>
      <c r="I348" s="167"/>
      <c r="J348" s="168">
        <f>ROUND(I348*H348,2)</f>
        <v>0</v>
      </c>
      <c r="K348" s="169"/>
      <c r="L348" s="34"/>
      <c r="M348" s="170" t="s">
        <v>1</v>
      </c>
      <c r="N348" s="136" t="s">
        <v>44</v>
      </c>
      <c r="P348" s="171">
        <f>O348*H348</f>
        <v>0</v>
      </c>
      <c r="Q348" s="171">
        <v>0</v>
      </c>
      <c r="R348" s="171">
        <f>Q348*H348</f>
        <v>0</v>
      </c>
      <c r="S348" s="171">
        <v>0</v>
      </c>
      <c r="T348" s="172">
        <f>S348*H348</f>
        <v>0</v>
      </c>
      <c r="AR348" s="173" t="s">
        <v>501</v>
      </c>
      <c r="AT348" s="173" t="s">
        <v>185</v>
      </c>
      <c r="AU348" s="173" t="s">
        <v>102</v>
      </c>
      <c r="AY348" s="17" t="s">
        <v>182</v>
      </c>
      <c r="BE348" s="99">
        <f>IF(N348="základná",J348,0)</f>
        <v>0</v>
      </c>
      <c r="BF348" s="99">
        <f>IF(N348="znížená",J348,0)</f>
        <v>0</v>
      </c>
      <c r="BG348" s="99">
        <f>IF(N348="zákl. prenesená",J348,0)</f>
        <v>0</v>
      </c>
      <c r="BH348" s="99">
        <f>IF(N348="zníž. prenesená",J348,0)</f>
        <v>0</v>
      </c>
      <c r="BI348" s="99">
        <f>IF(N348="nulová",J348,0)</f>
        <v>0</v>
      </c>
      <c r="BJ348" s="17" t="s">
        <v>102</v>
      </c>
      <c r="BK348" s="99">
        <f>ROUND(I348*H348,2)</f>
        <v>0</v>
      </c>
      <c r="BL348" s="17" t="s">
        <v>501</v>
      </c>
      <c r="BM348" s="173" t="s">
        <v>1099</v>
      </c>
    </row>
    <row r="349" spans="2:65" s="1" customFormat="1" ht="24.2" customHeight="1">
      <c r="B349" s="34"/>
      <c r="C349" s="162" t="s">
        <v>707</v>
      </c>
      <c r="D349" s="162" t="s">
        <v>185</v>
      </c>
      <c r="E349" s="163" t="s">
        <v>1100</v>
      </c>
      <c r="F349" s="164" t="s">
        <v>1101</v>
      </c>
      <c r="G349" s="165" t="s">
        <v>255</v>
      </c>
      <c r="H349" s="166">
        <v>1</v>
      </c>
      <c r="I349" s="167"/>
      <c r="J349" s="168">
        <f>ROUND(I349*H349,2)</f>
        <v>0</v>
      </c>
      <c r="K349" s="169"/>
      <c r="L349" s="34"/>
      <c r="M349" s="170" t="s">
        <v>1</v>
      </c>
      <c r="N349" s="136" t="s">
        <v>44</v>
      </c>
      <c r="P349" s="171">
        <f>O349*H349</f>
        <v>0</v>
      </c>
      <c r="Q349" s="171">
        <v>0</v>
      </c>
      <c r="R349" s="171">
        <f>Q349*H349</f>
        <v>0</v>
      </c>
      <c r="S349" s="171">
        <v>0</v>
      </c>
      <c r="T349" s="172">
        <f>S349*H349</f>
        <v>0</v>
      </c>
      <c r="AR349" s="173" t="s">
        <v>501</v>
      </c>
      <c r="AT349" s="173" t="s">
        <v>185</v>
      </c>
      <c r="AU349" s="173" t="s">
        <v>102</v>
      </c>
      <c r="AY349" s="17" t="s">
        <v>182</v>
      </c>
      <c r="BE349" s="99">
        <f>IF(N349="základná",J349,0)</f>
        <v>0</v>
      </c>
      <c r="BF349" s="99">
        <f>IF(N349="znížená",J349,0)</f>
        <v>0</v>
      </c>
      <c r="BG349" s="99">
        <f>IF(N349="zákl. prenesená",J349,0)</f>
        <v>0</v>
      </c>
      <c r="BH349" s="99">
        <f>IF(N349="zníž. prenesená",J349,0)</f>
        <v>0</v>
      </c>
      <c r="BI349" s="99">
        <f>IF(N349="nulová",J349,0)</f>
        <v>0</v>
      </c>
      <c r="BJ349" s="17" t="s">
        <v>102</v>
      </c>
      <c r="BK349" s="99">
        <f>ROUND(I349*H349,2)</f>
        <v>0</v>
      </c>
      <c r="BL349" s="17" t="s">
        <v>501</v>
      </c>
      <c r="BM349" s="173" t="s">
        <v>1102</v>
      </c>
    </row>
    <row r="350" spans="2:65" s="1" customFormat="1" ht="21.75" customHeight="1">
      <c r="B350" s="34"/>
      <c r="C350" s="162" t="s">
        <v>712</v>
      </c>
      <c r="D350" s="162" t="s">
        <v>185</v>
      </c>
      <c r="E350" s="163" t="s">
        <v>796</v>
      </c>
      <c r="F350" s="164" t="s">
        <v>797</v>
      </c>
      <c r="G350" s="165" t="s">
        <v>255</v>
      </c>
      <c r="H350" s="166">
        <v>3</v>
      </c>
      <c r="I350" s="167"/>
      <c r="J350" s="168">
        <f>ROUND(I350*H350,2)</f>
        <v>0</v>
      </c>
      <c r="K350" s="169"/>
      <c r="L350" s="34"/>
      <c r="M350" s="170" t="s">
        <v>1</v>
      </c>
      <c r="N350" s="136" t="s">
        <v>44</v>
      </c>
      <c r="P350" s="171">
        <f>O350*H350</f>
        <v>0</v>
      </c>
      <c r="Q350" s="171">
        <v>0</v>
      </c>
      <c r="R350" s="171">
        <f>Q350*H350</f>
        <v>0</v>
      </c>
      <c r="S350" s="171">
        <v>0</v>
      </c>
      <c r="T350" s="172">
        <f>S350*H350</f>
        <v>0</v>
      </c>
      <c r="AR350" s="173" t="s">
        <v>501</v>
      </c>
      <c r="AT350" s="173" t="s">
        <v>185</v>
      </c>
      <c r="AU350" s="173" t="s">
        <v>102</v>
      </c>
      <c r="AY350" s="17" t="s">
        <v>182</v>
      </c>
      <c r="BE350" s="99">
        <f>IF(N350="základná",J350,0)</f>
        <v>0</v>
      </c>
      <c r="BF350" s="99">
        <f>IF(N350="znížená",J350,0)</f>
        <v>0</v>
      </c>
      <c r="BG350" s="99">
        <f>IF(N350="zákl. prenesená",J350,0)</f>
        <v>0</v>
      </c>
      <c r="BH350" s="99">
        <f>IF(N350="zníž. prenesená",J350,0)</f>
        <v>0</v>
      </c>
      <c r="BI350" s="99">
        <f>IF(N350="nulová",J350,0)</f>
        <v>0</v>
      </c>
      <c r="BJ350" s="17" t="s">
        <v>102</v>
      </c>
      <c r="BK350" s="99">
        <f>ROUND(I350*H350,2)</f>
        <v>0</v>
      </c>
      <c r="BL350" s="17" t="s">
        <v>501</v>
      </c>
      <c r="BM350" s="173" t="s">
        <v>1103</v>
      </c>
    </row>
    <row r="351" spans="2:65" s="13" customFormat="1" ht="11.25">
      <c r="B351" s="181"/>
      <c r="D351" s="175" t="s">
        <v>191</v>
      </c>
      <c r="E351" s="182" t="s">
        <v>1</v>
      </c>
      <c r="F351" s="183" t="s">
        <v>1104</v>
      </c>
      <c r="H351" s="184">
        <v>3</v>
      </c>
      <c r="I351" s="185"/>
      <c r="L351" s="181"/>
      <c r="M351" s="186"/>
      <c r="T351" s="187"/>
      <c r="AT351" s="182" t="s">
        <v>191</v>
      </c>
      <c r="AU351" s="182" t="s">
        <v>102</v>
      </c>
      <c r="AV351" s="13" t="s">
        <v>102</v>
      </c>
      <c r="AW351" s="13" t="s">
        <v>33</v>
      </c>
      <c r="AX351" s="13" t="s">
        <v>78</v>
      </c>
      <c r="AY351" s="182" t="s">
        <v>182</v>
      </c>
    </row>
    <row r="352" spans="2:65" s="15" customFormat="1" ht="11.25">
      <c r="B352" s="195"/>
      <c r="D352" s="175" t="s">
        <v>191</v>
      </c>
      <c r="E352" s="196" t="s">
        <v>1</v>
      </c>
      <c r="F352" s="197" t="s">
        <v>201</v>
      </c>
      <c r="H352" s="198">
        <v>3</v>
      </c>
      <c r="I352" s="199"/>
      <c r="L352" s="195"/>
      <c r="M352" s="200"/>
      <c r="T352" s="201"/>
      <c r="AT352" s="196" t="s">
        <v>191</v>
      </c>
      <c r="AU352" s="196" t="s">
        <v>102</v>
      </c>
      <c r="AV352" s="15" t="s">
        <v>189</v>
      </c>
      <c r="AW352" s="15" t="s">
        <v>33</v>
      </c>
      <c r="AX352" s="15" t="s">
        <v>86</v>
      </c>
      <c r="AY352" s="196" t="s">
        <v>182</v>
      </c>
    </row>
    <row r="353" spans="2:65" s="11" customFormat="1" ht="22.9" customHeight="1">
      <c r="B353" s="151"/>
      <c r="D353" s="152" t="s">
        <v>77</v>
      </c>
      <c r="E353" s="160" t="s">
        <v>801</v>
      </c>
      <c r="F353" s="160" t="s">
        <v>802</v>
      </c>
      <c r="I353" s="154"/>
      <c r="J353" s="161">
        <f>BK353</f>
        <v>0</v>
      </c>
      <c r="L353" s="151"/>
      <c r="M353" s="155"/>
      <c r="P353" s="156">
        <f>SUM(P354:P356)</f>
        <v>0</v>
      </c>
      <c r="R353" s="156">
        <f>SUM(R354:R356)</f>
        <v>0</v>
      </c>
      <c r="T353" s="157">
        <f>SUM(T354:T356)</f>
        <v>0</v>
      </c>
      <c r="AR353" s="152" t="s">
        <v>199</v>
      </c>
      <c r="AT353" s="158" t="s">
        <v>77</v>
      </c>
      <c r="AU353" s="158" t="s">
        <v>86</v>
      </c>
      <c r="AY353" s="152" t="s">
        <v>182</v>
      </c>
      <c r="BK353" s="159">
        <f>SUM(BK354:BK356)</f>
        <v>0</v>
      </c>
    </row>
    <row r="354" spans="2:65" s="1" customFormat="1" ht="24.2" customHeight="1">
      <c r="B354" s="34"/>
      <c r="C354" s="162" t="s">
        <v>718</v>
      </c>
      <c r="D354" s="162" t="s">
        <v>185</v>
      </c>
      <c r="E354" s="163" t="s">
        <v>804</v>
      </c>
      <c r="F354" s="164" t="s">
        <v>805</v>
      </c>
      <c r="G354" s="165" t="s">
        <v>204</v>
      </c>
      <c r="H354" s="166">
        <v>20</v>
      </c>
      <c r="I354" s="167"/>
      <c r="J354" s="168">
        <f>ROUND(I354*H354,2)</f>
        <v>0</v>
      </c>
      <c r="K354" s="169"/>
      <c r="L354" s="34"/>
      <c r="M354" s="170" t="s">
        <v>1</v>
      </c>
      <c r="N354" s="136" t="s">
        <v>44</v>
      </c>
      <c r="P354" s="171">
        <f>O354*H354</f>
        <v>0</v>
      </c>
      <c r="Q354" s="171">
        <v>0</v>
      </c>
      <c r="R354" s="171">
        <f>Q354*H354</f>
        <v>0</v>
      </c>
      <c r="S354" s="171">
        <v>0</v>
      </c>
      <c r="T354" s="172">
        <f>S354*H354</f>
        <v>0</v>
      </c>
      <c r="AR354" s="173" t="s">
        <v>501</v>
      </c>
      <c r="AT354" s="173" t="s">
        <v>185</v>
      </c>
      <c r="AU354" s="173" t="s">
        <v>102</v>
      </c>
      <c r="AY354" s="17" t="s">
        <v>182</v>
      </c>
      <c r="BE354" s="99">
        <f>IF(N354="základná",J354,0)</f>
        <v>0</v>
      </c>
      <c r="BF354" s="99">
        <f>IF(N354="znížená",J354,0)</f>
        <v>0</v>
      </c>
      <c r="BG354" s="99">
        <f>IF(N354="zákl. prenesená",J354,0)</f>
        <v>0</v>
      </c>
      <c r="BH354" s="99">
        <f>IF(N354="zníž. prenesená",J354,0)</f>
        <v>0</v>
      </c>
      <c r="BI354" s="99">
        <f>IF(N354="nulová",J354,0)</f>
        <v>0</v>
      </c>
      <c r="BJ354" s="17" t="s">
        <v>102</v>
      </c>
      <c r="BK354" s="99">
        <f>ROUND(I354*H354,2)</f>
        <v>0</v>
      </c>
      <c r="BL354" s="17" t="s">
        <v>501</v>
      </c>
      <c r="BM354" s="173" t="s">
        <v>1105</v>
      </c>
    </row>
    <row r="355" spans="2:65" s="13" customFormat="1" ht="11.25">
      <c r="B355" s="181"/>
      <c r="D355" s="175" t="s">
        <v>191</v>
      </c>
      <c r="E355" s="182" t="s">
        <v>1</v>
      </c>
      <c r="F355" s="183" t="s">
        <v>1106</v>
      </c>
      <c r="H355" s="184">
        <v>20</v>
      </c>
      <c r="I355" s="185"/>
      <c r="L355" s="181"/>
      <c r="M355" s="186"/>
      <c r="T355" s="187"/>
      <c r="AT355" s="182" t="s">
        <v>191</v>
      </c>
      <c r="AU355" s="182" t="s">
        <v>102</v>
      </c>
      <c r="AV355" s="13" t="s">
        <v>102</v>
      </c>
      <c r="AW355" s="13" t="s">
        <v>33</v>
      </c>
      <c r="AX355" s="13" t="s">
        <v>78</v>
      </c>
      <c r="AY355" s="182" t="s">
        <v>182</v>
      </c>
    </row>
    <row r="356" spans="2:65" s="15" customFormat="1" ht="11.25">
      <c r="B356" s="195"/>
      <c r="D356" s="175" t="s">
        <v>191</v>
      </c>
      <c r="E356" s="196" t="s">
        <v>1</v>
      </c>
      <c r="F356" s="197" t="s">
        <v>201</v>
      </c>
      <c r="H356" s="198">
        <v>20</v>
      </c>
      <c r="I356" s="199"/>
      <c r="L356" s="195"/>
      <c r="M356" s="200"/>
      <c r="T356" s="201"/>
      <c r="AT356" s="196" t="s">
        <v>191</v>
      </c>
      <c r="AU356" s="196" t="s">
        <v>102</v>
      </c>
      <c r="AV356" s="15" t="s">
        <v>189</v>
      </c>
      <c r="AW356" s="15" t="s">
        <v>33</v>
      </c>
      <c r="AX356" s="15" t="s">
        <v>86</v>
      </c>
      <c r="AY356" s="196" t="s">
        <v>182</v>
      </c>
    </row>
    <row r="357" spans="2:65" s="11" customFormat="1" ht="25.9" customHeight="1">
      <c r="B357" s="151"/>
      <c r="D357" s="152" t="s">
        <v>77</v>
      </c>
      <c r="E357" s="153" t="s">
        <v>808</v>
      </c>
      <c r="F357" s="153" t="s">
        <v>809</v>
      </c>
      <c r="I357" s="154"/>
      <c r="J357" s="134">
        <f>BK357</f>
        <v>0</v>
      </c>
      <c r="L357" s="151"/>
      <c r="M357" s="155"/>
      <c r="P357" s="156">
        <f>SUM(P358:P360)</f>
        <v>0</v>
      </c>
      <c r="R357" s="156">
        <f>SUM(R358:R360)</f>
        <v>0</v>
      </c>
      <c r="T357" s="157">
        <f>SUM(T358:T360)</f>
        <v>0</v>
      </c>
      <c r="AR357" s="152" t="s">
        <v>189</v>
      </c>
      <c r="AT357" s="158" t="s">
        <v>77</v>
      </c>
      <c r="AU357" s="158" t="s">
        <v>78</v>
      </c>
      <c r="AY357" s="152" t="s">
        <v>182</v>
      </c>
      <c r="BK357" s="159">
        <f>SUM(BK358:BK360)</f>
        <v>0</v>
      </c>
    </row>
    <row r="358" spans="2:65" s="1" customFormat="1" ht="37.9" customHeight="1">
      <c r="B358" s="34"/>
      <c r="C358" s="162" t="s">
        <v>726</v>
      </c>
      <c r="D358" s="162" t="s">
        <v>185</v>
      </c>
      <c r="E358" s="163" t="s">
        <v>810</v>
      </c>
      <c r="F358" s="164" t="s">
        <v>811</v>
      </c>
      <c r="G358" s="165" t="s">
        <v>812</v>
      </c>
      <c r="H358" s="166">
        <v>10</v>
      </c>
      <c r="I358" s="167"/>
      <c r="J358" s="168">
        <f>ROUND(I358*H358,2)</f>
        <v>0</v>
      </c>
      <c r="K358" s="169"/>
      <c r="L358" s="34"/>
      <c r="M358" s="170" t="s">
        <v>1</v>
      </c>
      <c r="N358" s="136" t="s">
        <v>44</v>
      </c>
      <c r="P358" s="171">
        <f>O358*H358</f>
        <v>0</v>
      </c>
      <c r="Q358" s="171">
        <v>0</v>
      </c>
      <c r="R358" s="171">
        <f>Q358*H358</f>
        <v>0</v>
      </c>
      <c r="S358" s="171">
        <v>0</v>
      </c>
      <c r="T358" s="172">
        <f>S358*H358</f>
        <v>0</v>
      </c>
      <c r="AR358" s="173" t="s">
        <v>813</v>
      </c>
      <c r="AT358" s="173" t="s">
        <v>185</v>
      </c>
      <c r="AU358" s="173" t="s">
        <v>86</v>
      </c>
      <c r="AY358" s="17" t="s">
        <v>182</v>
      </c>
      <c r="BE358" s="99">
        <f>IF(N358="základná",J358,0)</f>
        <v>0</v>
      </c>
      <c r="BF358" s="99">
        <f>IF(N358="znížená",J358,0)</f>
        <v>0</v>
      </c>
      <c r="BG358" s="99">
        <f>IF(N358="zákl. prenesená",J358,0)</f>
        <v>0</v>
      </c>
      <c r="BH358" s="99">
        <f>IF(N358="zníž. prenesená",J358,0)</f>
        <v>0</v>
      </c>
      <c r="BI358" s="99">
        <f>IF(N358="nulová",J358,0)</f>
        <v>0</v>
      </c>
      <c r="BJ358" s="17" t="s">
        <v>102</v>
      </c>
      <c r="BK358" s="99">
        <f>ROUND(I358*H358,2)</f>
        <v>0</v>
      </c>
      <c r="BL358" s="17" t="s">
        <v>813</v>
      </c>
      <c r="BM358" s="173" t="s">
        <v>1107</v>
      </c>
    </row>
    <row r="359" spans="2:65" s="13" customFormat="1" ht="22.5">
      <c r="B359" s="181"/>
      <c r="D359" s="175" t="s">
        <v>191</v>
      </c>
      <c r="E359" s="182" t="s">
        <v>1</v>
      </c>
      <c r="F359" s="183" t="s">
        <v>1108</v>
      </c>
      <c r="H359" s="184">
        <v>10</v>
      </c>
      <c r="I359" s="185"/>
      <c r="L359" s="181"/>
      <c r="M359" s="186"/>
      <c r="T359" s="187"/>
      <c r="AT359" s="182" t="s">
        <v>191</v>
      </c>
      <c r="AU359" s="182" t="s">
        <v>86</v>
      </c>
      <c r="AV359" s="13" t="s">
        <v>102</v>
      </c>
      <c r="AW359" s="13" t="s">
        <v>33</v>
      </c>
      <c r="AX359" s="13" t="s">
        <v>78</v>
      </c>
      <c r="AY359" s="182" t="s">
        <v>182</v>
      </c>
    </row>
    <row r="360" spans="2:65" s="15" customFormat="1" ht="11.25">
      <c r="B360" s="195"/>
      <c r="D360" s="175" t="s">
        <v>191</v>
      </c>
      <c r="E360" s="196" t="s">
        <v>1</v>
      </c>
      <c r="F360" s="197" t="s">
        <v>201</v>
      </c>
      <c r="H360" s="198">
        <v>10</v>
      </c>
      <c r="I360" s="199"/>
      <c r="L360" s="195"/>
      <c r="M360" s="200"/>
      <c r="T360" s="201"/>
      <c r="AT360" s="196" t="s">
        <v>191</v>
      </c>
      <c r="AU360" s="196" t="s">
        <v>86</v>
      </c>
      <c r="AV360" s="15" t="s">
        <v>189</v>
      </c>
      <c r="AW360" s="15" t="s">
        <v>33</v>
      </c>
      <c r="AX360" s="15" t="s">
        <v>86</v>
      </c>
      <c r="AY360" s="196" t="s">
        <v>182</v>
      </c>
    </row>
    <row r="361" spans="2:65" s="11" customFormat="1" ht="25.9" customHeight="1">
      <c r="B361" s="151"/>
      <c r="D361" s="152" t="s">
        <v>77</v>
      </c>
      <c r="E361" s="153" t="s">
        <v>161</v>
      </c>
      <c r="F361" s="153" t="s">
        <v>816</v>
      </c>
      <c r="I361" s="154"/>
      <c r="J361" s="134">
        <f>BK361</f>
        <v>0</v>
      </c>
      <c r="L361" s="151"/>
      <c r="M361" s="155"/>
      <c r="P361" s="156">
        <f>SUM(P362:P363)</f>
        <v>0</v>
      </c>
      <c r="R361" s="156">
        <f>SUM(R362:R363)</f>
        <v>0</v>
      </c>
      <c r="T361" s="157">
        <f>SUM(T362:T363)</f>
        <v>0</v>
      </c>
      <c r="AR361" s="152" t="s">
        <v>216</v>
      </c>
      <c r="AT361" s="158" t="s">
        <v>77</v>
      </c>
      <c r="AU361" s="158" t="s">
        <v>78</v>
      </c>
      <c r="AY361" s="152" t="s">
        <v>182</v>
      </c>
      <c r="BK361" s="159">
        <f>SUM(BK362:BK363)</f>
        <v>0</v>
      </c>
    </row>
    <row r="362" spans="2:65" s="1" customFormat="1" ht="44.25" customHeight="1">
      <c r="B362" s="34"/>
      <c r="C362" s="162" t="s">
        <v>730</v>
      </c>
      <c r="D362" s="162" t="s">
        <v>185</v>
      </c>
      <c r="E362" s="163" t="s">
        <v>818</v>
      </c>
      <c r="F362" s="164" t="s">
        <v>819</v>
      </c>
      <c r="G362" s="165" t="s">
        <v>820</v>
      </c>
      <c r="H362" s="166">
        <v>1</v>
      </c>
      <c r="I362" s="167"/>
      <c r="J362" s="168">
        <f>ROUND(I362*H362,2)</f>
        <v>0</v>
      </c>
      <c r="K362" s="169"/>
      <c r="L362" s="34"/>
      <c r="M362" s="170" t="s">
        <v>1</v>
      </c>
      <c r="N362" s="136" t="s">
        <v>44</v>
      </c>
      <c r="P362" s="171">
        <f>O362*H362</f>
        <v>0</v>
      </c>
      <c r="Q362" s="171">
        <v>0</v>
      </c>
      <c r="R362" s="171">
        <f>Q362*H362</f>
        <v>0</v>
      </c>
      <c r="S362" s="171">
        <v>0</v>
      </c>
      <c r="T362" s="172">
        <f>S362*H362</f>
        <v>0</v>
      </c>
      <c r="AR362" s="173" t="s">
        <v>821</v>
      </c>
      <c r="AT362" s="173" t="s">
        <v>185</v>
      </c>
      <c r="AU362" s="173" t="s">
        <v>86</v>
      </c>
      <c r="AY362" s="17" t="s">
        <v>182</v>
      </c>
      <c r="BE362" s="99">
        <f>IF(N362="základná",J362,0)</f>
        <v>0</v>
      </c>
      <c r="BF362" s="99">
        <f>IF(N362="znížená",J362,0)</f>
        <v>0</v>
      </c>
      <c r="BG362" s="99">
        <f>IF(N362="zákl. prenesená",J362,0)</f>
        <v>0</v>
      </c>
      <c r="BH362" s="99">
        <f>IF(N362="zníž. prenesená",J362,0)</f>
        <v>0</v>
      </c>
      <c r="BI362" s="99">
        <f>IF(N362="nulová",J362,0)</f>
        <v>0</v>
      </c>
      <c r="BJ362" s="17" t="s">
        <v>102</v>
      </c>
      <c r="BK362" s="99">
        <f>ROUND(I362*H362,2)</f>
        <v>0</v>
      </c>
      <c r="BL362" s="17" t="s">
        <v>821</v>
      </c>
      <c r="BM362" s="173" t="s">
        <v>1109</v>
      </c>
    </row>
    <row r="363" spans="2:65" s="1" customFormat="1" ht="24.2" customHeight="1">
      <c r="B363" s="34"/>
      <c r="C363" s="162" t="s">
        <v>735</v>
      </c>
      <c r="D363" s="162" t="s">
        <v>185</v>
      </c>
      <c r="E363" s="163" t="s">
        <v>824</v>
      </c>
      <c r="F363" s="164" t="s">
        <v>825</v>
      </c>
      <c r="G363" s="165" t="s">
        <v>820</v>
      </c>
      <c r="H363" s="166">
        <v>1</v>
      </c>
      <c r="I363" s="167"/>
      <c r="J363" s="168">
        <f>ROUND(I363*H363,2)</f>
        <v>0</v>
      </c>
      <c r="K363" s="169"/>
      <c r="L363" s="34"/>
      <c r="M363" s="170" t="s">
        <v>1</v>
      </c>
      <c r="N363" s="136" t="s">
        <v>44</v>
      </c>
      <c r="P363" s="171">
        <f>O363*H363</f>
        <v>0</v>
      </c>
      <c r="Q363" s="171">
        <v>0</v>
      </c>
      <c r="R363" s="171">
        <f>Q363*H363</f>
        <v>0</v>
      </c>
      <c r="S363" s="171">
        <v>0</v>
      </c>
      <c r="T363" s="172">
        <f>S363*H363</f>
        <v>0</v>
      </c>
      <c r="AR363" s="173" t="s">
        <v>821</v>
      </c>
      <c r="AT363" s="173" t="s">
        <v>185</v>
      </c>
      <c r="AU363" s="173" t="s">
        <v>86</v>
      </c>
      <c r="AY363" s="17" t="s">
        <v>182</v>
      </c>
      <c r="BE363" s="99">
        <f>IF(N363="základná",J363,0)</f>
        <v>0</v>
      </c>
      <c r="BF363" s="99">
        <f>IF(N363="znížená",J363,0)</f>
        <v>0</v>
      </c>
      <c r="BG363" s="99">
        <f>IF(N363="zákl. prenesená",J363,0)</f>
        <v>0</v>
      </c>
      <c r="BH363" s="99">
        <f>IF(N363="zníž. prenesená",J363,0)</f>
        <v>0</v>
      </c>
      <c r="BI363" s="99">
        <f>IF(N363="nulová",J363,0)</f>
        <v>0</v>
      </c>
      <c r="BJ363" s="17" t="s">
        <v>102</v>
      </c>
      <c r="BK363" s="99">
        <f>ROUND(I363*H363,2)</f>
        <v>0</v>
      </c>
      <c r="BL363" s="17" t="s">
        <v>821</v>
      </c>
      <c r="BM363" s="173" t="s">
        <v>1110</v>
      </c>
    </row>
    <row r="364" spans="2:65" s="11" customFormat="1" ht="25.9" customHeight="1">
      <c r="B364" s="151"/>
      <c r="D364" s="152" t="s">
        <v>77</v>
      </c>
      <c r="E364" s="153" t="s">
        <v>827</v>
      </c>
      <c r="F364" s="153" t="s">
        <v>828</v>
      </c>
      <c r="I364" s="154"/>
      <c r="J364" s="134">
        <f>BK364</f>
        <v>0</v>
      </c>
      <c r="L364" s="151"/>
      <c r="M364" s="155"/>
      <c r="P364" s="156">
        <f>SUM(P365:P367)</f>
        <v>0</v>
      </c>
      <c r="R364" s="156">
        <f>SUM(R365:R367)</f>
        <v>0</v>
      </c>
      <c r="T364" s="157">
        <f>SUM(T365:T367)</f>
        <v>0</v>
      </c>
      <c r="AR364" s="152" t="s">
        <v>86</v>
      </c>
      <c r="AT364" s="158" t="s">
        <v>77</v>
      </c>
      <c r="AU364" s="158" t="s">
        <v>78</v>
      </c>
      <c r="AY364" s="152" t="s">
        <v>182</v>
      </c>
      <c r="BK364" s="159">
        <f>SUM(BK365:BK367)</f>
        <v>0</v>
      </c>
    </row>
    <row r="365" spans="2:65" s="1" customFormat="1" ht="55.5" customHeight="1">
      <c r="B365" s="34"/>
      <c r="C365" s="162" t="s">
        <v>740</v>
      </c>
      <c r="D365" s="162" t="s">
        <v>185</v>
      </c>
      <c r="E365" s="163" t="s">
        <v>830</v>
      </c>
      <c r="F365" s="164" t="s">
        <v>831</v>
      </c>
      <c r="G365" s="165" t="s">
        <v>1</v>
      </c>
      <c r="H365" s="166">
        <v>0</v>
      </c>
      <c r="I365" s="167"/>
      <c r="J365" s="168">
        <f>ROUND(I365*H365,2)</f>
        <v>0</v>
      </c>
      <c r="K365" s="169"/>
      <c r="L365" s="34"/>
      <c r="M365" s="170" t="s">
        <v>1</v>
      </c>
      <c r="N365" s="136" t="s">
        <v>44</v>
      </c>
      <c r="P365" s="171">
        <f>O365*H365</f>
        <v>0</v>
      </c>
      <c r="Q365" s="171">
        <v>0</v>
      </c>
      <c r="R365" s="171">
        <f>Q365*H365</f>
        <v>0</v>
      </c>
      <c r="S365" s="171">
        <v>0</v>
      </c>
      <c r="T365" s="172">
        <f>S365*H365</f>
        <v>0</v>
      </c>
      <c r="AR365" s="173" t="s">
        <v>813</v>
      </c>
      <c r="AT365" s="173" t="s">
        <v>185</v>
      </c>
      <c r="AU365" s="173" t="s">
        <v>86</v>
      </c>
      <c r="AY365" s="17" t="s">
        <v>182</v>
      </c>
      <c r="BE365" s="99">
        <f>IF(N365="základná",J365,0)</f>
        <v>0</v>
      </c>
      <c r="BF365" s="99">
        <f>IF(N365="znížená",J365,0)</f>
        <v>0</v>
      </c>
      <c r="BG365" s="99">
        <f>IF(N365="zákl. prenesená",J365,0)</f>
        <v>0</v>
      </c>
      <c r="BH365" s="99">
        <f>IF(N365="zníž. prenesená",J365,0)</f>
        <v>0</v>
      </c>
      <c r="BI365" s="99">
        <f>IF(N365="nulová",J365,0)</f>
        <v>0</v>
      </c>
      <c r="BJ365" s="17" t="s">
        <v>102</v>
      </c>
      <c r="BK365" s="99">
        <f>ROUND(I365*H365,2)</f>
        <v>0</v>
      </c>
      <c r="BL365" s="17" t="s">
        <v>813</v>
      </c>
      <c r="BM365" s="173" t="s">
        <v>1111</v>
      </c>
    </row>
    <row r="366" spans="2:65" s="1" customFormat="1" ht="29.25">
      <c r="B366" s="34"/>
      <c r="D366" s="175" t="s">
        <v>833</v>
      </c>
      <c r="F366" s="213" t="s">
        <v>834</v>
      </c>
      <c r="I366" s="138"/>
      <c r="L366" s="34"/>
      <c r="M366" s="214"/>
      <c r="T366" s="61"/>
      <c r="AT366" s="17" t="s">
        <v>833</v>
      </c>
      <c r="AU366" s="17" t="s">
        <v>86</v>
      </c>
    </row>
    <row r="367" spans="2:65" s="1" customFormat="1" ht="49.15" customHeight="1">
      <c r="B367" s="34"/>
      <c r="C367" s="162" t="s">
        <v>747</v>
      </c>
      <c r="D367" s="162" t="s">
        <v>185</v>
      </c>
      <c r="E367" s="163" t="s">
        <v>836</v>
      </c>
      <c r="F367" s="164" t="s">
        <v>837</v>
      </c>
      <c r="G367" s="165" t="s">
        <v>1</v>
      </c>
      <c r="H367" s="166">
        <v>0</v>
      </c>
      <c r="I367" s="167"/>
      <c r="J367" s="168">
        <f>ROUND(I367*H367,2)</f>
        <v>0</v>
      </c>
      <c r="K367" s="169"/>
      <c r="L367" s="34"/>
      <c r="M367" s="170" t="s">
        <v>1</v>
      </c>
      <c r="N367" s="136" t="s">
        <v>44</v>
      </c>
      <c r="P367" s="171">
        <f>O367*H367</f>
        <v>0</v>
      </c>
      <c r="Q367" s="171">
        <v>0</v>
      </c>
      <c r="R367" s="171">
        <f>Q367*H367</f>
        <v>0</v>
      </c>
      <c r="S367" s="171">
        <v>0</v>
      </c>
      <c r="T367" s="172">
        <f>S367*H367</f>
        <v>0</v>
      </c>
      <c r="AR367" s="173" t="s">
        <v>813</v>
      </c>
      <c r="AT367" s="173" t="s">
        <v>185</v>
      </c>
      <c r="AU367" s="173" t="s">
        <v>86</v>
      </c>
      <c r="AY367" s="17" t="s">
        <v>182</v>
      </c>
      <c r="BE367" s="99">
        <f>IF(N367="základná",J367,0)</f>
        <v>0</v>
      </c>
      <c r="BF367" s="99">
        <f>IF(N367="znížená",J367,0)</f>
        <v>0</v>
      </c>
      <c r="BG367" s="99">
        <f>IF(N367="zákl. prenesená",J367,0)</f>
        <v>0</v>
      </c>
      <c r="BH367" s="99">
        <f>IF(N367="zníž. prenesená",J367,0)</f>
        <v>0</v>
      </c>
      <c r="BI367" s="99">
        <f>IF(N367="nulová",J367,0)</f>
        <v>0</v>
      </c>
      <c r="BJ367" s="17" t="s">
        <v>102</v>
      </c>
      <c r="BK367" s="99">
        <f>ROUND(I367*H367,2)</f>
        <v>0</v>
      </c>
      <c r="BL367" s="17" t="s">
        <v>813</v>
      </c>
      <c r="BM367" s="173" t="s">
        <v>1112</v>
      </c>
    </row>
    <row r="368" spans="2:65" s="1" customFormat="1" ht="49.9" customHeight="1">
      <c r="B368" s="34"/>
      <c r="E368" s="153" t="s">
        <v>839</v>
      </c>
      <c r="F368" s="153" t="s">
        <v>840</v>
      </c>
      <c r="J368" s="134">
        <f t="shared" ref="J368:J373" si="15">BK368</f>
        <v>0</v>
      </c>
      <c r="L368" s="34"/>
      <c r="M368" s="214"/>
      <c r="T368" s="61"/>
      <c r="AT368" s="17" t="s">
        <v>77</v>
      </c>
      <c r="AU368" s="17" t="s">
        <v>78</v>
      </c>
      <c r="AY368" s="17" t="s">
        <v>841</v>
      </c>
      <c r="BK368" s="99">
        <f>SUM(BK369:BK373)</f>
        <v>0</v>
      </c>
    </row>
    <row r="369" spans="2:63" s="1" customFormat="1" ht="16.350000000000001" customHeight="1">
      <c r="B369" s="34"/>
      <c r="C369" s="215" t="s">
        <v>1</v>
      </c>
      <c r="D369" s="215" t="s">
        <v>185</v>
      </c>
      <c r="E369" s="216" t="s">
        <v>1</v>
      </c>
      <c r="F369" s="217" t="s">
        <v>1</v>
      </c>
      <c r="G369" s="218" t="s">
        <v>1</v>
      </c>
      <c r="H369" s="219"/>
      <c r="I369" s="220"/>
      <c r="J369" s="221">
        <f t="shared" si="15"/>
        <v>0</v>
      </c>
      <c r="K369" s="169"/>
      <c r="L369" s="34"/>
      <c r="M369" s="222" t="s">
        <v>1</v>
      </c>
      <c r="N369" s="223" t="s">
        <v>44</v>
      </c>
      <c r="T369" s="61"/>
      <c r="AT369" s="17" t="s">
        <v>841</v>
      </c>
      <c r="AU369" s="17" t="s">
        <v>86</v>
      </c>
      <c r="AY369" s="17" t="s">
        <v>841</v>
      </c>
      <c r="BE369" s="99">
        <f>IF(N369="základná",J369,0)</f>
        <v>0</v>
      </c>
      <c r="BF369" s="99">
        <f>IF(N369="znížená",J369,0)</f>
        <v>0</v>
      </c>
      <c r="BG369" s="99">
        <f>IF(N369="zákl. prenesená",J369,0)</f>
        <v>0</v>
      </c>
      <c r="BH369" s="99">
        <f>IF(N369="zníž. prenesená",J369,0)</f>
        <v>0</v>
      </c>
      <c r="BI369" s="99">
        <f>IF(N369="nulová",J369,0)</f>
        <v>0</v>
      </c>
      <c r="BJ369" s="17" t="s">
        <v>102</v>
      </c>
      <c r="BK369" s="99">
        <f>I369*H369</f>
        <v>0</v>
      </c>
    </row>
    <row r="370" spans="2:63" s="1" customFormat="1" ht="16.350000000000001" customHeight="1">
      <c r="B370" s="34"/>
      <c r="C370" s="215" t="s">
        <v>1</v>
      </c>
      <c r="D370" s="215" t="s">
        <v>185</v>
      </c>
      <c r="E370" s="216" t="s">
        <v>1</v>
      </c>
      <c r="F370" s="217" t="s">
        <v>1</v>
      </c>
      <c r="G370" s="218" t="s">
        <v>1</v>
      </c>
      <c r="H370" s="219"/>
      <c r="I370" s="220"/>
      <c r="J370" s="221">
        <f t="shared" si="15"/>
        <v>0</v>
      </c>
      <c r="K370" s="169"/>
      <c r="L370" s="34"/>
      <c r="M370" s="222" t="s">
        <v>1</v>
      </c>
      <c r="N370" s="223" t="s">
        <v>44</v>
      </c>
      <c r="T370" s="61"/>
      <c r="AT370" s="17" t="s">
        <v>841</v>
      </c>
      <c r="AU370" s="17" t="s">
        <v>86</v>
      </c>
      <c r="AY370" s="17" t="s">
        <v>841</v>
      </c>
      <c r="BE370" s="99">
        <f>IF(N370="základná",J370,0)</f>
        <v>0</v>
      </c>
      <c r="BF370" s="99">
        <f>IF(N370="znížená",J370,0)</f>
        <v>0</v>
      </c>
      <c r="BG370" s="99">
        <f>IF(N370="zákl. prenesená",J370,0)</f>
        <v>0</v>
      </c>
      <c r="BH370" s="99">
        <f>IF(N370="zníž. prenesená",J370,0)</f>
        <v>0</v>
      </c>
      <c r="BI370" s="99">
        <f>IF(N370="nulová",J370,0)</f>
        <v>0</v>
      </c>
      <c r="BJ370" s="17" t="s">
        <v>102</v>
      </c>
      <c r="BK370" s="99">
        <f>I370*H370</f>
        <v>0</v>
      </c>
    </row>
    <row r="371" spans="2:63" s="1" customFormat="1" ht="16.350000000000001" customHeight="1">
      <c r="B371" s="34"/>
      <c r="C371" s="215" t="s">
        <v>1</v>
      </c>
      <c r="D371" s="215" t="s">
        <v>185</v>
      </c>
      <c r="E371" s="216" t="s">
        <v>1</v>
      </c>
      <c r="F371" s="217" t="s">
        <v>1</v>
      </c>
      <c r="G371" s="218" t="s">
        <v>1</v>
      </c>
      <c r="H371" s="219"/>
      <c r="I371" s="220"/>
      <c r="J371" s="221">
        <f t="shared" si="15"/>
        <v>0</v>
      </c>
      <c r="K371" s="169"/>
      <c r="L371" s="34"/>
      <c r="M371" s="222" t="s">
        <v>1</v>
      </c>
      <c r="N371" s="223" t="s">
        <v>44</v>
      </c>
      <c r="T371" s="61"/>
      <c r="AT371" s="17" t="s">
        <v>841</v>
      </c>
      <c r="AU371" s="17" t="s">
        <v>86</v>
      </c>
      <c r="AY371" s="17" t="s">
        <v>841</v>
      </c>
      <c r="BE371" s="99">
        <f>IF(N371="základná",J371,0)</f>
        <v>0</v>
      </c>
      <c r="BF371" s="99">
        <f>IF(N371="znížená",J371,0)</f>
        <v>0</v>
      </c>
      <c r="BG371" s="99">
        <f>IF(N371="zákl. prenesená",J371,0)</f>
        <v>0</v>
      </c>
      <c r="BH371" s="99">
        <f>IF(N371="zníž. prenesená",J371,0)</f>
        <v>0</v>
      </c>
      <c r="BI371" s="99">
        <f>IF(N371="nulová",J371,0)</f>
        <v>0</v>
      </c>
      <c r="BJ371" s="17" t="s">
        <v>102</v>
      </c>
      <c r="BK371" s="99">
        <f>I371*H371</f>
        <v>0</v>
      </c>
    </row>
    <row r="372" spans="2:63" s="1" customFormat="1" ht="16.350000000000001" customHeight="1">
      <c r="B372" s="34"/>
      <c r="C372" s="215" t="s">
        <v>1</v>
      </c>
      <c r="D372" s="215" t="s">
        <v>185</v>
      </c>
      <c r="E372" s="216" t="s">
        <v>1</v>
      </c>
      <c r="F372" s="217" t="s">
        <v>1</v>
      </c>
      <c r="G372" s="218" t="s">
        <v>1</v>
      </c>
      <c r="H372" s="219"/>
      <c r="I372" s="220"/>
      <c r="J372" s="221">
        <f t="shared" si="15"/>
        <v>0</v>
      </c>
      <c r="K372" s="169"/>
      <c r="L372" s="34"/>
      <c r="M372" s="222" t="s">
        <v>1</v>
      </c>
      <c r="N372" s="223" t="s">
        <v>44</v>
      </c>
      <c r="T372" s="61"/>
      <c r="AT372" s="17" t="s">
        <v>841</v>
      </c>
      <c r="AU372" s="17" t="s">
        <v>86</v>
      </c>
      <c r="AY372" s="17" t="s">
        <v>841</v>
      </c>
      <c r="BE372" s="99">
        <f>IF(N372="základná",J372,0)</f>
        <v>0</v>
      </c>
      <c r="BF372" s="99">
        <f>IF(N372="znížená",J372,0)</f>
        <v>0</v>
      </c>
      <c r="BG372" s="99">
        <f>IF(N372="zákl. prenesená",J372,0)</f>
        <v>0</v>
      </c>
      <c r="BH372" s="99">
        <f>IF(N372="zníž. prenesená",J372,0)</f>
        <v>0</v>
      </c>
      <c r="BI372" s="99">
        <f>IF(N372="nulová",J372,0)</f>
        <v>0</v>
      </c>
      <c r="BJ372" s="17" t="s">
        <v>102</v>
      </c>
      <c r="BK372" s="99">
        <f>I372*H372</f>
        <v>0</v>
      </c>
    </row>
    <row r="373" spans="2:63" s="1" customFormat="1" ht="16.350000000000001" customHeight="1">
      <c r="B373" s="34"/>
      <c r="C373" s="215" t="s">
        <v>1</v>
      </c>
      <c r="D373" s="215" t="s">
        <v>185</v>
      </c>
      <c r="E373" s="216" t="s">
        <v>1</v>
      </c>
      <c r="F373" s="217" t="s">
        <v>1</v>
      </c>
      <c r="G373" s="218" t="s">
        <v>1</v>
      </c>
      <c r="H373" s="219"/>
      <c r="I373" s="220"/>
      <c r="J373" s="221">
        <f t="shared" si="15"/>
        <v>0</v>
      </c>
      <c r="K373" s="169"/>
      <c r="L373" s="34"/>
      <c r="M373" s="222" t="s">
        <v>1</v>
      </c>
      <c r="N373" s="223" t="s">
        <v>44</v>
      </c>
      <c r="O373" s="224"/>
      <c r="P373" s="224"/>
      <c r="Q373" s="224"/>
      <c r="R373" s="224"/>
      <c r="S373" s="224"/>
      <c r="T373" s="225"/>
      <c r="AT373" s="17" t="s">
        <v>841</v>
      </c>
      <c r="AU373" s="17" t="s">
        <v>86</v>
      </c>
      <c r="AY373" s="17" t="s">
        <v>841</v>
      </c>
      <c r="BE373" s="99">
        <f>IF(N373="základná",J373,0)</f>
        <v>0</v>
      </c>
      <c r="BF373" s="99">
        <f>IF(N373="znížená",J373,0)</f>
        <v>0</v>
      </c>
      <c r="BG373" s="99">
        <f>IF(N373="zákl. prenesená",J373,0)</f>
        <v>0</v>
      </c>
      <c r="BH373" s="99">
        <f>IF(N373="zníž. prenesená",J373,0)</f>
        <v>0</v>
      </c>
      <c r="BI373" s="99">
        <f>IF(N373="nulová",J373,0)</f>
        <v>0</v>
      </c>
      <c r="BJ373" s="17" t="s">
        <v>102</v>
      </c>
      <c r="BK373" s="99">
        <f>I373*H373</f>
        <v>0</v>
      </c>
    </row>
    <row r="374" spans="2:63" s="1" customFormat="1" ht="6.95" customHeight="1">
      <c r="B374" s="49"/>
      <c r="C374" s="50"/>
      <c r="D374" s="50"/>
      <c r="E374" s="50"/>
      <c r="F374" s="50"/>
      <c r="G374" s="50"/>
      <c r="H374" s="50"/>
      <c r="I374" s="50"/>
      <c r="J374" s="50"/>
      <c r="K374" s="50"/>
      <c r="L374" s="34"/>
    </row>
  </sheetData>
  <sheetProtection algorithmName="SHA-512" hashValue="u7gan9E5+2frt91c8wfjZL7om/rNhJVkGTIUOZLLmW05Ln910W5RRceFL15R+4d6BVWRl+1jSufpwMGF0qB2tw==" saltValue="DWlbNka0TpDmRZwco2JOgZd314GTA3B3J7W7xBr/bF20T7Ntd41WXjnDq2eY+fzBsarQyI6rEMZpSt/RMPM0KQ==" spinCount="100000" sheet="1" objects="1" scenarios="1" formatColumns="0" formatRows="0" autoFilter="0"/>
  <autoFilter ref="C150:K373" xr:uid="{00000000-0009-0000-0000-000002000000}"/>
  <mergeCells count="14">
    <mergeCell ref="D129:F129"/>
    <mergeCell ref="E141:H141"/>
    <mergeCell ref="E143:H143"/>
    <mergeCell ref="L2:V2"/>
    <mergeCell ref="E87:H87"/>
    <mergeCell ref="D125:F125"/>
    <mergeCell ref="D126:F126"/>
    <mergeCell ref="D127:F127"/>
    <mergeCell ref="D128:F128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369:D374" xr:uid="{00000000-0002-0000-0200-000000000000}">
      <formula1>"K, M"</formula1>
    </dataValidation>
    <dataValidation type="list" allowBlank="1" showInputMessage="1" showErrorMessage="1" error="Povolené sú hodnoty základná, znížená, nulová." sqref="N369:N374" xr:uid="{00000000-0002-0000-02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94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8"/>
      <c r="C3" s="19"/>
      <c r="D3" s="19"/>
      <c r="E3" s="19"/>
      <c r="F3" s="19"/>
      <c r="G3" s="19"/>
      <c r="H3" s="20"/>
    </row>
    <row r="4" spans="2:8" ht="24.95" customHeight="1">
      <c r="B4" s="20"/>
      <c r="C4" s="21" t="s">
        <v>1113</v>
      </c>
      <c r="H4" s="20"/>
    </row>
    <row r="5" spans="2:8" ht="12" customHeight="1">
      <c r="B5" s="20"/>
      <c r="C5" s="24" t="s">
        <v>12</v>
      </c>
      <c r="D5" s="266" t="s">
        <v>13</v>
      </c>
      <c r="E5" s="262"/>
      <c r="F5" s="262"/>
      <c r="H5" s="20"/>
    </row>
    <row r="6" spans="2:8" ht="36.950000000000003" customHeight="1">
      <c r="B6" s="20"/>
      <c r="C6" s="26" t="s">
        <v>15</v>
      </c>
      <c r="D6" s="263" t="s">
        <v>16</v>
      </c>
      <c r="E6" s="262"/>
      <c r="F6" s="262"/>
      <c r="H6" s="20"/>
    </row>
    <row r="7" spans="2:8" ht="16.5" customHeight="1">
      <c r="B7" s="20"/>
      <c r="C7" s="27" t="s">
        <v>21</v>
      </c>
      <c r="D7" s="57" t="str">
        <f>'Rekapitulácia stavby'!AN8</f>
        <v>13. 6. 2024</v>
      </c>
      <c r="H7" s="20"/>
    </row>
    <row r="8" spans="2:8" s="1" customFormat="1" ht="10.9" customHeight="1">
      <c r="B8" s="34"/>
      <c r="H8" s="34"/>
    </row>
    <row r="9" spans="2:8" s="10" customFormat="1" ht="29.25" customHeight="1">
      <c r="B9" s="142"/>
      <c r="C9" s="143" t="s">
        <v>59</v>
      </c>
      <c r="D9" s="144" t="s">
        <v>60</v>
      </c>
      <c r="E9" s="144" t="s">
        <v>170</v>
      </c>
      <c r="F9" s="145" t="s">
        <v>1114</v>
      </c>
      <c r="H9" s="142"/>
    </row>
    <row r="10" spans="2:8" s="1" customFormat="1" ht="26.45" customHeight="1">
      <c r="B10" s="34"/>
      <c r="C10" s="226" t="s">
        <v>1115</v>
      </c>
      <c r="D10" s="226" t="s">
        <v>84</v>
      </c>
      <c r="H10" s="34"/>
    </row>
    <row r="11" spans="2:8" s="1" customFormat="1" ht="16.899999999999999" customHeight="1">
      <c r="B11" s="34"/>
      <c r="C11" s="227" t="s">
        <v>124</v>
      </c>
      <c r="D11" s="228" t="s">
        <v>107</v>
      </c>
      <c r="E11" s="229" t="s">
        <v>1</v>
      </c>
      <c r="F11" s="230">
        <v>46.094999999999999</v>
      </c>
      <c r="H11" s="34"/>
    </row>
    <row r="12" spans="2:8" s="1" customFormat="1" ht="16.899999999999999" customHeight="1">
      <c r="B12" s="34"/>
      <c r="C12" s="231" t="s">
        <v>1</v>
      </c>
      <c r="D12" s="231" t="s">
        <v>722</v>
      </c>
      <c r="E12" s="17" t="s">
        <v>1</v>
      </c>
      <c r="F12" s="232">
        <v>15.75</v>
      </c>
      <c r="H12" s="34"/>
    </row>
    <row r="13" spans="2:8" s="1" customFormat="1" ht="16.899999999999999" customHeight="1">
      <c r="B13" s="34"/>
      <c r="C13" s="231" t="s">
        <v>1</v>
      </c>
      <c r="D13" s="231" t="s">
        <v>723</v>
      </c>
      <c r="E13" s="17" t="s">
        <v>1</v>
      </c>
      <c r="F13" s="232">
        <v>5.1449999999999996</v>
      </c>
      <c r="H13" s="34"/>
    </row>
    <row r="14" spans="2:8" s="1" customFormat="1" ht="16.899999999999999" customHeight="1">
      <c r="B14" s="34"/>
      <c r="C14" s="231" t="s">
        <v>1</v>
      </c>
      <c r="D14" s="231" t="s">
        <v>724</v>
      </c>
      <c r="E14" s="17" t="s">
        <v>1</v>
      </c>
      <c r="F14" s="232">
        <v>10.08</v>
      </c>
      <c r="H14" s="34"/>
    </row>
    <row r="15" spans="2:8" s="1" customFormat="1" ht="16.899999999999999" customHeight="1">
      <c r="B15" s="34"/>
      <c r="C15" s="231" t="s">
        <v>1</v>
      </c>
      <c r="D15" s="231" t="s">
        <v>725</v>
      </c>
      <c r="E15" s="17" t="s">
        <v>1</v>
      </c>
      <c r="F15" s="232">
        <v>15.12</v>
      </c>
      <c r="H15" s="34"/>
    </row>
    <row r="16" spans="2:8" s="1" customFormat="1" ht="16.899999999999999" customHeight="1">
      <c r="B16" s="34"/>
      <c r="C16" s="231" t="s">
        <v>124</v>
      </c>
      <c r="D16" s="231" t="s">
        <v>201</v>
      </c>
      <c r="E16" s="17" t="s">
        <v>1</v>
      </c>
      <c r="F16" s="232">
        <v>46.094999999999999</v>
      </c>
      <c r="H16" s="34"/>
    </row>
    <row r="17" spans="2:8" s="1" customFormat="1" ht="16.899999999999999" customHeight="1">
      <c r="B17" s="34"/>
      <c r="C17" s="233" t="s">
        <v>1116</v>
      </c>
      <c r="H17" s="34"/>
    </row>
    <row r="18" spans="2:8" s="1" customFormat="1" ht="16.899999999999999" customHeight="1">
      <c r="B18" s="34"/>
      <c r="C18" s="231" t="s">
        <v>719</v>
      </c>
      <c r="D18" s="231" t="s">
        <v>720</v>
      </c>
      <c r="E18" s="17" t="s">
        <v>204</v>
      </c>
      <c r="F18" s="232">
        <v>46.094999999999999</v>
      </c>
      <c r="H18" s="34"/>
    </row>
    <row r="19" spans="2:8" s="1" customFormat="1" ht="16.899999999999999" customHeight="1">
      <c r="B19" s="34"/>
      <c r="C19" s="231" t="s">
        <v>727</v>
      </c>
      <c r="D19" s="231" t="s">
        <v>728</v>
      </c>
      <c r="E19" s="17" t="s">
        <v>204</v>
      </c>
      <c r="F19" s="232">
        <v>46.094999999999999</v>
      </c>
      <c r="H19" s="34"/>
    </row>
    <row r="20" spans="2:8" s="1" customFormat="1" ht="16.899999999999999" customHeight="1">
      <c r="B20" s="34"/>
      <c r="C20" s="227" t="s">
        <v>103</v>
      </c>
      <c r="D20" s="228" t="s">
        <v>1</v>
      </c>
      <c r="E20" s="229" t="s">
        <v>1</v>
      </c>
      <c r="F20" s="230">
        <v>29.41</v>
      </c>
      <c r="H20" s="34"/>
    </row>
    <row r="21" spans="2:8" s="1" customFormat="1" ht="16.899999999999999" customHeight="1">
      <c r="B21" s="34"/>
      <c r="C21" s="231" t="s">
        <v>1</v>
      </c>
      <c r="D21" s="231" t="s">
        <v>245</v>
      </c>
      <c r="E21" s="17" t="s">
        <v>1</v>
      </c>
      <c r="F21" s="232">
        <v>8.4</v>
      </c>
      <c r="H21" s="34"/>
    </row>
    <row r="22" spans="2:8" s="1" customFormat="1" ht="16.899999999999999" customHeight="1">
      <c r="B22" s="34"/>
      <c r="C22" s="231" t="s">
        <v>1</v>
      </c>
      <c r="D22" s="231" t="s">
        <v>246</v>
      </c>
      <c r="E22" s="17" t="s">
        <v>1</v>
      </c>
      <c r="F22" s="232">
        <v>6.44</v>
      </c>
      <c r="H22" s="34"/>
    </row>
    <row r="23" spans="2:8" s="1" customFormat="1" ht="16.899999999999999" customHeight="1">
      <c r="B23" s="34"/>
      <c r="C23" s="231" t="s">
        <v>1</v>
      </c>
      <c r="D23" s="231" t="s">
        <v>247</v>
      </c>
      <c r="E23" s="17" t="s">
        <v>1</v>
      </c>
      <c r="F23" s="232">
        <v>2.5499999999999998</v>
      </c>
      <c r="H23" s="34"/>
    </row>
    <row r="24" spans="2:8" s="1" customFormat="1" ht="16.899999999999999" customHeight="1">
      <c r="B24" s="34"/>
      <c r="C24" s="231" t="s">
        <v>1</v>
      </c>
      <c r="D24" s="231" t="s">
        <v>248</v>
      </c>
      <c r="E24" s="17" t="s">
        <v>1</v>
      </c>
      <c r="F24" s="232">
        <v>5.09</v>
      </c>
      <c r="H24" s="34"/>
    </row>
    <row r="25" spans="2:8" s="1" customFormat="1" ht="16.899999999999999" customHeight="1">
      <c r="B25" s="34"/>
      <c r="C25" s="231" t="s">
        <v>1</v>
      </c>
      <c r="D25" s="231" t="s">
        <v>249</v>
      </c>
      <c r="E25" s="17" t="s">
        <v>1</v>
      </c>
      <c r="F25" s="232">
        <v>2.73</v>
      </c>
      <c r="H25" s="34"/>
    </row>
    <row r="26" spans="2:8" s="1" customFormat="1" ht="16.899999999999999" customHeight="1">
      <c r="B26" s="34"/>
      <c r="C26" s="231" t="s">
        <v>1</v>
      </c>
      <c r="D26" s="231" t="s">
        <v>250</v>
      </c>
      <c r="E26" s="17" t="s">
        <v>1</v>
      </c>
      <c r="F26" s="232">
        <v>4.2</v>
      </c>
      <c r="H26" s="34"/>
    </row>
    <row r="27" spans="2:8" s="1" customFormat="1" ht="16.899999999999999" customHeight="1">
      <c r="B27" s="34"/>
      <c r="C27" s="231" t="s">
        <v>103</v>
      </c>
      <c r="D27" s="231" t="s">
        <v>198</v>
      </c>
      <c r="E27" s="17" t="s">
        <v>1</v>
      </c>
      <c r="F27" s="232">
        <v>29.41</v>
      </c>
      <c r="H27" s="34"/>
    </row>
    <row r="28" spans="2:8" s="1" customFormat="1" ht="16.899999999999999" customHeight="1">
      <c r="B28" s="34"/>
      <c r="C28" s="233" t="s">
        <v>1116</v>
      </c>
      <c r="H28" s="34"/>
    </row>
    <row r="29" spans="2:8" s="1" customFormat="1" ht="22.5">
      <c r="B29" s="34"/>
      <c r="C29" s="231" t="s">
        <v>242</v>
      </c>
      <c r="D29" s="231" t="s">
        <v>243</v>
      </c>
      <c r="E29" s="17" t="s">
        <v>188</v>
      </c>
      <c r="F29" s="232">
        <v>30.881</v>
      </c>
      <c r="H29" s="34"/>
    </row>
    <row r="30" spans="2:8" s="1" customFormat="1" ht="16.899999999999999" customHeight="1">
      <c r="B30" s="34"/>
      <c r="C30" s="227" t="s">
        <v>108</v>
      </c>
      <c r="D30" s="228" t="s">
        <v>1</v>
      </c>
      <c r="E30" s="229" t="s">
        <v>1</v>
      </c>
      <c r="F30" s="230">
        <v>48.685000000000002</v>
      </c>
      <c r="H30" s="34"/>
    </row>
    <row r="31" spans="2:8" s="1" customFormat="1" ht="16.899999999999999" customHeight="1">
      <c r="B31" s="34"/>
      <c r="C31" s="231" t="s">
        <v>1</v>
      </c>
      <c r="D31" s="231" t="s">
        <v>275</v>
      </c>
      <c r="E31" s="17" t="s">
        <v>1</v>
      </c>
      <c r="F31" s="232">
        <v>1.96</v>
      </c>
      <c r="H31" s="34"/>
    </row>
    <row r="32" spans="2:8" s="1" customFormat="1" ht="16.899999999999999" customHeight="1">
      <c r="B32" s="34"/>
      <c r="C32" s="231" t="s">
        <v>1</v>
      </c>
      <c r="D32" s="231" t="s">
        <v>276</v>
      </c>
      <c r="E32" s="17" t="s">
        <v>1</v>
      </c>
      <c r="F32" s="232">
        <v>14.94</v>
      </c>
      <c r="H32" s="34"/>
    </row>
    <row r="33" spans="2:8" s="1" customFormat="1" ht="16.899999999999999" customHeight="1">
      <c r="B33" s="34"/>
      <c r="C33" s="231" t="s">
        <v>1</v>
      </c>
      <c r="D33" s="231" t="s">
        <v>277</v>
      </c>
      <c r="E33" s="17" t="s">
        <v>1</v>
      </c>
      <c r="F33" s="232">
        <v>16.940000000000001</v>
      </c>
      <c r="H33" s="34"/>
    </row>
    <row r="34" spans="2:8" s="1" customFormat="1" ht="16.899999999999999" customHeight="1">
      <c r="B34" s="34"/>
      <c r="C34" s="231" t="s">
        <v>1</v>
      </c>
      <c r="D34" s="231" t="s">
        <v>278</v>
      </c>
      <c r="E34" s="17" t="s">
        <v>1</v>
      </c>
      <c r="F34" s="232">
        <v>5.4</v>
      </c>
      <c r="H34" s="34"/>
    </row>
    <row r="35" spans="2:8" s="1" customFormat="1" ht="16.899999999999999" customHeight="1">
      <c r="B35" s="34"/>
      <c r="C35" s="231" t="s">
        <v>1</v>
      </c>
      <c r="D35" s="231" t="s">
        <v>279</v>
      </c>
      <c r="E35" s="17" t="s">
        <v>1</v>
      </c>
      <c r="F35" s="232">
        <v>7.4</v>
      </c>
      <c r="H35" s="34"/>
    </row>
    <row r="36" spans="2:8" s="1" customFormat="1" ht="16.899999999999999" customHeight="1">
      <c r="B36" s="34"/>
      <c r="C36" s="231" t="s">
        <v>116</v>
      </c>
      <c r="D36" s="231" t="s">
        <v>280</v>
      </c>
      <c r="E36" s="17" t="s">
        <v>1</v>
      </c>
      <c r="F36" s="232">
        <v>2.0449999999999999</v>
      </c>
      <c r="H36" s="34"/>
    </row>
    <row r="37" spans="2:8" s="1" customFormat="1" ht="16.899999999999999" customHeight="1">
      <c r="B37" s="34"/>
      <c r="C37" s="231" t="s">
        <v>108</v>
      </c>
      <c r="D37" s="231" t="s">
        <v>198</v>
      </c>
      <c r="E37" s="17" t="s">
        <v>1</v>
      </c>
      <c r="F37" s="232">
        <v>48.685000000000002</v>
      </c>
      <c r="H37" s="34"/>
    </row>
    <row r="38" spans="2:8" s="1" customFormat="1" ht="16.899999999999999" customHeight="1">
      <c r="B38" s="34"/>
      <c r="C38" s="233" t="s">
        <v>1116</v>
      </c>
      <c r="H38" s="34"/>
    </row>
    <row r="39" spans="2:8" s="1" customFormat="1" ht="22.5">
      <c r="B39" s="34"/>
      <c r="C39" s="231" t="s">
        <v>272</v>
      </c>
      <c r="D39" s="231" t="s">
        <v>273</v>
      </c>
      <c r="E39" s="17" t="s">
        <v>188</v>
      </c>
      <c r="F39" s="232">
        <v>51.119</v>
      </c>
      <c r="H39" s="34"/>
    </row>
    <row r="40" spans="2:8" s="1" customFormat="1" ht="16.899999999999999" customHeight="1">
      <c r="B40" s="34"/>
      <c r="C40" s="227" t="s">
        <v>106</v>
      </c>
      <c r="D40" s="228" t="s">
        <v>107</v>
      </c>
      <c r="E40" s="229" t="s">
        <v>1</v>
      </c>
      <c r="F40" s="230">
        <v>30.881</v>
      </c>
      <c r="H40" s="34"/>
    </row>
    <row r="41" spans="2:8" s="1" customFormat="1" ht="16.899999999999999" customHeight="1">
      <c r="B41" s="34"/>
      <c r="C41" s="231" t="s">
        <v>1</v>
      </c>
      <c r="D41" s="231" t="s">
        <v>245</v>
      </c>
      <c r="E41" s="17" t="s">
        <v>1</v>
      </c>
      <c r="F41" s="232">
        <v>8.4</v>
      </c>
      <c r="H41" s="34"/>
    </row>
    <row r="42" spans="2:8" s="1" customFormat="1" ht="16.899999999999999" customHeight="1">
      <c r="B42" s="34"/>
      <c r="C42" s="231" t="s">
        <v>1</v>
      </c>
      <c r="D42" s="231" t="s">
        <v>246</v>
      </c>
      <c r="E42" s="17" t="s">
        <v>1</v>
      </c>
      <c r="F42" s="232">
        <v>6.44</v>
      </c>
      <c r="H42" s="34"/>
    </row>
    <row r="43" spans="2:8" s="1" customFormat="1" ht="16.899999999999999" customHeight="1">
      <c r="B43" s="34"/>
      <c r="C43" s="231" t="s">
        <v>1</v>
      </c>
      <c r="D43" s="231" t="s">
        <v>247</v>
      </c>
      <c r="E43" s="17" t="s">
        <v>1</v>
      </c>
      <c r="F43" s="232">
        <v>2.5499999999999998</v>
      </c>
      <c r="H43" s="34"/>
    </row>
    <row r="44" spans="2:8" s="1" customFormat="1" ht="16.899999999999999" customHeight="1">
      <c r="B44" s="34"/>
      <c r="C44" s="231" t="s">
        <v>1</v>
      </c>
      <c r="D44" s="231" t="s">
        <v>248</v>
      </c>
      <c r="E44" s="17" t="s">
        <v>1</v>
      </c>
      <c r="F44" s="232">
        <v>5.09</v>
      </c>
      <c r="H44" s="34"/>
    </row>
    <row r="45" spans="2:8" s="1" customFormat="1" ht="16.899999999999999" customHeight="1">
      <c r="B45" s="34"/>
      <c r="C45" s="231" t="s">
        <v>1</v>
      </c>
      <c r="D45" s="231" t="s">
        <v>249</v>
      </c>
      <c r="E45" s="17" t="s">
        <v>1</v>
      </c>
      <c r="F45" s="232">
        <v>2.73</v>
      </c>
      <c r="H45" s="34"/>
    </row>
    <row r="46" spans="2:8" s="1" customFormat="1" ht="16.899999999999999" customHeight="1">
      <c r="B46" s="34"/>
      <c r="C46" s="231" t="s">
        <v>1</v>
      </c>
      <c r="D46" s="231" t="s">
        <v>250</v>
      </c>
      <c r="E46" s="17" t="s">
        <v>1</v>
      </c>
      <c r="F46" s="232">
        <v>4.2</v>
      </c>
      <c r="H46" s="34"/>
    </row>
    <row r="47" spans="2:8" s="1" customFormat="1" ht="16.899999999999999" customHeight="1">
      <c r="B47" s="34"/>
      <c r="C47" s="231" t="s">
        <v>1</v>
      </c>
      <c r="D47" s="231" t="s">
        <v>251</v>
      </c>
      <c r="E47" s="17" t="s">
        <v>1</v>
      </c>
      <c r="F47" s="232">
        <v>1.4710000000000001</v>
      </c>
      <c r="H47" s="34"/>
    </row>
    <row r="48" spans="2:8" s="1" customFormat="1" ht="16.899999999999999" customHeight="1">
      <c r="B48" s="34"/>
      <c r="C48" s="231" t="s">
        <v>106</v>
      </c>
      <c r="D48" s="231" t="s">
        <v>201</v>
      </c>
      <c r="E48" s="17" t="s">
        <v>1</v>
      </c>
      <c r="F48" s="232">
        <v>30.881</v>
      </c>
      <c r="H48" s="34"/>
    </row>
    <row r="49" spans="2:8" s="1" customFormat="1" ht="16.899999999999999" customHeight="1">
      <c r="B49" s="34"/>
      <c r="C49" s="233" t="s">
        <v>1116</v>
      </c>
      <c r="H49" s="34"/>
    </row>
    <row r="50" spans="2:8" s="1" customFormat="1" ht="22.5">
      <c r="B50" s="34"/>
      <c r="C50" s="231" t="s">
        <v>242</v>
      </c>
      <c r="D50" s="231" t="s">
        <v>243</v>
      </c>
      <c r="E50" s="17" t="s">
        <v>188</v>
      </c>
      <c r="F50" s="232">
        <v>30.881</v>
      </c>
      <c r="H50" s="34"/>
    </row>
    <row r="51" spans="2:8" s="1" customFormat="1" ht="16.899999999999999" customHeight="1">
      <c r="B51" s="34"/>
      <c r="C51" s="231" t="s">
        <v>217</v>
      </c>
      <c r="D51" s="231" t="s">
        <v>218</v>
      </c>
      <c r="E51" s="17" t="s">
        <v>188</v>
      </c>
      <c r="F51" s="232">
        <v>9.2639999999999993</v>
      </c>
      <c r="H51" s="34"/>
    </row>
    <row r="52" spans="2:8" s="1" customFormat="1" ht="16.899999999999999" customHeight="1">
      <c r="B52" s="34"/>
      <c r="C52" s="231" t="s">
        <v>221</v>
      </c>
      <c r="D52" s="231" t="s">
        <v>222</v>
      </c>
      <c r="E52" s="17" t="s">
        <v>188</v>
      </c>
      <c r="F52" s="232">
        <v>30.881</v>
      </c>
      <c r="H52" s="34"/>
    </row>
    <row r="53" spans="2:8" s="1" customFormat="1" ht="22.5">
      <c r="B53" s="34"/>
      <c r="C53" s="231" t="s">
        <v>587</v>
      </c>
      <c r="D53" s="231" t="s">
        <v>588</v>
      </c>
      <c r="E53" s="17" t="s">
        <v>188</v>
      </c>
      <c r="F53" s="232">
        <v>30.881</v>
      </c>
      <c r="H53" s="34"/>
    </row>
    <row r="54" spans="2:8" s="1" customFormat="1" ht="16.899999999999999" customHeight="1">
      <c r="B54" s="34"/>
      <c r="C54" s="231" t="s">
        <v>689</v>
      </c>
      <c r="D54" s="231" t="s">
        <v>690</v>
      </c>
      <c r="E54" s="17" t="s">
        <v>188</v>
      </c>
      <c r="F54" s="232">
        <v>30.881</v>
      </c>
      <c r="H54" s="34"/>
    </row>
    <row r="55" spans="2:8" s="1" customFormat="1" ht="16.899999999999999" customHeight="1">
      <c r="B55" s="34"/>
      <c r="C55" s="231" t="s">
        <v>762</v>
      </c>
      <c r="D55" s="231" t="s">
        <v>763</v>
      </c>
      <c r="E55" s="17" t="s">
        <v>188</v>
      </c>
      <c r="F55" s="232">
        <v>30.881</v>
      </c>
      <c r="H55" s="34"/>
    </row>
    <row r="56" spans="2:8" s="1" customFormat="1" ht="22.5">
      <c r="B56" s="34"/>
      <c r="C56" s="231" t="s">
        <v>236</v>
      </c>
      <c r="D56" s="231" t="s">
        <v>237</v>
      </c>
      <c r="E56" s="17" t="s">
        <v>238</v>
      </c>
      <c r="F56" s="232">
        <v>1.544</v>
      </c>
      <c r="H56" s="34"/>
    </row>
    <row r="57" spans="2:8" s="1" customFormat="1" ht="16.899999999999999" customHeight="1">
      <c r="B57" s="34"/>
      <c r="C57" s="227" t="s">
        <v>122</v>
      </c>
      <c r="D57" s="228" t="s">
        <v>1</v>
      </c>
      <c r="E57" s="229" t="s">
        <v>1</v>
      </c>
      <c r="F57" s="230">
        <v>50.883000000000003</v>
      </c>
      <c r="H57" s="34"/>
    </row>
    <row r="58" spans="2:8" s="1" customFormat="1" ht="16.899999999999999" customHeight="1">
      <c r="B58" s="34"/>
      <c r="C58" s="231" t="s">
        <v>1</v>
      </c>
      <c r="D58" s="231" t="s">
        <v>755</v>
      </c>
      <c r="E58" s="17" t="s">
        <v>1</v>
      </c>
      <c r="F58" s="232">
        <v>24.045999999999999</v>
      </c>
      <c r="H58" s="34"/>
    </row>
    <row r="59" spans="2:8" s="1" customFormat="1" ht="16.899999999999999" customHeight="1">
      <c r="B59" s="34"/>
      <c r="C59" s="231" t="s">
        <v>1</v>
      </c>
      <c r="D59" s="231" t="s">
        <v>756</v>
      </c>
      <c r="E59" s="17" t="s">
        <v>1</v>
      </c>
      <c r="F59" s="232">
        <v>26.837</v>
      </c>
      <c r="H59" s="34"/>
    </row>
    <row r="60" spans="2:8" s="1" customFormat="1" ht="16.899999999999999" customHeight="1">
      <c r="B60" s="34"/>
      <c r="C60" s="231" t="s">
        <v>122</v>
      </c>
      <c r="D60" s="231" t="s">
        <v>201</v>
      </c>
      <c r="E60" s="17" t="s">
        <v>1</v>
      </c>
      <c r="F60" s="232">
        <v>50.883000000000003</v>
      </c>
      <c r="H60" s="34"/>
    </row>
    <row r="61" spans="2:8" s="1" customFormat="1" ht="16.899999999999999" customHeight="1">
      <c r="B61" s="34"/>
      <c r="C61" s="233" t="s">
        <v>1116</v>
      </c>
      <c r="H61" s="34"/>
    </row>
    <row r="62" spans="2:8" s="1" customFormat="1" ht="16.899999999999999" customHeight="1">
      <c r="B62" s="34"/>
      <c r="C62" s="231" t="s">
        <v>752</v>
      </c>
      <c r="D62" s="231" t="s">
        <v>753</v>
      </c>
      <c r="E62" s="17" t="s">
        <v>188</v>
      </c>
      <c r="F62" s="232">
        <v>50.883000000000003</v>
      </c>
      <c r="H62" s="34"/>
    </row>
    <row r="63" spans="2:8" s="1" customFormat="1" ht="16.899999999999999" customHeight="1">
      <c r="B63" s="34"/>
      <c r="C63" s="231" t="s">
        <v>748</v>
      </c>
      <c r="D63" s="231" t="s">
        <v>749</v>
      </c>
      <c r="E63" s="17" t="s">
        <v>188</v>
      </c>
      <c r="F63" s="232">
        <v>50.883000000000003</v>
      </c>
      <c r="H63" s="34"/>
    </row>
    <row r="64" spans="2:8" s="1" customFormat="1" ht="16.899999999999999" customHeight="1">
      <c r="B64" s="34"/>
      <c r="C64" s="231" t="s">
        <v>758</v>
      </c>
      <c r="D64" s="231" t="s">
        <v>759</v>
      </c>
      <c r="E64" s="17" t="s">
        <v>188</v>
      </c>
      <c r="F64" s="232">
        <v>50.883000000000003</v>
      </c>
      <c r="H64" s="34"/>
    </row>
    <row r="65" spans="2:8" s="1" customFormat="1" ht="22.5">
      <c r="B65" s="34"/>
      <c r="C65" s="231" t="s">
        <v>766</v>
      </c>
      <c r="D65" s="231" t="s">
        <v>767</v>
      </c>
      <c r="E65" s="17" t="s">
        <v>188</v>
      </c>
      <c r="F65" s="232">
        <v>50.883000000000003</v>
      </c>
      <c r="H65" s="34"/>
    </row>
    <row r="66" spans="2:8" s="1" customFormat="1" ht="16.899999999999999" customHeight="1">
      <c r="B66" s="34"/>
      <c r="C66" s="231" t="s">
        <v>770</v>
      </c>
      <c r="D66" s="231" t="s">
        <v>771</v>
      </c>
      <c r="E66" s="17" t="s">
        <v>188</v>
      </c>
      <c r="F66" s="232">
        <v>20.353000000000002</v>
      </c>
      <c r="H66" s="34"/>
    </row>
    <row r="67" spans="2:8" s="1" customFormat="1" ht="16.899999999999999" customHeight="1">
      <c r="B67" s="34"/>
      <c r="C67" s="227" t="s">
        <v>120</v>
      </c>
      <c r="D67" s="228" t="s">
        <v>107</v>
      </c>
      <c r="E67" s="229" t="s">
        <v>1</v>
      </c>
      <c r="F67" s="230">
        <v>22.901</v>
      </c>
      <c r="H67" s="34"/>
    </row>
    <row r="68" spans="2:8" s="1" customFormat="1" ht="16.899999999999999" customHeight="1">
      <c r="B68" s="34"/>
      <c r="C68" s="231" t="s">
        <v>1</v>
      </c>
      <c r="D68" s="231" t="s">
        <v>210</v>
      </c>
      <c r="E68" s="17" t="s">
        <v>1</v>
      </c>
      <c r="F68" s="232">
        <v>21.472999999999999</v>
      </c>
      <c r="H68" s="34"/>
    </row>
    <row r="69" spans="2:8" s="1" customFormat="1" ht="16.899999999999999" customHeight="1">
      <c r="B69" s="34"/>
      <c r="C69" s="231" t="s">
        <v>1</v>
      </c>
      <c r="D69" s="231" t="s">
        <v>211</v>
      </c>
      <c r="E69" s="17" t="s">
        <v>1</v>
      </c>
      <c r="F69" s="232">
        <v>1.4279999999999999</v>
      </c>
      <c r="H69" s="34"/>
    </row>
    <row r="70" spans="2:8" s="1" customFormat="1" ht="16.899999999999999" customHeight="1">
      <c r="B70" s="34"/>
      <c r="C70" s="231" t="s">
        <v>120</v>
      </c>
      <c r="D70" s="231" t="s">
        <v>201</v>
      </c>
      <c r="E70" s="17" t="s">
        <v>1</v>
      </c>
      <c r="F70" s="232">
        <v>22.901</v>
      </c>
      <c r="H70" s="34"/>
    </row>
    <row r="71" spans="2:8" s="1" customFormat="1" ht="16.899999999999999" customHeight="1">
      <c r="B71" s="34"/>
      <c r="C71" s="233" t="s">
        <v>1116</v>
      </c>
      <c r="H71" s="34"/>
    </row>
    <row r="72" spans="2:8" s="1" customFormat="1" ht="16.899999999999999" customHeight="1">
      <c r="B72" s="34"/>
      <c r="C72" s="231" t="s">
        <v>207</v>
      </c>
      <c r="D72" s="231" t="s">
        <v>208</v>
      </c>
      <c r="E72" s="17" t="s">
        <v>188</v>
      </c>
      <c r="F72" s="232">
        <v>22.901</v>
      </c>
      <c r="H72" s="34"/>
    </row>
    <row r="73" spans="2:8" s="1" customFormat="1" ht="16.899999999999999" customHeight="1">
      <c r="B73" s="34"/>
      <c r="C73" s="231" t="s">
        <v>212</v>
      </c>
      <c r="D73" s="231" t="s">
        <v>213</v>
      </c>
      <c r="E73" s="17" t="s">
        <v>188</v>
      </c>
      <c r="F73" s="232">
        <v>74.02</v>
      </c>
      <c r="H73" s="34"/>
    </row>
    <row r="74" spans="2:8" s="1" customFormat="1" ht="16.899999999999999" customHeight="1">
      <c r="B74" s="34"/>
      <c r="C74" s="231" t="s">
        <v>752</v>
      </c>
      <c r="D74" s="231" t="s">
        <v>753</v>
      </c>
      <c r="E74" s="17" t="s">
        <v>188</v>
      </c>
      <c r="F74" s="232">
        <v>50.883000000000003</v>
      </c>
      <c r="H74" s="34"/>
    </row>
    <row r="75" spans="2:8" s="1" customFormat="1" ht="16.899999999999999" customHeight="1">
      <c r="B75" s="34"/>
      <c r="C75" s="227" t="s">
        <v>110</v>
      </c>
      <c r="D75" s="228" t="s">
        <v>107</v>
      </c>
      <c r="E75" s="229" t="s">
        <v>1</v>
      </c>
      <c r="F75" s="230">
        <v>51.119</v>
      </c>
      <c r="H75" s="34"/>
    </row>
    <row r="76" spans="2:8" s="1" customFormat="1" ht="16.899999999999999" customHeight="1">
      <c r="B76" s="34"/>
      <c r="C76" s="231" t="s">
        <v>1</v>
      </c>
      <c r="D76" s="231" t="s">
        <v>275</v>
      </c>
      <c r="E76" s="17" t="s">
        <v>1</v>
      </c>
      <c r="F76" s="232">
        <v>1.96</v>
      </c>
      <c r="H76" s="34"/>
    </row>
    <row r="77" spans="2:8" s="1" customFormat="1" ht="16.899999999999999" customHeight="1">
      <c r="B77" s="34"/>
      <c r="C77" s="231" t="s">
        <v>1</v>
      </c>
      <c r="D77" s="231" t="s">
        <v>276</v>
      </c>
      <c r="E77" s="17" t="s">
        <v>1</v>
      </c>
      <c r="F77" s="232">
        <v>14.94</v>
      </c>
      <c r="H77" s="34"/>
    </row>
    <row r="78" spans="2:8" s="1" customFormat="1" ht="16.899999999999999" customHeight="1">
      <c r="B78" s="34"/>
      <c r="C78" s="231" t="s">
        <v>1</v>
      </c>
      <c r="D78" s="231" t="s">
        <v>277</v>
      </c>
      <c r="E78" s="17" t="s">
        <v>1</v>
      </c>
      <c r="F78" s="232">
        <v>16.940000000000001</v>
      </c>
      <c r="H78" s="34"/>
    </row>
    <row r="79" spans="2:8" s="1" customFormat="1" ht="16.899999999999999" customHeight="1">
      <c r="B79" s="34"/>
      <c r="C79" s="231" t="s">
        <v>1</v>
      </c>
      <c r="D79" s="231" t="s">
        <v>278</v>
      </c>
      <c r="E79" s="17" t="s">
        <v>1</v>
      </c>
      <c r="F79" s="232">
        <v>5.4</v>
      </c>
      <c r="H79" s="34"/>
    </row>
    <row r="80" spans="2:8" s="1" customFormat="1" ht="16.899999999999999" customHeight="1">
      <c r="B80" s="34"/>
      <c r="C80" s="231" t="s">
        <v>1</v>
      </c>
      <c r="D80" s="231" t="s">
        <v>279</v>
      </c>
      <c r="E80" s="17" t="s">
        <v>1</v>
      </c>
      <c r="F80" s="232">
        <v>7.4</v>
      </c>
      <c r="H80" s="34"/>
    </row>
    <row r="81" spans="2:8" s="1" customFormat="1" ht="16.899999999999999" customHeight="1">
      <c r="B81" s="34"/>
      <c r="C81" s="231" t="s">
        <v>116</v>
      </c>
      <c r="D81" s="231" t="s">
        <v>280</v>
      </c>
      <c r="E81" s="17" t="s">
        <v>1</v>
      </c>
      <c r="F81" s="232">
        <v>2.0449999999999999</v>
      </c>
      <c r="H81" s="34"/>
    </row>
    <row r="82" spans="2:8" s="1" customFormat="1" ht="16.899999999999999" customHeight="1">
      <c r="B82" s="34"/>
      <c r="C82" s="231" t="s">
        <v>1</v>
      </c>
      <c r="D82" s="231" t="s">
        <v>281</v>
      </c>
      <c r="E82" s="17" t="s">
        <v>1</v>
      </c>
      <c r="F82" s="232">
        <v>2.4340000000000002</v>
      </c>
      <c r="H82" s="34"/>
    </row>
    <row r="83" spans="2:8" s="1" customFormat="1" ht="16.899999999999999" customHeight="1">
      <c r="B83" s="34"/>
      <c r="C83" s="231" t="s">
        <v>110</v>
      </c>
      <c r="D83" s="231" t="s">
        <v>201</v>
      </c>
      <c r="E83" s="17" t="s">
        <v>1</v>
      </c>
      <c r="F83" s="232">
        <v>51.119</v>
      </c>
      <c r="H83" s="34"/>
    </row>
    <row r="84" spans="2:8" s="1" customFormat="1" ht="16.899999999999999" customHeight="1">
      <c r="B84" s="34"/>
      <c r="C84" s="233" t="s">
        <v>1116</v>
      </c>
      <c r="H84" s="34"/>
    </row>
    <row r="85" spans="2:8" s="1" customFormat="1" ht="22.5">
      <c r="B85" s="34"/>
      <c r="C85" s="231" t="s">
        <v>272</v>
      </c>
      <c r="D85" s="231" t="s">
        <v>273</v>
      </c>
      <c r="E85" s="17" t="s">
        <v>188</v>
      </c>
      <c r="F85" s="232">
        <v>51.119</v>
      </c>
      <c r="H85" s="34"/>
    </row>
    <row r="86" spans="2:8" s="1" customFormat="1" ht="16.899999999999999" customHeight="1">
      <c r="B86" s="34"/>
      <c r="C86" s="231" t="s">
        <v>212</v>
      </c>
      <c r="D86" s="231" t="s">
        <v>213</v>
      </c>
      <c r="E86" s="17" t="s">
        <v>188</v>
      </c>
      <c r="F86" s="232">
        <v>74.02</v>
      </c>
      <c r="H86" s="34"/>
    </row>
    <row r="87" spans="2:8" s="1" customFormat="1" ht="22.5">
      <c r="B87" s="34"/>
      <c r="C87" s="231" t="s">
        <v>704</v>
      </c>
      <c r="D87" s="231" t="s">
        <v>705</v>
      </c>
      <c r="E87" s="17" t="s">
        <v>188</v>
      </c>
      <c r="F87" s="232">
        <v>51.119</v>
      </c>
      <c r="H87" s="34"/>
    </row>
    <row r="88" spans="2:8" s="1" customFormat="1" ht="16.899999999999999" customHeight="1">
      <c r="B88" s="34"/>
      <c r="C88" s="231" t="s">
        <v>752</v>
      </c>
      <c r="D88" s="231" t="s">
        <v>753</v>
      </c>
      <c r="E88" s="17" t="s">
        <v>188</v>
      </c>
      <c r="F88" s="232">
        <v>50.883000000000003</v>
      </c>
      <c r="H88" s="34"/>
    </row>
    <row r="89" spans="2:8" s="1" customFormat="1" ht="16.899999999999999" customHeight="1">
      <c r="B89" s="34"/>
      <c r="C89" s="227" t="s">
        <v>100</v>
      </c>
      <c r="D89" s="228" t="s">
        <v>1</v>
      </c>
      <c r="E89" s="229" t="s">
        <v>1</v>
      </c>
      <c r="F89" s="230">
        <v>30.881</v>
      </c>
      <c r="H89" s="34"/>
    </row>
    <row r="90" spans="2:8" s="1" customFormat="1" ht="16.899999999999999" customHeight="1">
      <c r="B90" s="34"/>
      <c r="C90" s="231" t="s">
        <v>1</v>
      </c>
      <c r="D90" s="231" t="s">
        <v>106</v>
      </c>
      <c r="E90" s="17" t="s">
        <v>1</v>
      </c>
      <c r="F90" s="232">
        <v>30.881</v>
      </c>
      <c r="H90" s="34"/>
    </row>
    <row r="91" spans="2:8" s="1" customFormat="1" ht="16.899999999999999" customHeight="1">
      <c r="B91" s="34"/>
      <c r="C91" s="231" t="s">
        <v>100</v>
      </c>
      <c r="D91" s="231" t="s">
        <v>201</v>
      </c>
      <c r="E91" s="17" t="s">
        <v>1</v>
      </c>
      <c r="F91" s="232">
        <v>30.881</v>
      </c>
      <c r="H91" s="34"/>
    </row>
    <row r="92" spans="2:8" s="1" customFormat="1" ht="16.899999999999999" customHeight="1">
      <c r="B92" s="34"/>
      <c r="C92" s="233" t="s">
        <v>1116</v>
      </c>
      <c r="H92" s="34"/>
    </row>
    <row r="93" spans="2:8" s="1" customFormat="1" ht="22.5">
      <c r="B93" s="34"/>
      <c r="C93" s="231" t="s">
        <v>587</v>
      </c>
      <c r="D93" s="231" t="s">
        <v>588</v>
      </c>
      <c r="E93" s="17" t="s">
        <v>188</v>
      </c>
      <c r="F93" s="232">
        <v>30.881</v>
      </c>
      <c r="H93" s="34"/>
    </row>
    <row r="94" spans="2:8" s="1" customFormat="1" ht="16.899999999999999" customHeight="1">
      <c r="B94" s="34"/>
      <c r="C94" s="231" t="s">
        <v>227</v>
      </c>
      <c r="D94" s="231" t="s">
        <v>228</v>
      </c>
      <c r="E94" s="17" t="s">
        <v>188</v>
      </c>
      <c r="F94" s="232">
        <v>32.424999999999997</v>
      </c>
      <c r="H94" s="34"/>
    </row>
    <row r="95" spans="2:8" s="1" customFormat="1" ht="16.899999999999999" customHeight="1">
      <c r="B95" s="34"/>
      <c r="C95" s="231" t="s">
        <v>232</v>
      </c>
      <c r="D95" s="231" t="s">
        <v>233</v>
      </c>
      <c r="E95" s="17" t="s">
        <v>188</v>
      </c>
      <c r="F95" s="232">
        <v>35.512999999999998</v>
      </c>
      <c r="H95" s="34"/>
    </row>
    <row r="96" spans="2:8" s="1" customFormat="1" ht="16.899999999999999" customHeight="1">
      <c r="B96" s="34"/>
      <c r="C96" s="227" t="s">
        <v>112</v>
      </c>
      <c r="D96" s="228" t="s">
        <v>113</v>
      </c>
      <c r="E96" s="229" t="s">
        <v>1</v>
      </c>
      <c r="F96" s="230">
        <v>3.8090000000000002</v>
      </c>
      <c r="H96" s="34"/>
    </row>
    <row r="97" spans="2:8" s="1" customFormat="1" ht="16.899999999999999" customHeight="1">
      <c r="B97" s="34"/>
      <c r="C97" s="231" t="s">
        <v>1</v>
      </c>
      <c r="D97" s="231" t="s">
        <v>583</v>
      </c>
      <c r="E97" s="17" t="s">
        <v>1</v>
      </c>
      <c r="F97" s="232">
        <v>7.4969999999999999</v>
      </c>
      <c r="H97" s="34"/>
    </row>
    <row r="98" spans="2:8" s="1" customFormat="1" ht="16.899999999999999" customHeight="1">
      <c r="B98" s="34"/>
      <c r="C98" s="231" t="s">
        <v>1</v>
      </c>
      <c r="D98" s="231" t="s">
        <v>584</v>
      </c>
      <c r="E98" s="17" t="s">
        <v>1</v>
      </c>
      <c r="F98" s="232">
        <v>0</v>
      </c>
      <c r="H98" s="34"/>
    </row>
    <row r="99" spans="2:8" s="1" customFormat="1" ht="16.899999999999999" customHeight="1">
      <c r="B99" s="34"/>
      <c r="C99" s="231" t="s">
        <v>1</v>
      </c>
      <c r="D99" s="231" t="s">
        <v>585</v>
      </c>
      <c r="E99" s="17" t="s">
        <v>1</v>
      </c>
      <c r="F99" s="232">
        <v>-3.6880000000000002</v>
      </c>
      <c r="H99" s="34"/>
    </row>
    <row r="100" spans="2:8" s="1" customFormat="1" ht="16.899999999999999" customHeight="1">
      <c r="B100" s="34"/>
      <c r="C100" s="231" t="s">
        <v>112</v>
      </c>
      <c r="D100" s="231" t="s">
        <v>201</v>
      </c>
      <c r="E100" s="17" t="s">
        <v>1</v>
      </c>
      <c r="F100" s="232">
        <v>3.8090000000000002</v>
      </c>
      <c r="H100" s="34"/>
    </row>
    <row r="101" spans="2:8" s="1" customFormat="1" ht="16.899999999999999" customHeight="1">
      <c r="B101" s="34"/>
      <c r="C101" s="233" t="s">
        <v>1116</v>
      </c>
      <c r="H101" s="34"/>
    </row>
    <row r="102" spans="2:8" s="1" customFormat="1" ht="16.899999999999999" customHeight="1">
      <c r="B102" s="34"/>
      <c r="C102" s="231" t="s">
        <v>580</v>
      </c>
      <c r="D102" s="231" t="s">
        <v>581</v>
      </c>
      <c r="E102" s="17" t="s">
        <v>188</v>
      </c>
      <c r="F102" s="232">
        <v>3.8090000000000002</v>
      </c>
      <c r="H102" s="34"/>
    </row>
    <row r="103" spans="2:8" s="1" customFormat="1" ht="16.899999999999999" customHeight="1">
      <c r="B103" s="34"/>
      <c r="C103" s="231" t="s">
        <v>207</v>
      </c>
      <c r="D103" s="231" t="s">
        <v>208</v>
      </c>
      <c r="E103" s="17" t="s">
        <v>188</v>
      </c>
      <c r="F103" s="232">
        <v>22.901</v>
      </c>
      <c r="H103" s="34"/>
    </row>
    <row r="104" spans="2:8" s="1" customFormat="1" ht="22.5">
      <c r="B104" s="34"/>
      <c r="C104" s="231" t="s">
        <v>741</v>
      </c>
      <c r="D104" s="231" t="s">
        <v>742</v>
      </c>
      <c r="E104" s="17" t="s">
        <v>188</v>
      </c>
      <c r="F104" s="232">
        <v>7.9989999999999997</v>
      </c>
      <c r="H104" s="34"/>
    </row>
    <row r="105" spans="2:8" s="1" customFormat="1" ht="16.899999999999999" customHeight="1">
      <c r="B105" s="34"/>
      <c r="C105" s="227" t="s">
        <v>116</v>
      </c>
      <c r="D105" s="228" t="s">
        <v>117</v>
      </c>
      <c r="E105" s="229" t="s">
        <v>1</v>
      </c>
      <c r="F105" s="230">
        <v>2.0449999999999999</v>
      </c>
      <c r="H105" s="34"/>
    </row>
    <row r="106" spans="2:8" s="1" customFormat="1" ht="16.899999999999999" customHeight="1">
      <c r="B106" s="34"/>
      <c r="C106" s="231" t="s">
        <v>116</v>
      </c>
      <c r="D106" s="231" t="s">
        <v>280</v>
      </c>
      <c r="E106" s="17" t="s">
        <v>1</v>
      </c>
      <c r="F106" s="232">
        <v>2.0449999999999999</v>
      </c>
      <c r="H106" s="34"/>
    </row>
    <row r="107" spans="2:8" s="1" customFormat="1" ht="16.899999999999999" customHeight="1">
      <c r="B107" s="34"/>
      <c r="C107" s="233" t="s">
        <v>1116</v>
      </c>
      <c r="H107" s="34"/>
    </row>
    <row r="108" spans="2:8" s="1" customFormat="1" ht="22.5">
      <c r="B108" s="34"/>
      <c r="C108" s="231" t="s">
        <v>272</v>
      </c>
      <c r="D108" s="231" t="s">
        <v>273</v>
      </c>
      <c r="E108" s="17" t="s">
        <v>188</v>
      </c>
      <c r="F108" s="232">
        <v>51.119</v>
      </c>
      <c r="H108" s="34"/>
    </row>
    <row r="109" spans="2:8" s="1" customFormat="1" ht="16.899999999999999" customHeight="1">
      <c r="B109" s="34"/>
      <c r="C109" s="231" t="s">
        <v>207</v>
      </c>
      <c r="D109" s="231" t="s">
        <v>208</v>
      </c>
      <c r="E109" s="17" t="s">
        <v>188</v>
      </c>
      <c r="F109" s="232">
        <v>22.901</v>
      </c>
      <c r="H109" s="34"/>
    </row>
    <row r="110" spans="2:8" s="1" customFormat="1" ht="16.899999999999999" customHeight="1">
      <c r="B110" s="34"/>
      <c r="C110" s="231" t="s">
        <v>679</v>
      </c>
      <c r="D110" s="231" t="s">
        <v>680</v>
      </c>
      <c r="E110" s="17" t="s">
        <v>204</v>
      </c>
      <c r="F110" s="232">
        <v>13.632999999999999</v>
      </c>
      <c r="H110" s="34"/>
    </row>
    <row r="111" spans="2:8" s="1" customFormat="1" ht="16.899999999999999" customHeight="1">
      <c r="B111" s="34"/>
      <c r="C111" s="227" t="s">
        <v>126</v>
      </c>
      <c r="D111" s="228" t="s">
        <v>1</v>
      </c>
      <c r="E111" s="229" t="s">
        <v>1</v>
      </c>
      <c r="F111" s="230">
        <v>36.604999999999997</v>
      </c>
      <c r="H111" s="34"/>
    </row>
    <row r="112" spans="2:8" s="1" customFormat="1" ht="16.899999999999999" customHeight="1">
      <c r="B112" s="34"/>
      <c r="C112" s="231" t="s">
        <v>1</v>
      </c>
      <c r="D112" s="231" t="s">
        <v>192</v>
      </c>
      <c r="E112" s="17" t="s">
        <v>1</v>
      </c>
      <c r="F112" s="232">
        <v>0</v>
      </c>
      <c r="H112" s="34"/>
    </row>
    <row r="113" spans="2:8" s="1" customFormat="1" ht="16.899999999999999" customHeight="1">
      <c r="B113" s="34"/>
      <c r="C113" s="231" t="s">
        <v>1</v>
      </c>
      <c r="D113" s="231" t="s">
        <v>193</v>
      </c>
      <c r="E113" s="17" t="s">
        <v>1</v>
      </c>
      <c r="F113" s="232">
        <v>7.9050000000000002</v>
      </c>
      <c r="H113" s="34"/>
    </row>
    <row r="114" spans="2:8" s="1" customFormat="1" ht="16.899999999999999" customHeight="1">
      <c r="B114" s="34"/>
      <c r="C114" s="231" t="s">
        <v>1</v>
      </c>
      <c r="D114" s="231" t="s">
        <v>194</v>
      </c>
      <c r="E114" s="17" t="s">
        <v>1</v>
      </c>
      <c r="F114" s="232">
        <v>11.07</v>
      </c>
      <c r="H114" s="34"/>
    </row>
    <row r="115" spans="2:8" s="1" customFormat="1" ht="16.899999999999999" customHeight="1">
      <c r="B115" s="34"/>
      <c r="C115" s="231" t="s">
        <v>1</v>
      </c>
      <c r="D115" s="231" t="s">
        <v>195</v>
      </c>
      <c r="E115" s="17" t="s">
        <v>1</v>
      </c>
      <c r="F115" s="232">
        <v>3.28</v>
      </c>
      <c r="H115" s="34"/>
    </row>
    <row r="116" spans="2:8" s="1" customFormat="1" ht="16.899999999999999" customHeight="1">
      <c r="B116" s="34"/>
      <c r="C116" s="231" t="s">
        <v>1</v>
      </c>
      <c r="D116" s="231" t="s">
        <v>196</v>
      </c>
      <c r="E116" s="17" t="s">
        <v>1</v>
      </c>
      <c r="F116" s="232">
        <v>5.74</v>
      </c>
      <c r="H116" s="34"/>
    </row>
    <row r="117" spans="2:8" s="1" customFormat="1" ht="16.899999999999999" customHeight="1">
      <c r="B117" s="34"/>
      <c r="C117" s="231" t="s">
        <v>1</v>
      </c>
      <c r="D117" s="231" t="s">
        <v>197</v>
      </c>
      <c r="E117" s="17" t="s">
        <v>1</v>
      </c>
      <c r="F117" s="232">
        <v>8.61</v>
      </c>
      <c r="H117" s="34"/>
    </row>
    <row r="118" spans="2:8" s="1" customFormat="1" ht="16.899999999999999" customHeight="1">
      <c r="B118" s="34"/>
      <c r="C118" s="231" t="s">
        <v>126</v>
      </c>
      <c r="D118" s="231" t="s">
        <v>198</v>
      </c>
      <c r="E118" s="17" t="s">
        <v>1</v>
      </c>
      <c r="F118" s="232">
        <v>36.604999999999997</v>
      </c>
      <c r="H118" s="34"/>
    </row>
    <row r="119" spans="2:8" s="1" customFormat="1" ht="16.899999999999999" customHeight="1">
      <c r="B119" s="34"/>
      <c r="C119" s="233" t="s">
        <v>1116</v>
      </c>
      <c r="H119" s="34"/>
    </row>
    <row r="120" spans="2:8" s="1" customFormat="1" ht="16.899999999999999" customHeight="1">
      <c r="B120" s="34"/>
      <c r="C120" s="231" t="s">
        <v>186</v>
      </c>
      <c r="D120" s="231" t="s">
        <v>187</v>
      </c>
      <c r="E120" s="17" t="s">
        <v>188</v>
      </c>
      <c r="F120" s="232">
        <v>38.435000000000002</v>
      </c>
      <c r="H120" s="34"/>
    </row>
    <row r="121" spans="2:8" s="1" customFormat="1" ht="26.45" customHeight="1">
      <c r="B121" s="34"/>
      <c r="C121" s="226" t="s">
        <v>1117</v>
      </c>
      <c r="D121" s="226" t="s">
        <v>89</v>
      </c>
      <c r="H121" s="34"/>
    </row>
    <row r="122" spans="2:8" s="1" customFormat="1" ht="16.899999999999999" customHeight="1">
      <c r="B122" s="34"/>
      <c r="C122" s="227" t="s">
        <v>103</v>
      </c>
      <c r="D122" s="228" t="s">
        <v>1</v>
      </c>
      <c r="E122" s="229" t="s">
        <v>1</v>
      </c>
      <c r="F122" s="230">
        <v>19.309999999999999</v>
      </c>
      <c r="H122" s="34"/>
    </row>
    <row r="123" spans="2:8" s="1" customFormat="1" ht="16.899999999999999" customHeight="1">
      <c r="B123" s="34"/>
      <c r="C123" s="231" t="s">
        <v>1</v>
      </c>
      <c r="D123" s="231" t="s">
        <v>867</v>
      </c>
      <c r="E123" s="17" t="s">
        <v>1</v>
      </c>
      <c r="F123" s="232">
        <v>19.309999999999999</v>
      </c>
      <c r="H123" s="34"/>
    </row>
    <row r="124" spans="2:8" s="1" customFormat="1" ht="16.899999999999999" customHeight="1">
      <c r="B124" s="34"/>
      <c r="C124" s="231" t="s">
        <v>103</v>
      </c>
      <c r="D124" s="231" t="s">
        <v>198</v>
      </c>
      <c r="E124" s="17" t="s">
        <v>1</v>
      </c>
      <c r="F124" s="232">
        <v>19.309999999999999</v>
      </c>
      <c r="H124" s="34"/>
    </row>
    <row r="125" spans="2:8" s="1" customFormat="1" ht="16.899999999999999" customHeight="1">
      <c r="B125" s="34"/>
      <c r="C125" s="233" t="s">
        <v>1116</v>
      </c>
      <c r="H125" s="34"/>
    </row>
    <row r="126" spans="2:8" s="1" customFormat="1" ht="22.5">
      <c r="B126" s="34"/>
      <c r="C126" s="231" t="s">
        <v>242</v>
      </c>
      <c r="D126" s="231" t="s">
        <v>243</v>
      </c>
      <c r="E126" s="17" t="s">
        <v>188</v>
      </c>
      <c r="F126" s="232">
        <v>20.276</v>
      </c>
      <c r="H126" s="34"/>
    </row>
    <row r="127" spans="2:8" s="1" customFormat="1" ht="16.899999999999999" customHeight="1">
      <c r="B127" s="34"/>
      <c r="C127" s="227" t="s">
        <v>108</v>
      </c>
      <c r="D127" s="228" t="s">
        <v>1</v>
      </c>
      <c r="E127" s="229" t="s">
        <v>1</v>
      </c>
      <c r="F127" s="230">
        <v>3.8530000000000002</v>
      </c>
      <c r="H127" s="34"/>
    </row>
    <row r="128" spans="2:8" s="1" customFormat="1" ht="16.899999999999999" customHeight="1">
      <c r="B128" s="34"/>
      <c r="C128" s="231" t="s">
        <v>1</v>
      </c>
      <c r="D128" s="231" t="s">
        <v>881</v>
      </c>
      <c r="E128" s="17" t="s">
        <v>1</v>
      </c>
      <c r="F128" s="232">
        <v>1.08</v>
      </c>
      <c r="H128" s="34"/>
    </row>
    <row r="129" spans="2:8" s="1" customFormat="1" ht="16.899999999999999" customHeight="1">
      <c r="B129" s="34"/>
      <c r="C129" s="231" t="s">
        <v>116</v>
      </c>
      <c r="D129" s="231" t="s">
        <v>882</v>
      </c>
      <c r="E129" s="17" t="s">
        <v>1</v>
      </c>
      <c r="F129" s="232">
        <v>2.7730000000000001</v>
      </c>
      <c r="H129" s="34"/>
    </row>
    <row r="130" spans="2:8" s="1" customFormat="1" ht="16.899999999999999" customHeight="1">
      <c r="B130" s="34"/>
      <c r="C130" s="231" t="s">
        <v>108</v>
      </c>
      <c r="D130" s="231" t="s">
        <v>198</v>
      </c>
      <c r="E130" s="17" t="s">
        <v>1</v>
      </c>
      <c r="F130" s="232">
        <v>3.8530000000000002</v>
      </c>
      <c r="H130" s="34"/>
    </row>
    <row r="131" spans="2:8" s="1" customFormat="1" ht="16.899999999999999" customHeight="1">
      <c r="B131" s="34"/>
      <c r="C131" s="233" t="s">
        <v>1116</v>
      </c>
      <c r="H131" s="34"/>
    </row>
    <row r="132" spans="2:8" s="1" customFormat="1" ht="22.5">
      <c r="B132" s="34"/>
      <c r="C132" s="231" t="s">
        <v>272</v>
      </c>
      <c r="D132" s="231" t="s">
        <v>273</v>
      </c>
      <c r="E132" s="17" t="s">
        <v>188</v>
      </c>
      <c r="F132" s="232">
        <v>4.0460000000000003</v>
      </c>
      <c r="H132" s="34"/>
    </row>
    <row r="133" spans="2:8" s="1" customFormat="1" ht="16.899999999999999" customHeight="1">
      <c r="B133" s="34"/>
      <c r="C133" s="227" t="s">
        <v>106</v>
      </c>
      <c r="D133" s="228" t="s">
        <v>107</v>
      </c>
      <c r="E133" s="229" t="s">
        <v>1</v>
      </c>
      <c r="F133" s="230">
        <v>20.276</v>
      </c>
      <c r="H133" s="34"/>
    </row>
    <row r="134" spans="2:8" s="1" customFormat="1" ht="16.899999999999999" customHeight="1">
      <c r="B134" s="34"/>
      <c r="C134" s="231" t="s">
        <v>1</v>
      </c>
      <c r="D134" s="231" t="s">
        <v>867</v>
      </c>
      <c r="E134" s="17" t="s">
        <v>1</v>
      </c>
      <c r="F134" s="232">
        <v>19.309999999999999</v>
      </c>
      <c r="H134" s="34"/>
    </row>
    <row r="135" spans="2:8" s="1" customFormat="1" ht="16.899999999999999" customHeight="1">
      <c r="B135" s="34"/>
      <c r="C135" s="231" t="s">
        <v>1</v>
      </c>
      <c r="D135" s="231" t="s">
        <v>251</v>
      </c>
      <c r="E135" s="17" t="s">
        <v>1</v>
      </c>
      <c r="F135" s="232">
        <v>0.96599999999999997</v>
      </c>
      <c r="H135" s="34"/>
    </row>
    <row r="136" spans="2:8" s="1" customFormat="1" ht="16.899999999999999" customHeight="1">
      <c r="B136" s="34"/>
      <c r="C136" s="231" t="s">
        <v>106</v>
      </c>
      <c r="D136" s="231" t="s">
        <v>201</v>
      </c>
      <c r="E136" s="17" t="s">
        <v>1</v>
      </c>
      <c r="F136" s="232">
        <v>20.276</v>
      </c>
      <c r="H136" s="34"/>
    </row>
    <row r="137" spans="2:8" s="1" customFormat="1" ht="16.899999999999999" customHeight="1">
      <c r="B137" s="34"/>
      <c r="C137" s="233" t="s">
        <v>1116</v>
      </c>
      <c r="H137" s="34"/>
    </row>
    <row r="138" spans="2:8" s="1" customFormat="1" ht="22.5">
      <c r="B138" s="34"/>
      <c r="C138" s="231" t="s">
        <v>242</v>
      </c>
      <c r="D138" s="231" t="s">
        <v>243</v>
      </c>
      <c r="E138" s="17" t="s">
        <v>188</v>
      </c>
      <c r="F138" s="232">
        <v>20.276</v>
      </c>
      <c r="H138" s="34"/>
    </row>
    <row r="139" spans="2:8" s="1" customFormat="1" ht="16.899999999999999" customHeight="1">
      <c r="B139" s="34"/>
      <c r="C139" s="231" t="s">
        <v>217</v>
      </c>
      <c r="D139" s="231" t="s">
        <v>218</v>
      </c>
      <c r="E139" s="17" t="s">
        <v>188</v>
      </c>
      <c r="F139" s="232">
        <v>6.0830000000000002</v>
      </c>
      <c r="H139" s="34"/>
    </row>
    <row r="140" spans="2:8" s="1" customFormat="1" ht="16.899999999999999" customHeight="1">
      <c r="B140" s="34"/>
      <c r="C140" s="231" t="s">
        <v>221</v>
      </c>
      <c r="D140" s="231" t="s">
        <v>222</v>
      </c>
      <c r="E140" s="17" t="s">
        <v>188</v>
      </c>
      <c r="F140" s="232">
        <v>20.276</v>
      </c>
      <c r="H140" s="34"/>
    </row>
    <row r="141" spans="2:8" s="1" customFormat="1" ht="22.5">
      <c r="B141" s="34"/>
      <c r="C141" s="231" t="s">
        <v>587</v>
      </c>
      <c r="D141" s="231" t="s">
        <v>588</v>
      </c>
      <c r="E141" s="17" t="s">
        <v>188</v>
      </c>
      <c r="F141" s="232">
        <v>20.276</v>
      </c>
      <c r="H141" s="34"/>
    </row>
    <row r="142" spans="2:8" s="1" customFormat="1" ht="16.899999999999999" customHeight="1">
      <c r="B142" s="34"/>
      <c r="C142" s="231" t="s">
        <v>689</v>
      </c>
      <c r="D142" s="231" t="s">
        <v>690</v>
      </c>
      <c r="E142" s="17" t="s">
        <v>188</v>
      </c>
      <c r="F142" s="232">
        <v>20.276</v>
      </c>
      <c r="H142" s="34"/>
    </row>
    <row r="143" spans="2:8" s="1" customFormat="1" ht="16.899999999999999" customHeight="1">
      <c r="B143" s="34"/>
      <c r="C143" s="231" t="s">
        <v>762</v>
      </c>
      <c r="D143" s="231" t="s">
        <v>763</v>
      </c>
      <c r="E143" s="17" t="s">
        <v>188</v>
      </c>
      <c r="F143" s="232">
        <v>20.276</v>
      </c>
      <c r="H143" s="34"/>
    </row>
    <row r="144" spans="2:8" s="1" customFormat="1" ht="22.5">
      <c r="B144" s="34"/>
      <c r="C144" s="231" t="s">
        <v>236</v>
      </c>
      <c r="D144" s="231" t="s">
        <v>237</v>
      </c>
      <c r="E144" s="17" t="s">
        <v>238</v>
      </c>
      <c r="F144" s="232">
        <v>1.014</v>
      </c>
      <c r="H144" s="34"/>
    </row>
    <row r="145" spans="2:8" s="1" customFormat="1" ht="16.899999999999999" customHeight="1">
      <c r="B145" s="34"/>
      <c r="C145" s="227" t="s">
        <v>1118</v>
      </c>
      <c r="D145" s="228" t="s">
        <v>107</v>
      </c>
      <c r="E145" s="229" t="s">
        <v>1</v>
      </c>
      <c r="F145" s="230">
        <v>30.881</v>
      </c>
      <c r="H145" s="34"/>
    </row>
    <row r="146" spans="2:8" s="1" customFormat="1" ht="16.899999999999999" customHeight="1">
      <c r="B146" s="34"/>
      <c r="C146" s="227" t="s">
        <v>122</v>
      </c>
      <c r="D146" s="228" t="s">
        <v>1</v>
      </c>
      <c r="E146" s="229" t="s">
        <v>1</v>
      </c>
      <c r="F146" s="230">
        <v>30.573</v>
      </c>
      <c r="H146" s="34"/>
    </row>
    <row r="147" spans="2:8" s="1" customFormat="1" ht="16.899999999999999" customHeight="1">
      <c r="B147" s="34"/>
      <c r="C147" s="231" t="s">
        <v>1</v>
      </c>
      <c r="D147" s="231" t="s">
        <v>755</v>
      </c>
      <c r="E147" s="17" t="s">
        <v>1</v>
      </c>
      <c r="F147" s="232">
        <v>30.573</v>
      </c>
      <c r="H147" s="34"/>
    </row>
    <row r="148" spans="2:8" s="1" customFormat="1" ht="16.899999999999999" customHeight="1">
      <c r="B148" s="34"/>
      <c r="C148" s="231" t="s">
        <v>122</v>
      </c>
      <c r="D148" s="231" t="s">
        <v>201</v>
      </c>
      <c r="E148" s="17" t="s">
        <v>1</v>
      </c>
      <c r="F148" s="232">
        <v>30.573</v>
      </c>
      <c r="H148" s="34"/>
    </row>
    <row r="149" spans="2:8" s="1" customFormat="1" ht="16.899999999999999" customHeight="1">
      <c r="B149" s="34"/>
      <c r="C149" s="233" t="s">
        <v>1116</v>
      </c>
      <c r="H149" s="34"/>
    </row>
    <row r="150" spans="2:8" s="1" customFormat="1" ht="16.899999999999999" customHeight="1">
      <c r="B150" s="34"/>
      <c r="C150" s="231" t="s">
        <v>752</v>
      </c>
      <c r="D150" s="231" t="s">
        <v>753</v>
      </c>
      <c r="E150" s="17" t="s">
        <v>188</v>
      </c>
      <c r="F150" s="232">
        <v>30.573</v>
      </c>
      <c r="H150" s="34"/>
    </row>
    <row r="151" spans="2:8" s="1" customFormat="1" ht="16.899999999999999" customHeight="1">
      <c r="B151" s="34"/>
      <c r="C151" s="231" t="s">
        <v>748</v>
      </c>
      <c r="D151" s="231" t="s">
        <v>749</v>
      </c>
      <c r="E151" s="17" t="s">
        <v>188</v>
      </c>
      <c r="F151" s="232">
        <v>30.573</v>
      </c>
      <c r="H151" s="34"/>
    </row>
    <row r="152" spans="2:8" s="1" customFormat="1" ht="16.899999999999999" customHeight="1">
      <c r="B152" s="34"/>
      <c r="C152" s="231" t="s">
        <v>758</v>
      </c>
      <c r="D152" s="231" t="s">
        <v>759</v>
      </c>
      <c r="E152" s="17" t="s">
        <v>188</v>
      </c>
      <c r="F152" s="232">
        <v>30.573</v>
      </c>
      <c r="H152" s="34"/>
    </row>
    <row r="153" spans="2:8" s="1" customFormat="1" ht="22.5">
      <c r="B153" s="34"/>
      <c r="C153" s="231" t="s">
        <v>766</v>
      </c>
      <c r="D153" s="231" t="s">
        <v>767</v>
      </c>
      <c r="E153" s="17" t="s">
        <v>188</v>
      </c>
      <c r="F153" s="232">
        <v>30.573</v>
      </c>
      <c r="H153" s="34"/>
    </row>
    <row r="154" spans="2:8" s="1" customFormat="1" ht="16.899999999999999" customHeight="1">
      <c r="B154" s="34"/>
      <c r="C154" s="231" t="s">
        <v>770</v>
      </c>
      <c r="D154" s="231" t="s">
        <v>771</v>
      </c>
      <c r="E154" s="17" t="s">
        <v>188</v>
      </c>
      <c r="F154" s="232">
        <v>12.228999999999999</v>
      </c>
      <c r="H154" s="34"/>
    </row>
    <row r="155" spans="2:8" s="1" customFormat="1" ht="16.899999999999999" customHeight="1">
      <c r="B155" s="34"/>
      <c r="C155" s="227" t="s">
        <v>120</v>
      </c>
      <c r="D155" s="228" t="s">
        <v>107</v>
      </c>
      <c r="E155" s="229" t="s">
        <v>1</v>
      </c>
      <c r="F155" s="230">
        <v>29.117000000000001</v>
      </c>
      <c r="H155" s="34"/>
    </row>
    <row r="156" spans="2:8" s="1" customFormat="1" ht="16.899999999999999" customHeight="1">
      <c r="B156" s="34"/>
      <c r="C156" s="231" t="s">
        <v>1</v>
      </c>
      <c r="D156" s="231" t="s">
        <v>210</v>
      </c>
      <c r="E156" s="17" t="s">
        <v>1</v>
      </c>
      <c r="F156" s="232">
        <v>29.117000000000001</v>
      </c>
      <c r="H156" s="34"/>
    </row>
    <row r="157" spans="2:8" s="1" customFormat="1" ht="16.899999999999999" customHeight="1">
      <c r="B157" s="34"/>
      <c r="C157" s="231" t="s">
        <v>120</v>
      </c>
      <c r="D157" s="231" t="s">
        <v>201</v>
      </c>
      <c r="E157" s="17" t="s">
        <v>1</v>
      </c>
      <c r="F157" s="232">
        <v>29.117000000000001</v>
      </c>
      <c r="H157" s="34"/>
    </row>
    <row r="158" spans="2:8" s="1" customFormat="1" ht="16.899999999999999" customHeight="1">
      <c r="B158" s="34"/>
      <c r="C158" s="233" t="s">
        <v>1116</v>
      </c>
      <c r="H158" s="34"/>
    </row>
    <row r="159" spans="2:8" s="1" customFormat="1" ht="16.899999999999999" customHeight="1">
      <c r="B159" s="34"/>
      <c r="C159" s="231" t="s">
        <v>207</v>
      </c>
      <c r="D159" s="231" t="s">
        <v>208</v>
      </c>
      <c r="E159" s="17" t="s">
        <v>188</v>
      </c>
      <c r="F159" s="232">
        <v>29.117000000000001</v>
      </c>
      <c r="H159" s="34"/>
    </row>
    <row r="160" spans="2:8" s="1" customFormat="1" ht="16.899999999999999" customHeight="1">
      <c r="B160" s="34"/>
      <c r="C160" s="231" t="s">
        <v>212</v>
      </c>
      <c r="D160" s="231" t="s">
        <v>213</v>
      </c>
      <c r="E160" s="17" t="s">
        <v>188</v>
      </c>
      <c r="F160" s="232">
        <v>33.162999999999997</v>
      </c>
      <c r="H160" s="34"/>
    </row>
    <row r="161" spans="2:8" s="1" customFormat="1" ht="16.899999999999999" customHeight="1">
      <c r="B161" s="34"/>
      <c r="C161" s="231" t="s">
        <v>752</v>
      </c>
      <c r="D161" s="231" t="s">
        <v>753</v>
      </c>
      <c r="E161" s="17" t="s">
        <v>188</v>
      </c>
      <c r="F161" s="232">
        <v>30.573</v>
      </c>
      <c r="H161" s="34"/>
    </row>
    <row r="162" spans="2:8" s="1" customFormat="1" ht="16.899999999999999" customHeight="1">
      <c r="B162" s="34"/>
      <c r="C162" s="227" t="s">
        <v>110</v>
      </c>
      <c r="D162" s="228" t="s">
        <v>107</v>
      </c>
      <c r="E162" s="229" t="s">
        <v>1</v>
      </c>
      <c r="F162" s="230">
        <v>4.0460000000000003</v>
      </c>
      <c r="H162" s="34"/>
    </row>
    <row r="163" spans="2:8" s="1" customFormat="1" ht="16.899999999999999" customHeight="1">
      <c r="B163" s="34"/>
      <c r="C163" s="231" t="s">
        <v>1</v>
      </c>
      <c r="D163" s="231" t="s">
        <v>881</v>
      </c>
      <c r="E163" s="17" t="s">
        <v>1</v>
      </c>
      <c r="F163" s="232">
        <v>1.08</v>
      </c>
      <c r="H163" s="34"/>
    </row>
    <row r="164" spans="2:8" s="1" customFormat="1" ht="16.899999999999999" customHeight="1">
      <c r="B164" s="34"/>
      <c r="C164" s="231" t="s">
        <v>116</v>
      </c>
      <c r="D164" s="231" t="s">
        <v>882</v>
      </c>
      <c r="E164" s="17" t="s">
        <v>1</v>
      </c>
      <c r="F164" s="232">
        <v>2.7730000000000001</v>
      </c>
      <c r="H164" s="34"/>
    </row>
    <row r="165" spans="2:8" s="1" customFormat="1" ht="16.899999999999999" customHeight="1">
      <c r="B165" s="34"/>
      <c r="C165" s="231" t="s">
        <v>1</v>
      </c>
      <c r="D165" s="231" t="s">
        <v>281</v>
      </c>
      <c r="E165" s="17" t="s">
        <v>1</v>
      </c>
      <c r="F165" s="232">
        <v>0.193</v>
      </c>
      <c r="H165" s="34"/>
    </row>
    <row r="166" spans="2:8" s="1" customFormat="1" ht="16.899999999999999" customHeight="1">
      <c r="B166" s="34"/>
      <c r="C166" s="231" t="s">
        <v>110</v>
      </c>
      <c r="D166" s="231" t="s">
        <v>201</v>
      </c>
      <c r="E166" s="17" t="s">
        <v>1</v>
      </c>
      <c r="F166" s="232">
        <v>4.0460000000000003</v>
      </c>
      <c r="H166" s="34"/>
    </row>
    <row r="167" spans="2:8" s="1" customFormat="1" ht="16.899999999999999" customHeight="1">
      <c r="B167" s="34"/>
      <c r="C167" s="233" t="s">
        <v>1116</v>
      </c>
      <c r="H167" s="34"/>
    </row>
    <row r="168" spans="2:8" s="1" customFormat="1" ht="22.5">
      <c r="B168" s="34"/>
      <c r="C168" s="231" t="s">
        <v>272</v>
      </c>
      <c r="D168" s="231" t="s">
        <v>273</v>
      </c>
      <c r="E168" s="17" t="s">
        <v>188</v>
      </c>
      <c r="F168" s="232">
        <v>4.0460000000000003</v>
      </c>
      <c r="H168" s="34"/>
    </row>
    <row r="169" spans="2:8" s="1" customFormat="1" ht="16.899999999999999" customHeight="1">
      <c r="B169" s="34"/>
      <c r="C169" s="231" t="s">
        <v>212</v>
      </c>
      <c r="D169" s="231" t="s">
        <v>213</v>
      </c>
      <c r="E169" s="17" t="s">
        <v>188</v>
      </c>
      <c r="F169" s="232">
        <v>33.162999999999997</v>
      </c>
      <c r="H169" s="34"/>
    </row>
    <row r="170" spans="2:8" s="1" customFormat="1" ht="22.5">
      <c r="B170" s="34"/>
      <c r="C170" s="231" t="s">
        <v>704</v>
      </c>
      <c r="D170" s="231" t="s">
        <v>705</v>
      </c>
      <c r="E170" s="17" t="s">
        <v>188</v>
      </c>
      <c r="F170" s="232">
        <v>4.0460000000000003</v>
      </c>
      <c r="H170" s="34"/>
    </row>
    <row r="171" spans="2:8" s="1" customFormat="1" ht="16.899999999999999" customHeight="1">
      <c r="B171" s="34"/>
      <c r="C171" s="227" t="s">
        <v>100</v>
      </c>
      <c r="D171" s="228" t="s">
        <v>1</v>
      </c>
      <c r="E171" s="229" t="s">
        <v>1</v>
      </c>
      <c r="F171" s="230">
        <v>20.276</v>
      </c>
      <c r="H171" s="34"/>
    </row>
    <row r="172" spans="2:8" s="1" customFormat="1" ht="16.899999999999999" customHeight="1">
      <c r="B172" s="34"/>
      <c r="C172" s="231" t="s">
        <v>1</v>
      </c>
      <c r="D172" s="231" t="s">
        <v>106</v>
      </c>
      <c r="E172" s="17" t="s">
        <v>1</v>
      </c>
      <c r="F172" s="232">
        <v>20.276</v>
      </c>
      <c r="H172" s="34"/>
    </row>
    <row r="173" spans="2:8" s="1" customFormat="1" ht="16.899999999999999" customHeight="1">
      <c r="B173" s="34"/>
      <c r="C173" s="231" t="s">
        <v>100</v>
      </c>
      <c r="D173" s="231" t="s">
        <v>201</v>
      </c>
      <c r="E173" s="17" t="s">
        <v>1</v>
      </c>
      <c r="F173" s="232">
        <v>20.276</v>
      </c>
      <c r="H173" s="34"/>
    </row>
    <row r="174" spans="2:8" s="1" customFormat="1" ht="16.899999999999999" customHeight="1">
      <c r="B174" s="34"/>
      <c r="C174" s="233" t="s">
        <v>1116</v>
      </c>
      <c r="H174" s="34"/>
    </row>
    <row r="175" spans="2:8" s="1" customFormat="1" ht="22.5">
      <c r="B175" s="34"/>
      <c r="C175" s="231" t="s">
        <v>587</v>
      </c>
      <c r="D175" s="231" t="s">
        <v>588</v>
      </c>
      <c r="E175" s="17" t="s">
        <v>188</v>
      </c>
      <c r="F175" s="232">
        <v>20.276</v>
      </c>
      <c r="H175" s="34"/>
    </row>
    <row r="176" spans="2:8" s="1" customFormat="1" ht="22.5">
      <c r="B176" s="34"/>
      <c r="C176" s="231" t="s">
        <v>929</v>
      </c>
      <c r="D176" s="231" t="s">
        <v>930</v>
      </c>
      <c r="E176" s="17" t="s">
        <v>188</v>
      </c>
      <c r="F176" s="232">
        <v>20.276</v>
      </c>
      <c r="H176" s="34"/>
    </row>
    <row r="177" spans="2:8" s="1" customFormat="1" ht="16.899999999999999" customHeight="1">
      <c r="B177" s="34"/>
      <c r="C177" s="231" t="s">
        <v>227</v>
      </c>
      <c r="D177" s="231" t="s">
        <v>228</v>
      </c>
      <c r="E177" s="17" t="s">
        <v>188</v>
      </c>
      <c r="F177" s="232">
        <v>21.29</v>
      </c>
      <c r="H177" s="34"/>
    </row>
    <row r="178" spans="2:8" s="1" customFormat="1" ht="16.899999999999999" customHeight="1">
      <c r="B178" s="34"/>
      <c r="C178" s="231" t="s">
        <v>232</v>
      </c>
      <c r="D178" s="231" t="s">
        <v>233</v>
      </c>
      <c r="E178" s="17" t="s">
        <v>188</v>
      </c>
      <c r="F178" s="232">
        <v>23.317</v>
      </c>
      <c r="H178" s="34"/>
    </row>
    <row r="179" spans="2:8" s="1" customFormat="1" ht="16.899999999999999" customHeight="1">
      <c r="B179" s="34"/>
      <c r="C179" s="227" t="s">
        <v>112</v>
      </c>
      <c r="D179" s="228" t="s">
        <v>113</v>
      </c>
      <c r="E179" s="229" t="s">
        <v>1</v>
      </c>
      <c r="F179" s="230">
        <v>3.8090000000000002</v>
      </c>
      <c r="H179" s="34"/>
    </row>
    <row r="180" spans="2:8" s="1" customFormat="1" ht="16.899999999999999" customHeight="1">
      <c r="B180" s="34"/>
      <c r="C180" s="227" t="s">
        <v>116</v>
      </c>
      <c r="D180" s="228" t="s">
        <v>117</v>
      </c>
      <c r="E180" s="229" t="s">
        <v>1</v>
      </c>
      <c r="F180" s="230">
        <v>2.7730000000000001</v>
      </c>
      <c r="H180" s="34"/>
    </row>
    <row r="181" spans="2:8" s="1" customFormat="1" ht="16.899999999999999" customHeight="1">
      <c r="B181" s="34"/>
      <c r="C181" s="231" t="s">
        <v>116</v>
      </c>
      <c r="D181" s="231" t="s">
        <v>882</v>
      </c>
      <c r="E181" s="17" t="s">
        <v>1</v>
      </c>
      <c r="F181" s="232">
        <v>2.7730000000000001</v>
      </c>
      <c r="H181" s="34"/>
    </row>
    <row r="182" spans="2:8" s="1" customFormat="1" ht="16.899999999999999" customHeight="1">
      <c r="B182" s="34"/>
      <c r="C182" s="233" t="s">
        <v>1116</v>
      </c>
      <c r="H182" s="34"/>
    </row>
    <row r="183" spans="2:8" s="1" customFormat="1" ht="22.5">
      <c r="B183" s="34"/>
      <c r="C183" s="231" t="s">
        <v>272</v>
      </c>
      <c r="D183" s="231" t="s">
        <v>273</v>
      </c>
      <c r="E183" s="17" t="s">
        <v>188</v>
      </c>
      <c r="F183" s="232">
        <v>4.0460000000000003</v>
      </c>
      <c r="H183" s="34"/>
    </row>
    <row r="184" spans="2:8" s="1" customFormat="1" ht="16.899999999999999" customHeight="1">
      <c r="B184" s="34"/>
      <c r="C184" s="231" t="s">
        <v>207</v>
      </c>
      <c r="D184" s="231" t="s">
        <v>208</v>
      </c>
      <c r="E184" s="17" t="s">
        <v>188</v>
      </c>
      <c r="F184" s="232">
        <v>29.117000000000001</v>
      </c>
      <c r="H184" s="34"/>
    </row>
    <row r="185" spans="2:8" s="1" customFormat="1" ht="16.899999999999999" customHeight="1">
      <c r="B185" s="34"/>
      <c r="C185" s="231" t="s">
        <v>679</v>
      </c>
      <c r="D185" s="231" t="s">
        <v>680</v>
      </c>
      <c r="E185" s="17" t="s">
        <v>204</v>
      </c>
      <c r="F185" s="232">
        <v>18.486999999999998</v>
      </c>
      <c r="H185" s="34"/>
    </row>
    <row r="186" spans="2:8" s="1" customFormat="1" ht="16.899999999999999" customHeight="1">
      <c r="B186" s="34"/>
      <c r="C186" s="227" t="s">
        <v>1119</v>
      </c>
      <c r="D186" s="228" t="s">
        <v>117</v>
      </c>
      <c r="E186" s="229" t="s">
        <v>1</v>
      </c>
      <c r="F186" s="230">
        <v>2.0449999999999999</v>
      </c>
      <c r="H186" s="34"/>
    </row>
    <row r="187" spans="2:8" s="1" customFormat="1" ht="16.899999999999999" customHeight="1">
      <c r="B187" s="34"/>
      <c r="C187" s="227" t="s">
        <v>126</v>
      </c>
      <c r="D187" s="228" t="s">
        <v>1</v>
      </c>
      <c r="E187" s="229" t="s">
        <v>1</v>
      </c>
      <c r="F187" s="230">
        <v>4.8449999999999998</v>
      </c>
      <c r="H187" s="34"/>
    </row>
    <row r="188" spans="2:8" s="1" customFormat="1" ht="16.899999999999999" customHeight="1">
      <c r="B188" s="34"/>
      <c r="C188" s="231" t="s">
        <v>1</v>
      </c>
      <c r="D188" s="231" t="s">
        <v>855</v>
      </c>
      <c r="E188" s="17" t="s">
        <v>1</v>
      </c>
      <c r="F188" s="232">
        <v>3</v>
      </c>
      <c r="H188" s="34"/>
    </row>
    <row r="189" spans="2:8" s="1" customFormat="1" ht="16.899999999999999" customHeight="1">
      <c r="B189" s="34"/>
      <c r="C189" s="231" t="s">
        <v>1</v>
      </c>
      <c r="D189" s="231" t="s">
        <v>856</v>
      </c>
      <c r="E189" s="17" t="s">
        <v>1</v>
      </c>
      <c r="F189" s="232">
        <v>1.845</v>
      </c>
      <c r="H189" s="34"/>
    </row>
    <row r="190" spans="2:8" s="1" customFormat="1" ht="16.899999999999999" customHeight="1">
      <c r="B190" s="34"/>
      <c r="C190" s="231" t="s">
        <v>126</v>
      </c>
      <c r="D190" s="231" t="s">
        <v>198</v>
      </c>
      <c r="E190" s="17" t="s">
        <v>1</v>
      </c>
      <c r="F190" s="232">
        <v>4.8449999999999998</v>
      </c>
      <c r="H190" s="34"/>
    </row>
    <row r="191" spans="2:8" s="1" customFormat="1" ht="16.899999999999999" customHeight="1">
      <c r="B191" s="34"/>
      <c r="C191" s="233" t="s">
        <v>1116</v>
      </c>
      <c r="H191" s="34"/>
    </row>
    <row r="192" spans="2:8" s="1" customFormat="1" ht="16.899999999999999" customHeight="1">
      <c r="B192" s="34"/>
      <c r="C192" s="231" t="s">
        <v>186</v>
      </c>
      <c r="D192" s="231" t="s">
        <v>187</v>
      </c>
      <c r="E192" s="17" t="s">
        <v>188</v>
      </c>
      <c r="F192" s="232">
        <v>5.0869999999999997</v>
      </c>
      <c r="H192" s="34"/>
    </row>
    <row r="193" spans="2:8" s="1" customFormat="1" ht="7.35" customHeight="1">
      <c r="B193" s="49"/>
      <c r="C193" s="50"/>
      <c r="D193" s="50"/>
      <c r="E193" s="50"/>
      <c r="F193" s="50"/>
      <c r="G193" s="50"/>
      <c r="H193" s="34"/>
    </row>
    <row r="194" spans="2:8" s="1" customFormat="1" ht="11.25"/>
  </sheetData>
  <sheetProtection algorithmName="SHA-512" hashValue="3UiTcr1lYF5nidUJ2vOmK67WjX7zySr6TvQ2eCDVMEZbS5sdF4vQtTYxDDo0Q8E1Nyo5/UfKPlSxFsKAC8QbXg==" saltValue="8Q5UDYTSUapIlseTW80vj/5cDbDVkVJga5P4TYudj7nUQHgt/W6wPVH4AnBDIVChq5ZYDhggRpoLm0g/XkvREw==" spinCount="100000" sheet="1" objects="1" scenarios="1" formatColumns="0" formatRows="0"/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01 - Socialne zariadenie ...</vt:lpstr>
      <vt:lpstr>02 - Kuchynka-Denná miest...</vt:lpstr>
      <vt:lpstr>Zoznam figúr</vt:lpstr>
      <vt:lpstr>'01 - Socialne zariadenie ...'!Názvy_tlače</vt:lpstr>
      <vt:lpstr>'02 - Kuchynka-Denná miest...'!Názvy_tlače</vt:lpstr>
      <vt:lpstr>'Rekapitulácia stavby'!Názvy_tlače</vt:lpstr>
      <vt:lpstr>'Zoznam figúr'!Názvy_tlače</vt:lpstr>
      <vt:lpstr>'01 - Socialne zariadenie ...'!Oblasť_tlače</vt:lpstr>
      <vt:lpstr>'02 - Kuchynka-Denná miest...'!Oblasť_tlače</vt:lpstr>
      <vt:lpstr>'Rekapitulácia stavby'!Oblasť_tlače</vt:lpstr>
      <vt:lpstr>'Zoznam figúr'!Oblasť_tlače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DESKTOP-9G0H08V\HP</dc:creator>
  <cp:lastModifiedBy>Šimkovič Milan</cp:lastModifiedBy>
  <dcterms:created xsi:type="dcterms:W3CDTF">2024-06-27T09:38:24Z</dcterms:created>
  <dcterms:modified xsi:type="dcterms:W3CDTF">2024-07-17T05:35:26Z</dcterms:modified>
</cp:coreProperties>
</file>