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marek_gero_bbsk_sk/Documents/Pracovná plocha/Projekty príprava/Mini výzva/SŠ S.Mikovíniho/hlavnabud/podklady pre VO/Zateplenie/PHZ/"/>
    </mc:Choice>
  </mc:AlternateContent>
  <xr:revisionPtr revIDLastSave="92" documentId="11_629FDB5EA937B115CCC475318F3659B4C01F9851" xr6:coauthVersionLast="47" xr6:coauthVersionMax="47" xr10:uidLastSave="{5E630E68-43AB-4813-BEC8-62ACE8FC552B}"/>
  <bookViews>
    <workbookView xWindow="-120" yWindow="-120" windowWidth="29040" windowHeight="15720" activeTab="1" xr2:uid="{00000000-000D-0000-FFFF-FFFF00000000}"/>
  </bookViews>
  <sheets>
    <sheet name="Rekapitulácia stavby" sheetId="1" r:id="rId1"/>
    <sheet name="2 - SO 01.2A-ZATEPLENIE S..." sheetId="3" r:id="rId2"/>
  </sheets>
  <definedNames>
    <definedName name="_xlnm._FilterDatabase" localSheetId="1" hidden="1">'2 - SO 01.2A-ZATEPLENIE S...'!$C$122:$K$139</definedName>
    <definedName name="_xlnm.Print_Titles" localSheetId="1">'2 - SO 01.2A-ZATEPLENIE S...'!$122:$122</definedName>
    <definedName name="_xlnm.Print_Titles" localSheetId="0">'Rekapitulácia stavby'!$92:$92</definedName>
    <definedName name="_xlnm.Print_Area" localSheetId="1">'2 - SO 01.2A-ZATEPLENIE S...'!$C$4:$J$76,'2 - SO 01.2A-ZATEPLENIE S...'!$C$110:$J$139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3" l="1"/>
  <c r="J37" i="3" l="1"/>
  <c r="J36" i="3"/>
  <c r="AY95" i="1" s="1"/>
  <c r="J35" i="3"/>
  <c r="AX95" i="1" s="1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1" i="3"/>
  <c r="BH131" i="3"/>
  <c r="BG131" i="3"/>
  <c r="BE131" i="3"/>
  <c r="T131" i="3"/>
  <c r="R131" i="3"/>
  <c r="P131" i="3"/>
  <c r="BI128" i="3"/>
  <c r="BH128" i="3"/>
  <c r="BG128" i="3"/>
  <c r="BE128" i="3"/>
  <c r="T128" i="3"/>
  <c r="R128" i="3"/>
  <c r="P128" i="3"/>
  <c r="BI126" i="3"/>
  <c r="BH126" i="3"/>
  <c r="BG126" i="3"/>
  <c r="BE126" i="3"/>
  <c r="T126" i="3"/>
  <c r="R126" i="3"/>
  <c r="P126" i="3"/>
  <c r="F117" i="3"/>
  <c r="E115" i="3"/>
  <c r="F92" i="3"/>
  <c r="F89" i="3"/>
  <c r="E87" i="3"/>
  <c r="J24" i="3"/>
  <c r="E24" i="3"/>
  <c r="J120" i="3" s="1"/>
  <c r="J23" i="3"/>
  <c r="J21" i="3"/>
  <c r="E21" i="3"/>
  <c r="J119" i="3" s="1"/>
  <c r="J20" i="3"/>
  <c r="J15" i="3"/>
  <c r="E15" i="3"/>
  <c r="F119" i="3" s="1"/>
  <c r="J14" i="3"/>
  <c r="J89" i="3"/>
  <c r="E7" i="3"/>
  <c r="E113" i="3" s="1"/>
  <c r="L90" i="1"/>
  <c r="AM90" i="1"/>
  <c r="AM89" i="1"/>
  <c r="L89" i="1"/>
  <c r="AM87" i="1"/>
  <c r="L87" i="1"/>
  <c r="L85" i="1"/>
  <c r="L84" i="1"/>
  <c r="BK138" i="3"/>
  <c r="BK128" i="3"/>
  <c r="J131" i="3"/>
  <c r="J128" i="3"/>
  <c r="BK131" i="3"/>
  <c r="BK139" i="3"/>
  <c r="BK126" i="3"/>
  <c r="J138" i="3"/>
  <c r="J139" i="3"/>
  <c r="J33" i="3" l="1"/>
  <c r="AV95" i="1" s="1"/>
  <c r="BK125" i="3"/>
  <c r="R127" i="3"/>
  <c r="R130" i="3"/>
  <c r="T125" i="3"/>
  <c r="J102" i="3"/>
  <c r="J103" i="3"/>
  <c r="P125" i="3"/>
  <c r="T127" i="3"/>
  <c r="P130" i="3"/>
  <c r="P127" i="3"/>
  <c r="T130" i="3"/>
  <c r="R125" i="3"/>
  <c r="BK127" i="3"/>
  <c r="J127" i="3" s="1"/>
  <c r="J99" i="3" s="1"/>
  <c r="BK130" i="3"/>
  <c r="J130" i="3" s="1"/>
  <c r="BF128" i="3"/>
  <c r="E85" i="3"/>
  <c r="J92" i="3"/>
  <c r="F91" i="3"/>
  <c r="BF131" i="3"/>
  <c r="BF139" i="3"/>
  <c r="J91" i="3"/>
  <c r="BF138" i="3"/>
  <c r="BF126" i="3"/>
  <c r="F35" i="3"/>
  <c r="BB95" i="1" s="1"/>
  <c r="F33" i="3"/>
  <c r="AZ95" i="1" s="1"/>
  <c r="F37" i="3"/>
  <c r="BD95" i="1" s="1"/>
  <c r="AS94" i="1"/>
  <c r="F36" i="3"/>
  <c r="BC95" i="1" s="1"/>
  <c r="R124" i="3" l="1"/>
  <c r="J101" i="3"/>
  <c r="J129" i="3"/>
  <c r="BK124" i="3"/>
  <c r="J124" i="3" s="1"/>
  <c r="P129" i="3"/>
  <c r="T129" i="3"/>
  <c r="P124" i="3"/>
  <c r="T124" i="3"/>
  <c r="R129" i="3"/>
  <c r="J125" i="3"/>
  <c r="J98" i="3" s="1"/>
  <c r="BK129" i="3"/>
  <c r="BD94" i="1"/>
  <c r="W33" i="1" s="1"/>
  <c r="BB94" i="1"/>
  <c r="W31" i="1" s="1"/>
  <c r="F34" i="3"/>
  <c r="BA95" i="1" s="1"/>
  <c r="BC94" i="1"/>
  <c r="AY94" i="1" s="1"/>
  <c r="J34" i="3"/>
  <c r="AW95" i="1" s="1"/>
  <c r="AT95" i="1" s="1"/>
  <c r="AZ94" i="1"/>
  <c r="W29" i="1" s="1"/>
  <c r="R123" i="3" l="1"/>
  <c r="P123" i="3"/>
  <c r="AU95" i="1" s="1"/>
  <c r="AU94" i="1" s="1"/>
  <c r="J123" i="3"/>
  <c r="J97" i="3"/>
  <c r="J100" i="3"/>
  <c r="T123" i="3"/>
  <c r="BK123" i="3"/>
  <c r="BA94" i="1"/>
  <c r="W32" i="1"/>
  <c r="AV94" i="1"/>
  <c r="AK29" i="1" s="1"/>
  <c r="AX94" i="1"/>
  <c r="J96" i="3" l="1"/>
  <c r="J30" i="3"/>
  <c r="AG95" i="1" s="1"/>
  <c r="AN95" i="1" s="1"/>
  <c r="AW94" i="1"/>
  <c r="W30" i="1" l="1"/>
  <c r="AG94" i="1"/>
  <c r="J39" i="3"/>
  <c r="AT94" i="1"/>
  <c r="AK26" i="1" l="1"/>
  <c r="AK35" i="1"/>
  <c r="AK30" i="1" s="1"/>
  <c r="AN94" i="1" s="1"/>
</calcChain>
</file>

<file path=xl/sharedStrings.xml><?xml version="1.0" encoding="utf-8"?>
<sst xmlns="http://schemas.openxmlformats.org/spreadsheetml/2006/main" count="346" uniqueCount="141">
  <si>
    <t>Export Komplet</t>
  </si>
  <si>
    <t/>
  </si>
  <si>
    <t>2.0</t>
  </si>
  <si>
    <t>False</t>
  </si>
  <si>
    <t>{8981d91e-f232-4719-8c0d-c1f6faa8ba3b}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</si>
  <si>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</si>
  <si>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</si>
  <si>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</si>
  <si>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</si>
  <si>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</si>
  <si>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</si>
  <si>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</si>
  <si>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035-2024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</si>
  <si>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</si>
  <si>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</si>
  <si>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</si>
  <si>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</si>
  <si>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</si>
  <si>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</si>
  <si>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</si>
  <si>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</si>
  <si>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</si>
  <si>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</si>
  <si>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</si>
  <si>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</si>
  <si>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</si>
  <si>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</si>
  <si>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</si>
  <si>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</si>
  <si>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</si>
  <si>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</si>
  <si>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</si>
  <si>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</si>
  <si>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</si>
  <si>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</si>
  <si>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</si>
  <si>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</si>
  <si>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</si>
  <si>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</si>
  <si>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</si>
  <si>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</si>
  <si>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</si>
  <si>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</si>
  <si>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</si>
  <si>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</si>
  <si>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</si>
  <si>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</si>
  <si>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</si>
  <si>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</si>
  <si>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</si>
  <si>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</si>
  <si>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</si>
  <si>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</si>
  <si>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</si>
  <si>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</si>
  <si>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</si>
  <si>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</si>
  <si>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</si>
  <si>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</si>
  <si>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</si>
  <si>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</si>
  <si>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</si>
  <si>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</si>
  <si>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</si>
  <si>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</si>
  <si>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</si>
  <si>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</si>
  <si>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</si>
  <si>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</si>
  <si>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</si>
  <si>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</si>
  <si>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1</t>
  </si>
  <si>
    <t>STA</t>
  </si>
  <si>
    <t>/</t>
  </si>
  <si>
    <t>SO 01.2A-ZATEPLENIE STROPU</t>
  </si>
  <si>
    <t>2</t>
  </si>
  <si>
    <t>{2fcd25e9-8551-4c0e-a321-44a9f70afcc1}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</si>
  <si>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</si>
  <si>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</si>
  <si>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</si>
  <si>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</si>
  <si>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</si>
  <si>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</si>
  <si>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</si>
  <si>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</si>
  <si>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</si>
  <si>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</si>
  <si>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</si>
  <si>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762 - Konštrukcie tesárske</t>
  </si>
  <si>
    <t xml:space="preserve">    766 - Konštrukcie stolárske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</si>
  <si>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</si>
  <si>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</si>
  <si>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</si>
  <si>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</si>
  <si>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</si>
  <si>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</si>
  <si>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</si>
  <si>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</si>
  <si>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</si>
  <si>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</si>
  <si>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</si>
  <si>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</si>
  <si>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</si>
  <si>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</si>
  <si>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</si>
  <si>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</si>
  <si>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</si>
  <si>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</si>
  <si>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45.25.32 63243-5115</t>
  </si>
  <si>
    <t>m2</t>
  </si>
  <si>
    <t>4</t>
  </si>
  <si>
    <t>9</t>
  </si>
  <si>
    <t>Ostatné konštrukcie a práce-búranie</t>
  </si>
  <si>
    <t>45.45.13 95290-2110</t>
  </si>
  <si>
    <t>Zametenie v miestnostiach a chodbách</t>
  </si>
  <si>
    <t>8</t>
  </si>
  <si>
    <t>PSV</t>
  </si>
  <si>
    <t>Práce a dodávky PSV</t>
  </si>
  <si>
    <t>762</t>
  </si>
  <si>
    <t>Konštrukcie tesárske</t>
  </si>
  <si>
    <t>45.00.00 762.331</t>
  </si>
  <si>
    <t>Podlaha podkrovia-komplet</t>
  </si>
  <si>
    <t>16</t>
  </si>
  <si>
    <t>%</t>
  </si>
  <si>
    <t>30</t>
  </si>
  <si>
    <t>34</t>
  </si>
  <si>
    <t xml:space="preserve">    763 - Konštrukcie - drevostavby</t>
  </si>
  <si>
    <t>Penetrácia podkladu - základný náter na nesiakavé podklady</t>
  </si>
  <si>
    <t>45.42.13 76252-1811</t>
  </si>
  <si>
    <t>Demontáž podláh z OSB dosiek</t>
  </si>
  <si>
    <t>32</t>
  </si>
  <si>
    <t>45.42.13 99876-2203</t>
  </si>
  <si>
    <t>Presun hmôt pre tesárske konštr. v objektoch výšky do 24 m</t>
  </si>
  <si>
    <t>OBNOVA HISTORICKEJ A PAMIATKOVO CHRÁNENEJ BUDOVY SPŠ S.MIKOVÍNIHO B.ŠTIAVNICA, HLAVNÁ BUDOVA</t>
  </si>
  <si>
    <t>1- SO 01.2A-ZATEPLENIE STROPU</t>
  </si>
  <si>
    <t>OSB3</t>
  </si>
  <si>
    <t>parozábrana</t>
  </si>
  <si>
    <t>vyplnenie nerovností násypom</t>
  </si>
  <si>
    <t>vyčistenie pôvodnej podlahy</t>
  </si>
  <si>
    <t>EPS výstužné kríže+výplň Isover Uniroll Profi hr.200mm prípadne alternatíva</t>
  </si>
  <si>
    <t>P8-systém suchej podlahy Isover Step cross prípadne alternatíva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</si>
</sst>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sz val="9"/>
      <color rgb="FF0070C0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2" fillId="0" borderId="22" xfId="0" applyFont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79" workbookViewId="0">
      <selection activeCell="K6" sqref="K6:AO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41" t="s">
        <v>5</v>
      </c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72" t="s">
        <v>12</v>
      </c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R5" s="16"/>
      <c r="BS5" s="13" t="s">
        <v>6</v>
      </c>
    </row>
    <row r="6" spans="1:74" ht="36.950000000000003" customHeight="1">
      <c r="B6" s="16"/>
      <c r="D6" s="21" t="s">
        <v>13</v>
      </c>
      <c r="K6" s="173" t="s">
        <v>133</v>
      </c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19</v>
      </c>
      <c r="AK10" s="22" t="s">
        <v>20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17</v>
      </c>
      <c r="AK11" s="22" t="s">
        <v>21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22</v>
      </c>
      <c r="AK13" s="22" t="s">
        <v>20</v>
      </c>
      <c r="AN13" s="20"/>
      <c r="AR13" s="16"/>
      <c r="BS13" s="13" t="s">
        <v>6</v>
      </c>
    </row>
    <row r="14" spans="1:74" ht="12.75">
      <c r="B14" s="16"/>
      <c r="E14" s="20"/>
      <c r="AK14" s="22" t="s">
        <v>21</v>
      </c>
      <c r="AN14" s="20"/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23</v>
      </c>
      <c r="AK16" s="22" t="s">
        <v>20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17</v>
      </c>
      <c r="AK17" s="22" t="s">
        <v>21</v>
      </c>
      <c r="AN17" s="20" t="s">
        <v>1</v>
      </c>
      <c r="AR17" s="16"/>
      <c r="BS17" s="13" t="s">
        <v>24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25</v>
      </c>
      <c r="AK19" s="22" t="s">
        <v>20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17</v>
      </c>
      <c r="AK20" s="22" t="s">
        <v>21</v>
      </c>
      <c r="AN20" s="20" t="s">
        <v>1</v>
      </c>
      <c r="AR20" s="16"/>
      <c r="BS20" s="13" t="s">
        <v>24</v>
      </c>
    </row>
    <row r="21" spans="2:71" ht="6.95" customHeight="1">
      <c r="B21" s="16"/>
      <c r="AR21" s="16"/>
    </row>
    <row r="22" spans="2:71" ht="12" customHeight="1">
      <c r="B22" s="16"/>
      <c r="D22" s="22" t="s">
        <v>26</v>
      </c>
      <c r="AR22" s="16"/>
    </row>
    <row r="23" spans="2:71" ht="16.5" customHeight="1">
      <c r="B23" s="16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5">
        <f>ROUND(AG94,2)</f>
        <v>0</v>
      </c>
      <c r="AL26" s="176"/>
      <c r="AM26" s="176"/>
      <c r="AN26" s="176"/>
      <c r="AO26" s="176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77" t="s">
        <v>28</v>
      </c>
      <c r="M28" s="177"/>
      <c r="N28" s="177"/>
      <c r="O28" s="177"/>
      <c r="P28" s="177"/>
      <c r="W28" s="177" t="s">
        <v>29</v>
      </c>
      <c r="X28" s="177"/>
      <c r="Y28" s="177"/>
      <c r="Z28" s="177"/>
      <c r="AA28" s="177"/>
      <c r="AB28" s="177"/>
      <c r="AC28" s="177"/>
      <c r="AD28" s="177"/>
      <c r="AE28" s="177"/>
      <c r="AK28" s="177" t="s">
        <v>30</v>
      </c>
      <c r="AL28" s="177"/>
      <c r="AM28" s="177"/>
      <c r="AN28" s="177"/>
      <c r="AO28" s="177"/>
      <c r="AR28" s="25"/>
    </row>
    <row r="29" spans="2:71" s="2" customFormat="1" ht="14.45" customHeight="1">
      <c r="B29" s="29"/>
      <c r="D29" s="22" t="s">
        <v>31</v>
      </c>
      <c r="F29" s="30" t="s">
        <v>32</v>
      </c>
      <c r="L29" s="154">
        <v>0.2</v>
      </c>
      <c r="M29" s="153"/>
      <c r="N29" s="153"/>
      <c r="O29" s="153"/>
      <c r="P29" s="153"/>
      <c r="Q29" s="31"/>
      <c r="R29" s="31"/>
      <c r="S29" s="31"/>
      <c r="T29" s="31"/>
      <c r="U29" s="31"/>
      <c r="V29" s="31"/>
      <c r="W29" s="152" t="e">
        <f>ROUND(AZ94, 2)</f>
        <v>#REF!</v>
      </c>
      <c r="X29" s="153"/>
      <c r="Y29" s="153"/>
      <c r="Z29" s="153"/>
      <c r="AA29" s="153"/>
      <c r="AB29" s="153"/>
      <c r="AC29" s="153"/>
      <c r="AD29" s="153"/>
      <c r="AE29" s="153"/>
      <c r="AF29" s="31"/>
      <c r="AG29" s="31"/>
      <c r="AH29" s="31"/>
      <c r="AI29" s="31"/>
      <c r="AJ29" s="31"/>
      <c r="AK29" s="152" t="e">
        <f>ROUND(AV94, 2)</f>
        <v>#REF!</v>
      </c>
      <c r="AL29" s="153"/>
      <c r="AM29" s="153"/>
      <c r="AN29" s="153"/>
      <c r="AO29" s="153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33</v>
      </c>
      <c r="L30" s="171">
        <v>0.2</v>
      </c>
      <c r="M30" s="160"/>
      <c r="N30" s="160"/>
      <c r="O30" s="160"/>
      <c r="P30" s="160"/>
      <c r="W30" s="159">
        <f>AG95</f>
        <v>0</v>
      </c>
      <c r="X30" s="160"/>
      <c r="Y30" s="160"/>
      <c r="Z30" s="160"/>
      <c r="AA30" s="160"/>
      <c r="AB30" s="160"/>
      <c r="AC30" s="160"/>
      <c r="AD30" s="160"/>
      <c r="AE30" s="160"/>
      <c r="AK30" s="159">
        <f>AK35-W30</f>
        <v>0</v>
      </c>
      <c r="AL30" s="160"/>
      <c r="AM30" s="160"/>
      <c r="AN30" s="160"/>
      <c r="AO30" s="160"/>
      <c r="AR30" s="29"/>
    </row>
    <row r="31" spans="2:71" s="2" customFormat="1" ht="14.45" hidden="1" customHeight="1">
      <c r="B31" s="29"/>
      <c r="F31" s="22" t="s">
        <v>34</v>
      </c>
      <c r="L31" s="171">
        <v>0.2</v>
      </c>
      <c r="M31" s="160"/>
      <c r="N31" s="160"/>
      <c r="O31" s="160"/>
      <c r="P31" s="160"/>
      <c r="W31" s="159" t="e">
        <f>ROUND(BB94, 2)</f>
        <v>#REF!</v>
      </c>
      <c r="X31" s="160"/>
      <c r="Y31" s="160"/>
      <c r="Z31" s="160"/>
      <c r="AA31" s="160"/>
      <c r="AB31" s="160"/>
      <c r="AC31" s="160"/>
      <c r="AD31" s="160"/>
      <c r="AE31" s="160"/>
      <c r="AK31" s="159">
        <v>0</v>
      </c>
      <c r="AL31" s="160"/>
      <c r="AM31" s="160"/>
      <c r="AN31" s="160"/>
      <c r="AO31" s="160"/>
      <c r="AR31" s="29"/>
    </row>
    <row r="32" spans="2:71" s="2" customFormat="1" ht="14.45" hidden="1" customHeight="1">
      <c r="B32" s="29"/>
      <c r="F32" s="22" t="s">
        <v>35</v>
      </c>
      <c r="L32" s="171">
        <v>0.2</v>
      </c>
      <c r="M32" s="160"/>
      <c r="N32" s="160"/>
      <c r="O32" s="160"/>
      <c r="P32" s="160"/>
      <c r="W32" s="159" t="e">
        <f>ROUND(BC94, 2)</f>
        <v>#REF!</v>
      </c>
      <c r="X32" s="160"/>
      <c r="Y32" s="160"/>
      <c r="Z32" s="160"/>
      <c r="AA32" s="160"/>
      <c r="AB32" s="160"/>
      <c r="AC32" s="160"/>
      <c r="AD32" s="160"/>
      <c r="AE32" s="160"/>
      <c r="AK32" s="159">
        <v>0</v>
      </c>
      <c r="AL32" s="160"/>
      <c r="AM32" s="160"/>
      <c r="AN32" s="160"/>
      <c r="AO32" s="160"/>
      <c r="AR32" s="29"/>
    </row>
    <row r="33" spans="2:52" s="2" customFormat="1" ht="14.45" hidden="1" customHeight="1">
      <c r="B33" s="29"/>
      <c r="F33" s="30" t="s">
        <v>36</v>
      </c>
      <c r="L33" s="154">
        <v>0</v>
      </c>
      <c r="M33" s="153"/>
      <c r="N33" s="153"/>
      <c r="O33" s="153"/>
      <c r="P33" s="153"/>
      <c r="Q33" s="31"/>
      <c r="R33" s="31"/>
      <c r="S33" s="31"/>
      <c r="T33" s="31"/>
      <c r="U33" s="31"/>
      <c r="V33" s="31"/>
      <c r="W33" s="152" t="e">
        <f>ROUND(BD94, 2)</f>
        <v>#REF!</v>
      </c>
      <c r="X33" s="153"/>
      <c r="Y33" s="153"/>
      <c r="Z33" s="153"/>
      <c r="AA33" s="153"/>
      <c r="AB33" s="153"/>
      <c r="AC33" s="153"/>
      <c r="AD33" s="153"/>
      <c r="AE33" s="153"/>
      <c r="AF33" s="31"/>
      <c r="AG33" s="31"/>
      <c r="AH33" s="31"/>
      <c r="AI33" s="31"/>
      <c r="AJ33" s="31"/>
      <c r="AK33" s="152">
        <v>0</v>
      </c>
      <c r="AL33" s="153"/>
      <c r="AM33" s="153"/>
      <c r="AN33" s="153"/>
      <c r="AO33" s="153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37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38</v>
      </c>
      <c r="U35" s="35"/>
      <c r="V35" s="35"/>
      <c r="W35" s="35"/>
      <c r="X35" s="155" t="s">
        <v>39</v>
      </c>
      <c r="Y35" s="156"/>
      <c r="Z35" s="156"/>
      <c r="AA35" s="156"/>
      <c r="AB35" s="156"/>
      <c r="AC35" s="35"/>
      <c r="AD35" s="35"/>
      <c r="AE35" s="35"/>
      <c r="AF35" s="35"/>
      <c r="AG35" s="35"/>
      <c r="AH35" s="35"/>
      <c r="AI35" s="35"/>
      <c r="AJ35" s="35"/>
      <c r="AK35" s="157">
        <f>W30*1.2</f>
        <v>0</v>
      </c>
      <c r="AL35" s="156"/>
      <c r="AM35" s="156"/>
      <c r="AN35" s="156"/>
      <c r="AO35" s="158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41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42</v>
      </c>
      <c r="AI60" s="27"/>
      <c r="AJ60" s="27"/>
      <c r="AK60" s="27"/>
      <c r="AL60" s="27"/>
      <c r="AM60" s="39" t="s">
        <v>43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44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45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42</v>
      </c>
      <c r="AI75" s="27"/>
      <c r="AJ75" s="27"/>
      <c r="AK75" s="27"/>
      <c r="AL75" s="27"/>
      <c r="AM75" s="39" t="s">
        <v>43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46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11</v>
      </c>
      <c r="L84" s="3" t="str">
        <f>K5</f>
        <v>035-2024</v>
      </c>
      <c r="AR84" s="44"/>
    </row>
    <row r="85" spans="1:91" s="4" customFormat="1" ht="36.950000000000003" customHeight="1">
      <c r="B85" s="45"/>
      <c r="C85" s="46" t="s">
        <v>13</v>
      </c>
      <c r="L85" s="143" t="str">
        <f>K6</f>
        <v>OBNOVA HISTORICKEJ A PAMIATKOVO CHRÁNENEJ BUDOVY SPŠ S.MIKOVÍNIHO B.ŠTIAVNICA, HLAVNÁ BUDOVA</v>
      </c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16</v>
      </c>
      <c r="L87" s="47" t="str">
        <f>IF(K8="","",K8)</f>
        <v xml:space="preserve"> </v>
      </c>
      <c r="AI87" s="22" t="s">
        <v>18</v>
      </c>
      <c r="AM87" s="145" t="str">
        <f>IF(AN8= "","",AN8)</f>
        <v/>
      </c>
      <c r="AN87" s="145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19</v>
      </c>
      <c r="L89" s="3" t="str">
        <f>IF(E11= "","",E11)</f>
        <v xml:space="preserve"> </v>
      </c>
      <c r="AI89" s="22" t="s">
        <v>23</v>
      </c>
      <c r="AM89" s="146" t="str">
        <f>IF(E17="","",E17)</f>
        <v xml:space="preserve"> </v>
      </c>
      <c r="AN89" s="147"/>
      <c r="AO89" s="147"/>
      <c r="AP89" s="147"/>
      <c r="AR89" s="25"/>
      <c r="AS89" s="148" t="s">
        <v>47</v>
      </c>
      <c r="AT89" s="149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22</v>
      </c>
      <c r="L90" s="3" t="str">
        <f>IF(E14="","",E14)</f>
        <v/>
      </c>
      <c r="AI90" s="22" t="s">
        <v>25</v>
      </c>
      <c r="AM90" s="146" t="str">
        <f>IF(E20="","",E20)</f>
        <v xml:space="preserve"> </v>
      </c>
      <c r="AN90" s="147"/>
      <c r="AO90" s="147"/>
      <c r="AP90" s="147"/>
      <c r="AR90" s="25"/>
      <c r="AS90" s="150"/>
      <c r="AT90" s="151"/>
      <c r="BD90" s="51"/>
    </row>
    <row r="91" spans="1:91" s="1" customFormat="1" ht="10.9" customHeight="1">
      <c r="B91" s="25"/>
      <c r="AR91" s="25"/>
      <c r="AS91" s="150"/>
      <c r="AT91" s="151"/>
      <c r="BD91" s="51"/>
    </row>
    <row r="92" spans="1:91" s="1" customFormat="1" ht="29.25" customHeight="1">
      <c r="B92" s="25"/>
      <c r="C92" s="164" t="s">
        <v>48</v>
      </c>
      <c r="D92" s="165"/>
      <c r="E92" s="165"/>
      <c r="F92" s="165"/>
      <c r="G92" s="165"/>
      <c r="H92" s="52"/>
      <c r="I92" s="166" t="s">
        <v>49</v>
      </c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7" t="s">
        <v>50</v>
      </c>
      <c r="AH92" s="165"/>
      <c r="AI92" s="165"/>
      <c r="AJ92" s="165"/>
      <c r="AK92" s="165"/>
      <c r="AL92" s="165"/>
      <c r="AM92" s="165"/>
      <c r="AN92" s="166" t="s">
        <v>51</v>
      </c>
      <c r="AO92" s="165"/>
      <c r="AP92" s="168"/>
      <c r="AQ92" s="53" t="s">
        <v>52</v>
      </c>
      <c r="AR92" s="25"/>
      <c r="AS92" s="54" t="s">
        <v>53</v>
      </c>
      <c r="AT92" s="55" t="s">
        <v>54</v>
      </c>
      <c r="AU92" s="55" t="s">
        <v>55</v>
      </c>
      <c r="AV92" s="55" t="s">
        <v>56</v>
      </c>
      <c r="AW92" s="55" t="s">
        <v>57</v>
      </c>
      <c r="AX92" s="55" t="s">
        <v>58</v>
      </c>
      <c r="AY92" s="55" t="s">
        <v>59</v>
      </c>
      <c r="AZ92" s="55" t="s">
        <v>60</v>
      </c>
      <c r="BA92" s="55" t="s">
        <v>61</v>
      </c>
      <c r="BB92" s="55" t="s">
        <v>62</v>
      </c>
      <c r="BC92" s="55" t="s">
        <v>63</v>
      </c>
      <c r="BD92" s="56" t="s">
        <v>64</v>
      </c>
    </row>
    <row r="93" spans="1:91" s="1" customFormat="1" ht="10.9" customHeight="1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8"/>
      <c r="C94" s="59" t="s">
        <v>65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69">
        <f>AG95</f>
        <v>0</v>
      </c>
      <c r="AH94" s="169"/>
      <c r="AI94" s="169"/>
      <c r="AJ94" s="169"/>
      <c r="AK94" s="169"/>
      <c r="AL94" s="169"/>
      <c r="AM94" s="169"/>
      <c r="AN94" s="170">
        <f>SUM(AK30)</f>
        <v>0</v>
      </c>
      <c r="AO94" s="170"/>
      <c r="AP94" s="170"/>
      <c r="AQ94" s="62" t="s">
        <v>1</v>
      </c>
      <c r="AR94" s="58"/>
      <c r="AS94" s="63" t="e">
        <f>ROUND(#REF!+AS95,2)</f>
        <v>#REF!</v>
      </c>
      <c r="AT94" s="64" t="e">
        <f>ROUND(SUM(AV94:AW94),2)</f>
        <v>#REF!</v>
      </c>
      <c r="AU94" s="65" t="e">
        <f>ROUND(#REF!+AU95,5)</f>
        <v>#REF!</v>
      </c>
      <c r="AV94" s="64" t="e">
        <f>ROUND(AZ94*L29,2)</f>
        <v>#REF!</v>
      </c>
      <c r="AW94" s="64" t="e">
        <f>ROUND(BA94*L30,2)</f>
        <v>#REF!</v>
      </c>
      <c r="AX94" s="64" t="e">
        <f>ROUND(BB94*L29,2)</f>
        <v>#REF!</v>
      </c>
      <c r="AY94" s="64" t="e">
        <f>ROUND(BC94*L30,2)</f>
        <v>#REF!</v>
      </c>
      <c r="AZ94" s="64" t="e">
        <f>ROUND(#REF!+AZ95,2)</f>
        <v>#REF!</v>
      </c>
      <c r="BA94" s="64" t="e">
        <f>ROUND(#REF!+BA95,2)</f>
        <v>#REF!</v>
      </c>
      <c r="BB94" s="64" t="e">
        <f>ROUND(#REF!+BB95,2)</f>
        <v>#REF!</v>
      </c>
      <c r="BC94" s="64" t="e">
        <f>ROUND(#REF!+BC95,2)</f>
        <v>#REF!</v>
      </c>
      <c r="BD94" s="66" t="e">
        <f>ROUND(#REF!+BD95,2)</f>
        <v>#REF!</v>
      </c>
      <c r="BS94" s="67" t="s">
        <v>66</v>
      </c>
      <c r="BT94" s="67" t="s">
        <v>67</v>
      </c>
      <c r="BU94" s="68" t="s">
        <v>68</v>
      </c>
      <c r="BV94" s="67" t="s">
        <v>69</v>
      </c>
      <c r="BW94" s="67" t="s">
        <v>4</v>
      </c>
      <c r="BX94" s="67" t="s">
        <v>70</v>
      </c>
      <c r="CL94" s="67" t="s">
        <v>1</v>
      </c>
    </row>
    <row r="95" spans="1:91" s="6" customFormat="1" ht="16.5" customHeight="1">
      <c r="A95" s="74" t="s">
        <v>73</v>
      </c>
      <c r="B95" s="69"/>
      <c r="C95" s="70"/>
      <c r="D95" s="163">
        <v>1</v>
      </c>
      <c r="E95" s="163"/>
      <c r="F95" s="163"/>
      <c r="G95" s="163"/>
      <c r="H95" s="163"/>
      <c r="I95" s="71"/>
      <c r="J95" s="163" t="s">
        <v>74</v>
      </c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1">
        <f>'2 - SO 01.2A-ZATEPLENIE S...'!J30</f>
        <v>0</v>
      </c>
      <c r="AH95" s="162"/>
      <c r="AI95" s="162"/>
      <c r="AJ95" s="162"/>
      <c r="AK95" s="162"/>
      <c r="AL95" s="162"/>
      <c r="AM95" s="162"/>
      <c r="AN95" s="161">
        <f>SUM(AG95,AT95)</f>
        <v>0</v>
      </c>
      <c r="AO95" s="162"/>
      <c r="AP95" s="162"/>
      <c r="AQ95" s="72" t="s">
        <v>72</v>
      </c>
      <c r="AR95" s="69"/>
      <c r="AS95" s="76">
        <v>0</v>
      </c>
      <c r="AT95" s="77">
        <f>ROUND(SUM(AV95:AW95),2)</f>
        <v>0</v>
      </c>
      <c r="AU95" s="78" t="e">
        <f>'2 - SO 01.2A-ZATEPLENIE S...'!P123</f>
        <v>#REF!</v>
      </c>
      <c r="AV95" s="77">
        <f>'2 - SO 01.2A-ZATEPLENIE S...'!J33</f>
        <v>0</v>
      </c>
      <c r="AW95" s="77">
        <f>'2 - SO 01.2A-ZATEPLENIE S...'!J34</f>
        <v>0</v>
      </c>
      <c r="AX95" s="77">
        <f>'2 - SO 01.2A-ZATEPLENIE S...'!J35</f>
        <v>0</v>
      </c>
      <c r="AY95" s="77">
        <f>'2 - SO 01.2A-ZATEPLENIE S...'!J36</f>
        <v>0</v>
      </c>
      <c r="AZ95" s="77">
        <f>'2 - SO 01.2A-ZATEPLENIE S...'!F33</f>
        <v>0</v>
      </c>
      <c r="BA95" s="77">
        <f>'2 - SO 01.2A-ZATEPLENIE S...'!F34</f>
        <v>0</v>
      </c>
      <c r="BB95" s="77">
        <f>'2 - SO 01.2A-ZATEPLENIE S...'!F35</f>
        <v>0</v>
      </c>
      <c r="BC95" s="77">
        <f>'2 - SO 01.2A-ZATEPLENIE S...'!F36</f>
        <v>0</v>
      </c>
      <c r="BD95" s="79">
        <f>'2 - SO 01.2A-ZATEPLENIE S...'!F37</f>
        <v>0</v>
      </c>
      <c r="BT95" s="73" t="s">
        <v>71</v>
      </c>
      <c r="BV95" s="73" t="s">
        <v>69</v>
      </c>
      <c r="BW95" s="73" t="s">
        <v>76</v>
      </c>
      <c r="BX95" s="73" t="s">
        <v>4</v>
      </c>
      <c r="CL95" s="73" t="s">
        <v>1</v>
      </c>
      <c r="CM95" s="73" t="s">
        <v>67</v>
      </c>
    </row>
    <row r="96" spans="1:91" s="1" customFormat="1" ht="30" customHeight="1">
      <c r="B96" s="25"/>
      <c r="AR96" s="25"/>
    </row>
    <row r="97" spans="2:44" s="1" customFormat="1" ht="6.95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5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L32:P32"/>
    <mergeCell ref="W29:AE29"/>
    <mergeCell ref="AK29:AO29"/>
    <mergeCell ref="L29:P29"/>
    <mergeCell ref="W30:AE30"/>
    <mergeCell ref="AK30:AO30"/>
    <mergeCell ref="L30:P30"/>
    <mergeCell ref="AN95:AP95"/>
    <mergeCell ref="AG95:AM95"/>
    <mergeCell ref="D95:H95"/>
    <mergeCell ref="J95:AF95"/>
    <mergeCell ref="C92:G92"/>
    <mergeCell ref="I92:AF92"/>
    <mergeCell ref="AG92:AM92"/>
    <mergeCell ref="AN92:AP92"/>
    <mergeCell ref="AG94:AM94"/>
    <mergeCell ref="AN94:AP94"/>
    <mergeCell ref="AR2:BE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</mergeCells>
  <hyperlinks>
    <hyperlink ref="A95" location="'2 - SO 01.2A-ZATEPLENIE S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0"/>
  <sheetViews>
    <sheetView showGridLines="0" tabSelected="1" topLeftCell="A122" workbookViewId="0">
      <selection activeCell="L133" sqref="L13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41" t="s">
        <v>5</v>
      </c>
      <c r="M2" s="142"/>
      <c r="N2" s="142"/>
      <c r="O2" s="142"/>
      <c r="P2" s="142"/>
      <c r="Q2" s="142"/>
      <c r="R2" s="142"/>
      <c r="S2" s="142"/>
      <c r="T2" s="142"/>
      <c r="U2" s="142"/>
      <c r="V2" s="142"/>
      <c r="AT2" s="13" t="s">
        <v>76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77</v>
      </c>
      <c r="L4" s="16"/>
      <c r="M4" s="80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26.25" customHeight="1">
      <c r="B7" s="16"/>
      <c r="E7" s="178" t="str">
        <f>'Rekapitulácia stavby'!K6</f>
        <v>OBNOVA HISTORICKEJ A PAMIATKOVO CHRÁNENEJ BUDOVY SPŠ S.MIKOVÍNIHO B.ŠTIAVNICA, HLAVNÁ BUDOVA</v>
      </c>
      <c r="F7" s="179"/>
      <c r="G7" s="179"/>
      <c r="H7" s="179"/>
      <c r="L7" s="16"/>
    </row>
    <row r="8" spans="2:46" s="1" customFormat="1" ht="12" customHeight="1">
      <c r="B8" s="25"/>
      <c r="D8" s="22" t="s">
        <v>78</v>
      </c>
      <c r="L8" s="25"/>
    </row>
    <row r="9" spans="2:46" s="1" customFormat="1" ht="16.5" customHeight="1">
      <c r="B9" s="25"/>
      <c r="E9" s="143" t="s">
        <v>134</v>
      </c>
      <c r="F9" s="180"/>
      <c r="G9" s="180"/>
      <c r="H9" s="180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19</v>
      </c>
      <c r="I14" s="22" t="s">
        <v>20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21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22</v>
      </c>
      <c r="I17" s="22" t="s">
        <v>20</v>
      </c>
      <c r="J17" s="20"/>
      <c r="L17" s="25"/>
    </row>
    <row r="18" spans="2:12" s="1" customFormat="1" ht="18" customHeight="1">
      <c r="B18" s="25"/>
      <c r="E18" s="20"/>
      <c r="I18" s="22" t="s">
        <v>21</v>
      </c>
      <c r="J18" s="20"/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21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20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21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1"/>
      <c r="E27" s="174" t="s">
        <v>1</v>
      </c>
      <c r="F27" s="174"/>
      <c r="G27" s="174"/>
      <c r="H27" s="174"/>
      <c r="L27" s="81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2" t="s">
        <v>27</v>
      </c>
      <c r="J30" s="61">
        <f>ROUND(J123,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83" t="s">
        <v>31</v>
      </c>
      <c r="E33" s="30" t="s">
        <v>32</v>
      </c>
      <c r="F33" s="84">
        <f>ROUND((SUM(BE123:BE139)),  2)</f>
        <v>0</v>
      </c>
      <c r="G33" s="85"/>
      <c r="H33" s="85"/>
      <c r="I33" s="86">
        <v>0.2</v>
      </c>
      <c r="J33" s="84">
        <f>ROUND(((SUM(BE123:BE139))*I33),  2)</f>
        <v>0</v>
      </c>
      <c r="L33" s="25"/>
    </row>
    <row r="34" spans="2:12" s="1" customFormat="1" ht="14.45" customHeight="1">
      <c r="B34" s="25"/>
      <c r="E34" s="30" t="s">
        <v>33</v>
      </c>
      <c r="F34" s="75">
        <f>ROUND((SUM(BF123:BF139)),  2)</f>
        <v>0</v>
      </c>
      <c r="I34" s="87">
        <v>0.2</v>
      </c>
      <c r="J34" s="75">
        <f>ROUND(((SUM(BF123:BF139))*I34),  2)</f>
        <v>0</v>
      </c>
      <c r="L34" s="25"/>
    </row>
    <row r="35" spans="2:12" s="1" customFormat="1" ht="14.45" hidden="1" customHeight="1">
      <c r="B35" s="25"/>
      <c r="E35" s="22" t="s">
        <v>34</v>
      </c>
      <c r="F35" s="75">
        <f>ROUND((SUM(BG123:BG139)),  2)</f>
        <v>0</v>
      </c>
      <c r="I35" s="87">
        <v>0.2</v>
      </c>
      <c r="J35" s="75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75">
        <f>ROUND((SUM(BH123:BH139)),  2)</f>
        <v>0</v>
      </c>
      <c r="I36" s="87">
        <v>0.2</v>
      </c>
      <c r="J36" s="75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84">
        <f>ROUND((SUM(BI123:BI139)),  2)</f>
        <v>0</v>
      </c>
      <c r="G37" s="85"/>
      <c r="H37" s="85"/>
      <c r="I37" s="86">
        <v>0</v>
      </c>
      <c r="J37" s="84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8"/>
      <c r="D39" s="89" t="s">
        <v>37</v>
      </c>
      <c r="E39" s="52"/>
      <c r="F39" s="52"/>
      <c r="G39" s="90" t="s">
        <v>38</v>
      </c>
      <c r="H39" s="91" t="s">
        <v>39</v>
      </c>
      <c r="I39" s="52"/>
      <c r="J39" s="92">
        <f>SUM(J30:J37)</f>
        <v>0</v>
      </c>
      <c r="K39" s="93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94" t="s">
        <v>43</v>
      </c>
      <c r="G61" s="39" t="s">
        <v>42</v>
      </c>
      <c r="H61" s="27"/>
      <c r="I61" s="27"/>
      <c r="J61" s="95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94" t="s">
        <v>43</v>
      </c>
      <c r="G76" s="39" t="s">
        <v>42</v>
      </c>
      <c r="H76" s="27"/>
      <c r="I76" s="27"/>
      <c r="J76" s="95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79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26.25" hidden="1" customHeight="1">
      <c r="B85" s="25"/>
      <c r="E85" s="178" t="str">
        <f>E7</f>
        <v>OBNOVA HISTORICKEJ A PAMIATKOVO CHRÁNENEJ BUDOVY SPŠ S.MIKOVÍNIHO B.ŠTIAVNICA, HLAVNÁ BUDOVA</v>
      </c>
      <c r="F85" s="179"/>
      <c r="G85" s="179"/>
      <c r="H85" s="179"/>
      <c r="L85" s="25"/>
    </row>
    <row r="86" spans="2:47" s="1" customFormat="1" ht="12" hidden="1" customHeight="1">
      <c r="B86" s="25"/>
      <c r="C86" s="22" t="s">
        <v>78</v>
      </c>
      <c r="L86" s="25"/>
    </row>
    <row r="87" spans="2:47" s="1" customFormat="1" ht="16.5" hidden="1" customHeight="1">
      <c r="B87" s="25"/>
      <c r="E87" s="143" t="str">
        <f>E9</f>
        <v>1- SO 01.2A-ZATEPLENIE STROPU</v>
      </c>
      <c r="F87" s="180"/>
      <c r="G87" s="180"/>
      <c r="H87" s="180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/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19</v>
      </c>
      <c r="F91" s="20" t="str">
        <f>E15</f>
        <v xml:space="preserve"> </v>
      </c>
      <c r="I91" s="22" t="s">
        <v>23</v>
      </c>
      <c r="J91" s="23" t="str">
        <f>E21</f>
        <v xml:space="preserve"> </v>
      </c>
      <c r="L91" s="25"/>
    </row>
    <row r="92" spans="2:47" s="1" customFormat="1" ht="15.2" hidden="1" customHeight="1">
      <c r="B92" s="25"/>
      <c r="C92" s="22" t="s">
        <v>22</v>
      </c>
      <c r="F92" s="20" t="str">
        <f>IF(E18="","",E18)</f>
        <v/>
      </c>
      <c r="I92" s="22" t="s">
        <v>25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96" t="s">
        <v>80</v>
      </c>
      <c r="D94" s="88"/>
      <c r="E94" s="88"/>
      <c r="F94" s="88"/>
      <c r="G94" s="88"/>
      <c r="H94" s="88"/>
      <c r="I94" s="88"/>
      <c r="J94" s="97" t="s">
        <v>81</v>
      </c>
      <c r="K94" s="88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98" t="s">
        <v>82</v>
      </c>
      <c r="J96" s="61">
        <f>J123</f>
        <v>0</v>
      </c>
      <c r="L96" s="25"/>
      <c r="AU96" s="13" t="s">
        <v>83</v>
      </c>
    </row>
    <row r="97" spans="2:12" s="8" customFormat="1" ht="24.95" hidden="1" customHeight="1">
      <c r="B97" s="99"/>
      <c r="D97" s="100" t="s">
        <v>84</v>
      </c>
      <c r="E97" s="101"/>
      <c r="F97" s="101"/>
      <c r="G97" s="101"/>
      <c r="H97" s="101"/>
      <c r="I97" s="101"/>
      <c r="J97" s="102">
        <f>J124</f>
        <v>0</v>
      </c>
      <c r="L97" s="99"/>
    </row>
    <row r="98" spans="2:12" s="9" customFormat="1" ht="19.899999999999999" hidden="1" customHeight="1">
      <c r="B98" s="103"/>
      <c r="D98" s="104" t="s">
        <v>85</v>
      </c>
      <c r="E98" s="105"/>
      <c r="F98" s="105"/>
      <c r="G98" s="105"/>
      <c r="H98" s="105"/>
      <c r="I98" s="105"/>
      <c r="J98" s="106">
        <f>J125</f>
        <v>0</v>
      </c>
      <c r="L98" s="103"/>
    </row>
    <row r="99" spans="2:12" s="9" customFormat="1" ht="19.899999999999999" hidden="1" customHeight="1">
      <c r="B99" s="103"/>
      <c r="D99" s="104" t="s">
        <v>86</v>
      </c>
      <c r="E99" s="105"/>
      <c r="F99" s="105"/>
      <c r="G99" s="105"/>
      <c r="H99" s="105"/>
      <c r="I99" s="105"/>
      <c r="J99" s="106">
        <f>J127</f>
        <v>0</v>
      </c>
      <c r="L99" s="103"/>
    </row>
    <row r="100" spans="2:12" s="8" customFormat="1" ht="24.95" hidden="1" customHeight="1">
      <c r="B100" s="99"/>
      <c r="D100" s="100" t="s">
        <v>87</v>
      </c>
      <c r="E100" s="101"/>
      <c r="F100" s="101"/>
      <c r="G100" s="101"/>
      <c r="H100" s="101"/>
      <c r="I100" s="101"/>
      <c r="J100" s="102">
        <f>J129</f>
        <v>0</v>
      </c>
      <c r="L100" s="99"/>
    </row>
    <row r="101" spans="2:12" s="9" customFormat="1" ht="19.899999999999999" hidden="1" customHeight="1">
      <c r="B101" s="103"/>
      <c r="D101" s="104" t="s">
        <v>88</v>
      </c>
      <c r="E101" s="105"/>
      <c r="F101" s="105"/>
      <c r="G101" s="105"/>
      <c r="H101" s="105"/>
      <c r="I101" s="105"/>
      <c r="J101" s="106">
        <f>J130</f>
        <v>0</v>
      </c>
      <c r="L101" s="103"/>
    </row>
    <row r="102" spans="2:12" s="9" customFormat="1" ht="19.899999999999999" hidden="1" customHeight="1">
      <c r="B102" s="103"/>
      <c r="D102" s="104" t="s">
        <v>126</v>
      </c>
      <c r="E102" s="105"/>
      <c r="F102" s="105"/>
      <c r="G102" s="105"/>
      <c r="H102" s="105"/>
      <c r="I102" s="105"/>
      <c r="J102" s="106" t="e">
        <f>#REF!</f>
        <v>#REF!</v>
      </c>
      <c r="L102" s="103"/>
    </row>
    <row r="103" spans="2:12" s="9" customFormat="1" ht="19.899999999999999" hidden="1" customHeight="1">
      <c r="B103" s="103"/>
      <c r="D103" s="104" t="s">
        <v>89</v>
      </c>
      <c r="E103" s="105"/>
      <c r="F103" s="105"/>
      <c r="G103" s="105"/>
      <c r="H103" s="105"/>
      <c r="I103" s="105"/>
      <c r="J103" s="106" t="e">
        <f>#REF!</f>
        <v>#REF!</v>
      </c>
      <c r="L103" s="103"/>
    </row>
    <row r="104" spans="2:12" s="1" customFormat="1" ht="21.75" hidden="1" customHeight="1">
      <c r="B104" s="25"/>
      <c r="L104" s="25"/>
    </row>
    <row r="105" spans="2:12" s="1" customFormat="1" ht="6.95" hidden="1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5"/>
    </row>
    <row r="106" spans="2:12" hidden="1"/>
    <row r="107" spans="2:12" hidden="1"/>
    <row r="108" spans="2:12" hidden="1"/>
    <row r="109" spans="2:12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5"/>
    </row>
    <row r="110" spans="2:12" s="1" customFormat="1" ht="24.95" customHeight="1">
      <c r="B110" s="25"/>
      <c r="C110" s="17" t="s">
        <v>90</v>
      </c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13</v>
      </c>
      <c r="L112" s="25"/>
    </row>
    <row r="113" spans="2:65" s="1" customFormat="1" ht="26.25" customHeight="1">
      <c r="B113" s="25"/>
      <c r="E113" s="178" t="str">
        <f>E7</f>
        <v>OBNOVA HISTORICKEJ A PAMIATKOVO CHRÁNENEJ BUDOVY SPŠ S.MIKOVÍNIHO B.ŠTIAVNICA, HLAVNÁ BUDOVA</v>
      </c>
      <c r="F113" s="179"/>
      <c r="G113" s="179"/>
      <c r="H113" s="179"/>
      <c r="L113" s="25"/>
    </row>
    <row r="114" spans="2:65" s="1" customFormat="1" ht="12" customHeight="1">
      <c r="B114" s="25"/>
      <c r="C114" s="22" t="s">
        <v>78</v>
      </c>
      <c r="L114" s="25"/>
    </row>
    <row r="115" spans="2:65" s="1" customFormat="1" ht="16.5" customHeight="1">
      <c r="B115" s="25"/>
      <c r="E115" s="143" t="str">
        <f>E9</f>
        <v>1- SO 01.2A-ZATEPLENIE STROPU</v>
      </c>
      <c r="F115" s="180"/>
      <c r="G115" s="180"/>
      <c r="H115" s="180"/>
      <c r="L115" s="25"/>
    </row>
    <row r="116" spans="2:65" s="1" customFormat="1" ht="6.95" customHeight="1">
      <c r="B116" s="25"/>
      <c r="L116" s="25"/>
    </row>
    <row r="117" spans="2:65" s="1" customFormat="1" ht="12" customHeight="1">
      <c r="B117" s="25"/>
      <c r="C117" s="22" t="s">
        <v>16</v>
      </c>
      <c r="F117" s="20" t="str">
        <f>F12</f>
        <v xml:space="preserve"> </v>
      </c>
      <c r="I117" s="22" t="s">
        <v>18</v>
      </c>
      <c r="J117" s="48"/>
      <c r="L117" s="25"/>
    </row>
    <row r="118" spans="2:65" s="1" customFormat="1" ht="6.95" customHeight="1">
      <c r="B118" s="25"/>
      <c r="L118" s="25"/>
    </row>
    <row r="119" spans="2:65" s="1" customFormat="1" ht="15.2" customHeight="1">
      <c r="B119" s="25"/>
      <c r="C119" s="22" t="s">
        <v>19</v>
      </c>
      <c r="F119" s="20" t="str">
        <f>E15</f>
        <v xml:space="preserve"> </v>
      </c>
      <c r="I119" s="22" t="s">
        <v>23</v>
      </c>
      <c r="J119" s="23" t="str">
        <f>E21</f>
        <v xml:space="preserve"> </v>
      </c>
      <c r="L119" s="25"/>
    </row>
    <row r="120" spans="2:65" s="1" customFormat="1" ht="15.2" customHeight="1">
      <c r="B120" s="25"/>
      <c r="C120" s="22" t="s">
        <v>22</v>
      </c>
      <c r="F120" s="20"/>
      <c r="I120" s="22" t="s">
        <v>25</v>
      </c>
      <c r="J120" s="23" t="str">
        <f>E24</f>
        <v xml:space="preserve"> 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07"/>
      <c r="C122" s="108" t="s">
        <v>91</v>
      </c>
      <c r="D122" s="109" t="s">
        <v>52</v>
      </c>
      <c r="E122" s="109" t="s">
        <v>48</v>
      </c>
      <c r="F122" s="109" t="s">
        <v>49</v>
      </c>
      <c r="G122" s="109" t="s">
        <v>92</v>
      </c>
      <c r="H122" s="109" t="s">
        <v>93</v>
      </c>
      <c r="I122" s="109" t="s">
        <v>94</v>
      </c>
      <c r="J122" s="110" t="s">
        <v>81</v>
      </c>
      <c r="K122" s="111" t="s">
        <v>95</v>
      </c>
      <c r="L122" s="107"/>
      <c r="M122" s="54" t="s">
        <v>1</v>
      </c>
      <c r="N122" s="55" t="s">
        <v>31</v>
      </c>
      <c r="O122" s="55" t="s">
        <v>96</v>
      </c>
      <c r="P122" s="55" t="s">
        <v>97</v>
      </c>
      <c r="Q122" s="55" t="s">
        <v>98</v>
      </c>
      <c r="R122" s="55" t="s">
        <v>99</v>
      </c>
      <c r="S122" s="55" t="s">
        <v>100</v>
      </c>
      <c r="T122" s="56" t="s">
        <v>101</v>
      </c>
    </row>
    <row r="123" spans="2:65" s="1" customFormat="1" ht="22.9" customHeight="1">
      <c r="B123" s="25"/>
      <c r="C123" s="59" t="s">
        <v>82</v>
      </c>
      <c r="J123" s="112">
        <f>J124+J129</f>
        <v>0</v>
      </c>
      <c r="L123" s="25"/>
      <c r="M123" s="57"/>
      <c r="N123" s="49"/>
      <c r="O123" s="49"/>
      <c r="P123" s="113" t="e">
        <f>P124+P129</f>
        <v>#REF!</v>
      </c>
      <c r="Q123" s="49"/>
      <c r="R123" s="113" t="e">
        <f>R124+R129</f>
        <v>#REF!</v>
      </c>
      <c r="S123" s="49"/>
      <c r="T123" s="114" t="e">
        <f>T124+T129</f>
        <v>#REF!</v>
      </c>
      <c r="AT123" s="13" t="s">
        <v>66</v>
      </c>
      <c r="AU123" s="13" t="s">
        <v>83</v>
      </c>
      <c r="BK123" s="115" t="e">
        <f>BK124+BK129</f>
        <v>#REF!</v>
      </c>
    </row>
    <row r="124" spans="2:65" s="11" customFormat="1" ht="25.9" customHeight="1">
      <c r="B124" s="116"/>
      <c r="D124" s="117" t="s">
        <v>66</v>
      </c>
      <c r="E124" s="118" t="s">
        <v>102</v>
      </c>
      <c r="F124" s="118" t="s">
        <v>103</v>
      </c>
      <c r="J124" s="119">
        <f>BK124</f>
        <v>0</v>
      </c>
      <c r="L124" s="116"/>
      <c r="M124" s="120"/>
      <c r="P124" s="121">
        <f>P125+P127</f>
        <v>0</v>
      </c>
      <c r="R124" s="121">
        <f>R125+R127</f>
        <v>0</v>
      </c>
      <c r="T124" s="122">
        <f>T125+T127</f>
        <v>0</v>
      </c>
      <c r="AR124" s="117" t="s">
        <v>71</v>
      </c>
      <c r="AT124" s="123" t="s">
        <v>66</v>
      </c>
      <c r="AU124" s="123" t="s">
        <v>67</v>
      </c>
      <c r="AY124" s="117" t="s">
        <v>104</v>
      </c>
      <c r="BK124" s="124">
        <f>BK125+BK127</f>
        <v>0</v>
      </c>
    </row>
    <row r="125" spans="2:65" s="11" customFormat="1" ht="22.9" customHeight="1">
      <c r="B125" s="116"/>
      <c r="D125" s="117" t="s">
        <v>66</v>
      </c>
      <c r="E125" s="125" t="s">
        <v>105</v>
      </c>
      <c r="F125" s="125" t="s">
        <v>106</v>
      </c>
      <c r="J125" s="126">
        <f>BK125</f>
        <v>0</v>
      </c>
      <c r="L125" s="116"/>
      <c r="M125" s="120"/>
      <c r="P125" s="121">
        <f>SUM(P126:P126)</f>
        <v>0</v>
      </c>
      <c r="R125" s="121">
        <f>SUM(R126:R126)</f>
        <v>0</v>
      </c>
      <c r="T125" s="122">
        <f>SUM(T126:T126)</f>
        <v>0</v>
      </c>
      <c r="AR125" s="117" t="s">
        <v>71</v>
      </c>
      <c r="AT125" s="123" t="s">
        <v>66</v>
      </c>
      <c r="AU125" s="123" t="s">
        <v>71</v>
      </c>
      <c r="AY125" s="117" t="s">
        <v>104</v>
      </c>
      <c r="BK125" s="124">
        <f>SUM(BK126:BK126)</f>
        <v>0</v>
      </c>
    </row>
    <row r="126" spans="2:65" s="1" customFormat="1" ht="24.2" customHeight="1">
      <c r="B126" s="127"/>
      <c r="C126" s="128" t="s">
        <v>71</v>
      </c>
      <c r="D126" s="128" t="s">
        <v>107</v>
      </c>
      <c r="E126" s="129" t="s">
        <v>108</v>
      </c>
      <c r="F126" s="130" t="s">
        <v>127</v>
      </c>
      <c r="G126" s="131" t="s">
        <v>109</v>
      </c>
      <c r="H126" s="132">
        <v>1425</v>
      </c>
      <c r="I126" s="133"/>
      <c r="J126" s="133">
        <f>ROUND(I126*H126,2)</f>
        <v>0</v>
      </c>
      <c r="K126" s="134"/>
      <c r="L126" s="25"/>
      <c r="M126" s="135" t="s">
        <v>1</v>
      </c>
      <c r="N126" s="136" t="s">
        <v>33</v>
      </c>
      <c r="O126" s="137">
        <v>0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110</v>
      </c>
      <c r="AT126" s="139" t="s">
        <v>107</v>
      </c>
      <c r="AU126" s="139" t="s">
        <v>75</v>
      </c>
      <c r="AY126" s="13" t="s">
        <v>104</v>
      </c>
      <c r="BE126" s="140">
        <f>IF(N126="základná",J126,0)</f>
        <v>0</v>
      </c>
      <c r="BF126" s="140">
        <f>IF(N126="znížená",J126,0)</f>
        <v>0</v>
      </c>
      <c r="BG126" s="140">
        <f>IF(N126="zákl. prenesená",J126,0)</f>
        <v>0</v>
      </c>
      <c r="BH126" s="140">
        <f>IF(N126="zníž. prenesená",J126,0)</f>
        <v>0</v>
      </c>
      <c r="BI126" s="140">
        <f>IF(N126="nulová",J126,0)</f>
        <v>0</v>
      </c>
      <c r="BJ126" s="13" t="s">
        <v>75</v>
      </c>
      <c r="BK126" s="140">
        <f>ROUND(I126*H126,2)</f>
        <v>0</v>
      </c>
      <c r="BL126" s="13" t="s">
        <v>110</v>
      </c>
      <c r="BM126" s="139" t="s">
        <v>75</v>
      </c>
    </row>
    <row r="127" spans="2:65" s="11" customFormat="1" ht="22.9" customHeight="1">
      <c r="B127" s="116"/>
      <c r="D127" s="117" t="s">
        <v>66</v>
      </c>
      <c r="E127" s="125" t="s">
        <v>111</v>
      </c>
      <c r="F127" s="125" t="s">
        <v>112</v>
      </c>
      <c r="J127" s="126">
        <f>BK127</f>
        <v>0</v>
      </c>
      <c r="L127" s="116"/>
      <c r="M127" s="120"/>
      <c r="P127" s="121">
        <f>SUM(P128:P128)</f>
        <v>0</v>
      </c>
      <c r="R127" s="121">
        <f>SUM(R128:R128)</f>
        <v>0</v>
      </c>
      <c r="T127" s="122">
        <f>SUM(T128:T128)</f>
        <v>0</v>
      </c>
      <c r="AR127" s="117" t="s">
        <v>71</v>
      </c>
      <c r="AT127" s="123" t="s">
        <v>66</v>
      </c>
      <c r="AU127" s="123" t="s">
        <v>71</v>
      </c>
      <c r="AY127" s="117" t="s">
        <v>104</v>
      </c>
      <c r="BK127" s="124">
        <f>SUM(BK128:BK128)</f>
        <v>0</v>
      </c>
    </row>
    <row r="128" spans="2:65" s="1" customFormat="1" ht="24.2" customHeight="1">
      <c r="B128" s="127"/>
      <c r="C128" s="128">
        <v>2</v>
      </c>
      <c r="D128" s="128" t="s">
        <v>107</v>
      </c>
      <c r="E128" s="129" t="s">
        <v>113</v>
      </c>
      <c r="F128" s="130" t="s">
        <v>114</v>
      </c>
      <c r="G128" s="131" t="s">
        <v>109</v>
      </c>
      <c r="H128" s="132">
        <v>1425</v>
      </c>
      <c r="I128" s="133"/>
      <c r="J128" s="133">
        <f t="shared" ref="J128" si="0">ROUND(I128*H128,2)</f>
        <v>0</v>
      </c>
      <c r="K128" s="134"/>
      <c r="L128" s="25"/>
      <c r="M128" s="135" t="s">
        <v>1</v>
      </c>
      <c r="N128" s="136" t="s">
        <v>33</v>
      </c>
      <c r="O128" s="137">
        <v>0</v>
      </c>
      <c r="P128" s="137">
        <f t="shared" ref="P128" si="1">O128*H128</f>
        <v>0</v>
      </c>
      <c r="Q128" s="137">
        <v>0</v>
      </c>
      <c r="R128" s="137">
        <f t="shared" ref="R128" si="2">Q128*H128</f>
        <v>0</v>
      </c>
      <c r="S128" s="137">
        <v>0</v>
      </c>
      <c r="T128" s="138">
        <f t="shared" ref="T128" si="3">S128*H128</f>
        <v>0</v>
      </c>
      <c r="AR128" s="139" t="s">
        <v>110</v>
      </c>
      <c r="AT128" s="139" t="s">
        <v>107</v>
      </c>
      <c r="AU128" s="139" t="s">
        <v>75</v>
      </c>
      <c r="AY128" s="13" t="s">
        <v>104</v>
      </c>
      <c r="BE128" s="140">
        <f t="shared" ref="BE128" si="4">IF(N128="základná",J128,0)</f>
        <v>0</v>
      </c>
      <c r="BF128" s="140">
        <f t="shared" ref="BF128" si="5">IF(N128="znížená",J128,0)</f>
        <v>0</v>
      </c>
      <c r="BG128" s="140">
        <f t="shared" ref="BG128" si="6">IF(N128="zákl. prenesená",J128,0)</f>
        <v>0</v>
      </c>
      <c r="BH128" s="140">
        <f t="shared" ref="BH128" si="7">IF(N128="zníž. prenesená",J128,0)</f>
        <v>0</v>
      </c>
      <c r="BI128" s="140">
        <f t="shared" ref="BI128" si="8">IF(N128="nulová",J128,0)</f>
        <v>0</v>
      </c>
      <c r="BJ128" s="13" t="s">
        <v>75</v>
      </c>
      <c r="BK128" s="140">
        <f t="shared" ref="BK128" si="9">ROUND(I128*H128,2)</f>
        <v>0</v>
      </c>
      <c r="BL128" s="13" t="s">
        <v>110</v>
      </c>
      <c r="BM128" s="139" t="s">
        <v>115</v>
      </c>
    </row>
    <row r="129" spans="2:65" s="11" customFormat="1" ht="25.9" customHeight="1">
      <c r="B129" s="116"/>
      <c r="D129" s="117" t="s">
        <v>66</v>
      </c>
      <c r="E129" s="118" t="s">
        <v>116</v>
      </c>
      <c r="F129" s="118" t="s">
        <v>117</v>
      </c>
      <c r="J129" s="119">
        <f>J130</f>
        <v>0</v>
      </c>
      <c r="L129" s="116"/>
      <c r="M129" s="120"/>
      <c r="P129" s="121" t="e">
        <f>P130+#REF!+#REF!</f>
        <v>#REF!</v>
      </c>
      <c r="R129" s="121" t="e">
        <f>R130+#REF!+#REF!</f>
        <v>#REF!</v>
      </c>
      <c r="T129" s="122" t="e">
        <f>T130+#REF!+#REF!</f>
        <v>#REF!</v>
      </c>
      <c r="AR129" s="117" t="s">
        <v>75</v>
      </c>
      <c r="AT129" s="123" t="s">
        <v>66</v>
      </c>
      <c r="AU129" s="123" t="s">
        <v>67</v>
      </c>
      <c r="AY129" s="117" t="s">
        <v>104</v>
      </c>
      <c r="BK129" s="124" t="e">
        <f>BK130+#REF!+#REF!</f>
        <v>#REF!</v>
      </c>
    </row>
    <row r="130" spans="2:65" s="11" customFormat="1" ht="22.9" customHeight="1">
      <c r="B130" s="116"/>
      <c r="D130" s="117" t="s">
        <v>66</v>
      </c>
      <c r="E130" s="125" t="s">
        <v>118</v>
      </c>
      <c r="F130" s="125" t="s">
        <v>119</v>
      </c>
      <c r="J130" s="126">
        <f>BK130</f>
        <v>0</v>
      </c>
      <c r="L130" s="116"/>
      <c r="M130" s="120"/>
      <c r="P130" s="121">
        <f>SUM(P131:P139)</f>
        <v>0</v>
      </c>
      <c r="R130" s="121">
        <f>SUM(R131:R139)</f>
        <v>0</v>
      </c>
      <c r="T130" s="122">
        <f>SUM(T131:T139)</f>
        <v>0</v>
      </c>
      <c r="AR130" s="117" t="s">
        <v>75</v>
      </c>
      <c r="AT130" s="123" t="s">
        <v>66</v>
      </c>
      <c r="AU130" s="123" t="s">
        <v>71</v>
      </c>
      <c r="AY130" s="117" t="s">
        <v>104</v>
      </c>
      <c r="BK130" s="124">
        <f>SUM(BK131:BK139)</f>
        <v>0</v>
      </c>
    </row>
    <row r="131" spans="2:65" s="1" customFormat="1" ht="16.5" customHeight="1">
      <c r="B131" s="127"/>
      <c r="C131" s="128">
        <v>3</v>
      </c>
      <c r="D131" s="128" t="s">
        <v>107</v>
      </c>
      <c r="E131" s="129" t="s">
        <v>120</v>
      </c>
      <c r="F131" s="130" t="s">
        <v>121</v>
      </c>
      <c r="G131" s="131" t="s">
        <v>109</v>
      </c>
      <c r="H131" s="132">
        <v>1425</v>
      </c>
      <c r="I131" s="133"/>
      <c r="J131" s="133">
        <f>ROUND(I131*H131,2)</f>
        <v>0</v>
      </c>
      <c r="K131" s="134"/>
      <c r="L131" s="25"/>
      <c r="M131" s="135" t="s">
        <v>1</v>
      </c>
      <c r="N131" s="136" t="s">
        <v>33</v>
      </c>
      <c r="O131" s="137">
        <v>0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122</v>
      </c>
      <c r="AT131" s="139" t="s">
        <v>107</v>
      </c>
      <c r="AU131" s="139" t="s">
        <v>75</v>
      </c>
      <c r="AY131" s="13" t="s">
        <v>104</v>
      </c>
      <c r="BE131" s="140">
        <f>IF(N131="základná",J131,0)</f>
        <v>0</v>
      </c>
      <c r="BF131" s="140">
        <f>IF(N131="znížená",J131,0)</f>
        <v>0</v>
      </c>
      <c r="BG131" s="140">
        <f>IF(N131="zákl. prenesená",J131,0)</f>
        <v>0</v>
      </c>
      <c r="BH131" s="140">
        <f>IF(N131="zníž. prenesená",J131,0)</f>
        <v>0</v>
      </c>
      <c r="BI131" s="140">
        <f>IF(N131="nulová",J131,0)</f>
        <v>0</v>
      </c>
      <c r="BJ131" s="13" t="s">
        <v>75</v>
      </c>
      <c r="BK131" s="140">
        <f>ROUND(I131*H131,2)</f>
        <v>0</v>
      </c>
      <c r="BL131" s="13" t="s">
        <v>122</v>
      </c>
      <c r="BM131" s="139" t="s">
        <v>124</v>
      </c>
    </row>
    <row r="132" spans="2:65" s="1" customFormat="1" ht="23.25" customHeight="1">
      <c r="B132" s="127"/>
      <c r="C132" s="128"/>
      <c r="D132" s="128"/>
      <c r="E132" s="129"/>
      <c r="F132" s="181" t="s">
        <v>140</v>
      </c>
      <c r="G132" s="131"/>
      <c r="H132" s="132"/>
      <c r="I132" s="133"/>
      <c r="J132" s="133"/>
      <c r="K132" s="134"/>
      <c r="L132" s="25"/>
      <c r="M132" s="135"/>
      <c r="N132" s="136"/>
      <c r="O132" s="137"/>
      <c r="P132" s="137"/>
      <c r="Q132" s="137"/>
      <c r="R132" s="137"/>
      <c r="S132" s="137"/>
      <c r="T132" s="138"/>
      <c r="AR132" s="139"/>
      <c r="AT132" s="139"/>
      <c r="AU132" s="139"/>
      <c r="AY132" s="13"/>
      <c r="BE132" s="140"/>
      <c r="BF132" s="140"/>
      <c r="BG132" s="140"/>
      <c r="BH132" s="140"/>
      <c r="BI132" s="140"/>
      <c r="BJ132" s="13"/>
      <c r="BK132" s="140"/>
      <c r="BL132" s="13"/>
      <c r="BM132" s="139"/>
    </row>
    <row r="133" spans="2:65" s="1" customFormat="1" ht="16.5" customHeight="1">
      <c r="B133" s="127"/>
      <c r="C133" s="128"/>
      <c r="D133" s="128"/>
      <c r="E133" s="129"/>
      <c r="F133" s="181" t="s">
        <v>135</v>
      </c>
      <c r="G133" s="131"/>
      <c r="H133" s="132"/>
      <c r="I133" s="133"/>
      <c r="J133" s="133"/>
      <c r="K133" s="134"/>
      <c r="L133" s="25"/>
      <c r="M133" s="135"/>
      <c r="N133" s="136"/>
      <c r="O133" s="137"/>
      <c r="P133" s="137"/>
      <c r="Q133" s="137"/>
      <c r="R133" s="137"/>
      <c r="S133" s="137"/>
      <c r="T133" s="138"/>
      <c r="AR133" s="139"/>
      <c r="AT133" s="139"/>
      <c r="AU133" s="139"/>
      <c r="AY133" s="13"/>
      <c r="BE133" s="140"/>
      <c r="BF133" s="140"/>
      <c r="BG133" s="140"/>
      <c r="BH133" s="140"/>
      <c r="BI133" s="140"/>
      <c r="BJ133" s="13"/>
      <c r="BK133" s="140"/>
      <c r="BL133" s="13"/>
      <c r="BM133" s="139"/>
    </row>
    <row r="134" spans="2:65" s="1" customFormat="1" ht="24" customHeight="1">
      <c r="B134" s="127"/>
      <c r="C134" s="128"/>
      <c r="D134" s="128"/>
      <c r="E134" s="129"/>
      <c r="F134" s="181" t="s">
        <v>139</v>
      </c>
      <c r="G134" s="131"/>
      <c r="H134" s="132"/>
      <c r="I134" s="133"/>
      <c r="J134" s="133"/>
      <c r="K134" s="134"/>
      <c r="L134" s="25"/>
      <c r="M134" s="135"/>
      <c r="N134" s="136"/>
      <c r="O134" s="137"/>
      <c r="P134" s="137"/>
      <c r="Q134" s="137"/>
      <c r="R134" s="137"/>
      <c r="S134" s="137"/>
      <c r="T134" s="138"/>
      <c r="AR134" s="139"/>
      <c r="AT134" s="139"/>
      <c r="AU134" s="139"/>
      <c r="AY134" s="13"/>
      <c r="BE134" s="140"/>
      <c r="BF134" s="140"/>
      <c r="BG134" s="140"/>
      <c r="BH134" s="140"/>
      <c r="BI134" s="140"/>
      <c r="BJ134" s="13"/>
      <c r="BK134" s="140"/>
      <c r="BL134" s="13"/>
      <c r="BM134" s="139"/>
    </row>
    <row r="135" spans="2:65" s="1" customFormat="1" ht="16.5" customHeight="1">
      <c r="B135" s="127"/>
      <c r="C135" s="128"/>
      <c r="D135" s="128"/>
      <c r="E135" s="129"/>
      <c r="F135" s="181" t="s">
        <v>136</v>
      </c>
      <c r="G135" s="131"/>
      <c r="H135" s="132"/>
      <c r="I135" s="133"/>
      <c r="J135" s="133"/>
      <c r="K135" s="134"/>
      <c r="L135" s="25"/>
      <c r="M135" s="135"/>
      <c r="N135" s="136"/>
      <c r="O135" s="137"/>
      <c r="P135" s="137"/>
      <c r="Q135" s="137"/>
      <c r="R135" s="137"/>
      <c r="S135" s="137"/>
      <c r="T135" s="138"/>
      <c r="AR135" s="139"/>
      <c r="AT135" s="139"/>
      <c r="AU135" s="139"/>
      <c r="AY135" s="13"/>
      <c r="BE135" s="140"/>
      <c r="BF135" s="140"/>
      <c r="BG135" s="140"/>
      <c r="BH135" s="140"/>
      <c r="BI135" s="140"/>
      <c r="BJ135" s="13"/>
      <c r="BK135" s="140"/>
      <c r="BL135" s="13"/>
      <c r="BM135" s="139"/>
    </row>
    <row r="136" spans="2:65" s="1" customFormat="1" ht="16.5" customHeight="1">
      <c r="B136" s="127"/>
      <c r="C136" s="128"/>
      <c r="D136" s="128"/>
      <c r="E136" s="129"/>
      <c r="F136" s="181" t="s">
        <v>137</v>
      </c>
      <c r="G136" s="131"/>
      <c r="H136" s="132"/>
      <c r="I136" s="133"/>
      <c r="J136" s="133"/>
      <c r="K136" s="134"/>
      <c r="L136" s="25"/>
      <c r="M136" s="135"/>
      <c r="N136" s="136"/>
      <c r="O136" s="137"/>
      <c r="P136" s="137"/>
      <c r="Q136" s="137"/>
      <c r="R136" s="137"/>
      <c r="S136" s="137"/>
      <c r="T136" s="138"/>
      <c r="AR136" s="139"/>
      <c r="AT136" s="139"/>
      <c r="AU136" s="139"/>
      <c r="AY136" s="13"/>
      <c r="BE136" s="140"/>
      <c r="BF136" s="140"/>
      <c r="BG136" s="140"/>
      <c r="BH136" s="140"/>
      <c r="BI136" s="140"/>
      <c r="BJ136" s="13"/>
      <c r="BK136" s="140"/>
      <c r="BL136" s="13"/>
      <c r="BM136" s="139"/>
    </row>
    <row r="137" spans="2:65" s="1" customFormat="1" ht="16.5" customHeight="1">
      <c r="B137" s="127"/>
      <c r="C137" s="128"/>
      <c r="D137" s="128"/>
      <c r="E137" s="129"/>
      <c r="F137" s="181" t="s">
        <v>138</v>
      </c>
      <c r="G137" s="131"/>
      <c r="H137" s="132"/>
      <c r="I137" s="133"/>
      <c r="J137" s="133"/>
      <c r="K137" s="134"/>
      <c r="L137" s="25"/>
      <c r="M137" s="135"/>
      <c r="N137" s="136"/>
      <c r="O137" s="137"/>
      <c r="P137" s="137"/>
      <c r="Q137" s="137"/>
      <c r="R137" s="137"/>
      <c r="S137" s="137"/>
      <c r="T137" s="138"/>
      <c r="AR137" s="139"/>
      <c r="AT137" s="139"/>
      <c r="AU137" s="139"/>
      <c r="AY137" s="13"/>
      <c r="BE137" s="140"/>
      <c r="BF137" s="140"/>
      <c r="BG137" s="140"/>
      <c r="BH137" s="140"/>
      <c r="BI137" s="140"/>
      <c r="BJ137" s="13"/>
      <c r="BK137" s="140"/>
      <c r="BL137" s="13"/>
      <c r="BM137" s="139"/>
    </row>
    <row r="138" spans="2:65" s="1" customFormat="1" ht="24.2" customHeight="1">
      <c r="B138" s="127"/>
      <c r="C138" s="128">
        <v>4</v>
      </c>
      <c r="D138" s="128" t="s">
        <v>107</v>
      </c>
      <c r="E138" s="129" t="s">
        <v>128</v>
      </c>
      <c r="F138" s="130" t="s">
        <v>129</v>
      </c>
      <c r="G138" s="131" t="s">
        <v>109</v>
      </c>
      <c r="H138" s="132">
        <v>733.41</v>
      </c>
      <c r="I138" s="133"/>
      <c r="J138" s="133">
        <f>ROUND(I138*H138,2)</f>
        <v>0</v>
      </c>
      <c r="K138" s="134"/>
      <c r="L138" s="25"/>
      <c r="M138" s="135" t="s">
        <v>1</v>
      </c>
      <c r="N138" s="136" t="s">
        <v>33</v>
      </c>
      <c r="O138" s="137">
        <v>0</v>
      </c>
      <c r="P138" s="137">
        <f>O138*H138</f>
        <v>0</v>
      </c>
      <c r="Q138" s="137">
        <v>0</v>
      </c>
      <c r="R138" s="137">
        <f>Q138*H138</f>
        <v>0</v>
      </c>
      <c r="S138" s="137">
        <v>0</v>
      </c>
      <c r="T138" s="138">
        <f>S138*H138</f>
        <v>0</v>
      </c>
      <c r="AR138" s="139" t="s">
        <v>122</v>
      </c>
      <c r="AT138" s="139" t="s">
        <v>107</v>
      </c>
      <c r="AU138" s="139" t="s">
        <v>75</v>
      </c>
      <c r="AY138" s="13" t="s">
        <v>104</v>
      </c>
      <c r="BE138" s="140">
        <f>IF(N138="základná",J138,0)</f>
        <v>0</v>
      </c>
      <c r="BF138" s="140">
        <f>IF(N138="znížená",J138,0)</f>
        <v>0</v>
      </c>
      <c r="BG138" s="140">
        <f>IF(N138="zákl. prenesená",J138,0)</f>
        <v>0</v>
      </c>
      <c r="BH138" s="140">
        <f>IF(N138="zníž. prenesená",J138,0)</f>
        <v>0</v>
      </c>
      <c r="BI138" s="140">
        <f>IF(N138="nulová",J138,0)</f>
        <v>0</v>
      </c>
      <c r="BJ138" s="13" t="s">
        <v>75</v>
      </c>
      <c r="BK138" s="140">
        <f>ROUND(I138*H138,2)</f>
        <v>0</v>
      </c>
      <c r="BL138" s="13" t="s">
        <v>122</v>
      </c>
      <c r="BM138" s="139" t="s">
        <v>130</v>
      </c>
    </row>
    <row r="139" spans="2:65" s="1" customFormat="1" ht="24.2" customHeight="1">
      <c r="B139" s="127"/>
      <c r="C139" s="128">
        <v>5</v>
      </c>
      <c r="D139" s="128" t="s">
        <v>107</v>
      </c>
      <c r="E139" s="129" t="s">
        <v>131</v>
      </c>
      <c r="F139" s="130" t="s">
        <v>132</v>
      </c>
      <c r="G139" s="131" t="s">
        <v>123</v>
      </c>
      <c r="H139" s="132">
        <v>1420.778</v>
      </c>
      <c r="I139" s="133"/>
      <c r="J139" s="133">
        <f>ROUND(I139*H139,2)</f>
        <v>0</v>
      </c>
      <c r="K139" s="134"/>
      <c r="L139" s="25"/>
      <c r="M139" s="135" t="s">
        <v>1</v>
      </c>
      <c r="N139" s="136" t="s">
        <v>33</v>
      </c>
      <c r="O139" s="137">
        <v>0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122</v>
      </c>
      <c r="AT139" s="139" t="s">
        <v>107</v>
      </c>
      <c r="AU139" s="139" t="s">
        <v>75</v>
      </c>
      <c r="AY139" s="13" t="s">
        <v>104</v>
      </c>
      <c r="BE139" s="140">
        <f>IF(N139="základná",J139,0)</f>
        <v>0</v>
      </c>
      <c r="BF139" s="140">
        <f>IF(N139="znížená",J139,0)</f>
        <v>0</v>
      </c>
      <c r="BG139" s="140">
        <f>IF(N139="zákl. prenesená",J139,0)</f>
        <v>0</v>
      </c>
      <c r="BH139" s="140">
        <f>IF(N139="zníž. prenesená",J139,0)</f>
        <v>0</v>
      </c>
      <c r="BI139" s="140">
        <f>IF(N139="nulová",J139,0)</f>
        <v>0</v>
      </c>
      <c r="BJ139" s="13" t="s">
        <v>75</v>
      </c>
      <c r="BK139" s="140">
        <f>ROUND(I139*H139,2)</f>
        <v>0</v>
      </c>
      <c r="BL139" s="13" t="s">
        <v>122</v>
      </c>
      <c r="BM139" s="139" t="s">
        <v>125</v>
      </c>
    </row>
    <row r="140" spans="2:65" s="1" customFormat="1" ht="6.95" customHeight="1">
      <c r="B140" s="40"/>
      <c r="C140" s="41"/>
      <c r="D140" s="41"/>
      <c r="E140" s="41"/>
      <c r="F140" s="41"/>
      <c r="G140" s="41"/>
      <c r="H140" s="41"/>
      <c r="I140" s="41"/>
      <c r="J140" s="41"/>
      <c r="K140" s="41"/>
      <c r="L140" s="25"/>
    </row>
  </sheetData>
  <autoFilter ref="C122:K139" xr:uid="{00000000-0009-0000-0000-000002000000}"/>
  <mergeCells count="8">
    <mergeCell ref="E113:H113"/>
    <mergeCell ref="E115:H115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26C483-56E5-4A7D-B6D8-1548B84432FE}"/>
</file>

<file path=customXml/itemProps2.xml><?xml version="1.0" encoding="utf-8"?>
<ds:datastoreItem xmlns:ds="http://schemas.openxmlformats.org/officeDocument/2006/customXml" ds:itemID="{141AD316-EBD1-495A-8AA0-BDC52B4C29C1}"/>
</file>

<file path=customXml/itemProps3.xml><?xml version="1.0" encoding="utf-8"?>
<ds:datastoreItem xmlns:ds="http://schemas.openxmlformats.org/officeDocument/2006/customXml" ds:itemID="{A2A4DA99-598F-47F3-943F-275A484207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2 - SO 01.2A-ZATEPLENIE S...</vt:lpstr>
      <vt:lpstr>'2 - SO 01.2A-ZATEPLENIE S...'!Názvy_tlače</vt:lpstr>
      <vt:lpstr>'Rekapitulácia stavby'!Názvy_tlače</vt:lpstr>
      <vt:lpstr>'2 - SO 01.2A-ZATEPLENIE S...'!Oblasť_tlače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DELLXPS\Vlado</dc:creator>
  <cp:lastModifiedBy>Gerö Marek</cp:lastModifiedBy>
  <dcterms:created xsi:type="dcterms:W3CDTF">2024-05-02T20:02:22Z</dcterms:created>
  <dcterms:modified xsi:type="dcterms:W3CDTF">2024-07-19T07:43:11Z</dcterms:modified>
</cp:coreProperties>
</file>