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S:\VO\Súťaže 2024\6 DNS 2024\Stavebné práce\Kategória 1\Výzva_13_Rekonštrukcia fasády – Výpravňa a SZ ĽÚT,  DPB, a.s. Jurajov Dvor\výzva\"/>
    </mc:Choice>
  </mc:AlternateContent>
  <xr:revisionPtr revIDLastSave="0" documentId="8_{0EDE1FD8-8C20-43E7-8DA6-A60FA89A43B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 stavby" sheetId="1" r:id="rId1"/>
    <sheet name="14 - Oprava fasády " sheetId="2" r:id="rId2"/>
    <sheet name="Zoznam figúr" sheetId="3" r:id="rId3"/>
  </sheets>
  <definedNames>
    <definedName name="_xlnm._FilterDatabase" localSheetId="1" hidden="1">'14 - Oprava fasády '!$C$134:$K$334</definedName>
    <definedName name="_xlnm.Print_Titles" localSheetId="1">'14 - Oprava fasády '!$134:$134</definedName>
    <definedName name="_xlnm.Print_Titles" localSheetId="0">'Rekapitulácia stavby'!$92:$92</definedName>
    <definedName name="_xlnm.Print_Titles" localSheetId="2">'Zoznam figúr'!$9:$9</definedName>
    <definedName name="_xlnm.Print_Area" localSheetId="1">'14 - Oprava fasády '!$C$4:$J$76,'14 - Oprava fasády '!$C$82:$J$116,'14 - Oprava fasády '!$C$122:$J$334</definedName>
    <definedName name="_xlnm.Print_Area" localSheetId="0">'Rekapitulácia stavby'!$D$4:$AO$76,'Rekapitulácia stavby'!$C$82:$AQ$103</definedName>
    <definedName name="_xlnm.Print_Area" localSheetId="2">'Zoznam figúr'!$C$4:$G$127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99" i="1" l="1"/>
  <c r="AG101" i="1"/>
  <c r="E18" i="2"/>
  <c r="J18" i="2"/>
  <c r="J17" i="2"/>
  <c r="D7" i="3"/>
  <c r="J39" i="2"/>
  <c r="J38" i="2"/>
  <c r="AY95" i="1"/>
  <c r="J37" i="2"/>
  <c r="AX95" i="1" s="1"/>
  <c r="BI334" i="2"/>
  <c r="BH334" i="2"/>
  <c r="BG334" i="2"/>
  <c r="BE334" i="2"/>
  <c r="BK334" i="2"/>
  <c r="J334" i="2" s="1"/>
  <c r="BF334" i="2" s="1"/>
  <c r="BI333" i="2"/>
  <c r="BH333" i="2"/>
  <c r="BG333" i="2"/>
  <c r="BE333" i="2"/>
  <c r="BK333" i="2"/>
  <c r="J333" i="2"/>
  <c r="BF333" i="2"/>
  <c r="BI332" i="2"/>
  <c r="BH332" i="2"/>
  <c r="BG332" i="2"/>
  <c r="BE332" i="2"/>
  <c r="BK332" i="2"/>
  <c r="J332" i="2"/>
  <c r="BF332" i="2"/>
  <c r="BI331" i="2"/>
  <c r="BH331" i="2"/>
  <c r="BG331" i="2"/>
  <c r="BE331" i="2"/>
  <c r="BK331" i="2"/>
  <c r="J331" i="2" s="1"/>
  <c r="BF331" i="2" s="1"/>
  <c r="BI330" i="2"/>
  <c r="BH330" i="2"/>
  <c r="BG330" i="2"/>
  <c r="BE330" i="2"/>
  <c r="BK330" i="2"/>
  <c r="J330" i="2"/>
  <c r="BF330" i="2" s="1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0" i="2"/>
  <c r="BH320" i="2"/>
  <c r="BG320" i="2"/>
  <c r="BE320" i="2"/>
  <c r="T320" i="2"/>
  <c r="T319" i="2"/>
  <c r="R320" i="2"/>
  <c r="R319" i="2"/>
  <c r="P320" i="2"/>
  <c r="P319" i="2" s="1"/>
  <c r="BI318" i="2"/>
  <c r="BH318" i="2"/>
  <c r="BG318" i="2"/>
  <c r="BE318" i="2"/>
  <c r="T318" i="2"/>
  <c r="R318" i="2"/>
  <c r="P318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6" i="2"/>
  <c r="BH296" i="2"/>
  <c r="BG296" i="2"/>
  <c r="BE296" i="2"/>
  <c r="T296" i="2"/>
  <c r="T295" i="2"/>
  <c r="R296" i="2"/>
  <c r="R295" i="2" s="1"/>
  <c r="P296" i="2"/>
  <c r="P295" i="2" s="1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78" i="2"/>
  <c r="BH278" i="2"/>
  <c r="BG278" i="2"/>
  <c r="BE278" i="2"/>
  <c r="T278" i="2"/>
  <c r="R278" i="2"/>
  <c r="P278" i="2"/>
  <c r="BI260" i="2"/>
  <c r="BH260" i="2"/>
  <c r="BG260" i="2"/>
  <c r="BE260" i="2"/>
  <c r="T260" i="2"/>
  <c r="R260" i="2"/>
  <c r="P260" i="2"/>
  <c r="BI241" i="2"/>
  <c r="BH241" i="2"/>
  <c r="BG241" i="2"/>
  <c r="BE241" i="2"/>
  <c r="T241" i="2"/>
  <c r="R241" i="2"/>
  <c r="P241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2" i="2"/>
  <c r="BH212" i="2"/>
  <c r="BG212" i="2"/>
  <c r="BE212" i="2"/>
  <c r="T212" i="2"/>
  <c r="R212" i="2"/>
  <c r="P21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59" i="2"/>
  <c r="BH159" i="2"/>
  <c r="BG159" i="2"/>
  <c r="BE159" i="2"/>
  <c r="T159" i="2"/>
  <c r="R159" i="2"/>
  <c r="P159" i="2"/>
  <c r="BI155" i="2"/>
  <c r="BH155" i="2"/>
  <c r="BG155" i="2"/>
  <c r="BE155" i="2"/>
  <c r="T155" i="2"/>
  <c r="R155" i="2"/>
  <c r="P155" i="2"/>
  <c r="BI138" i="2"/>
  <c r="BH138" i="2"/>
  <c r="BG138" i="2"/>
  <c r="BE138" i="2"/>
  <c r="T138" i="2"/>
  <c r="R138" i="2"/>
  <c r="P138" i="2"/>
  <c r="F131" i="2"/>
  <c r="F129" i="2"/>
  <c r="E127" i="2"/>
  <c r="BI114" i="2"/>
  <c r="BH114" i="2"/>
  <c r="BG114" i="2"/>
  <c r="BE114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F91" i="2"/>
  <c r="F89" i="2"/>
  <c r="E87" i="2"/>
  <c r="J24" i="2"/>
  <c r="E24" i="2"/>
  <c r="J92" i="2" s="1"/>
  <c r="J23" i="2"/>
  <c r="J21" i="2"/>
  <c r="E21" i="2"/>
  <c r="J91" i="2" s="1"/>
  <c r="J20" i="2"/>
  <c r="F132" i="2"/>
  <c r="J12" i="2"/>
  <c r="J129" i="2" s="1"/>
  <c r="E7" i="2"/>
  <c r="E85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290" i="2"/>
  <c r="J301" i="2"/>
  <c r="J287" i="2"/>
  <c r="AS94" i="1"/>
  <c r="BK170" i="2"/>
  <c r="J292" i="2"/>
  <c r="BK218" i="2"/>
  <c r="J168" i="2"/>
  <c r="J284" i="2"/>
  <c r="BK292" i="2"/>
  <c r="BK166" i="2"/>
  <c r="BK212" i="2"/>
  <c r="BK294" i="2"/>
  <c r="BK224" i="2"/>
  <c r="BK299" i="2"/>
  <c r="J318" i="2"/>
  <c r="J285" i="2"/>
  <c r="BK222" i="2"/>
  <c r="J320" i="2"/>
  <c r="J278" i="2"/>
  <c r="J138" i="2"/>
  <c r="J326" i="2"/>
  <c r="BK285" i="2"/>
  <c r="BK320" i="2"/>
  <c r="BK290" i="2"/>
  <c r="J260" i="2"/>
  <c r="J224" i="2"/>
  <c r="BK241" i="2"/>
  <c r="J166" i="2"/>
  <c r="J299" i="2"/>
  <c r="BK284" i="2"/>
  <c r="J220" i="2"/>
  <c r="BK163" i="2"/>
  <c r="J324" i="2"/>
  <c r="BK278" i="2"/>
  <c r="J328" i="2"/>
  <c r="J296" i="2"/>
  <c r="J286" i="2"/>
  <c r="BK138" i="2"/>
  <c r="J155" i="2"/>
  <c r="BK324" i="2"/>
  <c r="BK289" i="2"/>
  <c r="J241" i="2"/>
  <c r="BK168" i="2"/>
  <c r="J159" i="2"/>
  <c r="BK296" i="2"/>
  <c r="J218" i="2"/>
  <c r="J294" i="2"/>
  <c r="BK281" i="2"/>
  <c r="J163" i="2"/>
  <c r="BK318" i="2"/>
  <c r="BK260" i="2"/>
  <c r="J170" i="2"/>
  <c r="BK155" i="2"/>
  <c r="BK287" i="2"/>
  <c r="BK326" i="2"/>
  <c r="J289" i="2"/>
  <c r="BK216" i="2"/>
  <c r="BK328" i="2"/>
  <c r="BK286" i="2"/>
  <c r="J222" i="2"/>
  <c r="BK159" i="2"/>
  <c r="BK293" i="2"/>
  <c r="J293" i="2"/>
  <c r="J212" i="2"/>
  <c r="BK220" i="2"/>
  <c r="BK301" i="2"/>
  <c r="J281" i="2"/>
  <c r="J216" i="2"/>
  <c r="BK211" i="2" l="1"/>
  <c r="J211" i="2" s="1"/>
  <c r="J99" i="2" s="1"/>
  <c r="P137" i="2"/>
  <c r="T211" i="2"/>
  <c r="P298" i="2"/>
  <c r="P297" i="2" s="1"/>
  <c r="BK323" i="2"/>
  <c r="J323" i="2" s="1"/>
  <c r="J104" i="2" s="1"/>
  <c r="BK137" i="2"/>
  <c r="J137" i="2" s="1"/>
  <c r="J98" i="2" s="1"/>
  <c r="R211" i="2"/>
  <c r="BK298" i="2"/>
  <c r="BK297" i="2"/>
  <c r="J297" i="2" s="1"/>
  <c r="J101" i="2" s="1"/>
  <c r="T323" i="2"/>
  <c r="P211" i="2"/>
  <c r="R298" i="2"/>
  <c r="R297" i="2"/>
  <c r="P323" i="2"/>
  <c r="T137" i="2"/>
  <c r="T136" i="2" s="1"/>
  <c r="T298" i="2"/>
  <c r="T297" i="2"/>
  <c r="BK329" i="2"/>
  <c r="J329" i="2"/>
  <c r="J105" i="2"/>
  <c r="R137" i="2"/>
  <c r="R136" i="2" s="1"/>
  <c r="R135" i="2" s="1"/>
  <c r="R323" i="2"/>
  <c r="BK295" i="2"/>
  <c r="J295" i="2" s="1"/>
  <c r="J100" i="2" s="1"/>
  <c r="BK319" i="2"/>
  <c r="J319" i="2"/>
  <c r="J103" i="2" s="1"/>
  <c r="J89" i="2"/>
  <c r="E125" i="2"/>
  <c r="BF326" i="2"/>
  <c r="F92" i="2"/>
  <c r="BF138" i="2"/>
  <c r="J131" i="2"/>
  <c r="BF155" i="2"/>
  <c r="BF159" i="2"/>
  <c r="BF166" i="2"/>
  <c r="BF168" i="2"/>
  <c r="BF212" i="2"/>
  <c r="BF216" i="2"/>
  <c r="BF220" i="2"/>
  <c r="BF222" i="2"/>
  <c r="BF241" i="2"/>
  <c r="BF281" i="2"/>
  <c r="BF285" i="2"/>
  <c r="BF287" i="2"/>
  <c r="BF293" i="2"/>
  <c r="BF299" i="2"/>
  <c r="BF301" i="2"/>
  <c r="BF328" i="2"/>
  <c r="J132" i="2"/>
  <c r="BF218" i="2"/>
  <c r="BF170" i="2"/>
  <c r="BF278" i="2"/>
  <c r="BF290" i="2"/>
  <c r="BF292" i="2"/>
  <c r="BF296" i="2"/>
  <c r="BF318" i="2"/>
  <c r="BF320" i="2"/>
  <c r="BF324" i="2"/>
  <c r="BF163" i="2"/>
  <c r="BF224" i="2"/>
  <c r="BF260" i="2"/>
  <c r="BF284" i="2"/>
  <c r="BF286" i="2"/>
  <c r="BF289" i="2"/>
  <c r="BF294" i="2"/>
  <c r="F35" i="2"/>
  <c r="AZ95" i="1" s="1"/>
  <c r="AZ94" i="1" s="1"/>
  <c r="F38" i="2"/>
  <c r="BC95" i="1" s="1"/>
  <c r="BC94" i="1" s="1"/>
  <c r="W35" i="1" s="1"/>
  <c r="F39" i="2"/>
  <c r="BD95" i="1" s="1"/>
  <c r="BD94" i="1" s="1"/>
  <c r="W36" i="1" s="1"/>
  <c r="F37" i="2"/>
  <c r="BB95" i="1" s="1"/>
  <c r="BB94" i="1" s="1"/>
  <c r="AX94" i="1" s="1"/>
  <c r="J35" i="2"/>
  <c r="AV95" i="1" s="1"/>
  <c r="T135" i="2" l="1"/>
  <c r="P136" i="2"/>
  <c r="P135" i="2"/>
  <c r="AU95" i="1"/>
  <c r="BK136" i="2"/>
  <c r="BK135" i="2" s="1"/>
  <c r="J135" i="2" s="1"/>
  <c r="J96" i="2" s="1"/>
  <c r="J30" i="2" s="1"/>
  <c r="J114" i="2" s="1"/>
  <c r="BF114" i="2" s="1"/>
  <c r="F36" i="2" s="1"/>
  <c r="BA95" i="1" s="1"/>
  <c r="BA94" i="1" s="1"/>
  <c r="W33" i="1" s="1"/>
  <c r="J298" i="2"/>
  <c r="J102" i="2"/>
  <c r="AU94" i="1"/>
  <c r="W34" i="1"/>
  <c r="AV94" i="1"/>
  <c r="AY94" i="1"/>
  <c r="J136" i="2" l="1"/>
  <c r="J97" i="2" s="1"/>
  <c r="J108" i="2"/>
  <c r="J31" i="2" s="1"/>
  <c r="J32" i="2" s="1"/>
  <c r="AG95" i="1" s="1"/>
  <c r="AG94" i="1" s="1"/>
  <c r="AK26" i="1" s="1"/>
  <c r="J36" i="2"/>
  <c r="AW95" i="1" s="1"/>
  <c r="AT95" i="1" s="1"/>
  <c r="AW94" i="1"/>
  <c r="AK33" i="1" s="1"/>
  <c r="J41" i="2" l="1"/>
  <c r="AN95" i="1"/>
  <c r="AG98" i="1"/>
  <c r="CD98" i="1" s="1"/>
  <c r="J116" i="2"/>
  <c r="AT94" i="1"/>
  <c r="AG100" i="1"/>
  <c r="CD100" i="1" s="1"/>
  <c r="CD99" i="1"/>
  <c r="AN94" i="1" l="1"/>
  <c r="CD101" i="1"/>
  <c r="W32" i="1" s="1"/>
  <c r="AG97" i="1"/>
  <c r="AK27" i="1" s="1"/>
  <c r="AV99" i="1"/>
  <c r="BY99" i="1" s="1"/>
  <c r="AV100" i="1"/>
  <c r="BY100" i="1" s="1"/>
  <c r="AV98" i="1"/>
  <c r="BY98" i="1" s="1"/>
  <c r="AV101" i="1"/>
  <c r="BY101" i="1" s="1"/>
  <c r="AK32" i="1" l="1"/>
  <c r="AN99" i="1"/>
  <c r="AN100" i="1"/>
  <c r="AK29" i="1"/>
  <c r="AN101" i="1"/>
  <c r="AN98" i="1"/>
  <c r="AG103" i="1"/>
  <c r="AK38" i="1" l="1"/>
  <c r="AN97" i="1"/>
  <c r="AN103" i="1" s="1"/>
</calcChain>
</file>

<file path=xl/sharedStrings.xml><?xml version="1.0" encoding="utf-8"?>
<sst xmlns="http://schemas.openxmlformats.org/spreadsheetml/2006/main" count="2619" uniqueCount="403">
  <si>
    <t>Export Komplet</t>
  </si>
  <si>
    <t/>
  </si>
  <si>
    <t>2.0</t>
  </si>
  <si>
    <t>ZAMOK</t>
  </si>
  <si>
    <t>False</t>
  </si>
  <si>
    <t>{e11bff40-6320-46bf-bf61-09cd55a730bc}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</si>
  <si>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</si>
  <si>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</si>
  <si>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</si>
  <si>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</si>
  <si>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</si>
  <si>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</si>
  <si>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</si>
  <si>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0224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</si>
  <si>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</si>
  <si>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</si>
  <si>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</si>
  <si>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</si>
  <si>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</si>
  <si>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</si>
  <si>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</si>
  <si>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</si>
  <si>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8. 3. 2024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</si>
  <si>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</si>
  <si>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</si>
  <si>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</si>
  <si>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</si>
  <si>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</si>
  <si>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</si>
  <si>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</si>
  <si>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</si>
  <si>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</si>
  <si>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</si>
  <si>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</si>
  <si>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</si>
  <si>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</si>
  <si>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</si>
  <si>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</si>
  <si>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</si>
  <si>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</si>
  <si>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</si>
  <si>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</si>
  <si>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</si>
  <si>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</si>
  <si>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</si>
  <si>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</si>
  <si>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</si>
  <si>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</si>
  <si>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</si>
  <si>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</si>
  <si>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</si>
  <si>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</si>
  <si>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</si>
  <si>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</si>
  <si>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</si>
  <si>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</si>
  <si>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</si>
  <si>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</si>
  <si>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</si>
  <si>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</si>
  <si>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</si>
  <si>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</si>
  <si>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</si>
  <si>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</si>
  <si>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</si>
  <si>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</si>
  <si>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</si>
  <si>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</si>
  <si>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</si>
  <si>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</si>
  <si>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</si>
  <si>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</si>
  <si>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</si>
  <si>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</si>
  <si>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</si>
  <si>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</si>
  <si>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</si>
  <si>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</si>
  <si>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</si>
  <si>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</si>
  <si>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</si>
  <si>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</si>
  <si>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</si>
  <si>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14</t>
  </si>
  <si>
    <t>Oprava fasády AB pri hale č. 7</t>
  </si>
  <si>
    <t>STA</t>
  </si>
  <si>
    <t>1</t>
  </si>
  <si>
    <t>{43a9c1c4-97d2-4269-9b07-f496c24a2f96}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</si>
  <si>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</si>
  <si>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</si>
  <si>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</si>
  <si>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</si>
  <si>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</si>
  <si>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</si>
  <si>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</si>
  <si>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</si>
  <si>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</si>
  <si>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plocha_fasada</t>
  </si>
  <si>
    <t>523,326</t>
  </si>
  <si>
    <t>2</t>
  </si>
  <si>
    <t>FASADA</t>
  </si>
  <si>
    <t>+5%</t>
  </si>
  <si>
    <t>549,492</t>
  </si>
  <si>
    <t>KRYCÍ LIST ROZPOČTU</t>
  </si>
  <si>
    <t>LESENIE</t>
  </si>
  <si>
    <t>603,713</t>
  </si>
  <si>
    <t>DL_PARAPET</t>
  </si>
  <si>
    <t>68,7</t>
  </si>
  <si>
    <t>Objekt: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</si>
  <si>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</si>
  <si>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</si>
  <si>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</si>
  <si>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</si>
  <si>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</si>
  <si>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</si>
  <si>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</si>
  <si>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</si>
  <si>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</si>
  <si>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</si>
  <si>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</si>
  <si>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</si>
  <si>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>HZS - Hodinové zúčtovacie sadzby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</si>
  <si>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</si>
  <si>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</si>
  <si>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</si>
  <si>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</si>
  <si>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</si>
  <si>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</si>
  <si>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</si>
  <si>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</si>
  <si>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</si>
  <si>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</si>
  <si>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</si>
  <si>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</si>
  <si>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</si>
  <si>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</si>
  <si>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</si>
  <si>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</si>
  <si>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</si>
  <si>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</si>
  <si>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</si>
  <si>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</si>
  <si>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</si>
  <si>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</si>
  <si>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</si>
  <si>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</si>
  <si>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</si>
  <si>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</si>
  <si>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</si>
  <si>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</si>
  <si>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</si>
  <si>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620991121.S</t>
  </si>
  <si>
    <t>Zakrývanie výplní vonkajších otvorov s rámami a zárubňami, zábradlí, oplechovania, atď. zhotovené z lešenia akýmkoľvek spôsobom</t>
  </si>
  <si>
    <t>m2</t>
  </si>
  <si>
    <t>4</t>
  </si>
  <si>
    <t>-394250602</t>
  </si>
  <si>
    <t>VV</t>
  </si>
  <si>
    <t>"okno 1800/1500" (1,75*1,45)*3</t>
  </si>
  <si>
    <t>"okno 2400/1500" (2,35*1,45)*5</t>
  </si>
  <si>
    <t>"okno 1200/1500" (1,15*1,45)*4</t>
  </si>
  <si>
    <t>"okno 3250/1500" (3,2*1,45)*2</t>
  </si>
  <si>
    <t>"okno 600/600" (0,55*0,55)*2</t>
  </si>
  <si>
    <t>"vchodove dvere 1800/2500" (1,75*2,45)*1</t>
  </si>
  <si>
    <t>"vchodove dvere 1600/2100" (1,55*2,05)*1</t>
  </si>
  <si>
    <t>"okno 1800/1500" (1,75*1,45)*4</t>
  </si>
  <si>
    <t>"okno 1500/1500" (1,45*1,45)*1 "stitova stena</t>
  </si>
  <si>
    <t>"okno 1100/1100" (1,05*1,05)*1</t>
  </si>
  <si>
    <t>"dvere balkon 900/2100" (0,9*2,05)*1</t>
  </si>
  <si>
    <t>"okno schodisko 3200/5600" (3,15*5,55)*1</t>
  </si>
  <si>
    <t>Súčet</t>
  </si>
  <si>
    <t>621460111.S</t>
  </si>
  <si>
    <t>Príprava vonkajšieho podkladu podhľadov na silno a nerovnomerne nasiakavé podklady regulátorom nasiakavosti</t>
  </si>
  <si>
    <t>492498011</t>
  </si>
  <si>
    <t>"MARKIZA NAD BALKONOM" 2*4*1,05*2</t>
  </si>
  <si>
    <t>"NAD VSTUPOM" 2*1+1,5*2</t>
  </si>
  <si>
    <t>3</t>
  </si>
  <si>
    <t>621461043.S</t>
  </si>
  <si>
    <t>Vonkajšia omietka podhľadov pastovitá silikátová ryhovaná, hr. 2 mm</t>
  </si>
  <si>
    <t>168296459</t>
  </si>
  <si>
    <t>622451071.S1</t>
  </si>
  <si>
    <t>Vyspravenie povrchu neomietaných betónových stien vonkajších maltou cementovou pre omietky CCA 35% Z CELKOVEJ PLOCHY</t>
  </si>
  <si>
    <t>233799872</t>
  </si>
  <si>
    <t>5</t>
  </si>
  <si>
    <t>622460111.S</t>
  </si>
  <si>
    <t>Príprava vonkajšieho podkladu stien na silno a nerovnomerne nasiakavé podklady regulátorom nasiakavosti</t>
  </si>
  <si>
    <t>-796387876</t>
  </si>
  <si>
    <t>622461033.S</t>
  </si>
  <si>
    <t>Vonkajšia omietka stien pastovitá silikátová roztieraná, hr. 2 mm</t>
  </si>
  <si>
    <t>950114723</t>
  </si>
  <si>
    <t>7</t>
  </si>
  <si>
    <t>622481119.S</t>
  </si>
  <si>
    <t>Potiahnutie vonkajších stien sklotextilnou mriežkou s celoplošným prilepením</t>
  </si>
  <si>
    <t>1187646490</t>
  </si>
  <si>
    <t>"prizemie" (37,25+3+3,65*2+2,6+7,325+0,3*2)*3,5*1,05+1*2,7*2</t>
  </si>
  <si>
    <t>odpocet otvorov</t>
  </si>
  <si>
    <t>"okno 1800/1500" -(1,75*1,45)*3</t>
  </si>
  <si>
    <t>"okno 2400/1500" -(2,35*1,45)*5</t>
  </si>
  <si>
    <t>"okno 1200/1500" -(1,15*1,45)*4</t>
  </si>
  <si>
    <t>"okno 3250/1500" -(3,2*1,45)*2</t>
  </si>
  <si>
    <t>"okno 600/600" -(0,55*0,55)*2</t>
  </si>
  <si>
    <t>"vchodove dvere 1800/2500" -(1,75*2,45)*1</t>
  </si>
  <si>
    <t>"vchodove dvere 1600/2100" -(1,55*2,05)*1</t>
  </si>
  <si>
    <t>"poschodie" (37,25+8,62+3,65*2+2,6+7,325+0,3*2)*4,5*1,05+30,35*1,5+8*1+1*2*3+0,9*2+2*1,2"podhldy nad vstupom</t>
  </si>
  <si>
    <t>"okno 1800/1500" -(1,75*1,45)*4</t>
  </si>
  <si>
    <t>"okno 1500/1500" -(1,45*1,45)*1 "stitova stena</t>
  </si>
  <si>
    <t>"okno 1100/1100" -(1,05*1,05)*1</t>
  </si>
  <si>
    <t>"dvere balkon 900/2100" -(0,9*2,05)*1</t>
  </si>
  <si>
    <t>"okno schodisko 3200/5600" -(3,15*5,55)*1</t>
  </si>
  <si>
    <t>"plocha_zabradlia balkona na sitovej stena" 4*1,2*2*1,05</t>
  </si>
  <si>
    <t>"MARKIZA ND BALKONOM" 2*4*1,05</t>
  </si>
  <si>
    <t>OSTENIA</t>
  </si>
  <si>
    <t>"okno 1800/1500" (1,75+1,45*2)*3*0,2</t>
  </si>
  <si>
    <t>"okno 2400/1500" (2,35+1,45*2)*5*0,2</t>
  </si>
  <si>
    <t>"okno 1200/1500" (1,15+1,45*2)*4*0,2</t>
  </si>
  <si>
    <t>"okno 3250/1500" (3,2+1,45)*2*0,2</t>
  </si>
  <si>
    <t>"okno 600/600" (0,55+0,55*2)*2*0,2</t>
  </si>
  <si>
    <t>"vchodove dvere 1800/2500" (1,75+2,45*2)*1*0,2</t>
  </si>
  <si>
    <t>"vchodove dvere 1600/2100" (1,55+2,05*2)*1*0,2</t>
  </si>
  <si>
    <t>"okno 1800/1500" (1,75+1,45*2)*4*0,2</t>
  </si>
  <si>
    <t>"okno 1500/1500" (1,45+1,45*2)*1*0,2 "stitova stena</t>
  </si>
  <si>
    <t>"okno 1100/1100" (1,05+1,05*2)*1*0,2</t>
  </si>
  <si>
    <t>"dvere balkon 900/2100" (0,9+2,05*2)*1*0,2</t>
  </si>
  <si>
    <t>"okno schodisko 3200/5600" (3,15+5,55*2)*1*0,2</t>
  </si>
  <si>
    <t>Medzisúčet</t>
  </si>
  <si>
    <t>"rezerva 5%" plocha_fasada*0,05</t>
  </si>
  <si>
    <t>9</t>
  </si>
  <si>
    <t>Ostatné konštrukcie a práce-búranie</t>
  </si>
  <si>
    <t>8</t>
  </si>
  <si>
    <t>941941031.S</t>
  </si>
  <si>
    <t>Montáž lešenia ľahkého pracovného radového s podlahami šírky od 0,80 do 1,00 m, výšky do 10 m</t>
  </si>
  <si>
    <t>2081822315</t>
  </si>
  <si>
    <t>"prizemie" (37,25+3+3,65*2+2,6+7,325+0,3*2+1*3)*4,5*1,05</t>
  </si>
  <si>
    <t>"poschodie" (37,25+8,62+3,65*2+2,6+7,325+0,3*2+1*3)*4,5*1,05</t>
  </si>
  <si>
    <t>941941191.S</t>
  </si>
  <si>
    <t>Príplatok za prvý a každý ďalší i začatý mesiac použitia lešenia ľahkého pracovného radového s podlahami šírky od 0,80 do 1,00 m, výšky do 10 m</t>
  </si>
  <si>
    <t>-1209724625</t>
  </si>
  <si>
    <t>10</t>
  </si>
  <si>
    <t>941941831.S</t>
  </si>
  <si>
    <t>Demontáž lešenia ľahkého pracovného radového s podlahami šírky nad 0,80 do 1,00 m, výšky do 10 m</t>
  </si>
  <si>
    <t>-1962591075</t>
  </si>
  <si>
    <t>11</t>
  </si>
  <si>
    <t>944944103.S</t>
  </si>
  <si>
    <t>Ochranná sieť na boku lešenia</t>
  </si>
  <si>
    <t>-910308417</t>
  </si>
  <si>
    <t>12</t>
  </si>
  <si>
    <t>944944803.S</t>
  </si>
  <si>
    <t>Demontáž ochrannej siete na boku lešenia</t>
  </si>
  <si>
    <t>162903165</t>
  </si>
  <si>
    <t>13</t>
  </si>
  <si>
    <t>953995406.S</t>
  </si>
  <si>
    <t>Okenný a dverový začisťovací profil</t>
  </si>
  <si>
    <t>m</t>
  </si>
  <si>
    <t>665635549</t>
  </si>
  <si>
    <t>"okno 1800/1500" (1,75+1,45*2)*3</t>
  </si>
  <si>
    <t>"okno 2400/1500" (2,35+1,45*2)*5</t>
  </si>
  <si>
    <t>"okno 1200/1500" (1,15+1,45*2)*4</t>
  </si>
  <si>
    <t>"okno 3250/1500" (3,2+1,45*2)*2</t>
  </si>
  <si>
    <t>"okno 600/600" (0,55+0,55*2)*2</t>
  </si>
  <si>
    <t>"vchodove dvere 1800/2500" (1,75+2,45*2)*1</t>
  </si>
  <si>
    <t>"vchodove dvere 1600/2100" (1,55+2,05*2)*1</t>
  </si>
  <si>
    <t>"okno 1800/1500" (1,75+1,45*2)*4</t>
  </si>
  <si>
    <t>"okno 1500/1500" (1,45+1,45*2)*1 "stitova stena</t>
  </si>
  <si>
    <t>"okno 1100/1100" (1,05+1,05*2)*1</t>
  </si>
  <si>
    <t>"dvere balkon 900/2100" (0,9+2,05*2)*1</t>
  </si>
  <si>
    <t>"okno schodisko 3200/5600" (3,15+5,55*2)*1</t>
  </si>
  <si>
    <t>953995411.S</t>
  </si>
  <si>
    <t>Nadokenný profil so skrytou okapničkou</t>
  </si>
  <si>
    <t>-427434952</t>
  </si>
  <si>
    <t>"okno 1800/1500" (1,75)*3</t>
  </si>
  <si>
    <t>"okno 2400/1500" (2,35)*5</t>
  </si>
  <si>
    <t>"okno 1200/1500" (1,15)*4</t>
  </si>
  <si>
    <t>"okno 3250/1500" (3,2)*2</t>
  </si>
  <si>
    <t>"okno 600/600" (0,55)*2</t>
  </si>
  <si>
    <t>"vchodove dvere 1800/2500" (1,75)*1</t>
  </si>
  <si>
    <t>"vchodove dvere 1600/2100" (1,55)*1</t>
  </si>
  <si>
    <t>"okno 1800/1500" (1,75)*4</t>
  </si>
  <si>
    <t>"okno 1500/1500" (1,45)*1 "stitova stena</t>
  </si>
  <si>
    <t>"okno 1100/1100" (1,05)*1</t>
  </si>
  <si>
    <t>"dvere balkon 900/2100" (0,9)*1</t>
  </si>
  <si>
    <t>"okno schodisko 3200/5600" (3,15)*1</t>
  </si>
  <si>
    <t>"MARKIZA NAD BALKONOM" 4*1,05*2</t>
  </si>
  <si>
    <t>"NAD VSTUPOM" 2*2+0,3*2</t>
  </si>
  <si>
    <t>15</t>
  </si>
  <si>
    <t>953995421.S</t>
  </si>
  <si>
    <t>Rohový profil s integrovanou sieťovinou - pevný</t>
  </si>
  <si>
    <t>-665190290</t>
  </si>
  <si>
    <t>"okno 1800/1500" (2*1,45)*3</t>
  </si>
  <si>
    <t>"okno 2400/1500" (2*1,45)*5</t>
  </si>
  <si>
    <t>"okno 1200/1500" (2*1,45)*4</t>
  </si>
  <si>
    <t>"okno 3250/1500" (2*1,45)*2</t>
  </si>
  <si>
    <t>"okno 600/600" (2*0,55)*2</t>
  </si>
  <si>
    <t>"vchodove dvere 1800/2500" (2*2,45)*1</t>
  </si>
  <si>
    <t>"vchodove dvere 1600/2100" (2*2,05)*1</t>
  </si>
  <si>
    <t>"okno 1800/1500" (2*1,45)*4</t>
  </si>
  <si>
    <t>"okno 1500/1500" (2*1,45)*1 "stitova stena</t>
  </si>
  <si>
    <t>"okno 1100/1100" (2*1,05)*1</t>
  </si>
  <si>
    <t>"dvere balkon 900/2100" (2*2,05)*1</t>
  </si>
  <si>
    <t>"okno schodisko 3200/5600" (2*5,55)*1</t>
  </si>
  <si>
    <t>"ROHY FASADY" (7*7+2+1,2*2+0,25*4)*1,05</t>
  </si>
  <si>
    <t>16</t>
  </si>
  <si>
    <t>978015341.S</t>
  </si>
  <si>
    <t>Otlčenie omietok vonkajších priečelí zložitejších, s vyškriabaním škár, očistením muriva,  v rozsahu do 30 %,  -0,01600t</t>
  </si>
  <si>
    <t>1538609728</t>
  </si>
  <si>
    <t>17</t>
  </si>
  <si>
    <t>978059611.S</t>
  </si>
  <si>
    <t>Odsekanie a odobratie obkladov stien z obkladačiek vonkajších vrátane podkladovej omietky do 2 m2,  -0,08900t</t>
  </si>
  <si>
    <t>-1456352334</t>
  </si>
  <si>
    <t>"SOKEL prizemie" (37,25+3+3,65*2+2,6+7,325+0,3*2)*0,5*1,05+1*0,5*2</t>
  </si>
  <si>
    <t>18</t>
  </si>
  <si>
    <t>979011111.S</t>
  </si>
  <si>
    <t>Zvislá doprava sutiny a vybúraných hmôt za prvé podlažie nad alebo pod základným podlažím</t>
  </si>
  <si>
    <t>t</t>
  </si>
  <si>
    <t>-356240133</t>
  </si>
  <si>
    <t>19</t>
  </si>
  <si>
    <t>979011121.S</t>
  </si>
  <si>
    <t>Zvislá doprava sutiny a vybúraných hmôt za každé ďalšie podlažie</t>
  </si>
  <si>
    <t>-1760649843</t>
  </si>
  <si>
    <t>979081111.S</t>
  </si>
  <si>
    <t>Odvoz sutiny a vybúraných hmôt na skládku do 1 km</t>
  </si>
  <si>
    <t>-1942339562</t>
  </si>
  <si>
    <t>21</t>
  </si>
  <si>
    <t>979081121.S</t>
  </si>
  <si>
    <t>Odvoz sutiny a vybúraných hmôt na skládku za každý ďalší 1 km</t>
  </si>
  <si>
    <t>223084360</t>
  </si>
  <si>
    <t>11,687*22 'Prepočítané koeficientom množstva</t>
  </si>
  <si>
    <t>22</t>
  </si>
  <si>
    <t>979082111.S</t>
  </si>
  <si>
    <t>Vnútrostavenisková doprava sutiny a vybúraných hmôt do 10 m</t>
  </si>
  <si>
    <t>-1499405842</t>
  </si>
  <si>
    <t>23</t>
  </si>
  <si>
    <t>979082121.S</t>
  </si>
  <si>
    <t>Vnútrostavenisková doprava sutiny a vybúraných hmôt za každých ďalších 5 m</t>
  </si>
  <si>
    <t>891116105</t>
  </si>
  <si>
    <t>11,687*5 'Prepočítané koeficientom množstva</t>
  </si>
  <si>
    <t>24</t>
  </si>
  <si>
    <t>979087112.S</t>
  </si>
  <si>
    <t>Nakladanie na dopravný prostriedok pre vodorovnú dopravu sutiny</t>
  </si>
  <si>
    <t>-90224775</t>
  </si>
  <si>
    <t>25</t>
  </si>
  <si>
    <t>979089612.S</t>
  </si>
  <si>
    <t>Poplatok za skládku - iné odpady zo stavieb a demolácií (17 09), ostatné</t>
  </si>
  <si>
    <t>-1720914825</t>
  </si>
  <si>
    <t>26</t>
  </si>
  <si>
    <t>979093111.S</t>
  </si>
  <si>
    <t>Uloženie sutiny na skládku s hrubým urovnaním bez zhutnenia</t>
  </si>
  <si>
    <t>925413981</t>
  </si>
  <si>
    <t>99</t>
  </si>
  <si>
    <t>Presun hmôt HSV</t>
  </si>
  <si>
    <t>27</t>
  </si>
  <si>
    <t>999281111.S</t>
  </si>
  <si>
    <t>Presun hmôt pre opravy a údržbu objektov vrátane vonkajších plášťov výšky do 25 m</t>
  </si>
  <si>
    <t>-516299646</t>
  </si>
  <si>
    <t>PSV</t>
  </si>
  <si>
    <t>Práce a dodávky PSV</t>
  </si>
  <si>
    <t>764</t>
  </si>
  <si>
    <t>Konštrukcie klampiarske</t>
  </si>
  <si>
    <t>28</t>
  </si>
  <si>
    <t>764410450.S</t>
  </si>
  <si>
    <t>Oplechovanie parapetov z pozinkovaného farbeného PZf plechu, vrátane rohov r.š. 330 mm</t>
  </si>
  <si>
    <t>-1458361770</t>
  </si>
  <si>
    <t>29</t>
  </si>
  <si>
    <t>764410850.S</t>
  </si>
  <si>
    <t>Demontáž oplechovania parapetov rš od 100 do 330 mm,  -0,00135t</t>
  </si>
  <si>
    <t>1263352449</t>
  </si>
  <si>
    <t>30</t>
  </si>
  <si>
    <t>998764202.S</t>
  </si>
  <si>
    <t>Presun hmôt pre konštrukcie klampiarske v objektoch výšky nad 6 do 12 m</t>
  </si>
  <si>
    <t>%</t>
  </si>
  <si>
    <t>-872049113</t>
  </si>
  <si>
    <t>HZS</t>
  </si>
  <si>
    <t>Hodinové zúčtovacie sadzby</t>
  </si>
  <si>
    <t>31</t>
  </si>
  <si>
    <t>HZS000112.S</t>
  </si>
  <si>
    <t>Stavebno montážne práce náročnejšie, ucelené, obtiažne, rutinné (Tr. 2) v rozsahu viac ako 8 hodín náročnejšie</t>
  </si>
  <si>
    <t>hod</t>
  </si>
  <si>
    <t>512</t>
  </si>
  <si>
    <t>1303347620</t>
  </si>
  <si>
    <t>"prace vyvolane pri oprave FASADY " 40</t>
  </si>
  <si>
    <t>POZ</t>
  </si>
  <si>
    <t>POZNÁMKY</t>
  </si>
  <si>
    <t>32</t>
  </si>
  <si>
    <t>POZNAMKA_2</t>
  </si>
  <si>
    <t>K správnemu naceneniu zadania je potrebné preverenie výmer na stavbe a obhliadka  stavby. Naceniť je potrebné jestvujúce zadanie podľa pokynov tendrového  zadávateľa, resp. zmluvy o dielo. Rozdiely uviesť pod čiaru.</t>
  </si>
  <si>
    <t>6127356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</si>
  <si>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</si>
  <si>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</si>
  <si>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33</t>
  </si>
  <si>
    <t>POZNAMKA_3</t>
  </si>
  <si>
    <t>Kontrolný rozpočet/zadanie pre verejné obstarávanie bol zostavený na základe požiadaviek investora a  po obhliadke uskutočnenej dňa 25.09.2024 za pritomnosti zástupcov investora.</t>
  </si>
  <si>
    <t>920050898</t>
  </si>
  <si>
    <t xml:space="preserve">Poznámka k položke:_x000D_
_x000D_
</t>
  </si>
  <si>
    <t>34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</si>
  <si>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</si>
  <si>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</si>
  <si>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158285557</t>
  </si>
  <si>
    <t>VP</t>
  </si>
  <si>
    <t xml:space="preserve">  Práce naviac</t>
  </si>
  <si>
    <t>PN</t>
  </si>
  <si>
    <t>ZOZNAM FIGÚR</t>
  </si>
  <si>
    <t>Výmera</t>
  </si>
  <si>
    <t>Použitie figúry:</t>
  </si>
  <si>
    <t>Oprava fasády - Výpravňa a SZ ĽÚT, Jurajov Dvor</t>
  </si>
  <si>
    <t>Výpravňa a SZ ĽÚT, Jurajov Dvor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</si>
</sst>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8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6" fillId="4" borderId="0" xfId="0" applyFont="1" applyFill="1" applyAlignment="1">
      <alignment horizontal="center" vertical="center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3" fillId="0" borderId="19" xfId="0" applyNumberFormat="1" applyFont="1" applyBorder="1" applyAlignment="1">
      <alignment vertical="center"/>
    </xf>
    <xf numFmtId="4" fontId="33" fillId="0" borderId="20" xfId="0" applyNumberFormat="1" applyFont="1" applyBorder="1" applyAlignment="1">
      <alignment vertical="center"/>
    </xf>
    <xf numFmtId="166" fontId="33" fillId="0" borderId="20" xfId="0" applyNumberFormat="1" applyFont="1" applyBorder="1" applyAlignment="1">
      <alignment vertical="center"/>
    </xf>
    <xf numFmtId="4" fontId="3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8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8" fillId="4" borderId="0" xfId="0" applyNumberFormat="1" applyFont="1" applyFill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6" fillId="4" borderId="0" xfId="0" applyFont="1" applyFill="1" applyAlignment="1">
      <alignment horizontal="left" vertical="center"/>
    </xf>
    <xf numFmtId="0" fontId="26" fillId="4" borderId="0" xfId="0" applyFont="1" applyFill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6" fillId="0" borderId="0" xfId="0" applyNumberFormat="1" applyFont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4" fontId="28" fillId="0" borderId="0" xfId="0" applyNumberFormat="1" applyFont="1"/>
    <xf numFmtId="166" fontId="37" fillId="0" borderId="12" xfId="0" applyNumberFormat="1" applyFont="1" applyBorder="1"/>
    <xf numFmtId="166" fontId="37" fillId="0" borderId="13" xfId="0" applyNumberFormat="1" applyFont="1" applyBorder="1"/>
    <xf numFmtId="4" fontId="3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6" fillId="0" borderId="23" xfId="0" applyFont="1" applyBorder="1" applyAlignment="1">
      <alignment horizontal="center" vertical="center"/>
    </xf>
    <xf numFmtId="49" fontId="26" fillId="0" borderId="23" xfId="0" applyNumberFormat="1" applyFont="1" applyBorder="1" applyAlignment="1">
      <alignment horizontal="left" vertical="center" wrapText="1"/>
    </xf>
    <xf numFmtId="0" fontId="26" fillId="0" borderId="23" xfId="0" applyFont="1" applyBorder="1" applyAlignment="1">
      <alignment horizontal="left" vertical="center" wrapText="1"/>
    </xf>
    <xf numFmtId="0" fontId="26" fillId="0" borderId="23" xfId="0" applyFont="1" applyBorder="1" applyAlignment="1">
      <alignment horizontal="center" vertical="center" wrapText="1"/>
    </xf>
    <xf numFmtId="167" fontId="26" fillId="2" borderId="23" xfId="0" applyNumberFormat="1" applyFont="1" applyFill="1" applyBorder="1" applyAlignment="1" applyProtection="1">
      <alignment vertical="center"/>
      <protection locked="0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166" fontId="27" fillId="0" borderId="0" xfId="0" applyNumberFormat="1" applyFont="1" applyAlignment="1">
      <alignment vertical="center"/>
    </xf>
    <xf numFmtId="166" fontId="27" fillId="0" borderId="15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5" fillId="2" borderId="23" xfId="0" applyFont="1" applyFill="1" applyBorder="1" applyAlignment="1" applyProtection="1">
      <alignment horizontal="left" vertical="center"/>
      <protection locked="0"/>
    </xf>
    <xf numFmtId="0" fontId="25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8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0" fillId="0" borderId="0" xfId="0"/>
    <xf numFmtId="4" fontId="21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64" fontId="20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4" fontId="28" fillId="4" borderId="0" xfId="0" applyNumberFormat="1" applyFont="1" applyFill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6" fillId="4" borderId="7" xfId="0" applyFont="1" applyFill="1" applyBorder="1" applyAlignment="1">
      <alignment horizontal="center" vertical="center"/>
    </xf>
    <xf numFmtId="0" fontId="26" fillId="4" borderId="7" xfId="0" applyFont="1" applyFill="1" applyBorder="1" applyAlignment="1">
      <alignment horizontal="left" vertical="center"/>
    </xf>
    <xf numFmtId="0" fontId="26" fillId="4" borderId="8" xfId="0" applyFont="1" applyFill="1" applyBorder="1" applyAlignment="1">
      <alignment horizontal="left" vertical="center"/>
    </xf>
    <xf numFmtId="0" fontId="26" fillId="4" borderId="6" xfId="0" applyFont="1" applyFill="1" applyBorder="1" applyAlignment="1">
      <alignment horizontal="center" vertical="center"/>
    </xf>
    <xf numFmtId="0" fontId="26" fillId="4" borderId="7" xfId="0" applyFont="1" applyFill="1" applyBorder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4" fontId="32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opLeftCell="A91" workbookViewId="0">
      <selection activeCell="AI107" sqref="AI10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4.9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ht="12" customHeight="1">
      <c r="B5" s="20"/>
      <c r="D5" s="24" t="s">
        <v>12</v>
      </c>
      <c r="K5" s="238" t="s">
        <v>13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R5" s="20"/>
      <c r="BE5" s="235" t="s">
        <v>14</v>
      </c>
      <c r="BS5" s="17" t="s">
        <v>6</v>
      </c>
    </row>
    <row r="6" spans="1:74" ht="36.950000000000003" customHeight="1">
      <c r="B6" s="20"/>
      <c r="D6" s="26" t="s">
        <v>15</v>
      </c>
      <c r="K6" s="239" t="s">
        <v>401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R6" s="20"/>
      <c r="BE6" s="236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36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36"/>
      <c r="BS8" s="17" t="s">
        <v>6</v>
      </c>
    </row>
    <row r="9" spans="1:74" ht="14.45" customHeight="1">
      <c r="B9" s="20"/>
      <c r="AR9" s="20"/>
      <c r="BE9" s="236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25</v>
      </c>
      <c r="AR10" s="20"/>
      <c r="BE10" s="236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28</v>
      </c>
      <c r="AR11" s="20"/>
      <c r="BE11" s="236"/>
      <c r="BS11" s="17" t="s">
        <v>6</v>
      </c>
    </row>
    <row r="12" spans="1:74" ht="6.95" customHeight="1">
      <c r="B12" s="20"/>
      <c r="AR12" s="20"/>
      <c r="BE12" s="236"/>
      <c r="BS12" s="17" t="s">
        <v>6</v>
      </c>
    </row>
    <row r="13" spans="1:74" ht="12" customHeight="1">
      <c r="B13" s="20"/>
      <c r="D13" s="27" t="s">
        <v>29</v>
      </c>
      <c r="AK13" s="27" t="s">
        <v>24</v>
      </c>
      <c r="AN13" s="29" t="s">
        <v>30</v>
      </c>
      <c r="AR13" s="20"/>
      <c r="BE13" s="236"/>
      <c r="BS13" s="17" t="s">
        <v>6</v>
      </c>
    </row>
    <row r="14" spans="1:74" ht="12.75">
      <c r="B14" s="20"/>
      <c r="E14" s="240" t="s">
        <v>30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7" t="s">
        <v>27</v>
      </c>
      <c r="AN14" s="29" t="s">
        <v>30</v>
      </c>
      <c r="AR14" s="20"/>
      <c r="BE14" s="236"/>
      <c r="BS14" s="17" t="s">
        <v>6</v>
      </c>
    </row>
    <row r="15" spans="1:74" ht="6.95" customHeight="1">
      <c r="B15" s="20"/>
      <c r="AR15" s="20"/>
      <c r="BE15" s="236"/>
      <c r="BS15" s="17" t="s">
        <v>4</v>
      </c>
    </row>
    <row r="16" spans="1:74" ht="12" customHeight="1">
      <c r="B16" s="20"/>
      <c r="D16" s="27" t="s">
        <v>31</v>
      </c>
      <c r="AK16" s="27" t="s">
        <v>24</v>
      </c>
      <c r="AN16" s="25" t="s">
        <v>1</v>
      </c>
      <c r="AR16" s="20"/>
      <c r="BE16" s="236"/>
      <c r="BS16" s="17" t="s">
        <v>4</v>
      </c>
    </row>
    <row r="17" spans="2:71" ht="18.399999999999999" customHeight="1">
      <c r="B17" s="20"/>
      <c r="E17" s="25" t="s">
        <v>32</v>
      </c>
      <c r="AK17" s="27" t="s">
        <v>27</v>
      </c>
      <c r="AN17" s="25" t="s">
        <v>1</v>
      </c>
      <c r="AR17" s="20"/>
      <c r="BE17" s="236"/>
      <c r="BS17" s="17" t="s">
        <v>33</v>
      </c>
    </row>
    <row r="18" spans="2:71" ht="6.95" customHeight="1">
      <c r="B18" s="20"/>
      <c r="AR18" s="20"/>
      <c r="BE18" s="236"/>
      <c r="BS18" s="17" t="s">
        <v>6</v>
      </c>
    </row>
    <row r="19" spans="2:71" ht="12" customHeight="1">
      <c r="B19" s="20"/>
      <c r="D19" s="27" t="s">
        <v>34</v>
      </c>
      <c r="AK19" s="27" t="s">
        <v>24</v>
      </c>
      <c r="AN19" s="25" t="s">
        <v>1</v>
      </c>
      <c r="AR19" s="20"/>
      <c r="BE19" s="236"/>
      <c r="BS19" s="17" t="s">
        <v>6</v>
      </c>
    </row>
    <row r="20" spans="2:71" ht="18.399999999999999" customHeight="1">
      <c r="B20" s="20"/>
      <c r="E20" s="25" t="s">
        <v>32</v>
      </c>
      <c r="AK20" s="27" t="s">
        <v>27</v>
      </c>
      <c r="AN20" s="25" t="s">
        <v>1</v>
      </c>
      <c r="AR20" s="20"/>
      <c r="BE20" s="236"/>
      <c r="BS20" s="17" t="s">
        <v>33</v>
      </c>
    </row>
    <row r="21" spans="2:71" ht="6.95" customHeight="1">
      <c r="B21" s="20"/>
      <c r="AR21" s="20"/>
      <c r="BE21" s="236"/>
    </row>
    <row r="22" spans="2:71" ht="12" customHeight="1">
      <c r="B22" s="20"/>
      <c r="D22" s="27" t="s">
        <v>35</v>
      </c>
      <c r="AR22" s="20"/>
      <c r="BE22" s="236"/>
    </row>
    <row r="23" spans="2:71" ht="16.5" customHeight="1">
      <c r="B23" s="20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R23" s="20"/>
      <c r="BE23" s="236"/>
    </row>
    <row r="24" spans="2:71" ht="6.95" customHeight="1">
      <c r="B24" s="20"/>
      <c r="AR24" s="20"/>
      <c r="BE24" s="236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6"/>
    </row>
    <row r="26" spans="2:71" ht="14.45" customHeight="1">
      <c r="B26" s="20"/>
      <c r="D26" s="32" t="s">
        <v>36</v>
      </c>
      <c r="AK26" s="243">
        <f>ROUND(AG94,2)</f>
        <v>0</v>
      </c>
      <c r="AL26" s="223"/>
      <c r="AM26" s="223"/>
      <c r="AN26" s="223"/>
      <c r="AO26" s="223"/>
      <c r="AR26" s="20"/>
      <c r="BE26" s="236"/>
    </row>
    <row r="27" spans="2:71" ht="14.45" customHeight="1">
      <c r="B27" s="20"/>
      <c r="D27" s="32" t="s">
        <v>37</v>
      </c>
      <c r="AK27" s="243">
        <f>ROUND(AG97, 2)</f>
        <v>0</v>
      </c>
      <c r="AL27" s="243"/>
      <c r="AM27" s="243"/>
      <c r="AN27" s="243"/>
      <c r="AO27" s="243"/>
      <c r="AR27" s="20"/>
      <c r="BE27" s="236"/>
    </row>
    <row r="28" spans="2:71" s="1" customFormat="1" ht="6.95" customHeight="1">
      <c r="B28" s="34"/>
      <c r="AR28" s="34"/>
      <c r="BE28" s="236"/>
    </row>
    <row r="29" spans="2:71" s="1" customFormat="1" ht="25.9" customHeight="1">
      <c r="B29" s="34"/>
      <c r="D29" s="35" t="s">
        <v>38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44">
        <f>ROUND(AK26 + AK27, 2)</f>
        <v>0</v>
      </c>
      <c r="AL29" s="245"/>
      <c r="AM29" s="245"/>
      <c r="AN29" s="245"/>
      <c r="AO29" s="245"/>
      <c r="AR29" s="34"/>
      <c r="BE29" s="236"/>
    </row>
    <row r="30" spans="2:71" s="1" customFormat="1" ht="6.95" customHeight="1">
      <c r="B30" s="34"/>
      <c r="AR30" s="34"/>
      <c r="BE30" s="236"/>
    </row>
    <row r="31" spans="2:71" s="1" customFormat="1" ht="12.75">
      <c r="B31" s="34"/>
      <c r="L31" s="246" t="s">
        <v>39</v>
      </c>
      <c r="M31" s="246"/>
      <c r="N31" s="246"/>
      <c r="O31" s="246"/>
      <c r="P31" s="246"/>
      <c r="W31" s="246" t="s">
        <v>40</v>
      </c>
      <c r="X31" s="246"/>
      <c r="Y31" s="246"/>
      <c r="Z31" s="246"/>
      <c r="AA31" s="246"/>
      <c r="AB31" s="246"/>
      <c r="AC31" s="246"/>
      <c r="AD31" s="246"/>
      <c r="AE31" s="246"/>
      <c r="AK31" s="246" t="s">
        <v>41</v>
      </c>
      <c r="AL31" s="246"/>
      <c r="AM31" s="246"/>
      <c r="AN31" s="246"/>
      <c r="AO31" s="246"/>
      <c r="AR31" s="34"/>
      <c r="BE31" s="236"/>
    </row>
    <row r="32" spans="2:71" s="2" customFormat="1" ht="14.45" customHeight="1">
      <c r="B32" s="38"/>
      <c r="D32" s="27" t="s">
        <v>42</v>
      </c>
      <c r="F32" s="39" t="s">
        <v>43</v>
      </c>
      <c r="L32" s="226">
        <v>0.2</v>
      </c>
      <c r="M32" s="225"/>
      <c r="N32" s="225"/>
      <c r="O32" s="225"/>
      <c r="P32" s="225"/>
      <c r="Q32" s="40"/>
      <c r="R32" s="40"/>
      <c r="S32" s="40"/>
      <c r="T32" s="40"/>
      <c r="U32" s="40"/>
      <c r="V32" s="40"/>
      <c r="W32" s="224">
        <f>ROUND(AZ94 + SUM(CD97:CD101), 2)</f>
        <v>0</v>
      </c>
      <c r="X32" s="225"/>
      <c r="Y32" s="225"/>
      <c r="Z32" s="225"/>
      <c r="AA32" s="225"/>
      <c r="AB32" s="225"/>
      <c r="AC32" s="225"/>
      <c r="AD32" s="225"/>
      <c r="AE32" s="225"/>
      <c r="AF32" s="40"/>
      <c r="AG32" s="40"/>
      <c r="AH32" s="40"/>
      <c r="AI32" s="40"/>
      <c r="AJ32" s="40"/>
      <c r="AK32" s="224">
        <f>ROUND(AV94 + SUM(BY97:BY101), 2)</f>
        <v>0</v>
      </c>
      <c r="AL32" s="225"/>
      <c r="AM32" s="225"/>
      <c r="AN32" s="225"/>
      <c r="AO32" s="225"/>
      <c r="AP32" s="40"/>
      <c r="AQ32" s="40"/>
      <c r="AR32" s="41"/>
      <c r="AS32" s="40"/>
      <c r="AT32" s="40"/>
      <c r="AU32" s="40"/>
      <c r="AV32" s="40"/>
      <c r="AW32" s="40"/>
      <c r="AX32" s="40"/>
      <c r="AY32" s="40"/>
      <c r="AZ32" s="40"/>
      <c r="BE32" s="237"/>
    </row>
    <row r="33" spans="2:57" s="2" customFormat="1" ht="14.45" customHeight="1">
      <c r="B33" s="38"/>
      <c r="F33" s="39" t="s">
        <v>44</v>
      </c>
      <c r="L33" s="226">
        <v>0.2</v>
      </c>
      <c r="M33" s="225"/>
      <c r="N33" s="225"/>
      <c r="O33" s="225"/>
      <c r="P33" s="225"/>
      <c r="Q33" s="40"/>
      <c r="R33" s="40"/>
      <c r="S33" s="40"/>
      <c r="T33" s="40"/>
      <c r="U33" s="40"/>
      <c r="V33" s="40"/>
      <c r="W33" s="224">
        <f>ROUND(BA94 + SUM(CE97:CE101), 2)</f>
        <v>0</v>
      </c>
      <c r="X33" s="225"/>
      <c r="Y33" s="225"/>
      <c r="Z33" s="225"/>
      <c r="AA33" s="225"/>
      <c r="AB33" s="225"/>
      <c r="AC33" s="225"/>
      <c r="AD33" s="225"/>
      <c r="AE33" s="225"/>
      <c r="AF33" s="40"/>
      <c r="AG33" s="40"/>
      <c r="AH33" s="40"/>
      <c r="AI33" s="40"/>
      <c r="AJ33" s="40"/>
      <c r="AK33" s="224">
        <f>ROUND(AW94 + SUM(BZ97:BZ101), 2)</f>
        <v>0</v>
      </c>
      <c r="AL33" s="225"/>
      <c r="AM33" s="225"/>
      <c r="AN33" s="225"/>
      <c r="AO33" s="225"/>
      <c r="AP33" s="40"/>
      <c r="AQ33" s="40"/>
      <c r="AR33" s="41"/>
      <c r="AS33" s="40"/>
      <c r="AT33" s="40"/>
      <c r="AU33" s="40"/>
      <c r="AV33" s="40"/>
      <c r="AW33" s="40"/>
      <c r="AX33" s="40"/>
      <c r="AY33" s="40"/>
      <c r="AZ33" s="40"/>
      <c r="BE33" s="237"/>
    </row>
    <row r="34" spans="2:57" s="2" customFormat="1" ht="14.45" hidden="1" customHeight="1">
      <c r="B34" s="38"/>
      <c r="F34" s="27" t="s">
        <v>45</v>
      </c>
      <c r="L34" s="231">
        <v>0.2</v>
      </c>
      <c r="M34" s="232"/>
      <c r="N34" s="232"/>
      <c r="O34" s="232"/>
      <c r="P34" s="232"/>
      <c r="W34" s="233">
        <f>ROUND(BB94 + SUM(CF97:CF101), 2)</f>
        <v>0</v>
      </c>
      <c r="X34" s="232"/>
      <c r="Y34" s="232"/>
      <c r="Z34" s="232"/>
      <c r="AA34" s="232"/>
      <c r="AB34" s="232"/>
      <c r="AC34" s="232"/>
      <c r="AD34" s="232"/>
      <c r="AE34" s="232"/>
      <c r="AK34" s="233">
        <v>0</v>
      </c>
      <c r="AL34" s="232"/>
      <c r="AM34" s="232"/>
      <c r="AN34" s="232"/>
      <c r="AO34" s="232"/>
      <c r="AR34" s="38"/>
      <c r="BE34" s="237"/>
    </row>
    <row r="35" spans="2:57" s="2" customFormat="1" ht="14.45" hidden="1" customHeight="1">
      <c r="B35" s="38"/>
      <c r="F35" s="27" t="s">
        <v>46</v>
      </c>
      <c r="L35" s="231">
        <v>0.2</v>
      </c>
      <c r="M35" s="232"/>
      <c r="N35" s="232"/>
      <c r="O35" s="232"/>
      <c r="P35" s="232"/>
      <c r="W35" s="233">
        <f>ROUND(BC94 + SUM(CG97:CG101), 2)</f>
        <v>0</v>
      </c>
      <c r="X35" s="232"/>
      <c r="Y35" s="232"/>
      <c r="Z35" s="232"/>
      <c r="AA35" s="232"/>
      <c r="AB35" s="232"/>
      <c r="AC35" s="232"/>
      <c r="AD35" s="232"/>
      <c r="AE35" s="232"/>
      <c r="AK35" s="233">
        <v>0</v>
      </c>
      <c r="AL35" s="232"/>
      <c r="AM35" s="232"/>
      <c r="AN35" s="232"/>
      <c r="AO35" s="232"/>
      <c r="AR35" s="38"/>
    </row>
    <row r="36" spans="2:57" s="2" customFormat="1" ht="14.45" hidden="1" customHeight="1">
      <c r="B36" s="38"/>
      <c r="F36" s="39" t="s">
        <v>47</v>
      </c>
      <c r="L36" s="226">
        <v>0</v>
      </c>
      <c r="M36" s="225"/>
      <c r="N36" s="225"/>
      <c r="O36" s="225"/>
      <c r="P36" s="225"/>
      <c r="Q36" s="40"/>
      <c r="R36" s="40"/>
      <c r="S36" s="40"/>
      <c r="T36" s="40"/>
      <c r="U36" s="40"/>
      <c r="V36" s="40"/>
      <c r="W36" s="224">
        <f>ROUND(BD94 + SUM(CH97:CH101), 2)</f>
        <v>0</v>
      </c>
      <c r="X36" s="225"/>
      <c r="Y36" s="225"/>
      <c r="Z36" s="225"/>
      <c r="AA36" s="225"/>
      <c r="AB36" s="225"/>
      <c r="AC36" s="225"/>
      <c r="AD36" s="225"/>
      <c r="AE36" s="225"/>
      <c r="AF36" s="40"/>
      <c r="AG36" s="40"/>
      <c r="AH36" s="40"/>
      <c r="AI36" s="40"/>
      <c r="AJ36" s="40"/>
      <c r="AK36" s="224">
        <v>0</v>
      </c>
      <c r="AL36" s="225"/>
      <c r="AM36" s="225"/>
      <c r="AN36" s="225"/>
      <c r="AO36" s="225"/>
      <c r="AP36" s="40"/>
      <c r="AQ36" s="40"/>
      <c r="AR36" s="41"/>
      <c r="AS36" s="40"/>
      <c r="AT36" s="40"/>
      <c r="AU36" s="40"/>
      <c r="AV36" s="40"/>
      <c r="AW36" s="40"/>
      <c r="AX36" s="40"/>
      <c r="AY36" s="40"/>
      <c r="AZ36" s="40"/>
    </row>
    <row r="37" spans="2:57" s="1" customFormat="1" ht="6.95" customHeight="1">
      <c r="B37" s="34"/>
      <c r="AR37" s="34"/>
    </row>
    <row r="38" spans="2:57" s="1" customFormat="1" ht="25.9" customHeight="1">
      <c r="B38" s="34"/>
      <c r="C38" s="42"/>
      <c r="D38" s="43" t="s">
        <v>48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5" t="s">
        <v>49</v>
      </c>
      <c r="U38" s="44"/>
      <c r="V38" s="44"/>
      <c r="W38" s="44"/>
      <c r="X38" s="227" t="s">
        <v>50</v>
      </c>
      <c r="Y38" s="228"/>
      <c r="Z38" s="228"/>
      <c r="AA38" s="228"/>
      <c r="AB38" s="228"/>
      <c r="AC38" s="44"/>
      <c r="AD38" s="44"/>
      <c r="AE38" s="44"/>
      <c r="AF38" s="44"/>
      <c r="AG38" s="44"/>
      <c r="AH38" s="44"/>
      <c r="AI38" s="44"/>
      <c r="AJ38" s="44"/>
      <c r="AK38" s="229">
        <f>SUM(AK29:AK36)</f>
        <v>0</v>
      </c>
      <c r="AL38" s="228"/>
      <c r="AM38" s="228"/>
      <c r="AN38" s="228"/>
      <c r="AO38" s="230"/>
      <c r="AP38" s="42"/>
      <c r="AQ38" s="42"/>
      <c r="AR38" s="34"/>
    </row>
    <row r="39" spans="2:57" s="1" customFormat="1" ht="6.95" customHeight="1">
      <c r="B39" s="34"/>
      <c r="AR39" s="34"/>
    </row>
    <row r="40" spans="2:57" s="1" customFormat="1" ht="14.45" customHeight="1">
      <c r="B40" s="34"/>
      <c r="AR40" s="34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4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R49" s="34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4"/>
      <c r="D60" s="48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8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8" t="s">
        <v>53</v>
      </c>
      <c r="AI60" s="36"/>
      <c r="AJ60" s="36"/>
      <c r="AK60" s="36"/>
      <c r="AL60" s="36"/>
      <c r="AM60" s="48" t="s">
        <v>54</v>
      </c>
      <c r="AN60" s="36"/>
      <c r="AO60" s="36"/>
      <c r="AR60" s="34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4"/>
      <c r="D64" s="46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56</v>
      </c>
      <c r="AI64" s="47"/>
      <c r="AJ64" s="47"/>
      <c r="AK64" s="47"/>
      <c r="AL64" s="47"/>
      <c r="AM64" s="47"/>
      <c r="AN64" s="47"/>
      <c r="AO64" s="47"/>
      <c r="AR64" s="34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4"/>
      <c r="D75" s="48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8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8" t="s">
        <v>53</v>
      </c>
      <c r="AI75" s="36"/>
      <c r="AJ75" s="36"/>
      <c r="AK75" s="36"/>
      <c r="AL75" s="36"/>
      <c r="AM75" s="48" t="s">
        <v>54</v>
      </c>
      <c r="AN75" s="36"/>
      <c r="AO75" s="36"/>
      <c r="AR75" s="34"/>
    </row>
    <row r="76" spans="2:44" s="1" customFormat="1">
      <c r="B76" s="34"/>
      <c r="AR76" s="34"/>
    </row>
    <row r="77" spans="2:44" s="1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</row>
    <row r="81" spans="1:91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</row>
    <row r="82" spans="1:91" s="1" customFormat="1" ht="24.95" customHeight="1">
      <c r="B82" s="34"/>
      <c r="C82" s="21" t="s">
        <v>57</v>
      </c>
      <c r="AR82" s="34"/>
    </row>
    <row r="83" spans="1:91" s="1" customFormat="1" ht="6.95" customHeight="1">
      <c r="B83" s="34"/>
      <c r="AR83" s="34"/>
    </row>
    <row r="84" spans="1:91" s="3" customFormat="1" ht="12" customHeight="1">
      <c r="B84" s="53"/>
      <c r="C84" s="27" t="s">
        <v>12</v>
      </c>
      <c r="L84" s="3" t="str">
        <f>K5</f>
        <v>0224</v>
      </c>
      <c r="AR84" s="53"/>
    </row>
    <row r="85" spans="1:91" s="4" customFormat="1" ht="36.950000000000003" customHeight="1">
      <c r="B85" s="54"/>
      <c r="C85" s="55" t="s">
        <v>15</v>
      </c>
      <c r="L85" s="257" t="str">
        <f>K6</f>
        <v>Oprava fasády - Výpravňa a SZ ĽÚT, Jurajov Dvor</v>
      </c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8"/>
      <c r="Z85" s="258"/>
      <c r="AA85" s="258"/>
      <c r="AB85" s="258"/>
      <c r="AC85" s="258"/>
      <c r="AD85" s="258"/>
      <c r="AE85" s="258"/>
      <c r="AF85" s="258"/>
      <c r="AG85" s="258"/>
      <c r="AH85" s="258"/>
      <c r="AI85" s="258"/>
      <c r="AJ85" s="258"/>
      <c r="AK85" s="258"/>
      <c r="AL85" s="258"/>
      <c r="AM85" s="258"/>
      <c r="AN85" s="258"/>
      <c r="AO85" s="258"/>
      <c r="AR85" s="54"/>
    </row>
    <row r="86" spans="1:91" s="1" customFormat="1" ht="6.95" customHeight="1">
      <c r="B86" s="34"/>
      <c r="AR86" s="34"/>
    </row>
    <row r="87" spans="1:91" s="1" customFormat="1" ht="12" customHeight="1">
      <c r="B87" s="34"/>
      <c r="C87" s="27" t="s">
        <v>19</v>
      </c>
      <c r="L87" s="56" t="str">
        <f>IF(K8="","",K8)</f>
        <v>Bratislava</v>
      </c>
      <c r="AI87" s="27" t="s">
        <v>21</v>
      </c>
      <c r="AM87" s="259" t="str">
        <f>IF(AN8= "","",AN8)</f>
        <v>8. 3. 2024</v>
      </c>
      <c r="AN87" s="259"/>
      <c r="AR87" s="34"/>
    </row>
    <row r="88" spans="1:91" s="1" customFormat="1" ht="6.95" customHeight="1">
      <c r="B88" s="34"/>
      <c r="AR88" s="34"/>
    </row>
    <row r="89" spans="1:91" s="1" customFormat="1" ht="15.2" customHeight="1">
      <c r="B89" s="34"/>
      <c r="C89" s="27" t="s">
        <v>23</v>
      </c>
      <c r="L89" s="3" t="str">
        <f>IF(E11= "","",E11)</f>
        <v>Dopravný podnik Bratislava, akciová spoločnosť</v>
      </c>
      <c r="AI89" s="27" t="s">
        <v>31</v>
      </c>
      <c r="AM89" s="264" t="str">
        <f>IF(E17="","",E17)</f>
        <v xml:space="preserve"> </v>
      </c>
      <c r="AN89" s="265"/>
      <c r="AO89" s="265"/>
      <c r="AP89" s="265"/>
      <c r="AR89" s="34"/>
      <c r="AS89" s="260" t="s">
        <v>58</v>
      </c>
      <c r="AT89" s="261"/>
      <c r="AU89" s="58"/>
      <c r="AV89" s="58"/>
      <c r="AW89" s="58"/>
      <c r="AX89" s="58"/>
      <c r="AY89" s="58"/>
      <c r="AZ89" s="58"/>
      <c r="BA89" s="58"/>
      <c r="BB89" s="58"/>
      <c r="BC89" s="58"/>
      <c r="BD89" s="59"/>
    </row>
    <row r="90" spans="1:91" s="1" customFormat="1" ht="15.2" customHeight="1">
      <c r="B90" s="34"/>
      <c r="C90" s="27" t="s">
        <v>29</v>
      </c>
      <c r="L90" s="3" t="str">
        <f>IF(E14= "Vyplň údaj","",E14)</f>
        <v/>
      </c>
      <c r="AI90" s="27" t="s">
        <v>34</v>
      </c>
      <c r="AM90" s="264" t="str">
        <f>IF(E20="","",E20)</f>
        <v xml:space="preserve"> </v>
      </c>
      <c r="AN90" s="265"/>
      <c r="AO90" s="265"/>
      <c r="AP90" s="265"/>
      <c r="AR90" s="34"/>
      <c r="AS90" s="262"/>
      <c r="AT90" s="263"/>
      <c r="BD90" s="61"/>
    </row>
    <row r="91" spans="1:91" s="1" customFormat="1" ht="10.9" customHeight="1">
      <c r="B91" s="34"/>
      <c r="AR91" s="34"/>
      <c r="AS91" s="262"/>
      <c r="AT91" s="263"/>
      <c r="BD91" s="61"/>
    </row>
    <row r="92" spans="1:91" s="1" customFormat="1" ht="29.25" customHeight="1">
      <c r="B92" s="34"/>
      <c r="C92" s="250" t="s">
        <v>59</v>
      </c>
      <c r="D92" s="248"/>
      <c r="E92" s="248"/>
      <c r="F92" s="248"/>
      <c r="G92" s="248"/>
      <c r="H92" s="62"/>
      <c r="I92" s="247" t="s">
        <v>60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51" t="s">
        <v>61</v>
      </c>
      <c r="AH92" s="248"/>
      <c r="AI92" s="248"/>
      <c r="AJ92" s="248"/>
      <c r="AK92" s="248"/>
      <c r="AL92" s="248"/>
      <c r="AM92" s="248"/>
      <c r="AN92" s="247" t="s">
        <v>62</v>
      </c>
      <c r="AO92" s="248"/>
      <c r="AP92" s="249"/>
      <c r="AQ92" s="63" t="s">
        <v>63</v>
      </c>
      <c r="AR92" s="34"/>
      <c r="AS92" s="64" t="s">
        <v>64</v>
      </c>
      <c r="AT92" s="65" t="s">
        <v>65</v>
      </c>
      <c r="AU92" s="65" t="s">
        <v>66</v>
      </c>
      <c r="AV92" s="65" t="s">
        <v>67</v>
      </c>
      <c r="AW92" s="65" t="s">
        <v>68</v>
      </c>
      <c r="AX92" s="65" t="s">
        <v>69</v>
      </c>
      <c r="AY92" s="65" t="s">
        <v>70</v>
      </c>
      <c r="AZ92" s="65" t="s">
        <v>71</v>
      </c>
      <c r="BA92" s="65" t="s">
        <v>72</v>
      </c>
      <c r="BB92" s="65" t="s">
        <v>73</v>
      </c>
      <c r="BC92" s="65" t="s">
        <v>74</v>
      </c>
      <c r="BD92" s="66" t="s">
        <v>75</v>
      </c>
    </row>
    <row r="93" spans="1:91" s="1" customFormat="1" ht="10.9" customHeight="1">
      <c r="B93" s="34"/>
      <c r="AR93" s="34"/>
      <c r="AS93" s="67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9"/>
    </row>
    <row r="94" spans="1:91" s="5" customFormat="1" ht="32.450000000000003" customHeight="1">
      <c r="B94" s="68"/>
      <c r="C94" s="69" t="s">
        <v>76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55">
        <f>ROUND(AG95,2)</f>
        <v>0</v>
      </c>
      <c r="AH94" s="255"/>
      <c r="AI94" s="255"/>
      <c r="AJ94" s="255"/>
      <c r="AK94" s="255"/>
      <c r="AL94" s="255"/>
      <c r="AM94" s="255"/>
      <c r="AN94" s="256">
        <f>SUM(AG94,AT94)</f>
        <v>0</v>
      </c>
      <c r="AO94" s="256"/>
      <c r="AP94" s="256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ROUND(AZ94*L32,2)</f>
        <v>0</v>
      </c>
      <c r="AW94" s="74">
        <f>ROUND(BA94*L33,2)</f>
        <v>0</v>
      </c>
      <c r="AX94" s="74">
        <f>ROUND(BB94*L32,2)</f>
        <v>0</v>
      </c>
      <c r="AY94" s="74">
        <f>ROUND(BC94*L33,2)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77</v>
      </c>
      <c r="BT94" s="77" t="s">
        <v>78</v>
      </c>
      <c r="BU94" s="78" t="s">
        <v>79</v>
      </c>
      <c r="BV94" s="77" t="s">
        <v>80</v>
      </c>
      <c r="BW94" s="77" t="s">
        <v>5</v>
      </c>
      <c r="BX94" s="77" t="s">
        <v>81</v>
      </c>
      <c r="CL94" s="77" t="s">
        <v>1</v>
      </c>
    </row>
    <row r="95" spans="1:91" s="6" customFormat="1" ht="16.5" customHeight="1">
      <c r="A95" s="79" t="s">
        <v>82</v>
      </c>
      <c r="B95" s="80"/>
      <c r="C95" s="81"/>
      <c r="D95" s="252" t="s">
        <v>83</v>
      </c>
      <c r="E95" s="252"/>
      <c r="F95" s="252"/>
      <c r="G95" s="252"/>
      <c r="H95" s="252"/>
      <c r="I95" s="82"/>
      <c r="J95" s="252" t="s">
        <v>401</v>
      </c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3">
        <f>'14 - Oprava fasády '!J32</f>
        <v>0</v>
      </c>
      <c r="AH95" s="254"/>
      <c r="AI95" s="254"/>
      <c r="AJ95" s="254"/>
      <c r="AK95" s="254"/>
      <c r="AL95" s="254"/>
      <c r="AM95" s="254"/>
      <c r="AN95" s="253">
        <f>SUM(AG95,AT95)</f>
        <v>0</v>
      </c>
      <c r="AO95" s="254"/>
      <c r="AP95" s="254"/>
      <c r="AQ95" s="83" t="s">
        <v>85</v>
      </c>
      <c r="AR95" s="80"/>
      <c r="AS95" s="84">
        <v>0</v>
      </c>
      <c r="AT95" s="85">
        <f>ROUND(SUM(AV95:AW95),2)</f>
        <v>0</v>
      </c>
      <c r="AU95" s="86">
        <f>'14 - Oprava fasády '!P135</f>
        <v>0</v>
      </c>
      <c r="AV95" s="85">
        <f>'14 - Oprava fasády '!J35</f>
        <v>0</v>
      </c>
      <c r="AW95" s="85">
        <f>'14 - Oprava fasády '!J36</f>
        <v>0</v>
      </c>
      <c r="AX95" s="85">
        <f>'14 - Oprava fasády '!J37</f>
        <v>0</v>
      </c>
      <c r="AY95" s="85">
        <f>'14 - Oprava fasády '!J38</f>
        <v>0</v>
      </c>
      <c r="AZ95" s="85">
        <f>'14 - Oprava fasády '!F35</f>
        <v>0</v>
      </c>
      <c r="BA95" s="85">
        <f>'14 - Oprava fasády '!F36</f>
        <v>0</v>
      </c>
      <c r="BB95" s="85">
        <f>'14 - Oprava fasády '!F37</f>
        <v>0</v>
      </c>
      <c r="BC95" s="85">
        <f>'14 - Oprava fasády '!F38</f>
        <v>0</v>
      </c>
      <c r="BD95" s="87">
        <f>'14 - Oprava fasády '!F39</f>
        <v>0</v>
      </c>
      <c r="BT95" s="88" t="s">
        <v>86</v>
      </c>
      <c r="BV95" s="88" t="s">
        <v>80</v>
      </c>
      <c r="BW95" s="88" t="s">
        <v>87</v>
      </c>
      <c r="BX95" s="88" t="s">
        <v>5</v>
      </c>
      <c r="CL95" s="88" t="s">
        <v>1</v>
      </c>
      <c r="CM95" s="88" t="s">
        <v>78</v>
      </c>
    </row>
    <row r="96" spans="1:91">
      <c r="B96" s="20"/>
      <c r="AR96" s="20"/>
    </row>
    <row r="97" spans="2:89" s="1" customFormat="1" ht="30" customHeight="1">
      <c r="B97" s="34"/>
      <c r="C97" s="69" t="s">
        <v>88</v>
      </c>
      <c r="AG97" s="256">
        <f>ROUND(SUM(AG98:AG101), 2)</f>
        <v>0</v>
      </c>
      <c r="AH97" s="256"/>
      <c r="AI97" s="256"/>
      <c r="AJ97" s="256"/>
      <c r="AK97" s="256"/>
      <c r="AL97" s="256"/>
      <c r="AM97" s="256"/>
      <c r="AN97" s="256">
        <f>ROUND(SUM(AN98:AN101), 2)</f>
        <v>0</v>
      </c>
      <c r="AO97" s="256"/>
      <c r="AP97" s="256"/>
      <c r="AQ97" s="89"/>
      <c r="AR97" s="34"/>
      <c r="AS97" s="64" t="s">
        <v>89</v>
      </c>
      <c r="AT97" s="65" t="s">
        <v>90</v>
      </c>
      <c r="AU97" s="65" t="s">
        <v>42</v>
      </c>
      <c r="AV97" s="66" t="s">
        <v>65</v>
      </c>
    </row>
    <row r="98" spans="2:89" s="1" customFormat="1" ht="19.899999999999999" customHeight="1">
      <c r="B98" s="34"/>
      <c r="D98" s="222" t="s">
        <v>91</v>
      </c>
      <c r="E98" s="222"/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22"/>
      <c r="Z98" s="222"/>
      <c r="AA98" s="222"/>
      <c r="AB98" s="222"/>
      <c r="AG98" s="219">
        <f>ROUND(AG94 * AS98, 2)</f>
        <v>0</v>
      </c>
      <c r="AH98" s="220"/>
      <c r="AI98" s="220"/>
      <c r="AJ98" s="220"/>
      <c r="AK98" s="220"/>
      <c r="AL98" s="220"/>
      <c r="AM98" s="220"/>
      <c r="AN98" s="220">
        <f>ROUND(AG98 + AV98, 2)</f>
        <v>0</v>
      </c>
      <c r="AO98" s="220"/>
      <c r="AP98" s="220"/>
      <c r="AR98" s="34"/>
      <c r="AS98" s="92">
        <v>0</v>
      </c>
      <c r="AT98" s="93" t="s">
        <v>92</v>
      </c>
      <c r="AU98" s="93" t="s">
        <v>43</v>
      </c>
      <c r="AV98" s="94">
        <f>ROUND(IF(AU98="základná",AG98*L32,IF(AU98="znížená",AG98*L33,0)), 2)</f>
        <v>0</v>
      </c>
      <c r="BV98" s="17" t="s">
        <v>93</v>
      </c>
      <c r="BY98" s="95">
        <f>IF(AU98="základná",AV98,0)</f>
        <v>0</v>
      </c>
      <c r="BZ98" s="95">
        <f>IF(AU98="znížená",AV98,0)</f>
        <v>0</v>
      </c>
      <c r="CA98" s="95">
        <v>0</v>
      </c>
      <c r="CB98" s="95">
        <v>0</v>
      </c>
      <c r="CC98" s="95">
        <v>0</v>
      </c>
      <c r="CD98" s="95">
        <f>IF(AU98="základná",AG98,0)</f>
        <v>0</v>
      </c>
      <c r="CE98" s="95">
        <f>IF(AU98="znížená",AG98,0)</f>
        <v>0</v>
      </c>
      <c r="CF98" s="95">
        <f>IF(AU98="zákl. prenesená",AG98,0)</f>
        <v>0</v>
      </c>
      <c r="CG98" s="95">
        <f>IF(AU98="zníž. prenesená",AG98,0)</f>
        <v>0</v>
      </c>
      <c r="CH98" s="95">
        <f>IF(AU98="nulová",AG98,0)</f>
        <v>0</v>
      </c>
      <c r="CI98" s="17">
        <f>IF(AU98="základná",1,IF(AU98="znížená",2,IF(AU98="zákl. prenesená",4,IF(AU98="zníž. prenesená",5,3))))</f>
        <v>1</v>
      </c>
      <c r="CJ98" s="17">
        <f>IF(AT98="stavebná časť",1,IF(AT98="investičná časť",2,3))</f>
        <v>1</v>
      </c>
      <c r="CK98" s="17" t="str">
        <f>IF(D98="Vyplň vlastné","","x")</f>
        <v>x</v>
      </c>
    </row>
    <row r="99" spans="2:89" s="1" customFormat="1" ht="19.899999999999999" customHeight="1">
      <c r="B99" s="34"/>
      <c r="D99" s="221" t="s">
        <v>94</v>
      </c>
      <c r="E99" s="222"/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G99" s="219">
        <f>ROUND(AG94 * AS99, 2)</f>
        <v>0</v>
      </c>
      <c r="AH99" s="220"/>
      <c r="AI99" s="220"/>
      <c r="AJ99" s="220"/>
      <c r="AK99" s="220"/>
      <c r="AL99" s="220"/>
      <c r="AM99" s="220"/>
      <c r="AN99" s="220">
        <f>ROUND(AG99 + AV99, 2)</f>
        <v>0</v>
      </c>
      <c r="AO99" s="220"/>
      <c r="AP99" s="220"/>
      <c r="AR99" s="34"/>
      <c r="AS99" s="92">
        <v>0</v>
      </c>
      <c r="AT99" s="93" t="s">
        <v>92</v>
      </c>
      <c r="AU99" s="93" t="s">
        <v>43</v>
      </c>
      <c r="AV99" s="94">
        <f>ROUND(IF(AU99="základná",AG99*L32,IF(AU99="znížená",AG99*L33,0)), 2)</f>
        <v>0</v>
      </c>
      <c r="BV99" s="17" t="s">
        <v>95</v>
      </c>
      <c r="BY99" s="95">
        <f>IF(AU99="základná",AV99,0)</f>
        <v>0</v>
      </c>
      <c r="BZ99" s="95">
        <f>IF(AU99="znížená",AV99,0)</f>
        <v>0</v>
      </c>
      <c r="CA99" s="95">
        <v>0</v>
      </c>
      <c r="CB99" s="95">
        <v>0</v>
      </c>
      <c r="CC99" s="95">
        <v>0</v>
      </c>
      <c r="CD99" s="95">
        <f>IF(AU99="základná",AG99,0)</f>
        <v>0</v>
      </c>
      <c r="CE99" s="95">
        <f>IF(AU99="znížená",AG99,0)</f>
        <v>0</v>
      </c>
      <c r="CF99" s="95">
        <f>IF(AU99="zákl. prenesená",AG99,0)</f>
        <v>0</v>
      </c>
      <c r="CG99" s="95">
        <f>IF(AU99="zníž. prenesená",AG99,0)</f>
        <v>0</v>
      </c>
      <c r="CH99" s="95">
        <f>IF(AU99="nulová",AG99,0)</f>
        <v>0</v>
      </c>
      <c r="CI99" s="17">
        <f>IF(AU99="základná",1,IF(AU99="znížená",2,IF(AU99="zákl. prenesená",4,IF(AU99="zníž. prenesená",5,3))))</f>
        <v>1</v>
      </c>
      <c r="CJ99" s="17">
        <f>IF(AT99="stavebná časť",1,IF(AT99="investičná časť",2,3))</f>
        <v>1</v>
      </c>
      <c r="CK99" s="17" t="str">
        <f>IF(D99="Vyplň vlastné","","x")</f>
        <v/>
      </c>
    </row>
    <row r="100" spans="2:89" s="1" customFormat="1" ht="19.899999999999999" customHeight="1">
      <c r="B100" s="34"/>
      <c r="D100" s="221" t="s">
        <v>94</v>
      </c>
      <c r="E100" s="222"/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G100" s="219">
        <f>ROUND(AG94 * AS100, 2)</f>
        <v>0</v>
      </c>
      <c r="AH100" s="220"/>
      <c r="AI100" s="220"/>
      <c r="AJ100" s="220"/>
      <c r="AK100" s="220"/>
      <c r="AL100" s="220"/>
      <c r="AM100" s="220"/>
      <c r="AN100" s="220">
        <f>ROUND(AG100 + AV100, 2)</f>
        <v>0</v>
      </c>
      <c r="AO100" s="220"/>
      <c r="AP100" s="220"/>
      <c r="AR100" s="34"/>
      <c r="AS100" s="92">
        <v>0</v>
      </c>
      <c r="AT100" s="93" t="s">
        <v>92</v>
      </c>
      <c r="AU100" s="93" t="s">
        <v>43</v>
      </c>
      <c r="AV100" s="94">
        <f>ROUND(IF(AU100="základná",AG100*L32,IF(AU100="znížená",AG100*L33,0)), 2)</f>
        <v>0</v>
      </c>
      <c r="BV100" s="17" t="s">
        <v>95</v>
      </c>
      <c r="BY100" s="95">
        <f>IF(AU100="základná",AV100,0)</f>
        <v>0</v>
      </c>
      <c r="BZ100" s="95">
        <f>IF(AU100="znížená",AV100,0)</f>
        <v>0</v>
      </c>
      <c r="CA100" s="95">
        <v>0</v>
      </c>
      <c r="CB100" s="95">
        <v>0</v>
      </c>
      <c r="CC100" s="95">
        <v>0</v>
      </c>
      <c r="CD100" s="95">
        <f>IF(AU100="základná",AG100,0)</f>
        <v>0</v>
      </c>
      <c r="CE100" s="95">
        <f>IF(AU100="znížená",AG100,0)</f>
        <v>0</v>
      </c>
      <c r="CF100" s="95">
        <f>IF(AU100="zákl. prenesená",AG100,0)</f>
        <v>0</v>
      </c>
      <c r="CG100" s="95">
        <f>IF(AU100="zníž. prenesená",AG100,0)</f>
        <v>0</v>
      </c>
      <c r="CH100" s="95">
        <f>IF(AU100="nulová",AG100,0)</f>
        <v>0</v>
      </c>
      <c r="CI100" s="17">
        <f>IF(AU100="základná",1,IF(AU100="znížená",2,IF(AU100="zákl. prenesená",4,IF(AU100="zníž. prenesená",5,3))))</f>
        <v>1</v>
      </c>
      <c r="CJ100" s="17">
        <f>IF(AT100="stavebná časť",1,IF(AT100="investičná časť",2,3))</f>
        <v>1</v>
      </c>
      <c r="CK100" s="17" t="str">
        <f>IF(D100="Vyplň vlastné","","x")</f>
        <v/>
      </c>
    </row>
    <row r="101" spans="2:89" s="1" customFormat="1" ht="19.899999999999999" customHeight="1">
      <c r="B101" s="34"/>
      <c r="D101" s="221" t="s">
        <v>94</v>
      </c>
      <c r="E101" s="222"/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22"/>
      <c r="Z101" s="222"/>
      <c r="AA101" s="222"/>
      <c r="AB101" s="222"/>
      <c r="AG101" s="219">
        <f>ROUND(AG94 * AS101, 2)</f>
        <v>0</v>
      </c>
      <c r="AH101" s="220"/>
      <c r="AI101" s="220"/>
      <c r="AJ101" s="220"/>
      <c r="AK101" s="220"/>
      <c r="AL101" s="220"/>
      <c r="AM101" s="220"/>
      <c r="AN101" s="220">
        <f>ROUND(AG101 + AV101, 2)</f>
        <v>0</v>
      </c>
      <c r="AO101" s="220"/>
      <c r="AP101" s="220"/>
      <c r="AR101" s="34"/>
      <c r="AS101" s="96">
        <v>0</v>
      </c>
      <c r="AT101" s="97" t="s">
        <v>92</v>
      </c>
      <c r="AU101" s="97" t="s">
        <v>43</v>
      </c>
      <c r="AV101" s="98">
        <f>ROUND(IF(AU101="základná",AG101*L32,IF(AU101="znížená",AG101*L33,0)), 2)</f>
        <v>0</v>
      </c>
      <c r="BV101" s="17" t="s">
        <v>95</v>
      </c>
      <c r="BY101" s="95">
        <f>IF(AU101="základná",AV101,0)</f>
        <v>0</v>
      </c>
      <c r="BZ101" s="95">
        <f>IF(AU101="znížená",AV101,0)</f>
        <v>0</v>
      </c>
      <c r="CA101" s="95">
        <v>0</v>
      </c>
      <c r="CB101" s="95">
        <v>0</v>
      </c>
      <c r="CC101" s="95">
        <v>0</v>
      </c>
      <c r="CD101" s="95">
        <f>IF(AU101="základná",AG101,0)</f>
        <v>0</v>
      </c>
      <c r="CE101" s="95">
        <f>IF(AU101="znížená",AG101,0)</f>
        <v>0</v>
      </c>
      <c r="CF101" s="95">
        <f>IF(AU101="zákl. prenesená",AG101,0)</f>
        <v>0</v>
      </c>
      <c r="CG101" s="95">
        <f>IF(AU101="zníž. prenesená",AG101,0)</f>
        <v>0</v>
      </c>
      <c r="CH101" s="95">
        <f>IF(AU101="nulová",AG101,0)</f>
        <v>0</v>
      </c>
      <c r="CI101" s="17">
        <f>IF(AU101="základná",1,IF(AU101="znížená",2,IF(AU101="zákl. prenesená",4,IF(AU101="zníž. prenesená",5,3))))</f>
        <v>1</v>
      </c>
      <c r="CJ101" s="17">
        <f>IF(AT101="stavebná časť",1,IF(AT101="investičná časť",2,3))</f>
        <v>1</v>
      </c>
      <c r="CK101" s="17" t="str">
        <f>IF(D101="Vyplň vlastné","","x")</f>
        <v/>
      </c>
    </row>
    <row r="102" spans="2:89" s="1" customFormat="1" ht="10.9" customHeight="1">
      <c r="B102" s="34"/>
      <c r="AR102" s="34"/>
    </row>
    <row r="103" spans="2:89" s="1" customFormat="1" ht="30" customHeight="1">
      <c r="B103" s="34"/>
      <c r="C103" s="99" t="s">
        <v>96</v>
      </c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  <c r="AF103" s="100"/>
      <c r="AG103" s="234">
        <f>ROUND(AG94 + AG97, 2)</f>
        <v>0</v>
      </c>
      <c r="AH103" s="234"/>
      <c r="AI103" s="234"/>
      <c r="AJ103" s="234"/>
      <c r="AK103" s="234"/>
      <c r="AL103" s="234"/>
      <c r="AM103" s="234"/>
      <c r="AN103" s="234">
        <f>ROUND(AN94 + AN97, 2)</f>
        <v>0</v>
      </c>
      <c r="AO103" s="234"/>
      <c r="AP103" s="234"/>
      <c r="AQ103" s="100"/>
      <c r="AR103" s="34"/>
    </row>
    <row r="104" spans="2:89" s="1" customFormat="1" ht="6.95" customHeight="1"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34"/>
    </row>
  </sheetData>
  <sheetProtection algorithmName="SHA-512" hashValue="cS/BhM4Q4bAK1fq6xASIjIWoE+ewys5AE7jaT/vVt/a7kPb2E6StEWgN9IRzT8zcUOviYKCcePjedMchcArDoQ==" saltValue="DzhgO/M8SaWB3aLJ4CKBrA==" spinCount="100000" sheet="1" objects="1" scenarios="1" formatColumns="0" formatRows="0"/>
  <mergeCells count="60">
    <mergeCell ref="L85:AO85"/>
    <mergeCell ref="AM87:AN87"/>
    <mergeCell ref="AS89:AT91"/>
    <mergeCell ref="AM89:AP89"/>
    <mergeCell ref="AM90:AP90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AG97:AM97"/>
    <mergeCell ref="AN97:AP97"/>
    <mergeCell ref="AG98:AM98"/>
    <mergeCell ref="D98:AB98"/>
    <mergeCell ref="AN98:AP98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3:AE33"/>
    <mergeCell ref="L33:P33"/>
    <mergeCell ref="AK33:AO33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AG99:AM99"/>
    <mergeCell ref="D99:AB99"/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14 - Oprava fasády AB pr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5"/>
  <sheetViews>
    <sheetView showGridLines="0" tabSelected="1" workbookViewId="0">
      <selection activeCell="C4" sqref="C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7" t="s">
        <v>87</v>
      </c>
      <c r="AZ2" s="102" t="s">
        <v>97</v>
      </c>
      <c r="BA2" s="102" t="s">
        <v>1</v>
      </c>
      <c r="BB2" s="102" t="s">
        <v>1</v>
      </c>
      <c r="BC2" s="102" t="s">
        <v>98</v>
      </c>
      <c r="BD2" s="102" t="s">
        <v>99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  <c r="AZ3" s="102" t="s">
        <v>100</v>
      </c>
      <c r="BA3" s="102" t="s">
        <v>101</v>
      </c>
      <c r="BB3" s="102" t="s">
        <v>1</v>
      </c>
      <c r="BC3" s="102" t="s">
        <v>102</v>
      </c>
      <c r="BD3" s="102" t="s">
        <v>99</v>
      </c>
    </row>
    <row r="4" spans="2:56" ht="24.95" customHeight="1">
      <c r="B4" s="20"/>
      <c r="D4" s="21" t="s">
        <v>103</v>
      </c>
      <c r="L4" s="20"/>
      <c r="M4" s="103" t="s">
        <v>9</v>
      </c>
      <c r="AT4" s="17" t="s">
        <v>4</v>
      </c>
      <c r="AZ4" s="102" t="s">
        <v>104</v>
      </c>
      <c r="BA4" s="102" t="s">
        <v>1</v>
      </c>
      <c r="BB4" s="102" t="s">
        <v>1</v>
      </c>
      <c r="BC4" s="102" t="s">
        <v>105</v>
      </c>
      <c r="BD4" s="102" t="s">
        <v>99</v>
      </c>
    </row>
    <row r="5" spans="2:56" ht="6.95" customHeight="1">
      <c r="B5" s="20"/>
      <c r="L5" s="20"/>
      <c r="AZ5" s="102" t="s">
        <v>106</v>
      </c>
      <c r="BA5" s="102" t="s">
        <v>1</v>
      </c>
      <c r="BB5" s="102" t="s">
        <v>1</v>
      </c>
      <c r="BC5" s="102" t="s">
        <v>107</v>
      </c>
      <c r="BD5" s="102" t="s">
        <v>99</v>
      </c>
    </row>
    <row r="6" spans="2:56" ht="12" customHeight="1">
      <c r="B6" s="20"/>
      <c r="D6" s="27" t="s">
        <v>15</v>
      </c>
      <c r="L6" s="20"/>
    </row>
    <row r="7" spans="2:56" ht="16.5" customHeight="1">
      <c r="B7" s="20"/>
      <c r="E7" s="266" t="str">
        <f>'Rekapitulácia stavby'!K6</f>
        <v>Oprava fasády - Výpravňa a SZ ĽÚT, Jurajov Dvor</v>
      </c>
      <c r="F7" s="267"/>
      <c r="G7" s="267"/>
      <c r="H7" s="267"/>
      <c r="L7" s="20"/>
    </row>
    <row r="8" spans="2:56" s="1" customFormat="1" ht="12" customHeight="1">
      <c r="B8" s="34"/>
      <c r="D8" s="27" t="s">
        <v>108</v>
      </c>
      <c r="L8" s="34"/>
    </row>
    <row r="9" spans="2:56" s="1" customFormat="1" ht="16.5" customHeight="1">
      <c r="B9" s="34"/>
      <c r="E9" s="257" t="s">
        <v>402</v>
      </c>
      <c r="F9" s="268"/>
      <c r="G9" s="268"/>
      <c r="H9" s="268"/>
      <c r="L9" s="34"/>
    </row>
    <row r="10" spans="2:56" s="1" customFormat="1">
      <c r="B10" s="34"/>
      <c r="L10" s="34"/>
    </row>
    <row r="11" spans="2:56" s="1" customFormat="1" ht="12" customHeight="1">
      <c r="B11" s="34"/>
      <c r="D11" s="27" t="s">
        <v>17</v>
      </c>
      <c r="F11" s="25" t="s">
        <v>1</v>
      </c>
      <c r="I11" s="27" t="s">
        <v>18</v>
      </c>
      <c r="J11" s="25" t="s">
        <v>1</v>
      </c>
      <c r="L11" s="34"/>
    </row>
    <row r="12" spans="2:56" s="1" customFormat="1" ht="12" customHeight="1">
      <c r="B12" s="34"/>
      <c r="D12" s="27" t="s">
        <v>19</v>
      </c>
      <c r="F12" s="25" t="s">
        <v>20</v>
      </c>
      <c r="I12" s="27" t="s">
        <v>21</v>
      </c>
      <c r="J12" s="57" t="str">
        <f>'Rekapitulácia stavby'!AN8</f>
        <v>8. 3. 2024</v>
      </c>
      <c r="L12" s="34"/>
    </row>
    <row r="13" spans="2:56" s="1" customFormat="1" ht="10.9" customHeight="1">
      <c r="B13" s="34"/>
      <c r="L13" s="34"/>
    </row>
    <row r="14" spans="2:56" s="1" customFormat="1" ht="12" customHeight="1">
      <c r="B14" s="34"/>
      <c r="D14" s="27" t="s">
        <v>23</v>
      </c>
      <c r="I14" s="27" t="s">
        <v>24</v>
      </c>
      <c r="J14" s="25" t="s">
        <v>25</v>
      </c>
      <c r="L14" s="34"/>
    </row>
    <row r="15" spans="2:56" s="1" customFormat="1" ht="18" customHeight="1">
      <c r="B15" s="34"/>
      <c r="E15" s="25" t="s">
        <v>26</v>
      </c>
      <c r="I15" s="27" t="s">
        <v>27</v>
      </c>
      <c r="J15" s="25" t="s">
        <v>28</v>
      </c>
      <c r="L15" s="34"/>
    </row>
    <row r="16" spans="2:56" s="1" customFormat="1" ht="6.95" customHeight="1">
      <c r="B16" s="34"/>
      <c r="L16" s="34"/>
    </row>
    <row r="17" spans="2:12" s="1" customFormat="1" ht="12" customHeight="1">
      <c r="B17" s="34"/>
      <c r="D17" s="27" t="s">
        <v>29</v>
      </c>
      <c r="I17" s="27" t="s">
        <v>24</v>
      </c>
      <c r="J17" s="29" t="str">
        <f>'Rekapitulácia stavby'!AN13</f>
        <v>Vyplň údaj</v>
      </c>
      <c r="L17" s="34"/>
    </row>
    <row r="18" spans="2:12" s="1" customFormat="1" ht="18" customHeight="1">
      <c r="B18" s="34"/>
      <c r="E18" s="240" t="str">
        <f>'Rekapitulácia stavby'!E14</f>
        <v>Vyplň údaj</v>
      </c>
      <c r="F18" s="238"/>
      <c r="G18" s="238"/>
      <c r="H18" s="238"/>
      <c r="I18" s="27" t="s">
        <v>27</v>
      </c>
      <c r="J18" s="29" t="str">
        <f>'Rekapitulácia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7" t="s">
        <v>31</v>
      </c>
      <c r="I20" s="27" t="s">
        <v>24</v>
      </c>
      <c r="J20" s="25" t="str">
        <f>IF('Rekapitulácia stavby'!AN16="","",'Rekapitulácia stavby'!AN16)</f>
        <v/>
      </c>
      <c r="L20" s="34"/>
    </row>
    <row r="21" spans="2:12" s="1" customFormat="1" ht="18" customHeight="1">
      <c r="B21" s="34"/>
      <c r="E21" s="25" t="str">
        <f>IF('Rekapitulácia stavby'!E17="","",'Rekapitulácia stavby'!E17)</f>
        <v xml:space="preserve"> </v>
      </c>
      <c r="I21" s="27" t="s">
        <v>27</v>
      </c>
      <c r="J21" s="25" t="str">
        <f>IF('Rekapitulácia stavby'!AN17="","",'Rekapitulácia stavby'!AN17)</f>
        <v/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7" t="s">
        <v>34</v>
      </c>
      <c r="I23" s="27" t="s">
        <v>24</v>
      </c>
      <c r="J23" s="25" t="str">
        <f>IF('Rekapitulácia stavby'!AN19="","",'Rekapitulácia stavby'!AN19)</f>
        <v/>
      </c>
      <c r="L23" s="34"/>
    </row>
    <row r="24" spans="2:12" s="1" customFormat="1" ht="18" customHeight="1">
      <c r="B24" s="34"/>
      <c r="E24" s="25" t="str">
        <f>IF('Rekapitulácia stavby'!E20="","",'Rekapitulácia stavby'!E20)</f>
        <v xml:space="preserve"> </v>
      </c>
      <c r="I24" s="27" t="s">
        <v>27</v>
      </c>
      <c r="J24" s="25" t="str">
        <f>IF('Rekapitulácia stavby'!AN20="","",'Rekapitulácia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7" t="s">
        <v>35</v>
      </c>
      <c r="L26" s="34"/>
    </row>
    <row r="27" spans="2:12" s="7" customFormat="1" ht="16.5" customHeight="1">
      <c r="B27" s="104"/>
      <c r="E27" s="242" t="s">
        <v>1</v>
      </c>
      <c r="F27" s="242"/>
      <c r="G27" s="242"/>
      <c r="H27" s="242"/>
      <c r="L27" s="104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8"/>
      <c r="E29" s="58"/>
      <c r="F29" s="58"/>
      <c r="G29" s="58"/>
      <c r="H29" s="58"/>
      <c r="I29" s="58"/>
      <c r="J29" s="58"/>
      <c r="K29" s="58"/>
      <c r="L29" s="34"/>
    </row>
    <row r="30" spans="2:12" s="1" customFormat="1" ht="14.45" customHeight="1">
      <c r="B30" s="34"/>
      <c r="D30" s="25" t="s">
        <v>109</v>
      </c>
      <c r="J30" s="33">
        <f>J96</f>
        <v>0</v>
      </c>
      <c r="L30" s="34"/>
    </row>
    <row r="31" spans="2:12" s="1" customFormat="1" ht="14.45" customHeight="1">
      <c r="B31" s="34"/>
      <c r="D31" s="32" t="s">
        <v>91</v>
      </c>
      <c r="J31" s="33">
        <f>J108</f>
        <v>0</v>
      </c>
      <c r="L31" s="34"/>
    </row>
    <row r="32" spans="2:12" s="1" customFormat="1" ht="25.35" customHeight="1">
      <c r="B32" s="34"/>
      <c r="D32" s="105" t="s">
        <v>38</v>
      </c>
      <c r="J32" s="71">
        <f>ROUND(J30 + J31, 2)</f>
        <v>0</v>
      </c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F34" s="37" t="s">
        <v>40</v>
      </c>
      <c r="I34" s="37" t="s">
        <v>39</v>
      </c>
      <c r="J34" s="37" t="s">
        <v>41</v>
      </c>
      <c r="L34" s="34"/>
    </row>
    <row r="35" spans="2:12" s="1" customFormat="1" ht="14.45" customHeight="1">
      <c r="B35" s="34"/>
      <c r="D35" s="60" t="s">
        <v>42</v>
      </c>
      <c r="E35" s="39" t="s">
        <v>43</v>
      </c>
      <c r="F35" s="106">
        <f>ROUND((ROUND((SUM(BE108:BE115) + SUM(BE135:BE328)),  2) + SUM(BE330:BE334)), 2)</f>
        <v>0</v>
      </c>
      <c r="G35" s="107"/>
      <c r="H35" s="107"/>
      <c r="I35" s="108">
        <v>0.2</v>
      </c>
      <c r="J35" s="106">
        <f>ROUND((ROUND(((SUM(BE108:BE115) + SUM(BE135:BE328))*I35),  2) + (SUM(BE330:BE334)*I35)), 2)</f>
        <v>0</v>
      </c>
      <c r="L35" s="34"/>
    </row>
    <row r="36" spans="2:12" s="1" customFormat="1" ht="14.45" customHeight="1">
      <c r="B36" s="34"/>
      <c r="E36" s="39" t="s">
        <v>44</v>
      </c>
      <c r="F36" s="106">
        <f>ROUND((ROUND((SUM(BF108:BF115) + SUM(BF135:BF328)),  2) + SUM(BF330:BF334)), 2)</f>
        <v>0</v>
      </c>
      <c r="G36" s="107"/>
      <c r="H36" s="107"/>
      <c r="I36" s="108">
        <v>0.2</v>
      </c>
      <c r="J36" s="106">
        <f>ROUND((ROUND(((SUM(BF108:BF115) + SUM(BF135:BF328))*I36),  2) + (SUM(BF330:BF334)*I36)), 2)</f>
        <v>0</v>
      </c>
      <c r="L36" s="34"/>
    </row>
    <row r="37" spans="2:12" s="1" customFormat="1" ht="14.45" hidden="1" customHeight="1">
      <c r="B37" s="34"/>
      <c r="E37" s="27" t="s">
        <v>45</v>
      </c>
      <c r="F37" s="109">
        <f>ROUND((ROUND((SUM(BG108:BG115) + SUM(BG135:BG328)),  2) + SUM(BG330:BG334)), 2)</f>
        <v>0</v>
      </c>
      <c r="I37" s="110">
        <v>0.2</v>
      </c>
      <c r="J37" s="109">
        <f>0</f>
        <v>0</v>
      </c>
      <c r="L37" s="34"/>
    </row>
    <row r="38" spans="2:12" s="1" customFormat="1" ht="14.45" hidden="1" customHeight="1">
      <c r="B38" s="34"/>
      <c r="E38" s="27" t="s">
        <v>46</v>
      </c>
      <c r="F38" s="109">
        <f>ROUND((ROUND((SUM(BH108:BH115) + SUM(BH135:BH328)),  2) + SUM(BH330:BH334)), 2)</f>
        <v>0</v>
      </c>
      <c r="I38" s="110">
        <v>0.2</v>
      </c>
      <c r="J38" s="109">
        <f>0</f>
        <v>0</v>
      </c>
      <c r="L38" s="34"/>
    </row>
    <row r="39" spans="2:12" s="1" customFormat="1" ht="14.45" hidden="1" customHeight="1">
      <c r="B39" s="34"/>
      <c r="E39" s="39" t="s">
        <v>47</v>
      </c>
      <c r="F39" s="106">
        <f>ROUND((ROUND((SUM(BI108:BI115) + SUM(BI135:BI328)),  2) + SUM(BI330:BI334)), 2)</f>
        <v>0</v>
      </c>
      <c r="G39" s="107"/>
      <c r="H39" s="107"/>
      <c r="I39" s="108">
        <v>0</v>
      </c>
      <c r="J39" s="106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100"/>
      <c r="D41" s="111" t="s">
        <v>48</v>
      </c>
      <c r="E41" s="62"/>
      <c r="F41" s="62"/>
      <c r="G41" s="112" t="s">
        <v>49</v>
      </c>
      <c r="H41" s="113" t="s">
        <v>50</v>
      </c>
      <c r="I41" s="62"/>
      <c r="J41" s="114">
        <f>SUM(J32:J39)</f>
        <v>0</v>
      </c>
      <c r="K41" s="115"/>
      <c r="L41" s="34"/>
    </row>
    <row r="42" spans="2:12" s="1" customFormat="1" ht="14.45" customHeight="1">
      <c r="B42" s="34"/>
      <c r="L42" s="34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51</v>
      </c>
      <c r="E50" s="47"/>
      <c r="F50" s="47"/>
      <c r="G50" s="46" t="s">
        <v>52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53</v>
      </c>
      <c r="E61" s="36"/>
      <c r="F61" s="116" t="s">
        <v>54</v>
      </c>
      <c r="G61" s="48" t="s">
        <v>53</v>
      </c>
      <c r="H61" s="36"/>
      <c r="I61" s="36"/>
      <c r="J61" s="117" t="s">
        <v>54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55</v>
      </c>
      <c r="E65" s="47"/>
      <c r="F65" s="47"/>
      <c r="G65" s="46" t="s">
        <v>56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53</v>
      </c>
      <c r="E76" s="36"/>
      <c r="F76" s="116" t="s">
        <v>54</v>
      </c>
      <c r="G76" s="48" t="s">
        <v>53</v>
      </c>
      <c r="H76" s="36"/>
      <c r="I76" s="36"/>
      <c r="J76" s="117" t="s">
        <v>54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47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47" s="1" customFormat="1" ht="24.95" customHeight="1">
      <c r="B82" s="34"/>
      <c r="C82" s="21" t="s">
        <v>110</v>
      </c>
      <c r="L82" s="34"/>
    </row>
    <row r="83" spans="2:47" s="1" customFormat="1" ht="6.95" customHeight="1">
      <c r="B83" s="34"/>
      <c r="L83" s="34"/>
    </row>
    <row r="84" spans="2:47" s="1" customFormat="1" ht="12" customHeight="1">
      <c r="B84" s="34"/>
      <c r="C84" s="27" t="s">
        <v>15</v>
      </c>
      <c r="L84" s="34"/>
    </row>
    <row r="85" spans="2:47" s="1" customFormat="1" ht="16.5" customHeight="1">
      <c r="B85" s="34"/>
      <c r="E85" s="266" t="str">
        <f>E7</f>
        <v>Oprava fasády - Výpravňa a SZ ĽÚT, Jurajov Dvor</v>
      </c>
      <c r="F85" s="267"/>
      <c r="G85" s="267"/>
      <c r="H85" s="267"/>
      <c r="L85" s="34"/>
    </row>
    <row r="86" spans="2:47" s="1" customFormat="1" ht="12" customHeight="1">
      <c r="B86" s="34"/>
      <c r="C86" s="27" t="s">
        <v>108</v>
      </c>
      <c r="L86" s="34"/>
    </row>
    <row r="87" spans="2:47" s="1" customFormat="1" ht="16.5" customHeight="1">
      <c r="B87" s="34"/>
      <c r="E87" s="257" t="str">
        <f>E9</f>
        <v>Výpravňa a SZ ĽÚT, Jurajov Dvor</v>
      </c>
      <c r="F87" s="268"/>
      <c r="G87" s="268"/>
      <c r="H87" s="268"/>
      <c r="L87" s="34"/>
    </row>
    <row r="88" spans="2:47" s="1" customFormat="1" ht="6.95" customHeight="1">
      <c r="B88" s="34"/>
      <c r="L88" s="34"/>
    </row>
    <row r="89" spans="2:47" s="1" customFormat="1" ht="12" customHeight="1">
      <c r="B89" s="34"/>
      <c r="C89" s="27" t="s">
        <v>19</v>
      </c>
      <c r="F89" s="25" t="str">
        <f>F12</f>
        <v>Bratislava</v>
      </c>
      <c r="I89" s="27" t="s">
        <v>21</v>
      </c>
      <c r="J89" s="57" t="str">
        <f>IF(J12="","",J12)</f>
        <v>8. 3. 2024</v>
      </c>
      <c r="L89" s="34"/>
    </row>
    <row r="90" spans="2:47" s="1" customFormat="1" ht="6.95" customHeight="1">
      <c r="B90" s="34"/>
      <c r="L90" s="34"/>
    </row>
    <row r="91" spans="2:47" s="1" customFormat="1" ht="15.2" customHeight="1">
      <c r="B91" s="34"/>
      <c r="C91" s="27" t="s">
        <v>23</v>
      </c>
      <c r="F91" s="25" t="str">
        <f>E15</f>
        <v>Dopravný podnik Bratislava, akciová spoločnosť</v>
      </c>
      <c r="I91" s="27" t="s">
        <v>31</v>
      </c>
      <c r="J91" s="30" t="str">
        <f>E21</f>
        <v xml:space="preserve"> </v>
      </c>
      <c r="L91" s="34"/>
    </row>
    <row r="92" spans="2:47" s="1" customFormat="1" ht="15.2" customHeight="1">
      <c r="B92" s="34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4"/>
    </row>
    <row r="93" spans="2:47" s="1" customFormat="1" ht="10.35" customHeight="1">
      <c r="B93" s="34"/>
      <c r="L93" s="34"/>
    </row>
    <row r="94" spans="2:47" s="1" customFormat="1" ht="29.25" customHeight="1">
      <c r="B94" s="34"/>
      <c r="C94" s="118" t="s">
        <v>111</v>
      </c>
      <c r="D94" s="100"/>
      <c r="E94" s="100"/>
      <c r="F94" s="100"/>
      <c r="G94" s="100"/>
      <c r="H94" s="100"/>
      <c r="I94" s="100"/>
      <c r="J94" s="119" t="s">
        <v>112</v>
      </c>
      <c r="K94" s="100"/>
      <c r="L94" s="34"/>
    </row>
    <row r="95" spans="2:47" s="1" customFormat="1" ht="10.35" customHeight="1">
      <c r="B95" s="34"/>
      <c r="L95" s="34"/>
    </row>
    <row r="96" spans="2:47" s="1" customFormat="1" ht="22.9" customHeight="1">
      <c r="B96" s="34"/>
      <c r="C96" s="120" t="s">
        <v>113</v>
      </c>
      <c r="J96" s="71">
        <f>J135</f>
        <v>0</v>
      </c>
      <c r="L96" s="34"/>
      <c r="AU96" s="17" t="s">
        <v>114</v>
      </c>
    </row>
    <row r="97" spans="2:65" s="8" customFormat="1" ht="24.95" customHeight="1">
      <c r="B97" s="121"/>
      <c r="D97" s="122" t="s">
        <v>115</v>
      </c>
      <c r="E97" s="123"/>
      <c r="F97" s="123"/>
      <c r="G97" s="123"/>
      <c r="H97" s="123"/>
      <c r="I97" s="123"/>
      <c r="J97" s="124">
        <f>J136</f>
        <v>0</v>
      </c>
      <c r="L97" s="121"/>
    </row>
    <row r="98" spans="2:65" s="9" customFormat="1" ht="19.899999999999999" customHeight="1">
      <c r="B98" s="125"/>
      <c r="D98" s="126" t="s">
        <v>116</v>
      </c>
      <c r="E98" s="127"/>
      <c r="F98" s="127"/>
      <c r="G98" s="127"/>
      <c r="H98" s="127"/>
      <c r="I98" s="127"/>
      <c r="J98" s="128">
        <f>J137</f>
        <v>0</v>
      </c>
      <c r="L98" s="125"/>
    </row>
    <row r="99" spans="2:65" s="9" customFormat="1" ht="19.899999999999999" customHeight="1">
      <c r="B99" s="125"/>
      <c r="D99" s="126" t="s">
        <v>117</v>
      </c>
      <c r="E99" s="127"/>
      <c r="F99" s="127"/>
      <c r="G99" s="127"/>
      <c r="H99" s="127"/>
      <c r="I99" s="127"/>
      <c r="J99" s="128">
        <f>J211</f>
        <v>0</v>
      </c>
      <c r="L99" s="125"/>
    </row>
    <row r="100" spans="2:65" s="9" customFormat="1" ht="19.899999999999999" customHeight="1">
      <c r="B100" s="125"/>
      <c r="D100" s="126" t="s">
        <v>118</v>
      </c>
      <c r="E100" s="127"/>
      <c r="F100" s="127"/>
      <c r="G100" s="127"/>
      <c r="H100" s="127"/>
      <c r="I100" s="127"/>
      <c r="J100" s="128">
        <f>J295</f>
        <v>0</v>
      </c>
      <c r="L100" s="125"/>
    </row>
    <row r="101" spans="2:65" s="8" customFormat="1" ht="24.95" customHeight="1">
      <c r="B101" s="121"/>
      <c r="D101" s="122" t="s">
        <v>119</v>
      </c>
      <c r="E101" s="123"/>
      <c r="F101" s="123"/>
      <c r="G101" s="123"/>
      <c r="H101" s="123"/>
      <c r="I101" s="123"/>
      <c r="J101" s="124">
        <f>J297</f>
        <v>0</v>
      </c>
      <c r="L101" s="121"/>
    </row>
    <row r="102" spans="2:65" s="9" customFormat="1" ht="19.899999999999999" customHeight="1">
      <c r="B102" s="125"/>
      <c r="D102" s="126" t="s">
        <v>120</v>
      </c>
      <c r="E102" s="127"/>
      <c r="F102" s="127"/>
      <c r="G102" s="127"/>
      <c r="H102" s="127"/>
      <c r="I102" s="127"/>
      <c r="J102" s="128">
        <f>J298</f>
        <v>0</v>
      </c>
      <c r="L102" s="125"/>
    </row>
    <row r="103" spans="2:65" s="8" customFormat="1" ht="24.95" customHeight="1">
      <c r="B103" s="121"/>
      <c r="D103" s="122" t="s">
        <v>121</v>
      </c>
      <c r="E103" s="123"/>
      <c r="F103" s="123"/>
      <c r="G103" s="123"/>
      <c r="H103" s="123"/>
      <c r="I103" s="123"/>
      <c r="J103" s="124">
        <f>J319</f>
        <v>0</v>
      </c>
      <c r="L103" s="121"/>
    </row>
    <row r="104" spans="2:65" s="8" customFormat="1" ht="24.95" customHeight="1">
      <c r="B104" s="121"/>
      <c r="D104" s="122" t="s">
        <v>122</v>
      </c>
      <c r="E104" s="123"/>
      <c r="F104" s="123"/>
      <c r="G104" s="123"/>
      <c r="H104" s="123"/>
      <c r="I104" s="123"/>
      <c r="J104" s="124">
        <f>J323</f>
        <v>0</v>
      </c>
      <c r="L104" s="121"/>
    </row>
    <row r="105" spans="2:65" s="8" customFormat="1" ht="21.75" customHeight="1">
      <c r="B105" s="121"/>
      <c r="D105" s="129" t="s">
        <v>123</v>
      </c>
      <c r="J105" s="130">
        <f>J329</f>
        <v>0</v>
      </c>
      <c r="L105" s="121"/>
    </row>
    <row r="106" spans="2:65" s="1" customFormat="1" ht="21.75" customHeight="1">
      <c r="B106" s="34"/>
      <c r="L106" s="34"/>
    </row>
    <row r="107" spans="2:65" s="1" customFormat="1" ht="6.95" customHeight="1">
      <c r="B107" s="34"/>
      <c r="L107" s="34"/>
    </row>
    <row r="108" spans="2:65" s="1" customFormat="1" ht="29.25" customHeight="1">
      <c r="B108" s="34"/>
      <c r="C108" s="120" t="s">
        <v>124</v>
      </c>
      <c r="J108" s="131">
        <f>ROUND(J109 + J110 + J111 + J112 + J113 + J114,2)</f>
        <v>0</v>
      </c>
      <c r="L108" s="34"/>
      <c r="N108" s="132" t="s">
        <v>42</v>
      </c>
    </row>
    <row r="109" spans="2:65" s="1" customFormat="1" ht="18" customHeight="1">
      <c r="B109" s="34"/>
      <c r="D109" s="221" t="s">
        <v>125</v>
      </c>
      <c r="E109" s="222"/>
      <c r="F109" s="222"/>
      <c r="J109" s="91">
        <v>0</v>
      </c>
      <c r="L109" s="133"/>
      <c r="M109" s="134"/>
      <c r="N109" s="135" t="s">
        <v>44</v>
      </c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4"/>
      <c r="AH109" s="134"/>
      <c r="AI109" s="134"/>
      <c r="AJ109" s="134"/>
      <c r="AK109" s="134"/>
      <c r="AL109" s="134"/>
      <c r="AM109" s="134"/>
      <c r="AN109" s="134"/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6" t="s">
        <v>126</v>
      </c>
      <c r="AZ109" s="134"/>
      <c r="BA109" s="134"/>
      <c r="BB109" s="134"/>
      <c r="BC109" s="134"/>
      <c r="BD109" s="134"/>
      <c r="BE109" s="137">
        <f t="shared" ref="BE109:BE114" si="0">IF(N109="základná",J109,0)</f>
        <v>0</v>
      </c>
      <c r="BF109" s="137">
        <f t="shared" ref="BF109:BF114" si="1">IF(N109="znížená",J109,0)</f>
        <v>0</v>
      </c>
      <c r="BG109" s="137">
        <f t="shared" ref="BG109:BG114" si="2">IF(N109="zákl. prenesená",J109,0)</f>
        <v>0</v>
      </c>
      <c r="BH109" s="137">
        <f t="shared" ref="BH109:BH114" si="3">IF(N109="zníž. prenesená",J109,0)</f>
        <v>0</v>
      </c>
      <c r="BI109" s="137">
        <f t="shared" ref="BI109:BI114" si="4">IF(N109="nulová",J109,0)</f>
        <v>0</v>
      </c>
      <c r="BJ109" s="136" t="s">
        <v>99</v>
      </c>
      <c r="BK109" s="134"/>
      <c r="BL109" s="134"/>
      <c r="BM109" s="134"/>
    </row>
    <row r="110" spans="2:65" s="1" customFormat="1" ht="18" customHeight="1">
      <c r="B110" s="34"/>
      <c r="D110" s="221" t="s">
        <v>127</v>
      </c>
      <c r="E110" s="222"/>
      <c r="F110" s="222"/>
      <c r="J110" s="91">
        <v>0</v>
      </c>
      <c r="L110" s="133"/>
      <c r="M110" s="134"/>
      <c r="N110" s="135" t="s">
        <v>44</v>
      </c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4"/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6" t="s">
        <v>126</v>
      </c>
      <c r="AZ110" s="134"/>
      <c r="BA110" s="134"/>
      <c r="BB110" s="134"/>
      <c r="BC110" s="134"/>
      <c r="BD110" s="134"/>
      <c r="BE110" s="137">
        <f t="shared" si="0"/>
        <v>0</v>
      </c>
      <c r="BF110" s="137">
        <f t="shared" si="1"/>
        <v>0</v>
      </c>
      <c r="BG110" s="137">
        <f t="shared" si="2"/>
        <v>0</v>
      </c>
      <c r="BH110" s="137">
        <f t="shared" si="3"/>
        <v>0</v>
      </c>
      <c r="BI110" s="137">
        <f t="shared" si="4"/>
        <v>0</v>
      </c>
      <c r="BJ110" s="136" t="s">
        <v>99</v>
      </c>
      <c r="BK110" s="134"/>
      <c r="BL110" s="134"/>
      <c r="BM110" s="134"/>
    </row>
    <row r="111" spans="2:65" s="1" customFormat="1" ht="18" customHeight="1">
      <c r="B111" s="34"/>
      <c r="D111" s="221" t="s">
        <v>128</v>
      </c>
      <c r="E111" s="222"/>
      <c r="F111" s="222"/>
      <c r="J111" s="91">
        <v>0</v>
      </c>
      <c r="L111" s="133"/>
      <c r="M111" s="134"/>
      <c r="N111" s="135" t="s">
        <v>44</v>
      </c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4"/>
      <c r="AH111" s="134"/>
      <c r="AI111" s="134"/>
      <c r="AJ111" s="134"/>
      <c r="AK111" s="134"/>
      <c r="AL111" s="134"/>
      <c r="AM111" s="134"/>
      <c r="AN111" s="134"/>
      <c r="AO111" s="134"/>
      <c r="AP111" s="134"/>
      <c r="AQ111" s="134"/>
      <c r="AR111" s="134"/>
      <c r="AS111" s="134"/>
      <c r="AT111" s="134"/>
      <c r="AU111" s="134"/>
      <c r="AV111" s="134"/>
      <c r="AW111" s="134"/>
      <c r="AX111" s="134"/>
      <c r="AY111" s="136" t="s">
        <v>126</v>
      </c>
      <c r="AZ111" s="134"/>
      <c r="BA111" s="134"/>
      <c r="BB111" s="134"/>
      <c r="BC111" s="134"/>
      <c r="BD111" s="134"/>
      <c r="BE111" s="137">
        <f t="shared" si="0"/>
        <v>0</v>
      </c>
      <c r="BF111" s="137">
        <f t="shared" si="1"/>
        <v>0</v>
      </c>
      <c r="BG111" s="137">
        <f t="shared" si="2"/>
        <v>0</v>
      </c>
      <c r="BH111" s="137">
        <f t="shared" si="3"/>
        <v>0</v>
      </c>
      <c r="BI111" s="137">
        <f t="shared" si="4"/>
        <v>0</v>
      </c>
      <c r="BJ111" s="136" t="s">
        <v>99</v>
      </c>
      <c r="BK111" s="134"/>
      <c r="BL111" s="134"/>
      <c r="BM111" s="134"/>
    </row>
    <row r="112" spans="2:65" s="1" customFormat="1" ht="18" customHeight="1">
      <c r="B112" s="34"/>
      <c r="D112" s="221" t="s">
        <v>129</v>
      </c>
      <c r="E112" s="222"/>
      <c r="F112" s="222"/>
      <c r="J112" s="91">
        <v>0</v>
      </c>
      <c r="L112" s="133"/>
      <c r="M112" s="134"/>
      <c r="N112" s="135" t="s">
        <v>44</v>
      </c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4"/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4"/>
      <c r="AX112" s="134"/>
      <c r="AY112" s="136" t="s">
        <v>126</v>
      </c>
      <c r="AZ112" s="134"/>
      <c r="BA112" s="134"/>
      <c r="BB112" s="134"/>
      <c r="BC112" s="134"/>
      <c r="BD112" s="134"/>
      <c r="BE112" s="137">
        <f t="shared" si="0"/>
        <v>0</v>
      </c>
      <c r="BF112" s="137">
        <f t="shared" si="1"/>
        <v>0</v>
      </c>
      <c r="BG112" s="137">
        <f t="shared" si="2"/>
        <v>0</v>
      </c>
      <c r="BH112" s="137">
        <f t="shared" si="3"/>
        <v>0</v>
      </c>
      <c r="BI112" s="137">
        <f t="shared" si="4"/>
        <v>0</v>
      </c>
      <c r="BJ112" s="136" t="s">
        <v>99</v>
      </c>
      <c r="BK112" s="134"/>
      <c r="BL112" s="134"/>
      <c r="BM112" s="134"/>
    </row>
    <row r="113" spans="2:65" s="1" customFormat="1" ht="18" customHeight="1">
      <c r="B113" s="34"/>
      <c r="D113" s="221" t="s">
        <v>130</v>
      </c>
      <c r="E113" s="222"/>
      <c r="F113" s="222"/>
      <c r="J113" s="91">
        <v>0</v>
      </c>
      <c r="L113" s="133"/>
      <c r="M113" s="134"/>
      <c r="N113" s="135" t="s">
        <v>44</v>
      </c>
      <c r="O113" s="134"/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4"/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  <c r="AR113" s="134"/>
      <c r="AS113" s="134"/>
      <c r="AT113" s="134"/>
      <c r="AU113" s="134"/>
      <c r="AV113" s="134"/>
      <c r="AW113" s="134"/>
      <c r="AX113" s="134"/>
      <c r="AY113" s="136" t="s">
        <v>126</v>
      </c>
      <c r="AZ113" s="134"/>
      <c r="BA113" s="134"/>
      <c r="BB113" s="134"/>
      <c r="BC113" s="134"/>
      <c r="BD113" s="134"/>
      <c r="BE113" s="137">
        <f t="shared" si="0"/>
        <v>0</v>
      </c>
      <c r="BF113" s="137">
        <f t="shared" si="1"/>
        <v>0</v>
      </c>
      <c r="BG113" s="137">
        <f t="shared" si="2"/>
        <v>0</v>
      </c>
      <c r="BH113" s="137">
        <f t="shared" si="3"/>
        <v>0</v>
      </c>
      <c r="BI113" s="137">
        <f t="shared" si="4"/>
        <v>0</v>
      </c>
      <c r="BJ113" s="136" t="s">
        <v>99</v>
      </c>
      <c r="BK113" s="134"/>
      <c r="BL113" s="134"/>
      <c r="BM113" s="134"/>
    </row>
    <row r="114" spans="2:65" s="1" customFormat="1" ht="18" customHeight="1">
      <c r="B114" s="34"/>
      <c r="D114" s="90" t="s">
        <v>131</v>
      </c>
      <c r="J114" s="91">
        <f>ROUND(J30*T114,2)</f>
        <v>0</v>
      </c>
      <c r="L114" s="133"/>
      <c r="M114" s="134"/>
      <c r="N114" s="135" t="s">
        <v>44</v>
      </c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4"/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  <c r="AR114" s="134"/>
      <c r="AS114" s="134"/>
      <c r="AT114" s="134"/>
      <c r="AU114" s="134"/>
      <c r="AV114" s="134"/>
      <c r="AW114" s="134"/>
      <c r="AX114" s="134"/>
      <c r="AY114" s="136" t="s">
        <v>132</v>
      </c>
      <c r="AZ114" s="134"/>
      <c r="BA114" s="134"/>
      <c r="BB114" s="134"/>
      <c r="BC114" s="134"/>
      <c r="BD114" s="134"/>
      <c r="BE114" s="137">
        <f t="shared" si="0"/>
        <v>0</v>
      </c>
      <c r="BF114" s="137">
        <f t="shared" si="1"/>
        <v>0</v>
      </c>
      <c r="BG114" s="137">
        <f t="shared" si="2"/>
        <v>0</v>
      </c>
      <c r="BH114" s="137">
        <f t="shared" si="3"/>
        <v>0</v>
      </c>
      <c r="BI114" s="137">
        <f t="shared" si="4"/>
        <v>0</v>
      </c>
      <c r="BJ114" s="136" t="s">
        <v>99</v>
      </c>
      <c r="BK114" s="134"/>
      <c r="BL114" s="134"/>
      <c r="BM114" s="134"/>
    </row>
    <row r="115" spans="2:65" s="1" customFormat="1">
      <c r="B115" s="34"/>
      <c r="L115" s="34"/>
    </row>
    <row r="116" spans="2:65" s="1" customFormat="1" ht="29.25" customHeight="1">
      <c r="B116" s="34"/>
      <c r="C116" s="99" t="s">
        <v>96</v>
      </c>
      <c r="D116" s="100"/>
      <c r="E116" s="100"/>
      <c r="F116" s="100"/>
      <c r="G116" s="100"/>
      <c r="H116" s="100"/>
      <c r="I116" s="100"/>
      <c r="J116" s="101">
        <f>ROUND(J96+J108,2)</f>
        <v>0</v>
      </c>
      <c r="K116" s="100"/>
      <c r="L116" s="34"/>
    </row>
    <row r="117" spans="2:65" s="1" customFormat="1" ht="6.95" customHeight="1"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34"/>
    </row>
    <row r="121" spans="2:65" s="1" customFormat="1" ht="6.95" customHeight="1">
      <c r="B121" s="51"/>
      <c r="C121" s="52"/>
      <c r="D121" s="52"/>
      <c r="E121" s="52"/>
      <c r="F121" s="52"/>
      <c r="G121" s="52"/>
      <c r="H121" s="52"/>
      <c r="I121" s="52"/>
      <c r="J121" s="52"/>
      <c r="K121" s="52"/>
      <c r="L121" s="34"/>
    </row>
    <row r="122" spans="2:65" s="1" customFormat="1" ht="24.95" customHeight="1">
      <c r="B122" s="34"/>
      <c r="C122" s="21" t="s">
        <v>133</v>
      </c>
      <c r="L122" s="34"/>
    </row>
    <row r="123" spans="2:65" s="1" customFormat="1" ht="6.95" customHeight="1">
      <c r="B123" s="34"/>
      <c r="L123" s="34"/>
    </row>
    <row r="124" spans="2:65" s="1" customFormat="1" ht="12" customHeight="1">
      <c r="B124" s="34"/>
      <c r="C124" s="27" t="s">
        <v>15</v>
      </c>
      <c r="L124" s="34"/>
    </row>
    <row r="125" spans="2:65" s="1" customFormat="1" ht="16.5" customHeight="1">
      <c r="B125" s="34"/>
      <c r="E125" s="266" t="str">
        <f>E7</f>
        <v>Oprava fasády - Výpravňa a SZ ĽÚT, Jurajov Dvor</v>
      </c>
      <c r="F125" s="267"/>
      <c r="G125" s="267"/>
      <c r="H125" s="267"/>
      <c r="L125" s="34"/>
    </row>
    <row r="126" spans="2:65" s="1" customFormat="1" ht="12" customHeight="1">
      <c r="B126" s="34"/>
      <c r="C126" s="27" t="s">
        <v>108</v>
      </c>
      <c r="L126" s="34"/>
    </row>
    <row r="127" spans="2:65" s="1" customFormat="1" ht="16.5" customHeight="1">
      <c r="B127" s="34"/>
      <c r="E127" s="257" t="str">
        <f>E9</f>
        <v>Výpravňa a SZ ĽÚT, Jurajov Dvor</v>
      </c>
      <c r="F127" s="268"/>
      <c r="G127" s="268"/>
      <c r="H127" s="268"/>
      <c r="L127" s="34"/>
    </row>
    <row r="128" spans="2:65" s="1" customFormat="1" ht="6.95" customHeight="1">
      <c r="B128" s="34"/>
      <c r="L128" s="34"/>
    </row>
    <row r="129" spans="2:65" s="1" customFormat="1" ht="12" customHeight="1">
      <c r="B129" s="34"/>
      <c r="C129" s="27" t="s">
        <v>19</v>
      </c>
      <c r="F129" s="25" t="str">
        <f>F12</f>
        <v>Bratislava</v>
      </c>
      <c r="I129" s="27" t="s">
        <v>21</v>
      </c>
      <c r="J129" s="57" t="str">
        <f>IF(J12="","",J12)</f>
        <v>8. 3. 2024</v>
      </c>
      <c r="L129" s="34"/>
    </row>
    <row r="130" spans="2:65" s="1" customFormat="1" ht="6.95" customHeight="1">
      <c r="B130" s="34"/>
      <c r="L130" s="34"/>
    </row>
    <row r="131" spans="2:65" s="1" customFormat="1" ht="15.2" customHeight="1">
      <c r="B131" s="34"/>
      <c r="C131" s="27" t="s">
        <v>23</v>
      </c>
      <c r="F131" s="25" t="str">
        <f>E15</f>
        <v>Dopravný podnik Bratislava, akciová spoločnosť</v>
      </c>
      <c r="I131" s="27" t="s">
        <v>31</v>
      </c>
      <c r="J131" s="30" t="str">
        <f>E21</f>
        <v xml:space="preserve"> </v>
      </c>
      <c r="L131" s="34"/>
    </row>
    <row r="132" spans="2:65" s="1" customFormat="1" ht="15.2" customHeight="1">
      <c r="B132" s="34"/>
      <c r="C132" s="27" t="s">
        <v>29</v>
      </c>
      <c r="F132" s="25" t="str">
        <f>IF(E18="","",E18)</f>
        <v>Vyplň údaj</v>
      </c>
      <c r="I132" s="27" t="s">
        <v>34</v>
      </c>
      <c r="J132" s="30" t="str">
        <f>E24</f>
        <v xml:space="preserve"> </v>
      </c>
      <c r="L132" s="34"/>
    </row>
    <row r="133" spans="2:65" s="1" customFormat="1" ht="10.35" customHeight="1">
      <c r="B133" s="34"/>
      <c r="L133" s="34"/>
    </row>
    <row r="134" spans="2:65" s="10" customFormat="1" ht="29.25" customHeight="1">
      <c r="B134" s="138"/>
      <c r="C134" s="139" t="s">
        <v>134</v>
      </c>
      <c r="D134" s="140" t="s">
        <v>63</v>
      </c>
      <c r="E134" s="140" t="s">
        <v>59</v>
      </c>
      <c r="F134" s="140" t="s">
        <v>60</v>
      </c>
      <c r="G134" s="140" t="s">
        <v>135</v>
      </c>
      <c r="H134" s="140" t="s">
        <v>136</v>
      </c>
      <c r="I134" s="140" t="s">
        <v>137</v>
      </c>
      <c r="J134" s="141" t="s">
        <v>112</v>
      </c>
      <c r="K134" s="142" t="s">
        <v>138</v>
      </c>
      <c r="L134" s="138"/>
      <c r="M134" s="64" t="s">
        <v>1</v>
      </c>
      <c r="N134" s="65" t="s">
        <v>42</v>
      </c>
      <c r="O134" s="65" t="s">
        <v>139</v>
      </c>
      <c r="P134" s="65" t="s">
        <v>140</v>
      </c>
      <c r="Q134" s="65" t="s">
        <v>141</v>
      </c>
      <c r="R134" s="65" t="s">
        <v>142</v>
      </c>
      <c r="S134" s="65" t="s">
        <v>143</v>
      </c>
      <c r="T134" s="66" t="s">
        <v>144</v>
      </c>
    </row>
    <row r="135" spans="2:65" s="1" customFormat="1" ht="22.9" customHeight="1">
      <c r="B135" s="34"/>
      <c r="C135" s="69" t="s">
        <v>109</v>
      </c>
      <c r="J135" s="143">
        <f>BK135</f>
        <v>0</v>
      </c>
      <c r="L135" s="34"/>
      <c r="M135" s="67"/>
      <c r="N135" s="58"/>
      <c r="O135" s="58"/>
      <c r="P135" s="144">
        <f>P136+P297+P319+P323+P329</f>
        <v>0</v>
      </c>
      <c r="Q135" s="58"/>
      <c r="R135" s="144">
        <f>R136+R297+R319+R323+R329</f>
        <v>39.687893124460004</v>
      </c>
      <c r="S135" s="58"/>
      <c r="T135" s="145">
        <f>T136+T297+T319+T323+T329</f>
        <v>11.687138000000001</v>
      </c>
      <c r="AT135" s="17" t="s">
        <v>77</v>
      </c>
      <c r="AU135" s="17" t="s">
        <v>114</v>
      </c>
      <c r="BK135" s="146">
        <f>BK136+BK297+BK319+BK323+BK329</f>
        <v>0</v>
      </c>
    </row>
    <row r="136" spans="2:65" s="11" customFormat="1" ht="25.9" customHeight="1">
      <c r="B136" s="147"/>
      <c r="D136" s="148" t="s">
        <v>77</v>
      </c>
      <c r="E136" s="149" t="s">
        <v>145</v>
      </c>
      <c r="F136" s="149" t="s">
        <v>146</v>
      </c>
      <c r="I136" s="150"/>
      <c r="J136" s="130">
        <f>BK136</f>
        <v>0</v>
      </c>
      <c r="L136" s="147"/>
      <c r="M136" s="151"/>
      <c r="P136" s="152">
        <f>P137+P211+P295</f>
        <v>0</v>
      </c>
      <c r="R136" s="152">
        <f>R137+R211+R295</f>
        <v>39.487250652460006</v>
      </c>
      <c r="T136" s="153">
        <f>T137+T211+T295</f>
        <v>11.594393</v>
      </c>
      <c r="AR136" s="148" t="s">
        <v>86</v>
      </c>
      <c r="AT136" s="154" t="s">
        <v>77</v>
      </c>
      <c r="AU136" s="154" t="s">
        <v>78</v>
      </c>
      <c r="AY136" s="148" t="s">
        <v>147</v>
      </c>
      <c r="BK136" s="155">
        <f>BK137+BK211+BK295</f>
        <v>0</v>
      </c>
    </row>
    <row r="137" spans="2:65" s="11" customFormat="1" ht="22.9" customHeight="1">
      <c r="B137" s="147"/>
      <c r="D137" s="148" t="s">
        <v>77</v>
      </c>
      <c r="E137" s="156" t="s">
        <v>148</v>
      </c>
      <c r="F137" s="156" t="s">
        <v>149</v>
      </c>
      <c r="I137" s="150"/>
      <c r="J137" s="157">
        <f>BK137</f>
        <v>0</v>
      </c>
      <c r="L137" s="147"/>
      <c r="M137" s="151"/>
      <c r="P137" s="152">
        <f>SUM(P138:P210)</f>
        <v>0</v>
      </c>
      <c r="R137" s="152">
        <f>SUM(R138:R210)</f>
        <v>8.3344761802399994</v>
      </c>
      <c r="T137" s="153">
        <f>SUM(T138:T210)</f>
        <v>0</v>
      </c>
      <c r="AR137" s="148" t="s">
        <v>86</v>
      </c>
      <c r="AT137" s="154" t="s">
        <v>77</v>
      </c>
      <c r="AU137" s="154" t="s">
        <v>86</v>
      </c>
      <c r="AY137" s="148" t="s">
        <v>147</v>
      </c>
      <c r="BK137" s="155">
        <f>SUM(BK138:BK210)</f>
        <v>0</v>
      </c>
    </row>
    <row r="138" spans="2:65" s="1" customFormat="1" ht="37.9" customHeight="1">
      <c r="B138" s="34"/>
      <c r="C138" s="158" t="s">
        <v>86</v>
      </c>
      <c r="D138" s="158" t="s">
        <v>150</v>
      </c>
      <c r="E138" s="159" t="s">
        <v>151</v>
      </c>
      <c r="F138" s="160" t="s">
        <v>152</v>
      </c>
      <c r="G138" s="161" t="s">
        <v>153</v>
      </c>
      <c r="H138" s="162">
        <v>114.34399999999999</v>
      </c>
      <c r="I138" s="163"/>
      <c r="J138" s="164">
        <f>ROUND(I138*H138,2)</f>
        <v>0</v>
      </c>
      <c r="K138" s="165"/>
      <c r="L138" s="34"/>
      <c r="M138" s="166" t="s">
        <v>1</v>
      </c>
      <c r="N138" s="132" t="s">
        <v>44</v>
      </c>
      <c r="P138" s="167">
        <f>O138*H138</f>
        <v>0</v>
      </c>
      <c r="Q138" s="167">
        <v>2.0571000000000001E-4</v>
      </c>
      <c r="R138" s="167">
        <f>Q138*H138</f>
        <v>2.352170424E-2</v>
      </c>
      <c r="S138" s="167">
        <v>0</v>
      </c>
      <c r="T138" s="168">
        <f>S138*H138</f>
        <v>0</v>
      </c>
      <c r="AR138" s="169" t="s">
        <v>154</v>
      </c>
      <c r="AT138" s="169" t="s">
        <v>150</v>
      </c>
      <c r="AU138" s="169" t="s">
        <v>99</v>
      </c>
      <c r="AY138" s="17" t="s">
        <v>147</v>
      </c>
      <c r="BE138" s="95">
        <f>IF(N138="základná",J138,0)</f>
        <v>0</v>
      </c>
      <c r="BF138" s="95">
        <f>IF(N138="znížená",J138,0)</f>
        <v>0</v>
      </c>
      <c r="BG138" s="95">
        <f>IF(N138="zákl. prenesená",J138,0)</f>
        <v>0</v>
      </c>
      <c r="BH138" s="95">
        <f>IF(N138="zníž. prenesená",J138,0)</f>
        <v>0</v>
      </c>
      <c r="BI138" s="95">
        <f>IF(N138="nulová",J138,0)</f>
        <v>0</v>
      </c>
      <c r="BJ138" s="17" t="s">
        <v>99</v>
      </c>
      <c r="BK138" s="95">
        <f>ROUND(I138*H138,2)</f>
        <v>0</v>
      </c>
      <c r="BL138" s="17" t="s">
        <v>154</v>
      </c>
      <c r="BM138" s="169" t="s">
        <v>155</v>
      </c>
    </row>
    <row r="139" spans="2:65" s="12" customFormat="1">
      <c r="B139" s="170"/>
      <c r="D139" s="171" t="s">
        <v>156</v>
      </c>
      <c r="E139" s="172" t="s">
        <v>1</v>
      </c>
      <c r="F139" s="173" t="s">
        <v>157</v>
      </c>
      <c r="H139" s="174">
        <v>7.6130000000000004</v>
      </c>
      <c r="I139" s="175"/>
      <c r="L139" s="170"/>
      <c r="M139" s="176"/>
      <c r="T139" s="177"/>
      <c r="AT139" s="172" t="s">
        <v>156</v>
      </c>
      <c r="AU139" s="172" t="s">
        <v>99</v>
      </c>
      <c r="AV139" s="12" t="s">
        <v>99</v>
      </c>
      <c r="AW139" s="12" t="s">
        <v>33</v>
      </c>
      <c r="AX139" s="12" t="s">
        <v>78</v>
      </c>
      <c r="AY139" s="172" t="s">
        <v>147</v>
      </c>
    </row>
    <row r="140" spans="2:65" s="12" customFormat="1">
      <c r="B140" s="170"/>
      <c r="D140" s="171" t="s">
        <v>156</v>
      </c>
      <c r="E140" s="172" t="s">
        <v>1</v>
      </c>
      <c r="F140" s="173" t="s">
        <v>158</v>
      </c>
      <c r="H140" s="174">
        <v>17.038</v>
      </c>
      <c r="I140" s="175"/>
      <c r="L140" s="170"/>
      <c r="M140" s="176"/>
      <c r="T140" s="177"/>
      <c r="AT140" s="172" t="s">
        <v>156</v>
      </c>
      <c r="AU140" s="172" t="s">
        <v>99</v>
      </c>
      <c r="AV140" s="12" t="s">
        <v>99</v>
      </c>
      <c r="AW140" s="12" t="s">
        <v>33</v>
      </c>
      <c r="AX140" s="12" t="s">
        <v>78</v>
      </c>
      <c r="AY140" s="172" t="s">
        <v>147</v>
      </c>
    </row>
    <row r="141" spans="2:65" s="12" customFormat="1">
      <c r="B141" s="170"/>
      <c r="D141" s="171" t="s">
        <v>156</v>
      </c>
      <c r="E141" s="172" t="s">
        <v>1</v>
      </c>
      <c r="F141" s="173" t="s">
        <v>159</v>
      </c>
      <c r="H141" s="174">
        <v>6.67</v>
      </c>
      <c r="I141" s="175"/>
      <c r="L141" s="170"/>
      <c r="M141" s="176"/>
      <c r="T141" s="177"/>
      <c r="AT141" s="172" t="s">
        <v>156</v>
      </c>
      <c r="AU141" s="172" t="s">
        <v>99</v>
      </c>
      <c r="AV141" s="12" t="s">
        <v>99</v>
      </c>
      <c r="AW141" s="12" t="s">
        <v>33</v>
      </c>
      <c r="AX141" s="12" t="s">
        <v>78</v>
      </c>
      <c r="AY141" s="172" t="s">
        <v>147</v>
      </c>
    </row>
    <row r="142" spans="2:65" s="12" customFormat="1">
      <c r="B142" s="170"/>
      <c r="D142" s="171" t="s">
        <v>156</v>
      </c>
      <c r="E142" s="172" t="s">
        <v>1</v>
      </c>
      <c r="F142" s="173" t="s">
        <v>160</v>
      </c>
      <c r="H142" s="174">
        <v>9.2799999999999994</v>
      </c>
      <c r="I142" s="175"/>
      <c r="L142" s="170"/>
      <c r="M142" s="176"/>
      <c r="T142" s="177"/>
      <c r="AT142" s="172" t="s">
        <v>156</v>
      </c>
      <c r="AU142" s="172" t="s">
        <v>99</v>
      </c>
      <c r="AV142" s="12" t="s">
        <v>99</v>
      </c>
      <c r="AW142" s="12" t="s">
        <v>33</v>
      </c>
      <c r="AX142" s="12" t="s">
        <v>78</v>
      </c>
      <c r="AY142" s="172" t="s">
        <v>147</v>
      </c>
    </row>
    <row r="143" spans="2:65" s="12" customFormat="1">
      <c r="B143" s="170"/>
      <c r="D143" s="171" t="s">
        <v>156</v>
      </c>
      <c r="E143" s="172" t="s">
        <v>1</v>
      </c>
      <c r="F143" s="173" t="s">
        <v>161</v>
      </c>
      <c r="H143" s="174">
        <v>0.60499999999999998</v>
      </c>
      <c r="I143" s="175"/>
      <c r="L143" s="170"/>
      <c r="M143" s="176"/>
      <c r="T143" s="177"/>
      <c r="AT143" s="172" t="s">
        <v>156</v>
      </c>
      <c r="AU143" s="172" t="s">
        <v>99</v>
      </c>
      <c r="AV143" s="12" t="s">
        <v>99</v>
      </c>
      <c r="AW143" s="12" t="s">
        <v>33</v>
      </c>
      <c r="AX143" s="12" t="s">
        <v>78</v>
      </c>
      <c r="AY143" s="172" t="s">
        <v>147</v>
      </c>
    </row>
    <row r="144" spans="2:65" s="12" customFormat="1">
      <c r="B144" s="170"/>
      <c r="D144" s="171" t="s">
        <v>156</v>
      </c>
      <c r="E144" s="172" t="s">
        <v>1</v>
      </c>
      <c r="F144" s="173" t="s">
        <v>162</v>
      </c>
      <c r="H144" s="174">
        <v>4.2880000000000003</v>
      </c>
      <c r="I144" s="175"/>
      <c r="L144" s="170"/>
      <c r="M144" s="176"/>
      <c r="T144" s="177"/>
      <c r="AT144" s="172" t="s">
        <v>156</v>
      </c>
      <c r="AU144" s="172" t="s">
        <v>99</v>
      </c>
      <c r="AV144" s="12" t="s">
        <v>99</v>
      </c>
      <c r="AW144" s="12" t="s">
        <v>33</v>
      </c>
      <c r="AX144" s="12" t="s">
        <v>78</v>
      </c>
      <c r="AY144" s="172" t="s">
        <v>147</v>
      </c>
    </row>
    <row r="145" spans="2:65" s="12" customFormat="1">
      <c r="B145" s="170"/>
      <c r="D145" s="171" t="s">
        <v>156</v>
      </c>
      <c r="E145" s="172" t="s">
        <v>1</v>
      </c>
      <c r="F145" s="173" t="s">
        <v>163</v>
      </c>
      <c r="H145" s="174">
        <v>3.1779999999999999</v>
      </c>
      <c r="I145" s="175"/>
      <c r="L145" s="170"/>
      <c r="M145" s="176"/>
      <c r="T145" s="177"/>
      <c r="AT145" s="172" t="s">
        <v>156</v>
      </c>
      <c r="AU145" s="172" t="s">
        <v>99</v>
      </c>
      <c r="AV145" s="12" t="s">
        <v>99</v>
      </c>
      <c r="AW145" s="12" t="s">
        <v>33</v>
      </c>
      <c r="AX145" s="12" t="s">
        <v>78</v>
      </c>
      <c r="AY145" s="172" t="s">
        <v>147</v>
      </c>
    </row>
    <row r="146" spans="2:65" s="12" customFormat="1">
      <c r="B146" s="170"/>
      <c r="D146" s="171" t="s">
        <v>156</v>
      </c>
      <c r="E146" s="172" t="s">
        <v>1</v>
      </c>
      <c r="F146" s="173" t="s">
        <v>164</v>
      </c>
      <c r="H146" s="174">
        <v>10.15</v>
      </c>
      <c r="I146" s="175"/>
      <c r="L146" s="170"/>
      <c r="M146" s="176"/>
      <c r="T146" s="177"/>
      <c r="AT146" s="172" t="s">
        <v>156</v>
      </c>
      <c r="AU146" s="172" t="s">
        <v>99</v>
      </c>
      <c r="AV146" s="12" t="s">
        <v>99</v>
      </c>
      <c r="AW146" s="12" t="s">
        <v>33</v>
      </c>
      <c r="AX146" s="12" t="s">
        <v>78</v>
      </c>
      <c r="AY146" s="172" t="s">
        <v>147</v>
      </c>
    </row>
    <row r="147" spans="2:65" s="12" customFormat="1">
      <c r="B147" s="170"/>
      <c r="D147" s="171" t="s">
        <v>156</v>
      </c>
      <c r="E147" s="172" t="s">
        <v>1</v>
      </c>
      <c r="F147" s="173" t="s">
        <v>165</v>
      </c>
      <c r="H147" s="174">
        <v>2.1030000000000002</v>
      </c>
      <c r="I147" s="175"/>
      <c r="L147" s="170"/>
      <c r="M147" s="176"/>
      <c r="T147" s="177"/>
      <c r="AT147" s="172" t="s">
        <v>156</v>
      </c>
      <c r="AU147" s="172" t="s">
        <v>99</v>
      </c>
      <c r="AV147" s="12" t="s">
        <v>99</v>
      </c>
      <c r="AW147" s="12" t="s">
        <v>33</v>
      </c>
      <c r="AX147" s="12" t="s">
        <v>78</v>
      </c>
      <c r="AY147" s="172" t="s">
        <v>147</v>
      </c>
    </row>
    <row r="148" spans="2:65" s="12" customFormat="1">
      <c r="B148" s="170"/>
      <c r="D148" s="171" t="s">
        <v>156</v>
      </c>
      <c r="E148" s="172" t="s">
        <v>1</v>
      </c>
      <c r="F148" s="173" t="s">
        <v>166</v>
      </c>
      <c r="H148" s="174">
        <v>1.103</v>
      </c>
      <c r="I148" s="175"/>
      <c r="L148" s="170"/>
      <c r="M148" s="176"/>
      <c r="T148" s="177"/>
      <c r="AT148" s="172" t="s">
        <v>156</v>
      </c>
      <c r="AU148" s="172" t="s">
        <v>99</v>
      </c>
      <c r="AV148" s="12" t="s">
        <v>99</v>
      </c>
      <c r="AW148" s="12" t="s">
        <v>33</v>
      </c>
      <c r="AX148" s="12" t="s">
        <v>78</v>
      </c>
      <c r="AY148" s="172" t="s">
        <v>147</v>
      </c>
    </row>
    <row r="149" spans="2:65" s="12" customFormat="1">
      <c r="B149" s="170"/>
      <c r="D149" s="171" t="s">
        <v>156</v>
      </c>
      <c r="E149" s="172" t="s">
        <v>1</v>
      </c>
      <c r="F149" s="173" t="s">
        <v>158</v>
      </c>
      <c r="H149" s="174">
        <v>17.038</v>
      </c>
      <c r="I149" s="175"/>
      <c r="L149" s="170"/>
      <c r="M149" s="176"/>
      <c r="T149" s="177"/>
      <c r="AT149" s="172" t="s">
        <v>156</v>
      </c>
      <c r="AU149" s="172" t="s">
        <v>99</v>
      </c>
      <c r="AV149" s="12" t="s">
        <v>99</v>
      </c>
      <c r="AW149" s="12" t="s">
        <v>33</v>
      </c>
      <c r="AX149" s="12" t="s">
        <v>78</v>
      </c>
      <c r="AY149" s="172" t="s">
        <v>147</v>
      </c>
    </row>
    <row r="150" spans="2:65" s="12" customFormat="1">
      <c r="B150" s="170"/>
      <c r="D150" s="171" t="s">
        <v>156</v>
      </c>
      <c r="E150" s="172" t="s">
        <v>1</v>
      </c>
      <c r="F150" s="173" t="s">
        <v>159</v>
      </c>
      <c r="H150" s="174">
        <v>6.67</v>
      </c>
      <c r="I150" s="175"/>
      <c r="L150" s="170"/>
      <c r="M150" s="176"/>
      <c r="T150" s="177"/>
      <c r="AT150" s="172" t="s">
        <v>156</v>
      </c>
      <c r="AU150" s="172" t="s">
        <v>99</v>
      </c>
      <c r="AV150" s="12" t="s">
        <v>99</v>
      </c>
      <c r="AW150" s="12" t="s">
        <v>33</v>
      </c>
      <c r="AX150" s="12" t="s">
        <v>78</v>
      </c>
      <c r="AY150" s="172" t="s">
        <v>147</v>
      </c>
    </row>
    <row r="151" spans="2:65" s="12" customFormat="1">
      <c r="B151" s="170"/>
      <c r="D151" s="171" t="s">
        <v>156</v>
      </c>
      <c r="E151" s="172" t="s">
        <v>1</v>
      </c>
      <c r="F151" s="173" t="s">
        <v>160</v>
      </c>
      <c r="H151" s="174">
        <v>9.2799999999999994</v>
      </c>
      <c r="I151" s="175"/>
      <c r="L151" s="170"/>
      <c r="M151" s="176"/>
      <c r="T151" s="177"/>
      <c r="AT151" s="172" t="s">
        <v>156</v>
      </c>
      <c r="AU151" s="172" t="s">
        <v>99</v>
      </c>
      <c r="AV151" s="12" t="s">
        <v>99</v>
      </c>
      <c r="AW151" s="12" t="s">
        <v>33</v>
      </c>
      <c r="AX151" s="12" t="s">
        <v>78</v>
      </c>
      <c r="AY151" s="172" t="s">
        <v>147</v>
      </c>
    </row>
    <row r="152" spans="2:65" s="12" customFormat="1">
      <c r="B152" s="170"/>
      <c r="D152" s="171" t="s">
        <v>156</v>
      </c>
      <c r="E152" s="172" t="s">
        <v>1</v>
      </c>
      <c r="F152" s="173" t="s">
        <v>167</v>
      </c>
      <c r="H152" s="174">
        <v>1.845</v>
      </c>
      <c r="I152" s="175"/>
      <c r="L152" s="170"/>
      <c r="M152" s="176"/>
      <c r="T152" s="177"/>
      <c r="AT152" s="172" t="s">
        <v>156</v>
      </c>
      <c r="AU152" s="172" t="s">
        <v>99</v>
      </c>
      <c r="AV152" s="12" t="s">
        <v>99</v>
      </c>
      <c r="AW152" s="12" t="s">
        <v>33</v>
      </c>
      <c r="AX152" s="12" t="s">
        <v>78</v>
      </c>
      <c r="AY152" s="172" t="s">
        <v>147</v>
      </c>
    </row>
    <row r="153" spans="2:65" s="12" customFormat="1">
      <c r="B153" s="170"/>
      <c r="D153" s="171" t="s">
        <v>156</v>
      </c>
      <c r="E153" s="172" t="s">
        <v>1</v>
      </c>
      <c r="F153" s="173" t="s">
        <v>168</v>
      </c>
      <c r="H153" s="174">
        <v>17.483000000000001</v>
      </c>
      <c r="I153" s="175"/>
      <c r="L153" s="170"/>
      <c r="M153" s="176"/>
      <c r="T153" s="177"/>
      <c r="AT153" s="172" t="s">
        <v>156</v>
      </c>
      <c r="AU153" s="172" t="s">
        <v>99</v>
      </c>
      <c r="AV153" s="12" t="s">
        <v>99</v>
      </c>
      <c r="AW153" s="12" t="s">
        <v>33</v>
      </c>
      <c r="AX153" s="12" t="s">
        <v>78</v>
      </c>
      <c r="AY153" s="172" t="s">
        <v>147</v>
      </c>
    </row>
    <row r="154" spans="2:65" s="13" customFormat="1">
      <c r="B154" s="178"/>
      <c r="D154" s="171" t="s">
        <v>156</v>
      </c>
      <c r="E154" s="179" t="s">
        <v>1</v>
      </c>
      <c r="F154" s="180" t="s">
        <v>169</v>
      </c>
      <c r="H154" s="181">
        <v>114.34399999999999</v>
      </c>
      <c r="I154" s="182"/>
      <c r="L154" s="178"/>
      <c r="M154" s="183"/>
      <c r="T154" s="184"/>
      <c r="AT154" s="179" t="s">
        <v>156</v>
      </c>
      <c r="AU154" s="179" t="s">
        <v>99</v>
      </c>
      <c r="AV154" s="13" t="s">
        <v>154</v>
      </c>
      <c r="AW154" s="13" t="s">
        <v>33</v>
      </c>
      <c r="AX154" s="13" t="s">
        <v>86</v>
      </c>
      <c r="AY154" s="179" t="s">
        <v>147</v>
      </c>
    </row>
    <row r="155" spans="2:65" s="1" customFormat="1" ht="37.9" customHeight="1">
      <c r="B155" s="34"/>
      <c r="C155" s="158" t="s">
        <v>99</v>
      </c>
      <c r="D155" s="158" t="s">
        <v>150</v>
      </c>
      <c r="E155" s="159" t="s">
        <v>170</v>
      </c>
      <c r="F155" s="160" t="s">
        <v>171</v>
      </c>
      <c r="G155" s="161" t="s">
        <v>153</v>
      </c>
      <c r="H155" s="162">
        <v>21.8</v>
      </c>
      <c r="I155" s="163"/>
      <c r="J155" s="164">
        <f>ROUND(I155*H155,2)</f>
        <v>0</v>
      </c>
      <c r="K155" s="165"/>
      <c r="L155" s="34"/>
      <c r="M155" s="166" t="s">
        <v>1</v>
      </c>
      <c r="N155" s="132" t="s">
        <v>44</v>
      </c>
      <c r="P155" s="167">
        <f>O155*H155</f>
        <v>0</v>
      </c>
      <c r="Q155" s="167">
        <v>1.4999999999999999E-4</v>
      </c>
      <c r="R155" s="167">
        <f>Q155*H155</f>
        <v>3.2699999999999999E-3</v>
      </c>
      <c r="S155" s="167">
        <v>0</v>
      </c>
      <c r="T155" s="168">
        <f>S155*H155</f>
        <v>0</v>
      </c>
      <c r="AR155" s="169" t="s">
        <v>154</v>
      </c>
      <c r="AT155" s="169" t="s">
        <v>150</v>
      </c>
      <c r="AU155" s="169" t="s">
        <v>99</v>
      </c>
      <c r="AY155" s="17" t="s">
        <v>147</v>
      </c>
      <c r="BE155" s="95">
        <f>IF(N155="základná",J155,0)</f>
        <v>0</v>
      </c>
      <c r="BF155" s="95">
        <f>IF(N155="znížená",J155,0)</f>
        <v>0</v>
      </c>
      <c r="BG155" s="95">
        <f>IF(N155="zákl. prenesená",J155,0)</f>
        <v>0</v>
      </c>
      <c r="BH155" s="95">
        <f>IF(N155="zníž. prenesená",J155,0)</f>
        <v>0</v>
      </c>
      <c r="BI155" s="95">
        <f>IF(N155="nulová",J155,0)</f>
        <v>0</v>
      </c>
      <c r="BJ155" s="17" t="s">
        <v>99</v>
      </c>
      <c r="BK155" s="95">
        <f>ROUND(I155*H155,2)</f>
        <v>0</v>
      </c>
      <c r="BL155" s="17" t="s">
        <v>154</v>
      </c>
      <c r="BM155" s="169" t="s">
        <v>172</v>
      </c>
    </row>
    <row r="156" spans="2:65" s="12" customFormat="1">
      <c r="B156" s="170"/>
      <c r="D156" s="171" t="s">
        <v>156</v>
      </c>
      <c r="E156" s="172" t="s">
        <v>1</v>
      </c>
      <c r="F156" s="173" t="s">
        <v>173</v>
      </c>
      <c r="H156" s="174">
        <v>16.8</v>
      </c>
      <c r="I156" s="175"/>
      <c r="L156" s="170"/>
      <c r="M156" s="176"/>
      <c r="T156" s="177"/>
      <c r="AT156" s="172" t="s">
        <v>156</v>
      </c>
      <c r="AU156" s="172" t="s">
        <v>99</v>
      </c>
      <c r="AV156" s="12" t="s">
        <v>99</v>
      </c>
      <c r="AW156" s="12" t="s">
        <v>33</v>
      </c>
      <c r="AX156" s="12" t="s">
        <v>78</v>
      </c>
      <c r="AY156" s="172" t="s">
        <v>147</v>
      </c>
    </row>
    <row r="157" spans="2:65" s="12" customFormat="1">
      <c r="B157" s="170"/>
      <c r="D157" s="171" t="s">
        <v>156</v>
      </c>
      <c r="E157" s="172" t="s">
        <v>1</v>
      </c>
      <c r="F157" s="173" t="s">
        <v>174</v>
      </c>
      <c r="H157" s="174">
        <v>5</v>
      </c>
      <c r="I157" s="175"/>
      <c r="L157" s="170"/>
      <c r="M157" s="176"/>
      <c r="T157" s="177"/>
      <c r="AT157" s="172" t="s">
        <v>156</v>
      </c>
      <c r="AU157" s="172" t="s">
        <v>99</v>
      </c>
      <c r="AV157" s="12" t="s">
        <v>99</v>
      </c>
      <c r="AW157" s="12" t="s">
        <v>33</v>
      </c>
      <c r="AX157" s="12" t="s">
        <v>78</v>
      </c>
      <c r="AY157" s="172" t="s">
        <v>147</v>
      </c>
    </row>
    <row r="158" spans="2:65" s="13" customFormat="1">
      <c r="B158" s="178"/>
      <c r="D158" s="171" t="s">
        <v>156</v>
      </c>
      <c r="E158" s="179" t="s">
        <v>1</v>
      </c>
      <c r="F158" s="180" t="s">
        <v>169</v>
      </c>
      <c r="H158" s="181">
        <v>21.8</v>
      </c>
      <c r="I158" s="182"/>
      <c r="L158" s="178"/>
      <c r="M158" s="183"/>
      <c r="T158" s="184"/>
      <c r="AT158" s="179" t="s">
        <v>156</v>
      </c>
      <c r="AU158" s="179" t="s">
        <v>99</v>
      </c>
      <c r="AV158" s="13" t="s">
        <v>154</v>
      </c>
      <c r="AW158" s="13" t="s">
        <v>33</v>
      </c>
      <c r="AX158" s="13" t="s">
        <v>86</v>
      </c>
      <c r="AY158" s="179" t="s">
        <v>147</v>
      </c>
    </row>
    <row r="159" spans="2:65" s="1" customFormat="1" ht="24.2" customHeight="1">
      <c r="B159" s="34"/>
      <c r="C159" s="158" t="s">
        <v>175</v>
      </c>
      <c r="D159" s="158" t="s">
        <v>150</v>
      </c>
      <c r="E159" s="159" t="s">
        <v>176</v>
      </c>
      <c r="F159" s="160" t="s">
        <v>177</v>
      </c>
      <c r="G159" s="161" t="s">
        <v>153</v>
      </c>
      <c r="H159" s="162">
        <v>21.8</v>
      </c>
      <c r="I159" s="163"/>
      <c r="J159" s="164">
        <f>ROUND(I159*H159,2)</f>
        <v>0</v>
      </c>
      <c r="K159" s="165"/>
      <c r="L159" s="34"/>
      <c r="M159" s="166" t="s">
        <v>1</v>
      </c>
      <c r="N159" s="132" t="s">
        <v>44</v>
      </c>
      <c r="P159" s="167">
        <f>O159*H159</f>
        <v>0</v>
      </c>
      <c r="Q159" s="167">
        <v>2.9199999999999999E-3</v>
      </c>
      <c r="R159" s="167">
        <f>Q159*H159</f>
        <v>6.3656000000000004E-2</v>
      </c>
      <c r="S159" s="167">
        <v>0</v>
      </c>
      <c r="T159" s="168">
        <f>S159*H159</f>
        <v>0</v>
      </c>
      <c r="AR159" s="169" t="s">
        <v>154</v>
      </c>
      <c r="AT159" s="169" t="s">
        <v>150</v>
      </c>
      <c r="AU159" s="169" t="s">
        <v>99</v>
      </c>
      <c r="AY159" s="17" t="s">
        <v>147</v>
      </c>
      <c r="BE159" s="95">
        <f>IF(N159="základná",J159,0)</f>
        <v>0</v>
      </c>
      <c r="BF159" s="95">
        <f>IF(N159="znížená",J159,0)</f>
        <v>0</v>
      </c>
      <c r="BG159" s="95">
        <f>IF(N159="zákl. prenesená",J159,0)</f>
        <v>0</v>
      </c>
      <c r="BH159" s="95">
        <f>IF(N159="zníž. prenesená",J159,0)</f>
        <v>0</v>
      </c>
      <c r="BI159" s="95">
        <f>IF(N159="nulová",J159,0)</f>
        <v>0</v>
      </c>
      <c r="BJ159" s="17" t="s">
        <v>99</v>
      </c>
      <c r="BK159" s="95">
        <f>ROUND(I159*H159,2)</f>
        <v>0</v>
      </c>
      <c r="BL159" s="17" t="s">
        <v>154</v>
      </c>
      <c r="BM159" s="169" t="s">
        <v>178</v>
      </c>
    </row>
    <row r="160" spans="2:65" s="12" customFormat="1">
      <c r="B160" s="170"/>
      <c r="D160" s="171" t="s">
        <v>156</v>
      </c>
      <c r="E160" s="172" t="s">
        <v>1</v>
      </c>
      <c r="F160" s="173" t="s">
        <v>173</v>
      </c>
      <c r="H160" s="174">
        <v>16.8</v>
      </c>
      <c r="I160" s="175"/>
      <c r="L160" s="170"/>
      <c r="M160" s="176"/>
      <c r="T160" s="177"/>
      <c r="AT160" s="172" t="s">
        <v>156</v>
      </c>
      <c r="AU160" s="172" t="s">
        <v>99</v>
      </c>
      <c r="AV160" s="12" t="s">
        <v>99</v>
      </c>
      <c r="AW160" s="12" t="s">
        <v>33</v>
      </c>
      <c r="AX160" s="12" t="s">
        <v>78</v>
      </c>
      <c r="AY160" s="172" t="s">
        <v>147</v>
      </c>
    </row>
    <row r="161" spans="2:65" s="12" customFormat="1">
      <c r="B161" s="170"/>
      <c r="D161" s="171" t="s">
        <v>156</v>
      </c>
      <c r="E161" s="172" t="s">
        <v>1</v>
      </c>
      <c r="F161" s="173" t="s">
        <v>174</v>
      </c>
      <c r="H161" s="174">
        <v>5</v>
      </c>
      <c r="I161" s="175"/>
      <c r="L161" s="170"/>
      <c r="M161" s="176"/>
      <c r="T161" s="177"/>
      <c r="AT161" s="172" t="s">
        <v>156</v>
      </c>
      <c r="AU161" s="172" t="s">
        <v>99</v>
      </c>
      <c r="AV161" s="12" t="s">
        <v>99</v>
      </c>
      <c r="AW161" s="12" t="s">
        <v>33</v>
      </c>
      <c r="AX161" s="12" t="s">
        <v>78</v>
      </c>
      <c r="AY161" s="172" t="s">
        <v>147</v>
      </c>
    </row>
    <row r="162" spans="2:65" s="13" customFormat="1">
      <c r="B162" s="178"/>
      <c r="D162" s="171" t="s">
        <v>156</v>
      </c>
      <c r="E162" s="179" t="s">
        <v>1</v>
      </c>
      <c r="F162" s="180" t="s">
        <v>169</v>
      </c>
      <c r="H162" s="181">
        <v>21.8</v>
      </c>
      <c r="I162" s="182"/>
      <c r="L162" s="178"/>
      <c r="M162" s="183"/>
      <c r="T162" s="184"/>
      <c r="AT162" s="179" t="s">
        <v>156</v>
      </c>
      <c r="AU162" s="179" t="s">
        <v>99</v>
      </c>
      <c r="AV162" s="13" t="s">
        <v>154</v>
      </c>
      <c r="AW162" s="13" t="s">
        <v>33</v>
      </c>
      <c r="AX162" s="13" t="s">
        <v>86</v>
      </c>
      <c r="AY162" s="179" t="s">
        <v>147</v>
      </c>
    </row>
    <row r="163" spans="2:65" s="1" customFormat="1" ht="37.9" customHeight="1">
      <c r="B163" s="34"/>
      <c r="C163" s="158" t="s">
        <v>154</v>
      </c>
      <c r="D163" s="158" t="s">
        <v>150</v>
      </c>
      <c r="E163" s="159" t="s">
        <v>179</v>
      </c>
      <c r="F163" s="160" t="s">
        <v>180</v>
      </c>
      <c r="G163" s="161" t="s">
        <v>153</v>
      </c>
      <c r="H163" s="162">
        <v>549.49199999999996</v>
      </c>
      <c r="I163" s="163"/>
      <c r="J163" s="164">
        <f>ROUND(I163*H163,2)</f>
        <v>0</v>
      </c>
      <c r="K163" s="165"/>
      <c r="L163" s="34"/>
      <c r="M163" s="166" t="s">
        <v>1</v>
      </c>
      <c r="N163" s="132" t="s">
        <v>44</v>
      </c>
      <c r="P163" s="167">
        <f>O163*H163</f>
        <v>0</v>
      </c>
      <c r="Q163" s="167">
        <v>6.3990000000000002E-3</v>
      </c>
      <c r="R163" s="167">
        <f>Q163*H163</f>
        <v>3.516199308</v>
      </c>
      <c r="S163" s="167">
        <v>0</v>
      </c>
      <c r="T163" s="168">
        <f>S163*H163</f>
        <v>0</v>
      </c>
      <c r="AR163" s="169" t="s">
        <v>154</v>
      </c>
      <c r="AT163" s="169" t="s">
        <v>150</v>
      </c>
      <c r="AU163" s="169" t="s">
        <v>99</v>
      </c>
      <c r="AY163" s="17" t="s">
        <v>147</v>
      </c>
      <c r="BE163" s="95">
        <f>IF(N163="základná",J163,0)</f>
        <v>0</v>
      </c>
      <c r="BF163" s="95">
        <f>IF(N163="znížená",J163,0)</f>
        <v>0</v>
      </c>
      <c r="BG163" s="95">
        <f>IF(N163="zákl. prenesená",J163,0)</f>
        <v>0</v>
      </c>
      <c r="BH163" s="95">
        <f>IF(N163="zníž. prenesená",J163,0)</f>
        <v>0</v>
      </c>
      <c r="BI163" s="95">
        <f>IF(N163="nulová",J163,0)</f>
        <v>0</v>
      </c>
      <c r="BJ163" s="17" t="s">
        <v>99</v>
      </c>
      <c r="BK163" s="95">
        <f>ROUND(I163*H163,2)</f>
        <v>0</v>
      </c>
      <c r="BL163" s="17" t="s">
        <v>154</v>
      </c>
      <c r="BM163" s="169" t="s">
        <v>181</v>
      </c>
    </row>
    <row r="164" spans="2:65" s="12" customFormat="1">
      <c r="B164" s="170"/>
      <c r="D164" s="171" t="s">
        <v>156</v>
      </c>
      <c r="E164" s="172" t="s">
        <v>1</v>
      </c>
      <c r="F164" s="173" t="s">
        <v>100</v>
      </c>
      <c r="H164" s="174">
        <v>549.49199999999996</v>
      </c>
      <c r="I164" s="175"/>
      <c r="L164" s="170"/>
      <c r="M164" s="176"/>
      <c r="T164" s="177"/>
      <c r="AT164" s="172" t="s">
        <v>156</v>
      </c>
      <c r="AU164" s="172" t="s">
        <v>99</v>
      </c>
      <c r="AV164" s="12" t="s">
        <v>99</v>
      </c>
      <c r="AW164" s="12" t="s">
        <v>33</v>
      </c>
      <c r="AX164" s="12" t="s">
        <v>78</v>
      </c>
      <c r="AY164" s="172" t="s">
        <v>147</v>
      </c>
    </row>
    <row r="165" spans="2:65" s="13" customFormat="1">
      <c r="B165" s="178"/>
      <c r="D165" s="171" t="s">
        <v>156</v>
      </c>
      <c r="E165" s="179" t="s">
        <v>1</v>
      </c>
      <c r="F165" s="180" t="s">
        <v>169</v>
      </c>
      <c r="H165" s="181">
        <v>549.49199999999996</v>
      </c>
      <c r="I165" s="182"/>
      <c r="L165" s="178"/>
      <c r="M165" s="183"/>
      <c r="T165" s="184"/>
      <c r="AT165" s="179" t="s">
        <v>156</v>
      </c>
      <c r="AU165" s="179" t="s">
        <v>99</v>
      </c>
      <c r="AV165" s="13" t="s">
        <v>154</v>
      </c>
      <c r="AW165" s="13" t="s">
        <v>33</v>
      </c>
      <c r="AX165" s="13" t="s">
        <v>86</v>
      </c>
      <c r="AY165" s="179" t="s">
        <v>147</v>
      </c>
    </row>
    <row r="166" spans="2:65" s="1" customFormat="1" ht="37.9" customHeight="1">
      <c r="B166" s="34"/>
      <c r="C166" s="158" t="s">
        <v>182</v>
      </c>
      <c r="D166" s="158" t="s">
        <v>150</v>
      </c>
      <c r="E166" s="159" t="s">
        <v>183</v>
      </c>
      <c r="F166" s="160" t="s">
        <v>184</v>
      </c>
      <c r="G166" s="161" t="s">
        <v>153</v>
      </c>
      <c r="H166" s="162">
        <v>549.49199999999996</v>
      </c>
      <c r="I166" s="163"/>
      <c r="J166" s="164">
        <f>ROUND(I166*H166,2)</f>
        <v>0</v>
      </c>
      <c r="K166" s="165"/>
      <c r="L166" s="34"/>
      <c r="M166" s="166" t="s">
        <v>1</v>
      </c>
      <c r="N166" s="132" t="s">
        <v>44</v>
      </c>
      <c r="P166" s="167">
        <f>O166*H166</f>
        <v>0</v>
      </c>
      <c r="Q166" s="167">
        <v>1.4999999999999999E-4</v>
      </c>
      <c r="R166" s="167">
        <f>Q166*H166</f>
        <v>8.2423799999999992E-2</v>
      </c>
      <c r="S166" s="167">
        <v>0</v>
      </c>
      <c r="T166" s="168">
        <f>S166*H166</f>
        <v>0</v>
      </c>
      <c r="AR166" s="169" t="s">
        <v>154</v>
      </c>
      <c r="AT166" s="169" t="s">
        <v>150</v>
      </c>
      <c r="AU166" s="169" t="s">
        <v>99</v>
      </c>
      <c r="AY166" s="17" t="s">
        <v>147</v>
      </c>
      <c r="BE166" s="95">
        <f>IF(N166="základná",J166,0)</f>
        <v>0</v>
      </c>
      <c r="BF166" s="95">
        <f>IF(N166="znížená",J166,0)</f>
        <v>0</v>
      </c>
      <c r="BG166" s="95">
        <f>IF(N166="zákl. prenesená",J166,0)</f>
        <v>0</v>
      </c>
      <c r="BH166" s="95">
        <f>IF(N166="zníž. prenesená",J166,0)</f>
        <v>0</v>
      </c>
      <c r="BI166" s="95">
        <f>IF(N166="nulová",J166,0)</f>
        <v>0</v>
      </c>
      <c r="BJ166" s="17" t="s">
        <v>99</v>
      </c>
      <c r="BK166" s="95">
        <f>ROUND(I166*H166,2)</f>
        <v>0</v>
      </c>
      <c r="BL166" s="17" t="s">
        <v>154</v>
      </c>
      <c r="BM166" s="169" t="s">
        <v>185</v>
      </c>
    </row>
    <row r="167" spans="2:65" s="12" customFormat="1">
      <c r="B167" s="170"/>
      <c r="D167" s="171" t="s">
        <v>156</v>
      </c>
      <c r="E167" s="172" t="s">
        <v>1</v>
      </c>
      <c r="F167" s="173" t="s">
        <v>100</v>
      </c>
      <c r="H167" s="174">
        <v>549.49199999999996</v>
      </c>
      <c r="I167" s="175"/>
      <c r="L167" s="170"/>
      <c r="M167" s="176"/>
      <c r="T167" s="177"/>
      <c r="AT167" s="172" t="s">
        <v>156</v>
      </c>
      <c r="AU167" s="172" t="s">
        <v>99</v>
      </c>
      <c r="AV167" s="12" t="s">
        <v>99</v>
      </c>
      <c r="AW167" s="12" t="s">
        <v>33</v>
      </c>
      <c r="AX167" s="12" t="s">
        <v>86</v>
      </c>
      <c r="AY167" s="172" t="s">
        <v>147</v>
      </c>
    </row>
    <row r="168" spans="2:65" s="1" customFormat="1" ht="24.2" customHeight="1">
      <c r="B168" s="34"/>
      <c r="C168" s="158" t="s">
        <v>148</v>
      </c>
      <c r="D168" s="158" t="s">
        <v>150</v>
      </c>
      <c r="E168" s="159" t="s">
        <v>186</v>
      </c>
      <c r="F168" s="160" t="s">
        <v>187</v>
      </c>
      <c r="G168" s="161" t="s">
        <v>153</v>
      </c>
      <c r="H168" s="162">
        <v>549.49199999999996</v>
      </c>
      <c r="I168" s="163"/>
      <c r="J168" s="164">
        <f>ROUND(I168*H168,2)</f>
        <v>0</v>
      </c>
      <c r="K168" s="165"/>
      <c r="L168" s="34"/>
      <c r="M168" s="166" t="s">
        <v>1</v>
      </c>
      <c r="N168" s="132" t="s">
        <v>44</v>
      </c>
      <c r="P168" s="167">
        <f>O168*H168</f>
        <v>0</v>
      </c>
      <c r="Q168" s="167">
        <v>3.3E-3</v>
      </c>
      <c r="R168" s="167">
        <f>Q168*H168</f>
        <v>1.8133235999999999</v>
      </c>
      <c r="S168" s="167">
        <v>0</v>
      </c>
      <c r="T168" s="168">
        <f>S168*H168</f>
        <v>0</v>
      </c>
      <c r="AR168" s="169" t="s">
        <v>154</v>
      </c>
      <c r="AT168" s="169" t="s">
        <v>150</v>
      </c>
      <c r="AU168" s="169" t="s">
        <v>99</v>
      </c>
      <c r="AY168" s="17" t="s">
        <v>147</v>
      </c>
      <c r="BE168" s="95">
        <f>IF(N168="základná",J168,0)</f>
        <v>0</v>
      </c>
      <c r="BF168" s="95">
        <f>IF(N168="znížená",J168,0)</f>
        <v>0</v>
      </c>
      <c r="BG168" s="95">
        <f>IF(N168="zákl. prenesená",J168,0)</f>
        <v>0</v>
      </c>
      <c r="BH168" s="95">
        <f>IF(N168="zníž. prenesená",J168,0)</f>
        <v>0</v>
      </c>
      <c r="BI168" s="95">
        <f>IF(N168="nulová",J168,0)</f>
        <v>0</v>
      </c>
      <c r="BJ168" s="17" t="s">
        <v>99</v>
      </c>
      <c r="BK168" s="95">
        <f>ROUND(I168*H168,2)</f>
        <v>0</v>
      </c>
      <c r="BL168" s="17" t="s">
        <v>154</v>
      </c>
      <c r="BM168" s="169" t="s">
        <v>188</v>
      </c>
    </row>
    <row r="169" spans="2:65" s="12" customFormat="1">
      <c r="B169" s="170"/>
      <c r="D169" s="171" t="s">
        <v>156</v>
      </c>
      <c r="E169" s="172" t="s">
        <v>1</v>
      </c>
      <c r="F169" s="173" t="s">
        <v>100</v>
      </c>
      <c r="H169" s="174">
        <v>549.49199999999996</v>
      </c>
      <c r="I169" s="175"/>
      <c r="L169" s="170"/>
      <c r="M169" s="176"/>
      <c r="T169" s="177"/>
      <c r="AT169" s="172" t="s">
        <v>156</v>
      </c>
      <c r="AU169" s="172" t="s">
        <v>99</v>
      </c>
      <c r="AV169" s="12" t="s">
        <v>99</v>
      </c>
      <c r="AW169" s="12" t="s">
        <v>33</v>
      </c>
      <c r="AX169" s="12" t="s">
        <v>86</v>
      </c>
      <c r="AY169" s="172" t="s">
        <v>147</v>
      </c>
    </row>
    <row r="170" spans="2:65" s="1" customFormat="1" ht="24.2" customHeight="1">
      <c r="B170" s="34"/>
      <c r="C170" s="158" t="s">
        <v>189</v>
      </c>
      <c r="D170" s="158" t="s">
        <v>150</v>
      </c>
      <c r="E170" s="159" t="s">
        <v>190</v>
      </c>
      <c r="F170" s="160" t="s">
        <v>191</v>
      </c>
      <c r="G170" s="161" t="s">
        <v>153</v>
      </c>
      <c r="H170" s="162">
        <v>549.49199999999996</v>
      </c>
      <c r="I170" s="163"/>
      <c r="J170" s="164">
        <f>ROUND(I170*H170,2)</f>
        <v>0</v>
      </c>
      <c r="K170" s="165"/>
      <c r="L170" s="34"/>
      <c r="M170" s="166" t="s">
        <v>1</v>
      </c>
      <c r="N170" s="132" t="s">
        <v>44</v>
      </c>
      <c r="P170" s="167">
        <f>O170*H170</f>
        <v>0</v>
      </c>
      <c r="Q170" s="167">
        <v>5.1539999999999997E-3</v>
      </c>
      <c r="R170" s="167">
        <f>Q170*H170</f>
        <v>2.8320817679999997</v>
      </c>
      <c r="S170" s="167">
        <v>0</v>
      </c>
      <c r="T170" s="168">
        <f>S170*H170</f>
        <v>0</v>
      </c>
      <c r="AR170" s="169" t="s">
        <v>154</v>
      </c>
      <c r="AT170" s="169" t="s">
        <v>150</v>
      </c>
      <c r="AU170" s="169" t="s">
        <v>99</v>
      </c>
      <c r="AY170" s="17" t="s">
        <v>147</v>
      </c>
      <c r="BE170" s="95">
        <f>IF(N170="základná",J170,0)</f>
        <v>0</v>
      </c>
      <c r="BF170" s="95">
        <f>IF(N170="znížená",J170,0)</f>
        <v>0</v>
      </c>
      <c r="BG170" s="95">
        <f>IF(N170="zákl. prenesená",J170,0)</f>
        <v>0</v>
      </c>
      <c r="BH170" s="95">
        <f>IF(N170="zníž. prenesená",J170,0)</f>
        <v>0</v>
      </c>
      <c r="BI170" s="95">
        <f>IF(N170="nulová",J170,0)</f>
        <v>0</v>
      </c>
      <c r="BJ170" s="17" t="s">
        <v>99</v>
      </c>
      <c r="BK170" s="95">
        <f>ROUND(I170*H170,2)</f>
        <v>0</v>
      </c>
      <c r="BL170" s="17" t="s">
        <v>154</v>
      </c>
      <c r="BM170" s="169" t="s">
        <v>192</v>
      </c>
    </row>
    <row r="171" spans="2:65" s="12" customFormat="1" ht="22.5">
      <c r="B171" s="170"/>
      <c r="D171" s="171" t="s">
        <v>156</v>
      </c>
      <c r="E171" s="172" t="s">
        <v>1</v>
      </c>
      <c r="F171" s="173" t="s">
        <v>193</v>
      </c>
      <c r="H171" s="174">
        <v>218.82599999999999</v>
      </c>
      <c r="I171" s="175"/>
      <c r="L171" s="170"/>
      <c r="M171" s="176"/>
      <c r="T171" s="177"/>
      <c r="AT171" s="172" t="s">
        <v>156</v>
      </c>
      <c r="AU171" s="172" t="s">
        <v>99</v>
      </c>
      <c r="AV171" s="12" t="s">
        <v>99</v>
      </c>
      <c r="AW171" s="12" t="s">
        <v>33</v>
      </c>
      <c r="AX171" s="12" t="s">
        <v>78</v>
      </c>
      <c r="AY171" s="172" t="s">
        <v>147</v>
      </c>
    </row>
    <row r="172" spans="2:65" s="14" customFormat="1">
      <c r="B172" s="185"/>
      <c r="D172" s="171" t="s">
        <v>156</v>
      </c>
      <c r="E172" s="186" t="s">
        <v>1</v>
      </c>
      <c r="F172" s="187" t="s">
        <v>194</v>
      </c>
      <c r="H172" s="186" t="s">
        <v>1</v>
      </c>
      <c r="I172" s="188"/>
      <c r="L172" s="185"/>
      <c r="M172" s="189"/>
      <c r="T172" s="190"/>
      <c r="AT172" s="186" t="s">
        <v>156</v>
      </c>
      <c r="AU172" s="186" t="s">
        <v>99</v>
      </c>
      <c r="AV172" s="14" t="s">
        <v>86</v>
      </c>
      <c r="AW172" s="14" t="s">
        <v>33</v>
      </c>
      <c r="AX172" s="14" t="s">
        <v>78</v>
      </c>
      <c r="AY172" s="186" t="s">
        <v>147</v>
      </c>
    </row>
    <row r="173" spans="2:65" s="12" customFormat="1">
      <c r="B173" s="170"/>
      <c r="D173" s="171" t="s">
        <v>156</v>
      </c>
      <c r="E173" s="172" t="s">
        <v>1</v>
      </c>
      <c r="F173" s="173" t="s">
        <v>195</v>
      </c>
      <c r="H173" s="174">
        <v>-7.6130000000000004</v>
      </c>
      <c r="I173" s="175"/>
      <c r="L173" s="170"/>
      <c r="M173" s="176"/>
      <c r="T173" s="177"/>
      <c r="AT173" s="172" t="s">
        <v>156</v>
      </c>
      <c r="AU173" s="172" t="s">
        <v>99</v>
      </c>
      <c r="AV173" s="12" t="s">
        <v>99</v>
      </c>
      <c r="AW173" s="12" t="s">
        <v>33</v>
      </c>
      <c r="AX173" s="12" t="s">
        <v>78</v>
      </c>
      <c r="AY173" s="172" t="s">
        <v>147</v>
      </c>
    </row>
    <row r="174" spans="2:65" s="12" customFormat="1">
      <c r="B174" s="170"/>
      <c r="D174" s="171" t="s">
        <v>156</v>
      </c>
      <c r="E174" s="172" t="s">
        <v>1</v>
      </c>
      <c r="F174" s="173" t="s">
        <v>196</v>
      </c>
      <c r="H174" s="174">
        <v>-17.038</v>
      </c>
      <c r="I174" s="175"/>
      <c r="L174" s="170"/>
      <c r="M174" s="176"/>
      <c r="T174" s="177"/>
      <c r="AT174" s="172" t="s">
        <v>156</v>
      </c>
      <c r="AU174" s="172" t="s">
        <v>99</v>
      </c>
      <c r="AV174" s="12" t="s">
        <v>99</v>
      </c>
      <c r="AW174" s="12" t="s">
        <v>33</v>
      </c>
      <c r="AX174" s="12" t="s">
        <v>78</v>
      </c>
      <c r="AY174" s="172" t="s">
        <v>147</v>
      </c>
    </row>
    <row r="175" spans="2:65" s="12" customFormat="1">
      <c r="B175" s="170"/>
      <c r="D175" s="171" t="s">
        <v>156</v>
      </c>
      <c r="E175" s="172" t="s">
        <v>1</v>
      </c>
      <c r="F175" s="173" t="s">
        <v>197</v>
      </c>
      <c r="H175" s="174">
        <v>-6.67</v>
      </c>
      <c r="I175" s="175"/>
      <c r="L175" s="170"/>
      <c r="M175" s="176"/>
      <c r="T175" s="177"/>
      <c r="AT175" s="172" t="s">
        <v>156</v>
      </c>
      <c r="AU175" s="172" t="s">
        <v>99</v>
      </c>
      <c r="AV175" s="12" t="s">
        <v>99</v>
      </c>
      <c r="AW175" s="12" t="s">
        <v>33</v>
      </c>
      <c r="AX175" s="12" t="s">
        <v>78</v>
      </c>
      <c r="AY175" s="172" t="s">
        <v>147</v>
      </c>
    </row>
    <row r="176" spans="2:65" s="12" customFormat="1">
      <c r="B176" s="170"/>
      <c r="D176" s="171" t="s">
        <v>156</v>
      </c>
      <c r="E176" s="172" t="s">
        <v>1</v>
      </c>
      <c r="F176" s="173" t="s">
        <v>198</v>
      </c>
      <c r="H176" s="174">
        <v>-9.2799999999999994</v>
      </c>
      <c r="I176" s="175"/>
      <c r="L176" s="170"/>
      <c r="M176" s="176"/>
      <c r="T176" s="177"/>
      <c r="AT176" s="172" t="s">
        <v>156</v>
      </c>
      <c r="AU176" s="172" t="s">
        <v>99</v>
      </c>
      <c r="AV176" s="12" t="s">
        <v>99</v>
      </c>
      <c r="AW176" s="12" t="s">
        <v>33</v>
      </c>
      <c r="AX176" s="12" t="s">
        <v>78</v>
      </c>
      <c r="AY176" s="172" t="s">
        <v>147</v>
      </c>
    </row>
    <row r="177" spans="2:51" s="12" customFormat="1">
      <c r="B177" s="170"/>
      <c r="D177" s="171" t="s">
        <v>156</v>
      </c>
      <c r="E177" s="172" t="s">
        <v>1</v>
      </c>
      <c r="F177" s="173" t="s">
        <v>199</v>
      </c>
      <c r="H177" s="174">
        <v>-0.60499999999999998</v>
      </c>
      <c r="I177" s="175"/>
      <c r="L177" s="170"/>
      <c r="M177" s="176"/>
      <c r="T177" s="177"/>
      <c r="AT177" s="172" t="s">
        <v>156</v>
      </c>
      <c r="AU177" s="172" t="s">
        <v>99</v>
      </c>
      <c r="AV177" s="12" t="s">
        <v>99</v>
      </c>
      <c r="AW177" s="12" t="s">
        <v>33</v>
      </c>
      <c r="AX177" s="12" t="s">
        <v>78</v>
      </c>
      <c r="AY177" s="172" t="s">
        <v>147</v>
      </c>
    </row>
    <row r="178" spans="2:51" s="12" customFormat="1">
      <c r="B178" s="170"/>
      <c r="D178" s="171" t="s">
        <v>156</v>
      </c>
      <c r="E178" s="172" t="s">
        <v>1</v>
      </c>
      <c r="F178" s="173" t="s">
        <v>200</v>
      </c>
      <c r="H178" s="174">
        <v>-4.2880000000000003</v>
      </c>
      <c r="I178" s="175"/>
      <c r="L178" s="170"/>
      <c r="M178" s="176"/>
      <c r="T178" s="177"/>
      <c r="AT178" s="172" t="s">
        <v>156</v>
      </c>
      <c r="AU178" s="172" t="s">
        <v>99</v>
      </c>
      <c r="AV178" s="12" t="s">
        <v>99</v>
      </c>
      <c r="AW178" s="12" t="s">
        <v>33</v>
      </c>
      <c r="AX178" s="12" t="s">
        <v>78</v>
      </c>
      <c r="AY178" s="172" t="s">
        <v>147</v>
      </c>
    </row>
    <row r="179" spans="2:51" s="12" customFormat="1">
      <c r="B179" s="170"/>
      <c r="D179" s="171" t="s">
        <v>156</v>
      </c>
      <c r="E179" s="172" t="s">
        <v>1</v>
      </c>
      <c r="F179" s="173" t="s">
        <v>201</v>
      </c>
      <c r="H179" s="174">
        <v>-3.1779999999999999</v>
      </c>
      <c r="I179" s="175"/>
      <c r="L179" s="170"/>
      <c r="M179" s="176"/>
      <c r="T179" s="177"/>
      <c r="AT179" s="172" t="s">
        <v>156</v>
      </c>
      <c r="AU179" s="172" t="s">
        <v>99</v>
      </c>
      <c r="AV179" s="12" t="s">
        <v>99</v>
      </c>
      <c r="AW179" s="12" t="s">
        <v>33</v>
      </c>
      <c r="AX179" s="12" t="s">
        <v>78</v>
      </c>
      <c r="AY179" s="172" t="s">
        <v>147</v>
      </c>
    </row>
    <row r="180" spans="2:51" s="12" customFormat="1" ht="33.75">
      <c r="B180" s="170"/>
      <c r="D180" s="171" t="s">
        <v>156</v>
      </c>
      <c r="E180" s="172" t="s">
        <v>1</v>
      </c>
      <c r="F180" s="173" t="s">
        <v>202</v>
      </c>
      <c r="H180" s="174">
        <v>364.68400000000003</v>
      </c>
      <c r="I180" s="175"/>
      <c r="L180" s="170"/>
      <c r="M180" s="176"/>
      <c r="T180" s="177"/>
      <c r="AT180" s="172" t="s">
        <v>156</v>
      </c>
      <c r="AU180" s="172" t="s">
        <v>99</v>
      </c>
      <c r="AV180" s="12" t="s">
        <v>99</v>
      </c>
      <c r="AW180" s="12" t="s">
        <v>33</v>
      </c>
      <c r="AX180" s="12" t="s">
        <v>78</v>
      </c>
      <c r="AY180" s="172" t="s">
        <v>147</v>
      </c>
    </row>
    <row r="181" spans="2:51" s="14" customFormat="1">
      <c r="B181" s="185"/>
      <c r="D181" s="171" t="s">
        <v>156</v>
      </c>
      <c r="E181" s="186" t="s">
        <v>1</v>
      </c>
      <c r="F181" s="187" t="s">
        <v>194</v>
      </c>
      <c r="H181" s="186" t="s">
        <v>1</v>
      </c>
      <c r="I181" s="188"/>
      <c r="L181" s="185"/>
      <c r="M181" s="189"/>
      <c r="T181" s="190"/>
      <c r="AT181" s="186" t="s">
        <v>156</v>
      </c>
      <c r="AU181" s="186" t="s">
        <v>99</v>
      </c>
      <c r="AV181" s="14" t="s">
        <v>86</v>
      </c>
      <c r="AW181" s="14" t="s">
        <v>33</v>
      </c>
      <c r="AX181" s="14" t="s">
        <v>78</v>
      </c>
      <c r="AY181" s="186" t="s">
        <v>147</v>
      </c>
    </row>
    <row r="182" spans="2:51" s="12" customFormat="1">
      <c r="B182" s="170"/>
      <c r="D182" s="171" t="s">
        <v>156</v>
      </c>
      <c r="E182" s="172" t="s">
        <v>1</v>
      </c>
      <c r="F182" s="173" t="s">
        <v>203</v>
      </c>
      <c r="H182" s="174">
        <v>-10.15</v>
      </c>
      <c r="I182" s="175"/>
      <c r="L182" s="170"/>
      <c r="M182" s="176"/>
      <c r="T182" s="177"/>
      <c r="AT182" s="172" t="s">
        <v>156</v>
      </c>
      <c r="AU182" s="172" t="s">
        <v>99</v>
      </c>
      <c r="AV182" s="12" t="s">
        <v>99</v>
      </c>
      <c r="AW182" s="12" t="s">
        <v>33</v>
      </c>
      <c r="AX182" s="12" t="s">
        <v>78</v>
      </c>
      <c r="AY182" s="172" t="s">
        <v>147</v>
      </c>
    </row>
    <row r="183" spans="2:51" s="12" customFormat="1">
      <c r="B183" s="170"/>
      <c r="D183" s="171" t="s">
        <v>156</v>
      </c>
      <c r="E183" s="172" t="s">
        <v>1</v>
      </c>
      <c r="F183" s="173" t="s">
        <v>204</v>
      </c>
      <c r="H183" s="174">
        <v>-2.1030000000000002</v>
      </c>
      <c r="I183" s="175"/>
      <c r="L183" s="170"/>
      <c r="M183" s="176"/>
      <c r="T183" s="177"/>
      <c r="AT183" s="172" t="s">
        <v>156</v>
      </c>
      <c r="AU183" s="172" t="s">
        <v>99</v>
      </c>
      <c r="AV183" s="12" t="s">
        <v>99</v>
      </c>
      <c r="AW183" s="12" t="s">
        <v>33</v>
      </c>
      <c r="AX183" s="12" t="s">
        <v>78</v>
      </c>
      <c r="AY183" s="172" t="s">
        <v>147</v>
      </c>
    </row>
    <row r="184" spans="2:51" s="12" customFormat="1">
      <c r="B184" s="170"/>
      <c r="D184" s="171" t="s">
        <v>156</v>
      </c>
      <c r="E184" s="172" t="s">
        <v>1</v>
      </c>
      <c r="F184" s="173" t="s">
        <v>205</v>
      </c>
      <c r="H184" s="174">
        <v>-1.103</v>
      </c>
      <c r="I184" s="175"/>
      <c r="L184" s="170"/>
      <c r="M184" s="176"/>
      <c r="T184" s="177"/>
      <c r="AT184" s="172" t="s">
        <v>156</v>
      </c>
      <c r="AU184" s="172" t="s">
        <v>99</v>
      </c>
      <c r="AV184" s="12" t="s">
        <v>99</v>
      </c>
      <c r="AW184" s="12" t="s">
        <v>33</v>
      </c>
      <c r="AX184" s="12" t="s">
        <v>78</v>
      </c>
      <c r="AY184" s="172" t="s">
        <v>147</v>
      </c>
    </row>
    <row r="185" spans="2:51" s="12" customFormat="1">
      <c r="B185" s="170"/>
      <c r="D185" s="171" t="s">
        <v>156</v>
      </c>
      <c r="E185" s="172" t="s">
        <v>1</v>
      </c>
      <c r="F185" s="173" t="s">
        <v>196</v>
      </c>
      <c r="H185" s="174">
        <v>-17.038</v>
      </c>
      <c r="I185" s="175"/>
      <c r="L185" s="170"/>
      <c r="M185" s="176"/>
      <c r="T185" s="177"/>
      <c r="AT185" s="172" t="s">
        <v>156</v>
      </c>
      <c r="AU185" s="172" t="s">
        <v>99</v>
      </c>
      <c r="AV185" s="12" t="s">
        <v>99</v>
      </c>
      <c r="AW185" s="12" t="s">
        <v>33</v>
      </c>
      <c r="AX185" s="12" t="s">
        <v>78</v>
      </c>
      <c r="AY185" s="172" t="s">
        <v>147</v>
      </c>
    </row>
    <row r="186" spans="2:51" s="12" customFormat="1">
      <c r="B186" s="170"/>
      <c r="D186" s="171" t="s">
        <v>156</v>
      </c>
      <c r="E186" s="172" t="s">
        <v>1</v>
      </c>
      <c r="F186" s="173" t="s">
        <v>197</v>
      </c>
      <c r="H186" s="174">
        <v>-6.67</v>
      </c>
      <c r="I186" s="175"/>
      <c r="L186" s="170"/>
      <c r="M186" s="176"/>
      <c r="T186" s="177"/>
      <c r="AT186" s="172" t="s">
        <v>156</v>
      </c>
      <c r="AU186" s="172" t="s">
        <v>99</v>
      </c>
      <c r="AV186" s="12" t="s">
        <v>99</v>
      </c>
      <c r="AW186" s="12" t="s">
        <v>33</v>
      </c>
      <c r="AX186" s="12" t="s">
        <v>78</v>
      </c>
      <c r="AY186" s="172" t="s">
        <v>147</v>
      </c>
    </row>
    <row r="187" spans="2:51" s="12" customFormat="1">
      <c r="B187" s="170"/>
      <c r="D187" s="171" t="s">
        <v>156</v>
      </c>
      <c r="E187" s="172" t="s">
        <v>1</v>
      </c>
      <c r="F187" s="173" t="s">
        <v>198</v>
      </c>
      <c r="H187" s="174">
        <v>-9.2799999999999994</v>
      </c>
      <c r="I187" s="175"/>
      <c r="L187" s="170"/>
      <c r="M187" s="176"/>
      <c r="T187" s="177"/>
      <c r="AT187" s="172" t="s">
        <v>156</v>
      </c>
      <c r="AU187" s="172" t="s">
        <v>99</v>
      </c>
      <c r="AV187" s="12" t="s">
        <v>99</v>
      </c>
      <c r="AW187" s="12" t="s">
        <v>33</v>
      </c>
      <c r="AX187" s="12" t="s">
        <v>78</v>
      </c>
      <c r="AY187" s="172" t="s">
        <v>147</v>
      </c>
    </row>
    <row r="188" spans="2:51" s="12" customFormat="1">
      <c r="B188" s="170"/>
      <c r="D188" s="171" t="s">
        <v>156</v>
      </c>
      <c r="E188" s="172" t="s">
        <v>1</v>
      </c>
      <c r="F188" s="173" t="s">
        <v>206</v>
      </c>
      <c r="H188" s="174">
        <v>-1.845</v>
      </c>
      <c r="I188" s="175"/>
      <c r="L188" s="170"/>
      <c r="M188" s="176"/>
      <c r="T188" s="177"/>
      <c r="AT188" s="172" t="s">
        <v>156</v>
      </c>
      <c r="AU188" s="172" t="s">
        <v>99</v>
      </c>
      <c r="AV188" s="12" t="s">
        <v>99</v>
      </c>
      <c r="AW188" s="12" t="s">
        <v>33</v>
      </c>
      <c r="AX188" s="12" t="s">
        <v>78</v>
      </c>
      <c r="AY188" s="172" t="s">
        <v>147</v>
      </c>
    </row>
    <row r="189" spans="2:51" s="12" customFormat="1">
      <c r="B189" s="170"/>
      <c r="D189" s="171" t="s">
        <v>156</v>
      </c>
      <c r="E189" s="172" t="s">
        <v>1</v>
      </c>
      <c r="F189" s="173" t="s">
        <v>207</v>
      </c>
      <c r="H189" s="174">
        <v>-17.483000000000001</v>
      </c>
      <c r="I189" s="175"/>
      <c r="L189" s="170"/>
      <c r="M189" s="176"/>
      <c r="T189" s="177"/>
      <c r="AT189" s="172" t="s">
        <v>156</v>
      </c>
      <c r="AU189" s="172" t="s">
        <v>99</v>
      </c>
      <c r="AV189" s="12" t="s">
        <v>99</v>
      </c>
      <c r="AW189" s="12" t="s">
        <v>33</v>
      </c>
      <c r="AX189" s="12" t="s">
        <v>78</v>
      </c>
      <c r="AY189" s="172" t="s">
        <v>147</v>
      </c>
    </row>
    <row r="190" spans="2:51" s="12" customFormat="1">
      <c r="B190" s="170"/>
      <c r="D190" s="171" t="s">
        <v>156</v>
      </c>
      <c r="E190" s="172" t="s">
        <v>1</v>
      </c>
      <c r="F190" s="173" t="s">
        <v>208</v>
      </c>
      <c r="H190" s="174">
        <v>10.08</v>
      </c>
      <c r="I190" s="175"/>
      <c r="L190" s="170"/>
      <c r="M190" s="176"/>
      <c r="T190" s="177"/>
      <c r="AT190" s="172" t="s">
        <v>156</v>
      </c>
      <c r="AU190" s="172" t="s">
        <v>99</v>
      </c>
      <c r="AV190" s="12" t="s">
        <v>99</v>
      </c>
      <c r="AW190" s="12" t="s">
        <v>33</v>
      </c>
      <c r="AX190" s="12" t="s">
        <v>78</v>
      </c>
      <c r="AY190" s="172" t="s">
        <v>147</v>
      </c>
    </row>
    <row r="191" spans="2:51" s="12" customFormat="1">
      <c r="B191" s="170"/>
      <c r="D191" s="171" t="s">
        <v>156</v>
      </c>
      <c r="E191" s="172" t="s">
        <v>1</v>
      </c>
      <c r="F191" s="173" t="s">
        <v>209</v>
      </c>
      <c r="H191" s="174">
        <v>8.4</v>
      </c>
      <c r="I191" s="175"/>
      <c r="L191" s="170"/>
      <c r="M191" s="176"/>
      <c r="T191" s="177"/>
      <c r="AT191" s="172" t="s">
        <v>156</v>
      </c>
      <c r="AU191" s="172" t="s">
        <v>99</v>
      </c>
      <c r="AV191" s="12" t="s">
        <v>99</v>
      </c>
      <c r="AW191" s="12" t="s">
        <v>33</v>
      </c>
      <c r="AX191" s="12" t="s">
        <v>78</v>
      </c>
      <c r="AY191" s="172" t="s">
        <v>147</v>
      </c>
    </row>
    <row r="192" spans="2:51" s="14" customFormat="1">
      <c r="B192" s="185"/>
      <c r="D192" s="171" t="s">
        <v>156</v>
      </c>
      <c r="E192" s="186" t="s">
        <v>1</v>
      </c>
      <c r="F192" s="187" t="s">
        <v>210</v>
      </c>
      <c r="H192" s="186" t="s">
        <v>1</v>
      </c>
      <c r="I192" s="188"/>
      <c r="L192" s="185"/>
      <c r="M192" s="189"/>
      <c r="T192" s="190"/>
      <c r="AT192" s="186" t="s">
        <v>156</v>
      </c>
      <c r="AU192" s="186" t="s">
        <v>99</v>
      </c>
      <c r="AV192" s="14" t="s">
        <v>86</v>
      </c>
      <c r="AW192" s="14" t="s">
        <v>33</v>
      </c>
      <c r="AX192" s="14" t="s">
        <v>78</v>
      </c>
      <c r="AY192" s="186" t="s">
        <v>147</v>
      </c>
    </row>
    <row r="193" spans="2:51" s="12" customFormat="1">
      <c r="B193" s="170"/>
      <c r="D193" s="171" t="s">
        <v>156</v>
      </c>
      <c r="E193" s="172" t="s">
        <v>1</v>
      </c>
      <c r="F193" s="173" t="s">
        <v>211</v>
      </c>
      <c r="H193" s="174">
        <v>2.79</v>
      </c>
      <c r="I193" s="175"/>
      <c r="L193" s="170"/>
      <c r="M193" s="176"/>
      <c r="T193" s="177"/>
      <c r="AT193" s="172" t="s">
        <v>156</v>
      </c>
      <c r="AU193" s="172" t="s">
        <v>99</v>
      </c>
      <c r="AV193" s="12" t="s">
        <v>99</v>
      </c>
      <c r="AW193" s="12" t="s">
        <v>33</v>
      </c>
      <c r="AX193" s="12" t="s">
        <v>78</v>
      </c>
      <c r="AY193" s="172" t="s">
        <v>147</v>
      </c>
    </row>
    <row r="194" spans="2:51" s="12" customFormat="1">
      <c r="B194" s="170"/>
      <c r="D194" s="171" t="s">
        <v>156</v>
      </c>
      <c r="E194" s="172" t="s">
        <v>1</v>
      </c>
      <c r="F194" s="173" t="s">
        <v>212</v>
      </c>
      <c r="H194" s="174">
        <v>5.25</v>
      </c>
      <c r="I194" s="175"/>
      <c r="L194" s="170"/>
      <c r="M194" s="176"/>
      <c r="T194" s="177"/>
      <c r="AT194" s="172" t="s">
        <v>156</v>
      </c>
      <c r="AU194" s="172" t="s">
        <v>99</v>
      </c>
      <c r="AV194" s="12" t="s">
        <v>99</v>
      </c>
      <c r="AW194" s="12" t="s">
        <v>33</v>
      </c>
      <c r="AX194" s="12" t="s">
        <v>78</v>
      </c>
      <c r="AY194" s="172" t="s">
        <v>147</v>
      </c>
    </row>
    <row r="195" spans="2:51" s="12" customFormat="1">
      <c r="B195" s="170"/>
      <c r="D195" s="171" t="s">
        <v>156</v>
      </c>
      <c r="E195" s="172" t="s">
        <v>1</v>
      </c>
      <c r="F195" s="173" t="s">
        <v>213</v>
      </c>
      <c r="H195" s="174">
        <v>3.24</v>
      </c>
      <c r="I195" s="175"/>
      <c r="L195" s="170"/>
      <c r="M195" s="176"/>
      <c r="T195" s="177"/>
      <c r="AT195" s="172" t="s">
        <v>156</v>
      </c>
      <c r="AU195" s="172" t="s">
        <v>99</v>
      </c>
      <c r="AV195" s="12" t="s">
        <v>99</v>
      </c>
      <c r="AW195" s="12" t="s">
        <v>33</v>
      </c>
      <c r="AX195" s="12" t="s">
        <v>78</v>
      </c>
      <c r="AY195" s="172" t="s">
        <v>147</v>
      </c>
    </row>
    <row r="196" spans="2:51" s="12" customFormat="1">
      <c r="B196" s="170"/>
      <c r="D196" s="171" t="s">
        <v>156</v>
      </c>
      <c r="E196" s="172" t="s">
        <v>1</v>
      </c>
      <c r="F196" s="173" t="s">
        <v>214</v>
      </c>
      <c r="H196" s="174">
        <v>1.86</v>
      </c>
      <c r="I196" s="175"/>
      <c r="L196" s="170"/>
      <c r="M196" s="176"/>
      <c r="T196" s="177"/>
      <c r="AT196" s="172" t="s">
        <v>156</v>
      </c>
      <c r="AU196" s="172" t="s">
        <v>99</v>
      </c>
      <c r="AV196" s="12" t="s">
        <v>99</v>
      </c>
      <c r="AW196" s="12" t="s">
        <v>33</v>
      </c>
      <c r="AX196" s="12" t="s">
        <v>78</v>
      </c>
      <c r="AY196" s="172" t="s">
        <v>147</v>
      </c>
    </row>
    <row r="197" spans="2:51" s="12" customFormat="1">
      <c r="B197" s="170"/>
      <c r="D197" s="171" t="s">
        <v>156</v>
      </c>
      <c r="E197" s="172" t="s">
        <v>1</v>
      </c>
      <c r="F197" s="173" t="s">
        <v>215</v>
      </c>
      <c r="H197" s="174">
        <v>0.66</v>
      </c>
      <c r="I197" s="175"/>
      <c r="L197" s="170"/>
      <c r="M197" s="176"/>
      <c r="T197" s="177"/>
      <c r="AT197" s="172" t="s">
        <v>156</v>
      </c>
      <c r="AU197" s="172" t="s">
        <v>99</v>
      </c>
      <c r="AV197" s="12" t="s">
        <v>99</v>
      </c>
      <c r="AW197" s="12" t="s">
        <v>33</v>
      </c>
      <c r="AX197" s="12" t="s">
        <v>78</v>
      </c>
      <c r="AY197" s="172" t="s">
        <v>147</v>
      </c>
    </row>
    <row r="198" spans="2:51" s="12" customFormat="1">
      <c r="B198" s="170"/>
      <c r="D198" s="171" t="s">
        <v>156</v>
      </c>
      <c r="E198" s="172" t="s">
        <v>1</v>
      </c>
      <c r="F198" s="173" t="s">
        <v>216</v>
      </c>
      <c r="H198" s="174">
        <v>1.33</v>
      </c>
      <c r="I198" s="175"/>
      <c r="L198" s="170"/>
      <c r="M198" s="176"/>
      <c r="T198" s="177"/>
      <c r="AT198" s="172" t="s">
        <v>156</v>
      </c>
      <c r="AU198" s="172" t="s">
        <v>99</v>
      </c>
      <c r="AV198" s="12" t="s">
        <v>99</v>
      </c>
      <c r="AW198" s="12" t="s">
        <v>33</v>
      </c>
      <c r="AX198" s="12" t="s">
        <v>78</v>
      </c>
      <c r="AY198" s="172" t="s">
        <v>147</v>
      </c>
    </row>
    <row r="199" spans="2:51" s="12" customFormat="1">
      <c r="B199" s="170"/>
      <c r="D199" s="171" t="s">
        <v>156</v>
      </c>
      <c r="E199" s="172" t="s">
        <v>1</v>
      </c>
      <c r="F199" s="173" t="s">
        <v>217</v>
      </c>
      <c r="H199" s="174">
        <v>1.1299999999999999</v>
      </c>
      <c r="I199" s="175"/>
      <c r="L199" s="170"/>
      <c r="M199" s="176"/>
      <c r="T199" s="177"/>
      <c r="AT199" s="172" t="s">
        <v>156</v>
      </c>
      <c r="AU199" s="172" t="s">
        <v>99</v>
      </c>
      <c r="AV199" s="12" t="s">
        <v>99</v>
      </c>
      <c r="AW199" s="12" t="s">
        <v>33</v>
      </c>
      <c r="AX199" s="12" t="s">
        <v>78</v>
      </c>
      <c r="AY199" s="172" t="s">
        <v>147</v>
      </c>
    </row>
    <row r="200" spans="2:51" s="12" customFormat="1">
      <c r="B200" s="170"/>
      <c r="D200" s="171" t="s">
        <v>156</v>
      </c>
      <c r="E200" s="172" t="s">
        <v>1</v>
      </c>
      <c r="F200" s="173" t="s">
        <v>218</v>
      </c>
      <c r="H200" s="174">
        <v>3.72</v>
      </c>
      <c r="I200" s="175"/>
      <c r="L200" s="170"/>
      <c r="M200" s="176"/>
      <c r="T200" s="177"/>
      <c r="AT200" s="172" t="s">
        <v>156</v>
      </c>
      <c r="AU200" s="172" t="s">
        <v>99</v>
      </c>
      <c r="AV200" s="12" t="s">
        <v>99</v>
      </c>
      <c r="AW200" s="12" t="s">
        <v>33</v>
      </c>
      <c r="AX200" s="12" t="s">
        <v>78</v>
      </c>
      <c r="AY200" s="172" t="s">
        <v>147</v>
      </c>
    </row>
    <row r="201" spans="2:51" s="12" customFormat="1">
      <c r="B201" s="170"/>
      <c r="D201" s="171" t="s">
        <v>156</v>
      </c>
      <c r="E201" s="172" t="s">
        <v>1</v>
      </c>
      <c r="F201" s="173" t="s">
        <v>219</v>
      </c>
      <c r="H201" s="174">
        <v>0.87</v>
      </c>
      <c r="I201" s="175"/>
      <c r="L201" s="170"/>
      <c r="M201" s="176"/>
      <c r="T201" s="177"/>
      <c r="AT201" s="172" t="s">
        <v>156</v>
      </c>
      <c r="AU201" s="172" t="s">
        <v>99</v>
      </c>
      <c r="AV201" s="12" t="s">
        <v>99</v>
      </c>
      <c r="AW201" s="12" t="s">
        <v>33</v>
      </c>
      <c r="AX201" s="12" t="s">
        <v>78</v>
      </c>
      <c r="AY201" s="172" t="s">
        <v>147</v>
      </c>
    </row>
    <row r="202" spans="2:51" s="12" customFormat="1">
      <c r="B202" s="170"/>
      <c r="D202" s="171" t="s">
        <v>156</v>
      </c>
      <c r="E202" s="172" t="s">
        <v>1</v>
      </c>
      <c r="F202" s="173" t="s">
        <v>220</v>
      </c>
      <c r="H202" s="174">
        <v>0.63</v>
      </c>
      <c r="I202" s="175"/>
      <c r="L202" s="170"/>
      <c r="M202" s="176"/>
      <c r="T202" s="177"/>
      <c r="AT202" s="172" t="s">
        <v>156</v>
      </c>
      <c r="AU202" s="172" t="s">
        <v>99</v>
      </c>
      <c r="AV202" s="12" t="s">
        <v>99</v>
      </c>
      <c r="AW202" s="12" t="s">
        <v>33</v>
      </c>
      <c r="AX202" s="12" t="s">
        <v>78</v>
      </c>
      <c r="AY202" s="172" t="s">
        <v>147</v>
      </c>
    </row>
    <row r="203" spans="2:51" s="12" customFormat="1">
      <c r="B203" s="170"/>
      <c r="D203" s="171" t="s">
        <v>156</v>
      </c>
      <c r="E203" s="172" t="s">
        <v>1</v>
      </c>
      <c r="F203" s="173" t="s">
        <v>212</v>
      </c>
      <c r="H203" s="174">
        <v>5.25</v>
      </c>
      <c r="I203" s="175"/>
      <c r="L203" s="170"/>
      <c r="M203" s="176"/>
      <c r="T203" s="177"/>
      <c r="AT203" s="172" t="s">
        <v>156</v>
      </c>
      <c r="AU203" s="172" t="s">
        <v>99</v>
      </c>
      <c r="AV203" s="12" t="s">
        <v>99</v>
      </c>
      <c r="AW203" s="12" t="s">
        <v>33</v>
      </c>
      <c r="AX203" s="12" t="s">
        <v>78</v>
      </c>
      <c r="AY203" s="172" t="s">
        <v>147</v>
      </c>
    </row>
    <row r="204" spans="2:51" s="12" customFormat="1">
      <c r="B204" s="170"/>
      <c r="D204" s="171" t="s">
        <v>156</v>
      </c>
      <c r="E204" s="172" t="s">
        <v>1</v>
      </c>
      <c r="F204" s="173" t="s">
        <v>213</v>
      </c>
      <c r="H204" s="174">
        <v>3.24</v>
      </c>
      <c r="I204" s="175"/>
      <c r="L204" s="170"/>
      <c r="M204" s="176"/>
      <c r="T204" s="177"/>
      <c r="AT204" s="172" t="s">
        <v>156</v>
      </c>
      <c r="AU204" s="172" t="s">
        <v>99</v>
      </c>
      <c r="AV204" s="12" t="s">
        <v>99</v>
      </c>
      <c r="AW204" s="12" t="s">
        <v>33</v>
      </c>
      <c r="AX204" s="12" t="s">
        <v>78</v>
      </c>
      <c r="AY204" s="172" t="s">
        <v>147</v>
      </c>
    </row>
    <row r="205" spans="2:51" s="12" customFormat="1">
      <c r="B205" s="170"/>
      <c r="D205" s="171" t="s">
        <v>156</v>
      </c>
      <c r="E205" s="172" t="s">
        <v>1</v>
      </c>
      <c r="F205" s="173" t="s">
        <v>214</v>
      </c>
      <c r="H205" s="174">
        <v>1.86</v>
      </c>
      <c r="I205" s="175"/>
      <c r="L205" s="170"/>
      <c r="M205" s="176"/>
      <c r="T205" s="177"/>
      <c r="AT205" s="172" t="s">
        <v>156</v>
      </c>
      <c r="AU205" s="172" t="s">
        <v>99</v>
      </c>
      <c r="AV205" s="12" t="s">
        <v>99</v>
      </c>
      <c r="AW205" s="12" t="s">
        <v>33</v>
      </c>
      <c r="AX205" s="12" t="s">
        <v>78</v>
      </c>
      <c r="AY205" s="172" t="s">
        <v>147</v>
      </c>
    </row>
    <row r="206" spans="2:51" s="12" customFormat="1">
      <c r="B206" s="170"/>
      <c r="D206" s="171" t="s">
        <v>156</v>
      </c>
      <c r="E206" s="172" t="s">
        <v>1</v>
      </c>
      <c r="F206" s="173" t="s">
        <v>221</v>
      </c>
      <c r="H206" s="174">
        <v>1</v>
      </c>
      <c r="I206" s="175"/>
      <c r="L206" s="170"/>
      <c r="M206" s="176"/>
      <c r="T206" s="177"/>
      <c r="AT206" s="172" t="s">
        <v>156</v>
      </c>
      <c r="AU206" s="172" t="s">
        <v>99</v>
      </c>
      <c r="AV206" s="12" t="s">
        <v>99</v>
      </c>
      <c r="AW206" s="12" t="s">
        <v>33</v>
      </c>
      <c r="AX206" s="12" t="s">
        <v>78</v>
      </c>
      <c r="AY206" s="172" t="s">
        <v>147</v>
      </c>
    </row>
    <row r="207" spans="2:51" s="12" customFormat="1">
      <c r="B207" s="170"/>
      <c r="D207" s="171" t="s">
        <v>156</v>
      </c>
      <c r="E207" s="172" t="s">
        <v>1</v>
      </c>
      <c r="F207" s="173" t="s">
        <v>222</v>
      </c>
      <c r="H207" s="174">
        <v>2.85</v>
      </c>
      <c r="I207" s="175"/>
      <c r="L207" s="170"/>
      <c r="M207" s="176"/>
      <c r="T207" s="177"/>
      <c r="AT207" s="172" t="s">
        <v>156</v>
      </c>
      <c r="AU207" s="172" t="s">
        <v>99</v>
      </c>
      <c r="AV207" s="12" t="s">
        <v>99</v>
      </c>
      <c r="AW207" s="12" t="s">
        <v>33</v>
      </c>
      <c r="AX207" s="12" t="s">
        <v>78</v>
      </c>
      <c r="AY207" s="172" t="s">
        <v>147</v>
      </c>
    </row>
    <row r="208" spans="2:51" s="15" customFormat="1">
      <c r="B208" s="191"/>
      <c r="D208" s="171" t="s">
        <v>156</v>
      </c>
      <c r="E208" s="192" t="s">
        <v>97</v>
      </c>
      <c r="F208" s="193" t="s">
        <v>223</v>
      </c>
      <c r="H208" s="194">
        <v>523.32600000000002</v>
      </c>
      <c r="I208" s="195"/>
      <c r="L208" s="191"/>
      <c r="M208" s="196"/>
      <c r="T208" s="197"/>
      <c r="AT208" s="192" t="s">
        <v>156</v>
      </c>
      <c r="AU208" s="192" t="s">
        <v>99</v>
      </c>
      <c r="AV208" s="15" t="s">
        <v>175</v>
      </c>
      <c r="AW208" s="15" t="s">
        <v>33</v>
      </c>
      <c r="AX208" s="15" t="s">
        <v>78</v>
      </c>
      <c r="AY208" s="192" t="s">
        <v>147</v>
      </c>
    </row>
    <row r="209" spans="2:65" s="12" customFormat="1">
      <c r="B209" s="170"/>
      <c r="D209" s="171" t="s">
        <v>156</v>
      </c>
      <c r="E209" s="172" t="s">
        <v>1</v>
      </c>
      <c r="F209" s="173" t="s">
        <v>224</v>
      </c>
      <c r="H209" s="174">
        <v>26.166</v>
      </c>
      <c r="I209" s="175"/>
      <c r="L209" s="170"/>
      <c r="M209" s="176"/>
      <c r="T209" s="177"/>
      <c r="AT209" s="172" t="s">
        <v>156</v>
      </c>
      <c r="AU209" s="172" t="s">
        <v>99</v>
      </c>
      <c r="AV209" s="12" t="s">
        <v>99</v>
      </c>
      <c r="AW209" s="12" t="s">
        <v>33</v>
      </c>
      <c r="AX209" s="12" t="s">
        <v>78</v>
      </c>
      <c r="AY209" s="172" t="s">
        <v>147</v>
      </c>
    </row>
    <row r="210" spans="2:65" s="13" customFormat="1">
      <c r="B210" s="178"/>
      <c r="D210" s="171" t="s">
        <v>156</v>
      </c>
      <c r="E210" s="179" t="s">
        <v>100</v>
      </c>
      <c r="F210" s="180" t="s">
        <v>169</v>
      </c>
      <c r="H210" s="181">
        <v>549.49199999999996</v>
      </c>
      <c r="I210" s="182"/>
      <c r="L210" s="178"/>
      <c r="M210" s="183"/>
      <c r="T210" s="184"/>
      <c r="AT210" s="179" t="s">
        <v>156</v>
      </c>
      <c r="AU210" s="179" t="s">
        <v>99</v>
      </c>
      <c r="AV210" s="13" t="s">
        <v>154</v>
      </c>
      <c r="AW210" s="13" t="s">
        <v>33</v>
      </c>
      <c r="AX210" s="13" t="s">
        <v>86</v>
      </c>
      <c r="AY210" s="179" t="s">
        <v>147</v>
      </c>
    </row>
    <row r="211" spans="2:65" s="11" customFormat="1" ht="22.9" customHeight="1">
      <c r="B211" s="147"/>
      <c r="D211" s="148" t="s">
        <v>77</v>
      </c>
      <c r="E211" s="156" t="s">
        <v>225</v>
      </c>
      <c r="F211" s="156" t="s">
        <v>226</v>
      </c>
      <c r="I211" s="150"/>
      <c r="J211" s="157">
        <f>BK211</f>
        <v>0</v>
      </c>
      <c r="L211" s="147"/>
      <c r="M211" s="151"/>
      <c r="P211" s="152">
        <f>SUM(P212:P294)</f>
        <v>0</v>
      </c>
      <c r="R211" s="152">
        <f>SUM(R212:R294)</f>
        <v>31.152774472220003</v>
      </c>
      <c r="T211" s="153">
        <f>SUM(T212:T294)</f>
        <v>11.594393</v>
      </c>
      <c r="AR211" s="148" t="s">
        <v>86</v>
      </c>
      <c r="AT211" s="154" t="s">
        <v>77</v>
      </c>
      <c r="AU211" s="154" t="s">
        <v>86</v>
      </c>
      <c r="AY211" s="148" t="s">
        <v>147</v>
      </c>
      <c r="BK211" s="155">
        <f>SUM(BK212:BK294)</f>
        <v>0</v>
      </c>
    </row>
    <row r="212" spans="2:65" s="1" customFormat="1" ht="33" customHeight="1">
      <c r="B212" s="34"/>
      <c r="C212" s="158" t="s">
        <v>227</v>
      </c>
      <c r="D212" s="158" t="s">
        <v>150</v>
      </c>
      <c r="E212" s="159" t="s">
        <v>228</v>
      </c>
      <c r="F212" s="160" t="s">
        <v>229</v>
      </c>
      <c r="G212" s="161" t="s">
        <v>153</v>
      </c>
      <c r="H212" s="162">
        <v>603.71299999999997</v>
      </c>
      <c r="I212" s="163"/>
      <c r="J212" s="164">
        <f>ROUND(I212*H212,2)</f>
        <v>0</v>
      </c>
      <c r="K212" s="165"/>
      <c r="L212" s="34"/>
      <c r="M212" s="166" t="s">
        <v>1</v>
      </c>
      <c r="N212" s="132" t="s">
        <v>44</v>
      </c>
      <c r="P212" s="167">
        <f>O212*H212</f>
        <v>0</v>
      </c>
      <c r="Q212" s="167">
        <v>2.571E-2</v>
      </c>
      <c r="R212" s="167">
        <f>Q212*H212</f>
        <v>15.52146123</v>
      </c>
      <c r="S212" s="167">
        <v>0</v>
      </c>
      <c r="T212" s="168">
        <f>S212*H212</f>
        <v>0</v>
      </c>
      <c r="AR212" s="169" t="s">
        <v>154</v>
      </c>
      <c r="AT212" s="169" t="s">
        <v>150</v>
      </c>
      <c r="AU212" s="169" t="s">
        <v>99</v>
      </c>
      <c r="AY212" s="17" t="s">
        <v>147</v>
      </c>
      <c r="BE212" s="95">
        <f>IF(N212="základná",J212,0)</f>
        <v>0</v>
      </c>
      <c r="BF212" s="95">
        <f>IF(N212="znížená",J212,0)</f>
        <v>0</v>
      </c>
      <c r="BG212" s="95">
        <f>IF(N212="zákl. prenesená",J212,0)</f>
        <v>0</v>
      </c>
      <c r="BH212" s="95">
        <f>IF(N212="zníž. prenesená",J212,0)</f>
        <v>0</v>
      </c>
      <c r="BI212" s="95">
        <f>IF(N212="nulová",J212,0)</f>
        <v>0</v>
      </c>
      <c r="BJ212" s="17" t="s">
        <v>99</v>
      </c>
      <c r="BK212" s="95">
        <f>ROUND(I212*H212,2)</f>
        <v>0</v>
      </c>
      <c r="BL212" s="17" t="s">
        <v>154</v>
      </c>
      <c r="BM212" s="169" t="s">
        <v>230</v>
      </c>
    </row>
    <row r="213" spans="2:65" s="12" customFormat="1">
      <c r="B213" s="170"/>
      <c r="D213" s="171" t="s">
        <v>156</v>
      </c>
      <c r="E213" s="172" t="s">
        <v>1</v>
      </c>
      <c r="F213" s="173" t="s">
        <v>231</v>
      </c>
      <c r="H213" s="174">
        <v>288.57900000000001</v>
      </c>
      <c r="I213" s="175"/>
      <c r="L213" s="170"/>
      <c r="M213" s="176"/>
      <c r="T213" s="177"/>
      <c r="AT213" s="172" t="s">
        <v>156</v>
      </c>
      <c r="AU213" s="172" t="s">
        <v>99</v>
      </c>
      <c r="AV213" s="12" t="s">
        <v>99</v>
      </c>
      <c r="AW213" s="12" t="s">
        <v>33</v>
      </c>
      <c r="AX213" s="12" t="s">
        <v>78</v>
      </c>
      <c r="AY213" s="172" t="s">
        <v>147</v>
      </c>
    </row>
    <row r="214" spans="2:65" s="12" customFormat="1" ht="22.5">
      <c r="B214" s="170"/>
      <c r="D214" s="171" t="s">
        <v>156</v>
      </c>
      <c r="E214" s="172" t="s">
        <v>1</v>
      </c>
      <c r="F214" s="173" t="s">
        <v>232</v>
      </c>
      <c r="H214" s="174">
        <v>315.13400000000001</v>
      </c>
      <c r="I214" s="175"/>
      <c r="L214" s="170"/>
      <c r="M214" s="176"/>
      <c r="T214" s="177"/>
      <c r="AT214" s="172" t="s">
        <v>156</v>
      </c>
      <c r="AU214" s="172" t="s">
        <v>99</v>
      </c>
      <c r="AV214" s="12" t="s">
        <v>99</v>
      </c>
      <c r="AW214" s="12" t="s">
        <v>33</v>
      </c>
      <c r="AX214" s="12" t="s">
        <v>78</v>
      </c>
      <c r="AY214" s="172" t="s">
        <v>147</v>
      </c>
    </row>
    <row r="215" spans="2:65" s="13" customFormat="1">
      <c r="B215" s="178"/>
      <c r="D215" s="171" t="s">
        <v>156</v>
      </c>
      <c r="E215" s="179" t="s">
        <v>104</v>
      </c>
      <c r="F215" s="180" t="s">
        <v>169</v>
      </c>
      <c r="H215" s="181">
        <v>603.71299999999997</v>
      </c>
      <c r="I215" s="182"/>
      <c r="L215" s="178"/>
      <c r="M215" s="183"/>
      <c r="T215" s="184"/>
      <c r="AT215" s="179" t="s">
        <v>156</v>
      </c>
      <c r="AU215" s="179" t="s">
        <v>99</v>
      </c>
      <c r="AV215" s="13" t="s">
        <v>154</v>
      </c>
      <c r="AW215" s="13" t="s">
        <v>33</v>
      </c>
      <c r="AX215" s="13" t="s">
        <v>86</v>
      </c>
      <c r="AY215" s="179" t="s">
        <v>147</v>
      </c>
    </row>
    <row r="216" spans="2:65" s="1" customFormat="1" ht="44.25" customHeight="1">
      <c r="B216" s="34"/>
      <c r="C216" s="158" t="s">
        <v>225</v>
      </c>
      <c r="D216" s="158" t="s">
        <v>150</v>
      </c>
      <c r="E216" s="159" t="s">
        <v>233</v>
      </c>
      <c r="F216" s="160" t="s">
        <v>234</v>
      </c>
      <c r="G216" s="161" t="s">
        <v>153</v>
      </c>
      <c r="H216" s="162">
        <v>603.71299999999997</v>
      </c>
      <c r="I216" s="163"/>
      <c r="J216" s="164">
        <f>ROUND(I216*H216,2)</f>
        <v>0</v>
      </c>
      <c r="K216" s="165"/>
      <c r="L216" s="34"/>
      <c r="M216" s="166" t="s">
        <v>1</v>
      </c>
      <c r="N216" s="132" t="s">
        <v>44</v>
      </c>
      <c r="P216" s="167">
        <f>O216*H216</f>
        <v>0</v>
      </c>
      <c r="Q216" s="167">
        <v>0</v>
      </c>
      <c r="R216" s="167">
        <f>Q216*H216</f>
        <v>0</v>
      </c>
      <c r="S216" s="167">
        <v>0</v>
      </c>
      <c r="T216" s="168">
        <f>S216*H216</f>
        <v>0</v>
      </c>
      <c r="AR216" s="169" t="s">
        <v>154</v>
      </c>
      <c r="AT216" s="169" t="s">
        <v>150</v>
      </c>
      <c r="AU216" s="169" t="s">
        <v>99</v>
      </c>
      <c r="AY216" s="17" t="s">
        <v>147</v>
      </c>
      <c r="BE216" s="95">
        <f>IF(N216="základná",J216,0)</f>
        <v>0</v>
      </c>
      <c r="BF216" s="95">
        <f>IF(N216="znížená",J216,0)</f>
        <v>0</v>
      </c>
      <c r="BG216" s="95">
        <f>IF(N216="zákl. prenesená",J216,0)</f>
        <v>0</v>
      </c>
      <c r="BH216" s="95">
        <f>IF(N216="zníž. prenesená",J216,0)</f>
        <v>0</v>
      </c>
      <c r="BI216" s="95">
        <f>IF(N216="nulová",J216,0)</f>
        <v>0</v>
      </c>
      <c r="BJ216" s="17" t="s">
        <v>99</v>
      </c>
      <c r="BK216" s="95">
        <f>ROUND(I216*H216,2)</f>
        <v>0</v>
      </c>
      <c r="BL216" s="17" t="s">
        <v>154</v>
      </c>
      <c r="BM216" s="169" t="s">
        <v>235</v>
      </c>
    </row>
    <row r="217" spans="2:65" s="12" customFormat="1">
      <c r="B217" s="170"/>
      <c r="D217" s="171" t="s">
        <v>156</v>
      </c>
      <c r="E217" s="172" t="s">
        <v>1</v>
      </c>
      <c r="F217" s="173" t="s">
        <v>104</v>
      </c>
      <c r="H217" s="174">
        <v>603.71299999999997</v>
      </c>
      <c r="I217" s="175"/>
      <c r="L217" s="170"/>
      <c r="M217" s="176"/>
      <c r="T217" s="177"/>
      <c r="AT217" s="172" t="s">
        <v>156</v>
      </c>
      <c r="AU217" s="172" t="s">
        <v>99</v>
      </c>
      <c r="AV217" s="12" t="s">
        <v>99</v>
      </c>
      <c r="AW217" s="12" t="s">
        <v>33</v>
      </c>
      <c r="AX217" s="12" t="s">
        <v>86</v>
      </c>
      <c r="AY217" s="172" t="s">
        <v>147</v>
      </c>
    </row>
    <row r="218" spans="2:65" s="1" customFormat="1" ht="33" customHeight="1">
      <c r="B218" s="34"/>
      <c r="C218" s="158" t="s">
        <v>236</v>
      </c>
      <c r="D218" s="158" t="s">
        <v>150</v>
      </c>
      <c r="E218" s="159" t="s">
        <v>237</v>
      </c>
      <c r="F218" s="160" t="s">
        <v>238</v>
      </c>
      <c r="G218" s="161" t="s">
        <v>153</v>
      </c>
      <c r="H218" s="162">
        <v>603.71299999999997</v>
      </c>
      <c r="I218" s="163"/>
      <c r="J218" s="164">
        <f>ROUND(I218*H218,2)</f>
        <v>0</v>
      </c>
      <c r="K218" s="165"/>
      <c r="L218" s="34"/>
      <c r="M218" s="166" t="s">
        <v>1</v>
      </c>
      <c r="N218" s="132" t="s">
        <v>44</v>
      </c>
      <c r="P218" s="167">
        <f>O218*H218</f>
        <v>0</v>
      </c>
      <c r="Q218" s="167">
        <v>2.571E-2</v>
      </c>
      <c r="R218" s="167">
        <f>Q218*H218</f>
        <v>15.52146123</v>
      </c>
      <c r="S218" s="167">
        <v>0</v>
      </c>
      <c r="T218" s="168">
        <f>S218*H218</f>
        <v>0</v>
      </c>
      <c r="AR218" s="169" t="s">
        <v>154</v>
      </c>
      <c r="AT218" s="169" t="s">
        <v>150</v>
      </c>
      <c r="AU218" s="169" t="s">
        <v>99</v>
      </c>
      <c r="AY218" s="17" t="s">
        <v>147</v>
      </c>
      <c r="BE218" s="95">
        <f>IF(N218="základná",J218,0)</f>
        <v>0</v>
      </c>
      <c r="BF218" s="95">
        <f>IF(N218="znížená",J218,0)</f>
        <v>0</v>
      </c>
      <c r="BG218" s="95">
        <f>IF(N218="zákl. prenesená",J218,0)</f>
        <v>0</v>
      </c>
      <c r="BH218" s="95">
        <f>IF(N218="zníž. prenesená",J218,0)</f>
        <v>0</v>
      </c>
      <c r="BI218" s="95">
        <f>IF(N218="nulová",J218,0)</f>
        <v>0</v>
      </c>
      <c r="BJ218" s="17" t="s">
        <v>99</v>
      </c>
      <c r="BK218" s="95">
        <f>ROUND(I218*H218,2)</f>
        <v>0</v>
      </c>
      <c r="BL218" s="17" t="s">
        <v>154</v>
      </c>
      <c r="BM218" s="169" t="s">
        <v>239</v>
      </c>
    </row>
    <row r="219" spans="2:65" s="12" customFormat="1">
      <c r="B219" s="170"/>
      <c r="D219" s="171" t="s">
        <v>156</v>
      </c>
      <c r="E219" s="172" t="s">
        <v>1</v>
      </c>
      <c r="F219" s="173" t="s">
        <v>104</v>
      </c>
      <c r="H219" s="174">
        <v>603.71299999999997</v>
      </c>
      <c r="I219" s="175"/>
      <c r="L219" s="170"/>
      <c r="M219" s="176"/>
      <c r="T219" s="177"/>
      <c r="AT219" s="172" t="s">
        <v>156</v>
      </c>
      <c r="AU219" s="172" t="s">
        <v>99</v>
      </c>
      <c r="AV219" s="12" t="s">
        <v>99</v>
      </c>
      <c r="AW219" s="12" t="s">
        <v>33</v>
      </c>
      <c r="AX219" s="12" t="s">
        <v>86</v>
      </c>
      <c r="AY219" s="172" t="s">
        <v>147</v>
      </c>
    </row>
    <row r="220" spans="2:65" s="1" customFormat="1" ht="16.5" customHeight="1">
      <c r="B220" s="34"/>
      <c r="C220" s="158" t="s">
        <v>240</v>
      </c>
      <c r="D220" s="158" t="s">
        <v>150</v>
      </c>
      <c r="E220" s="159" t="s">
        <v>241</v>
      </c>
      <c r="F220" s="160" t="s">
        <v>242</v>
      </c>
      <c r="G220" s="161" t="s">
        <v>153</v>
      </c>
      <c r="H220" s="162">
        <v>603.71299999999997</v>
      </c>
      <c r="I220" s="163"/>
      <c r="J220" s="164">
        <f>ROUND(I220*H220,2)</f>
        <v>0</v>
      </c>
      <c r="K220" s="165"/>
      <c r="L220" s="34"/>
      <c r="M220" s="166" t="s">
        <v>1</v>
      </c>
      <c r="N220" s="132" t="s">
        <v>44</v>
      </c>
      <c r="P220" s="167">
        <f>O220*H220</f>
        <v>0</v>
      </c>
      <c r="Q220" s="167">
        <v>5.4939999999999999E-5</v>
      </c>
      <c r="R220" s="167">
        <f>Q220*H220</f>
        <v>3.3167992219999998E-2</v>
      </c>
      <c r="S220" s="167">
        <v>0</v>
      </c>
      <c r="T220" s="168">
        <f>S220*H220</f>
        <v>0</v>
      </c>
      <c r="AR220" s="169" t="s">
        <v>154</v>
      </c>
      <c r="AT220" s="169" t="s">
        <v>150</v>
      </c>
      <c r="AU220" s="169" t="s">
        <v>99</v>
      </c>
      <c r="AY220" s="17" t="s">
        <v>147</v>
      </c>
      <c r="BE220" s="95">
        <f>IF(N220="základná",J220,0)</f>
        <v>0</v>
      </c>
      <c r="BF220" s="95">
        <f>IF(N220="znížená",J220,0)</f>
        <v>0</v>
      </c>
      <c r="BG220" s="95">
        <f>IF(N220="zákl. prenesená",J220,0)</f>
        <v>0</v>
      </c>
      <c r="BH220" s="95">
        <f>IF(N220="zníž. prenesená",J220,0)</f>
        <v>0</v>
      </c>
      <c r="BI220" s="95">
        <f>IF(N220="nulová",J220,0)</f>
        <v>0</v>
      </c>
      <c r="BJ220" s="17" t="s">
        <v>99</v>
      </c>
      <c r="BK220" s="95">
        <f>ROUND(I220*H220,2)</f>
        <v>0</v>
      </c>
      <c r="BL220" s="17" t="s">
        <v>154</v>
      </c>
      <c r="BM220" s="169" t="s">
        <v>243</v>
      </c>
    </row>
    <row r="221" spans="2:65" s="12" customFormat="1">
      <c r="B221" s="170"/>
      <c r="D221" s="171" t="s">
        <v>156</v>
      </c>
      <c r="E221" s="172" t="s">
        <v>1</v>
      </c>
      <c r="F221" s="173" t="s">
        <v>104</v>
      </c>
      <c r="H221" s="174">
        <v>603.71299999999997</v>
      </c>
      <c r="I221" s="175"/>
      <c r="L221" s="170"/>
      <c r="M221" s="176"/>
      <c r="T221" s="177"/>
      <c r="AT221" s="172" t="s">
        <v>156</v>
      </c>
      <c r="AU221" s="172" t="s">
        <v>99</v>
      </c>
      <c r="AV221" s="12" t="s">
        <v>99</v>
      </c>
      <c r="AW221" s="12" t="s">
        <v>33</v>
      </c>
      <c r="AX221" s="12" t="s">
        <v>86</v>
      </c>
      <c r="AY221" s="172" t="s">
        <v>147</v>
      </c>
    </row>
    <row r="222" spans="2:65" s="1" customFormat="1" ht="16.5" customHeight="1">
      <c r="B222" s="34"/>
      <c r="C222" s="158" t="s">
        <v>244</v>
      </c>
      <c r="D222" s="158" t="s">
        <v>150</v>
      </c>
      <c r="E222" s="159" t="s">
        <v>245</v>
      </c>
      <c r="F222" s="160" t="s">
        <v>246</v>
      </c>
      <c r="G222" s="161" t="s">
        <v>153</v>
      </c>
      <c r="H222" s="162">
        <v>603.71299999999997</v>
      </c>
      <c r="I222" s="163"/>
      <c r="J222" s="164">
        <f>ROUND(I222*H222,2)</f>
        <v>0</v>
      </c>
      <c r="K222" s="165"/>
      <c r="L222" s="34"/>
      <c r="M222" s="166" t="s">
        <v>1</v>
      </c>
      <c r="N222" s="132" t="s">
        <v>44</v>
      </c>
      <c r="P222" s="167">
        <f>O222*H222</f>
        <v>0</v>
      </c>
      <c r="Q222" s="167">
        <v>0</v>
      </c>
      <c r="R222" s="167">
        <f>Q222*H222</f>
        <v>0</v>
      </c>
      <c r="S222" s="167">
        <v>0</v>
      </c>
      <c r="T222" s="168">
        <f>S222*H222</f>
        <v>0</v>
      </c>
      <c r="AR222" s="169" t="s">
        <v>154</v>
      </c>
      <c r="AT222" s="169" t="s">
        <v>150</v>
      </c>
      <c r="AU222" s="169" t="s">
        <v>99</v>
      </c>
      <c r="AY222" s="17" t="s">
        <v>147</v>
      </c>
      <c r="BE222" s="95">
        <f>IF(N222="základná",J222,0)</f>
        <v>0</v>
      </c>
      <c r="BF222" s="95">
        <f>IF(N222="znížená",J222,0)</f>
        <v>0</v>
      </c>
      <c r="BG222" s="95">
        <f>IF(N222="zákl. prenesená",J222,0)</f>
        <v>0</v>
      </c>
      <c r="BH222" s="95">
        <f>IF(N222="zníž. prenesená",J222,0)</f>
        <v>0</v>
      </c>
      <c r="BI222" s="95">
        <f>IF(N222="nulová",J222,0)</f>
        <v>0</v>
      </c>
      <c r="BJ222" s="17" t="s">
        <v>99</v>
      </c>
      <c r="BK222" s="95">
        <f>ROUND(I222*H222,2)</f>
        <v>0</v>
      </c>
      <c r="BL222" s="17" t="s">
        <v>154</v>
      </c>
      <c r="BM222" s="169" t="s">
        <v>247</v>
      </c>
    </row>
    <row r="223" spans="2:65" s="12" customFormat="1">
      <c r="B223" s="170"/>
      <c r="D223" s="171" t="s">
        <v>156</v>
      </c>
      <c r="E223" s="172" t="s">
        <v>1</v>
      </c>
      <c r="F223" s="173" t="s">
        <v>104</v>
      </c>
      <c r="H223" s="174">
        <v>603.71299999999997</v>
      </c>
      <c r="I223" s="175"/>
      <c r="L223" s="170"/>
      <c r="M223" s="176"/>
      <c r="T223" s="177"/>
      <c r="AT223" s="172" t="s">
        <v>156</v>
      </c>
      <c r="AU223" s="172" t="s">
        <v>99</v>
      </c>
      <c r="AV223" s="12" t="s">
        <v>99</v>
      </c>
      <c r="AW223" s="12" t="s">
        <v>33</v>
      </c>
      <c r="AX223" s="12" t="s">
        <v>86</v>
      </c>
      <c r="AY223" s="172" t="s">
        <v>147</v>
      </c>
    </row>
    <row r="224" spans="2:65" s="1" customFormat="1" ht="16.5" customHeight="1">
      <c r="B224" s="34"/>
      <c r="C224" s="158" t="s">
        <v>248</v>
      </c>
      <c r="D224" s="158" t="s">
        <v>150</v>
      </c>
      <c r="E224" s="159" t="s">
        <v>249</v>
      </c>
      <c r="F224" s="160" t="s">
        <v>250</v>
      </c>
      <c r="G224" s="161" t="s">
        <v>251</v>
      </c>
      <c r="H224" s="162">
        <v>184.2</v>
      </c>
      <c r="I224" s="163"/>
      <c r="J224" s="164">
        <f>ROUND(I224*H224,2)</f>
        <v>0</v>
      </c>
      <c r="K224" s="165"/>
      <c r="L224" s="34"/>
      <c r="M224" s="166" t="s">
        <v>1</v>
      </c>
      <c r="N224" s="132" t="s">
        <v>44</v>
      </c>
      <c r="P224" s="167">
        <f>O224*H224</f>
        <v>0</v>
      </c>
      <c r="Q224" s="167">
        <v>2.31E-4</v>
      </c>
      <c r="R224" s="167">
        <f>Q224*H224</f>
        <v>4.2550199999999996E-2</v>
      </c>
      <c r="S224" s="167">
        <v>0</v>
      </c>
      <c r="T224" s="168">
        <f>S224*H224</f>
        <v>0</v>
      </c>
      <c r="AR224" s="169" t="s">
        <v>154</v>
      </c>
      <c r="AT224" s="169" t="s">
        <v>150</v>
      </c>
      <c r="AU224" s="169" t="s">
        <v>99</v>
      </c>
      <c r="AY224" s="17" t="s">
        <v>147</v>
      </c>
      <c r="BE224" s="95">
        <f>IF(N224="základná",J224,0)</f>
        <v>0</v>
      </c>
      <c r="BF224" s="95">
        <f>IF(N224="znížená",J224,0)</f>
        <v>0</v>
      </c>
      <c r="BG224" s="95">
        <f>IF(N224="zákl. prenesená",J224,0)</f>
        <v>0</v>
      </c>
      <c r="BH224" s="95">
        <f>IF(N224="zníž. prenesená",J224,0)</f>
        <v>0</v>
      </c>
      <c r="BI224" s="95">
        <f>IF(N224="nulová",J224,0)</f>
        <v>0</v>
      </c>
      <c r="BJ224" s="17" t="s">
        <v>99</v>
      </c>
      <c r="BK224" s="95">
        <f>ROUND(I224*H224,2)</f>
        <v>0</v>
      </c>
      <c r="BL224" s="17" t="s">
        <v>154</v>
      </c>
      <c r="BM224" s="169" t="s">
        <v>252</v>
      </c>
    </row>
    <row r="225" spans="2:51" s="12" customFormat="1">
      <c r="B225" s="170"/>
      <c r="D225" s="171" t="s">
        <v>156</v>
      </c>
      <c r="E225" s="172" t="s">
        <v>1</v>
      </c>
      <c r="F225" s="173" t="s">
        <v>253</v>
      </c>
      <c r="H225" s="174">
        <v>13.95</v>
      </c>
      <c r="I225" s="175"/>
      <c r="L225" s="170"/>
      <c r="M225" s="176"/>
      <c r="T225" s="177"/>
      <c r="AT225" s="172" t="s">
        <v>156</v>
      </c>
      <c r="AU225" s="172" t="s">
        <v>99</v>
      </c>
      <c r="AV225" s="12" t="s">
        <v>99</v>
      </c>
      <c r="AW225" s="12" t="s">
        <v>33</v>
      </c>
      <c r="AX225" s="12" t="s">
        <v>78</v>
      </c>
      <c r="AY225" s="172" t="s">
        <v>147</v>
      </c>
    </row>
    <row r="226" spans="2:51" s="12" customFormat="1">
      <c r="B226" s="170"/>
      <c r="D226" s="171" t="s">
        <v>156</v>
      </c>
      <c r="E226" s="172" t="s">
        <v>1</v>
      </c>
      <c r="F226" s="173" t="s">
        <v>254</v>
      </c>
      <c r="H226" s="174">
        <v>26.25</v>
      </c>
      <c r="I226" s="175"/>
      <c r="L226" s="170"/>
      <c r="M226" s="176"/>
      <c r="T226" s="177"/>
      <c r="AT226" s="172" t="s">
        <v>156</v>
      </c>
      <c r="AU226" s="172" t="s">
        <v>99</v>
      </c>
      <c r="AV226" s="12" t="s">
        <v>99</v>
      </c>
      <c r="AW226" s="12" t="s">
        <v>33</v>
      </c>
      <c r="AX226" s="12" t="s">
        <v>78</v>
      </c>
      <c r="AY226" s="172" t="s">
        <v>147</v>
      </c>
    </row>
    <row r="227" spans="2:51" s="12" customFormat="1">
      <c r="B227" s="170"/>
      <c r="D227" s="171" t="s">
        <v>156</v>
      </c>
      <c r="E227" s="172" t="s">
        <v>1</v>
      </c>
      <c r="F227" s="173" t="s">
        <v>255</v>
      </c>
      <c r="H227" s="174">
        <v>16.2</v>
      </c>
      <c r="I227" s="175"/>
      <c r="L227" s="170"/>
      <c r="M227" s="176"/>
      <c r="T227" s="177"/>
      <c r="AT227" s="172" t="s">
        <v>156</v>
      </c>
      <c r="AU227" s="172" t="s">
        <v>99</v>
      </c>
      <c r="AV227" s="12" t="s">
        <v>99</v>
      </c>
      <c r="AW227" s="12" t="s">
        <v>33</v>
      </c>
      <c r="AX227" s="12" t="s">
        <v>78</v>
      </c>
      <c r="AY227" s="172" t="s">
        <v>147</v>
      </c>
    </row>
    <row r="228" spans="2:51" s="12" customFormat="1">
      <c r="B228" s="170"/>
      <c r="D228" s="171" t="s">
        <v>156</v>
      </c>
      <c r="E228" s="172" t="s">
        <v>1</v>
      </c>
      <c r="F228" s="173" t="s">
        <v>256</v>
      </c>
      <c r="H228" s="174">
        <v>12.2</v>
      </c>
      <c r="I228" s="175"/>
      <c r="L228" s="170"/>
      <c r="M228" s="176"/>
      <c r="T228" s="177"/>
      <c r="AT228" s="172" t="s">
        <v>156</v>
      </c>
      <c r="AU228" s="172" t="s">
        <v>99</v>
      </c>
      <c r="AV228" s="12" t="s">
        <v>99</v>
      </c>
      <c r="AW228" s="12" t="s">
        <v>33</v>
      </c>
      <c r="AX228" s="12" t="s">
        <v>78</v>
      </c>
      <c r="AY228" s="172" t="s">
        <v>147</v>
      </c>
    </row>
    <row r="229" spans="2:51" s="12" customFormat="1">
      <c r="B229" s="170"/>
      <c r="D229" s="171" t="s">
        <v>156</v>
      </c>
      <c r="E229" s="172" t="s">
        <v>1</v>
      </c>
      <c r="F229" s="173" t="s">
        <v>257</v>
      </c>
      <c r="H229" s="174">
        <v>3.3</v>
      </c>
      <c r="I229" s="175"/>
      <c r="L229" s="170"/>
      <c r="M229" s="176"/>
      <c r="T229" s="177"/>
      <c r="AT229" s="172" t="s">
        <v>156</v>
      </c>
      <c r="AU229" s="172" t="s">
        <v>99</v>
      </c>
      <c r="AV229" s="12" t="s">
        <v>99</v>
      </c>
      <c r="AW229" s="12" t="s">
        <v>33</v>
      </c>
      <c r="AX229" s="12" t="s">
        <v>78</v>
      </c>
      <c r="AY229" s="172" t="s">
        <v>147</v>
      </c>
    </row>
    <row r="230" spans="2:51" s="12" customFormat="1">
      <c r="B230" s="170"/>
      <c r="D230" s="171" t="s">
        <v>156</v>
      </c>
      <c r="E230" s="172" t="s">
        <v>1</v>
      </c>
      <c r="F230" s="173" t="s">
        <v>258</v>
      </c>
      <c r="H230" s="174">
        <v>6.65</v>
      </c>
      <c r="I230" s="175"/>
      <c r="L230" s="170"/>
      <c r="M230" s="176"/>
      <c r="T230" s="177"/>
      <c r="AT230" s="172" t="s">
        <v>156</v>
      </c>
      <c r="AU230" s="172" t="s">
        <v>99</v>
      </c>
      <c r="AV230" s="12" t="s">
        <v>99</v>
      </c>
      <c r="AW230" s="12" t="s">
        <v>33</v>
      </c>
      <c r="AX230" s="12" t="s">
        <v>78</v>
      </c>
      <c r="AY230" s="172" t="s">
        <v>147</v>
      </c>
    </row>
    <row r="231" spans="2:51" s="12" customFormat="1">
      <c r="B231" s="170"/>
      <c r="D231" s="171" t="s">
        <v>156</v>
      </c>
      <c r="E231" s="172" t="s">
        <v>1</v>
      </c>
      <c r="F231" s="173" t="s">
        <v>259</v>
      </c>
      <c r="H231" s="174">
        <v>5.65</v>
      </c>
      <c r="I231" s="175"/>
      <c r="L231" s="170"/>
      <c r="M231" s="176"/>
      <c r="T231" s="177"/>
      <c r="AT231" s="172" t="s">
        <v>156</v>
      </c>
      <c r="AU231" s="172" t="s">
        <v>99</v>
      </c>
      <c r="AV231" s="12" t="s">
        <v>99</v>
      </c>
      <c r="AW231" s="12" t="s">
        <v>33</v>
      </c>
      <c r="AX231" s="12" t="s">
        <v>78</v>
      </c>
      <c r="AY231" s="172" t="s">
        <v>147</v>
      </c>
    </row>
    <row r="232" spans="2:51" s="12" customFormat="1">
      <c r="B232" s="170"/>
      <c r="D232" s="171" t="s">
        <v>156</v>
      </c>
      <c r="E232" s="172" t="s">
        <v>1</v>
      </c>
      <c r="F232" s="173" t="s">
        <v>260</v>
      </c>
      <c r="H232" s="174">
        <v>18.600000000000001</v>
      </c>
      <c r="I232" s="175"/>
      <c r="L232" s="170"/>
      <c r="M232" s="176"/>
      <c r="T232" s="177"/>
      <c r="AT232" s="172" t="s">
        <v>156</v>
      </c>
      <c r="AU232" s="172" t="s">
        <v>99</v>
      </c>
      <c r="AV232" s="12" t="s">
        <v>99</v>
      </c>
      <c r="AW232" s="12" t="s">
        <v>33</v>
      </c>
      <c r="AX232" s="12" t="s">
        <v>78</v>
      </c>
      <c r="AY232" s="172" t="s">
        <v>147</v>
      </c>
    </row>
    <row r="233" spans="2:51" s="12" customFormat="1">
      <c r="B233" s="170"/>
      <c r="D233" s="171" t="s">
        <v>156</v>
      </c>
      <c r="E233" s="172" t="s">
        <v>1</v>
      </c>
      <c r="F233" s="173" t="s">
        <v>261</v>
      </c>
      <c r="H233" s="174">
        <v>4.3499999999999996</v>
      </c>
      <c r="I233" s="175"/>
      <c r="L233" s="170"/>
      <c r="M233" s="176"/>
      <c r="T233" s="177"/>
      <c r="AT233" s="172" t="s">
        <v>156</v>
      </c>
      <c r="AU233" s="172" t="s">
        <v>99</v>
      </c>
      <c r="AV233" s="12" t="s">
        <v>99</v>
      </c>
      <c r="AW233" s="12" t="s">
        <v>33</v>
      </c>
      <c r="AX233" s="12" t="s">
        <v>78</v>
      </c>
      <c r="AY233" s="172" t="s">
        <v>147</v>
      </c>
    </row>
    <row r="234" spans="2:51" s="12" customFormat="1">
      <c r="B234" s="170"/>
      <c r="D234" s="171" t="s">
        <v>156</v>
      </c>
      <c r="E234" s="172" t="s">
        <v>1</v>
      </c>
      <c r="F234" s="173" t="s">
        <v>262</v>
      </c>
      <c r="H234" s="174">
        <v>3.15</v>
      </c>
      <c r="I234" s="175"/>
      <c r="L234" s="170"/>
      <c r="M234" s="176"/>
      <c r="T234" s="177"/>
      <c r="AT234" s="172" t="s">
        <v>156</v>
      </c>
      <c r="AU234" s="172" t="s">
        <v>99</v>
      </c>
      <c r="AV234" s="12" t="s">
        <v>99</v>
      </c>
      <c r="AW234" s="12" t="s">
        <v>33</v>
      </c>
      <c r="AX234" s="12" t="s">
        <v>78</v>
      </c>
      <c r="AY234" s="172" t="s">
        <v>147</v>
      </c>
    </row>
    <row r="235" spans="2:51" s="12" customFormat="1">
      <c r="B235" s="170"/>
      <c r="D235" s="171" t="s">
        <v>156</v>
      </c>
      <c r="E235" s="172" t="s">
        <v>1</v>
      </c>
      <c r="F235" s="173" t="s">
        <v>254</v>
      </c>
      <c r="H235" s="174">
        <v>26.25</v>
      </c>
      <c r="I235" s="175"/>
      <c r="L235" s="170"/>
      <c r="M235" s="176"/>
      <c r="T235" s="177"/>
      <c r="AT235" s="172" t="s">
        <v>156</v>
      </c>
      <c r="AU235" s="172" t="s">
        <v>99</v>
      </c>
      <c r="AV235" s="12" t="s">
        <v>99</v>
      </c>
      <c r="AW235" s="12" t="s">
        <v>33</v>
      </c>
      <c r="AX235" s="12" t="s">
        <v>78</v>
      </c>
      <c r="AY235" s="172" t="s">
        <v>147</v>
      </c>
    </row>
    <row r="236" spans="2:51" s="12" customFormat="1">
      <c r="B236" s="170"/>
      <c r="D236" s="171" t="s">
        <v>156</v>
      </c>
      <c r="E236" s="172" t="s">
        <v>1</v>
      </c>
      <c r="F236" s="173" t="s">
        <v>255</v>
      </c>
      <c r="H236" s="174">
        <v>16.2</v>
      </c>
      <c r="I236" s="175"/>
      <c r="L236" s="170"/>
      <c r="M236" s="176"/>
      <c r="T236" s="177"/>
      <c r="AT236" s="172" t="s">
        <v>156</v>
      </c>
      <c r="AU236" s="172" t="s">
        <v>99</v>
      </c>
      <c r="AV236" s="12" t="s">
        <v>99</v>
      </c>
      <c r="AW236" s="12" t="s">
        <v>33</v>
      </c>
      <c r="AX236" s="12" t="s">
        <v>78</v>
      </c>
      <c r="AY236" s="172" t="s">
        <v>147</v>
      </c>
    </row>
    <row r="237" spans="2:51" s="12" customFormat="1">
      <c r="B237" s="170"/>
      <c r="D237" s="171" t="s">
        <v>156</v>
      </c>
      <c r="E237" s="172" t="s">
        <v>1</v>
      </c>
      <c r="F237" s="173" t="s">
        <v>256</v>
      </c>
      <c r="H237" s="174">
        <v>12.2</v>
      </c>
      <c r="I237" s="175"/>
      <c r="L237" s="170"/>
      <c r="M237" s="176"/>
      <c r="T237" s="177"/>
      <c r="AT237" s="172" t="s">
        <v>156</v>
      </c>
      <c r="AU237" s="172" t="s">
        <v>99</v>
      </c>
      <c r="AV237" s="12" t="s">
        <v>99</v>
      </c>
      <c r="AW237" s="12" t="s">
        <v>33</v>
      </c>
      <c r="AX237" s="12" t="s">
        <v>78</v>
      </c>
      <c r="AY237" s="172" t="s">
        <v>147</v>
      </c>
    </row>
    <row r="238" spans="2:51" s="12" customFormat="1">
      <c r="B238" s="170"/>
      <c r="D238" s="171" t="s">
        <v>156</v>
      </c>
      <c r="E238" s="172" t="s">
        <v>1</v>
      </c>
      <c r="F238" s="173" t="s">
        <v>263</v>
      </c>
      <c r="H238" s="174">
        <v>5</v>
      </c>
      <c r="I238" s="175"/>
      <c r="L238" s="170"/>
      <c r="M238" s="176"/>
      <c r="T238" s="177"/>
      <c r="AT238" s="172" t="s">
        <v>156</v>
      </c>
      <c r="AU238" s="172" t="s">
        <v>99</v>
      </c>
      <c r="AV238" s="12" t="s">
        <v>99</v>
      </c>
      <c r="AW238" s="12" t="s">
        <v>33</v>
      </c>
      <c r="AX238" s="12" t="s">
        <v>78</v>
      </c>
      <c r="AY238" s="172" t="s">
        <v>147</v>
      </c>
    </row>
    <row r="239" spans="2:51" s="12" customFormat="1">
      <c r="B239" s="170"/>
      <c r="D239" s="171" t="s">
        <v>156</v>
      </c>
      <c r="E239" s="172" t="s">
        <v>1</v>
      </c>
      <c r="F239" s="173" t="s">
        <v>264</v>
      </c>
      <c r="H239" s="174">
        <v>14.25</v>
      </c>
      <c r="I239" s="175"/>
      <c r="L239" s="170"/>
      <c r="M239" s="176"/>
      <c r="T239" s="177"/>
      <c r="AT239" s="172" t="s">
        <v>156</v>
      </c>
      <c r="AU239" s="172" t="s">
        <v>99</v>
      </c>
      <c r="AV239" s="12" t="s">
        <v>99</v>
      </c>
      <c r="AW239" s="12" t="s">
        <v>33</v>
      </c>
      <c r="AX239" s="12" t="s">
        <v>78</v>
      </c>
      <c r="AY239" s="172" t="s">
        <v>147</v>
      </c>
    </row>
    <row r="240" spans="2:51" s="13" customFormat="1">
      <c r="B240" s="178"/>
      <c r="D240" s="171" t="s">
        <v>156</v>
      </c>
      <c r="E240" s="179" t="s">
        <v>1</v>
      </c>
      <c r="F240" s="180" t="s">
        <v>169</v>
      </c>
      <c r="H240" s="181">
        <v>184.2</v>
      </c>
      <c r="I240" s="182"/>
      <c r="L240" s="178"/>
      <c r="M240" s="183"/>
      <c r="T240" s="184"/>
      <c r="AT240" s="179" t="s">
        <v>156</v>
      </c>
      <c r="AU240" s="179" t="s">
        <v>99</v>
      </c>
      <c r="AV240" s="13" t="s">
        <v>154</v>
      </c>
      <c r="AW240" s="13" t="s">
        <v>33</v>
      </c>
      <c r="AX240" s="13" t="s">
        <v>86</v>
      </c>
      <c r="AY240" s="179" t="s">
        <v>147</v>
      </c>
    </row>
    <row r="241" spans="2:65" s="1" customFormat="1" ht="16.5" customHeight="1">
      <c r="B241" s="34"/>
      <c r="C241" s="158" t="s">
        <v>83</v>
      </c>
      <c r="D241" s="158" t="s">
        <v>150</v>
      </c>
      <c r="E241" s="159" t="s">
        <v>265</v>
      </c>
      <c r="F241" s="160" t="s">
        <v>266</v>
      </c>
      <c r="G241" s="161" t="s">
        <v>251</v>
      </c>
      <c r="H241" s="162">
        <v>81.7</v>
      </c>
      <c r="I241" s="163"/>
      <c r="J241" s="164">
        <f>ROUND(I241*H241,2)</f>
        <v>0</v>
      </c>
      <c r="K241" s="165"/>
      <c r="L241" s="34"/>
      <c r="M241" s="166" t="s">
        <v>1</v>
      </c>
      <c r="N241" s="132" t="s">
        <v>44</v>
      </c>
      <c r="P241" s="167">
        <f>O241*H241</f>
        <v>0</v>
      </c>
      <c r="Q241" s="167">
        <v>2.6249999999999998E-4</v>
      </c>
      <c r="R241" s="167">
        <f>Q241*H241</f>
        <v>2.144625E-2</v>
      </c>
      <c r="S241" s="167">
        <v>0</v>
      </c>
      <c r="T241" s="168">
        <f>S241*H241</f>
        <v>0</v>
      </c>
      <c r="AR241" s="169" t="s">
        <v>154</v>
      </c>
      <c r="AT241" s="169" t="s">
        <v>150</v>
      </c>
      <c r="AU241" s="169" t="s">
        <v>99</v>
      </c>
      <c r="AY241" s="17" t="s">
        <v>147</v>
      </c>
      <c r="BE241" s="95">
        <f>IF(N241="základná",J241,0)</f>
        <v>0</v>
      </c>
      <c r="BF241" s="95">
        <f>IF(N241="znížená",J241,0)</f>
        <v>0</v>
      </c>
      <c r="BG241" s="95">
        <f>IF(N241="zákl. prenesená",J241,0)</f>
        <v>0</v>
      </c>
      <c r="BH241" s="95">
        <f>IF(N241="zníž. prenesená",J241,0)</f>
        <v>0</v>
      </c>
      <c r="BI241" s="95">
        <f>IF(N241="nulová",J241,0)</f>
        <v>0</v>
      </c>
      <c r="BJ241" s="17" t="s">
        <v>99</v>
      </c>
      <c r="BK241" s="95">
        <f>ROUND(I241*H241,2)</f>
        <v>0</v>
      </c>
      <c r="BL241" s="17" t="s">
        <v>154</v>
      </c>
      <c r="BM241" s="169" t="s">
        <v>267</v>
      </c>
    </row>
    <row r="242" spans="2:65" s="12" customFormat="1">
      <c r="B242" s="170"/>
      <c r="D242" s="171" t="s">
        <v>156</v>
      </c>
      <c r="E242" s="172" t="s">
        <v>1</v>
      </c>
      <c r="F242" s="173" t="s">
        <v>268</v>
      </c>
      <c r="H242" s="174">
        <v>5.25</v>
      </c>
      <c r="I242" s="175"/>
      <c r="L242" s="170"/>
      <c r="M242" s="176"/>
      <c r="T242" s="177"/>
      <c r="AT242" s="172" t="s">
        <v>156</v>
      </c>
      <c r="AU242" s="172" t="s">
        <v>99</v>
      </c>
      <c r="AV242" s="12" t="s">
        <v>99</v>
      </c>
      <c r="AW242" s="12" t="s">
        <v>33</v>
      </c>
      <c r="AX242" s="12" t="s">
        <v>78</v>
      </c>
      <c r="AY242" s="172" t="s">
        <v>147</v>
      </c>
    </row>
    <row r="243" spans="2:65" s="12" customFormat="1">
      <c r="B243" s="170"/>
      <c r="D243" s="171" t="s">
        <v>156</v>
      </c>
      <c r="E243" s="172" t="s">
        <v>1</v>
      </c>
      <c r="F243" s="173" t="s">
        <v>269</v>
      </c>
      <c r="H243" s="174">
        <v>11.75</v>
      </c>
      <c r="I243" s="175"/>
      <c r="L243" s="170"/>
      <c r="M243" s="176"/>
      <c r="T243" s="177"/>
      <c r="AT243" s="172" t="s">
        <v>156</v>
      </c>
      <c r="AU243" s="172" t="s">
        <v>99</v>
      </c>
      <c r="AV243" s="12" t="s">
        <v>99</v>
      </c>
      <c r="AW243" s="12" t="s">
        <v>33</v>
      </c>
      <c r="AX243" s="12" t="s">
        <v>78</v>
      </c>
      <c r="AY243" s="172" t="s">
        <v>147</v>
      </c>
    </row>
    <row r="244" spans="2:65" s="12" customFormat="1">
      <c r="B244" s="170"/>
      <c r="D244" s="171" t="s">
        <v>156</v>
      </c>
      <c r="E244" s="172" t="s">
        <v>1</v>
      </c>
      <c r="F244" s="173" t="s">
        <v>270</v>
      </c>
      <c r="H244" s="174">
        <v>4.5999999999999996</v>
      </c>
      <c r="I244" s="175"/>
      <c r="L244" s="170"/>
      <c r="M244" s="176"/>
      <c r="T244" s="177"/>
      <c r="AT244" s="172" t="s">
        <v>156</v>
      </c>
      <c r="AU244" s="172" t="s">
        <v>99</v>
      </c>
      <c r="AV244" s="12" t="s">
        <v>99</v>
      </c>
      <c r="AW244" s="12" t="s">
        <v>33</v>
      </c>
      <c r="AX244" s="12" t="s">
        <v>78</v>
      </c>
      <c r="AY244" s="172" t="s">
        <v>147</v>
      </c>
    </row>
    <row r="245" spans="2:65" s="12" customFormat="1">
      <c r="B245" s="170"/>
      <c r="D245" s="171" t="s">
        <v>156</v>
      </c>
      <c r="E245" s="172" t="s">
        <v>1</v>
      </c>
      <c r="F245" s="173" t="s">
        <v>271</v>
      </c>
      <c r="H245" s="174">
        <v>6.4</v>
      </c>
      <c r="I245" s="175"/>
      <c r="L245" s="170"/>
      <c r="M245" s="176"/>
      <c r="T245" s="177"/>
      <c r="AT245" s="172" t="s">
        <v>156</v>
      </c>
      <c r="AU245" s="172" t="s">
        <v>99</v>
      </c>
      <c r="AV245" s="12" t="s">
        <v>99</v>
      </c>
      <c r="AW245" s="12" t="s">
        <v>33</v>
      </c>
      <c r="AX245" s="12" t="s">
        <v>78</v>
      </c>
      <c r="AY245" s="172" t="s">
        <v>147</v>
      </c>
    </row>
    <row r="246" spans="2:65" s="12" customFormat="1">
      <c r="B246" s="170"/>
      <c r="D246" s="171" t="s">
        <v>156</v>
      </c>
      <c r="E246" s="172" t="s">
        <v>1</v>
      </c>
      <c r="F246" s="173" t="s">
        <v>272</v>
      </c>
      <c r="H246" s="174">
        <v>1.1000000000000001</v>
      </c>
      <c r="I246" s="175"/>
      <c r="L246" s="170"/>
      <c r="M246" s="176"/>
      <c r="T246" s="177"/>
      <c r="AT246" s="172" t="s">
        <v>156</v>
      </c>
      <c r="AU246" s="172" t="s">
        <v>99</v>
      </c>
      <c r="AV246" s="12" t="s">
        <v>99</v>
      </c>
      <c r="AW246" s="12" t="s">
        <v>33</v>
      </c>
      <c r="AX246" s="12" t="s">
        <v>78</v>
      </c>
      <c r="AY246" s="172" t="s">
        <v>147</v>
      </c>
    </row>
    <row r="247" spans="2:65" s="12" customFormat="1">
      <c r="B247" s="170"/>
      <c r="D247" s="171" t="s">
        <v>156</v>
      </c>
      <c r="E247" s="172" t="s">
        <v>1</v>
      </c>
      <c r="F247" s="173" t="s">
        <v>273</v>
      </c>
      <c r="H247" s="174">
        <v>1.75</v>
      </c>
      <c r="I247" s="175"/>
      <c r="L247" s="170"/>
      <c r="M247" s="176"/>
      <c r="T247" s="177"/>
      <c r="AT247" s="172" t="s">
        <v>156</v>
      </c>
      <c r="AU247" s="172" t="s">
        <v>99</v>
      </c>
      <c r="AV247" s="12" t="s">
        <v>99</v>
      </c>
      <c r="AW247" s="12" t="s">
        <v>33</v>
      </c>
      <c r="AX247" s="12" t="s">
        <v>78</v>
      </c>
      <c r="AY247" s="172" t="s">
        <v>147</v>
      </c>
    </row>
    <row r="248" spans="2:65" s="12" customFormat="1">
      <c r="B248" s="170"/>
      <c r="D248" s="171" t="s">
        <v>156</v>
      </c>
      <c r="E248" s="172" t="s">
        <v>1</v>
      </c>
      <c r="F248" s="173" t="s">
        <v>274</v>
      </c>
      <c r="H248" s="174">
        <v>1.55</v>
      </c>
      <c r="I248" s="175"/>
      <c r="L248" s="170"/>
      <c r="M248" s="176"/>
      <c r="T248" s="177"/>
      <c r="AT248" s="172" t="s">
        <v>156</v>
      </c>
      <c r="AU248" s="172" t="s">
        <v>99</v>
      </c>
      <c r="AV248" s="12" t="s">
        <v>99</v>
      </c>
      <c r="AW248" s="12" t="s">
        <v>33</v>
      </c>
      <c r="AX248" s="12" t="s">
        <v>78</v>
      </c>
      <c r="AY248" s="172" t="s">
        <v>147</v>
      </c>
    </row>
    <row r="249" spans="2:65" s="12" customFormat="1">
      <c r="B249" s="170"/>
      <c r="D249" s="171" t="s">
        <v>156</v>
      </c>
      <c r="E249" s="172" t="s">
        <v>1</v>
      </c>
      <c r="F249" s="173" t="s">
        <v>275</v>
      </c>
      <c r="H249" s="174">
        <v>7</v>
      </c>
      <c r="I249" s="175"/>
      <c r="L249" s="170"/>
      <c r="M249" s="176"/>
      <c r="T249" s="177"/>
      <c r="AT249" s="172" t="s">
        <v>156</v>
      </c>
      <c r="AU249" s="172" t="s">
        <v>99</v>
      </c>
      <c r="AV249" s="12" t="s">
        <v>99</v>
      </c>
      <c r="AW249" s="12" t="s">
        <v>33</v>
      </c>
      <c r="AX249" s="12" t="s">
        <v>78</v>
      </c>
      <c r="AY249" s="172" t="s">
        <v>147</v>
      </c>
    </row>
    <row r="250" spans="2:65" s="12" customFormat="1">
      <c r="B250" s="170"/>
      <c r="D250" s="171" t="s">
        <v>156</v>
      </c>
      <c r="E250" s="172" t="s">
        <v>1</v>
      </c>
      <c r="F250" s="173" t="s">
        <v>276</v>
      </c>
      <c r="H250" s="174">
        <v>1.45</v>
      </c>
      <c r="I250" s="175"/>
      <c r="L250" s="170"/>
      <c r="M250" s="176"/>
      <c r="T250" s="177"/>
      <c r="AT250" s="172" t="s">
        <v>156</v>
      </c>
      <c r="AU250" s="172" t="s">
        <v>99</v>
      </c>
      <c r="AV250" s="12" t="s">
        <v>99</v>
      </c>
      <c r="AW250" s="12" t="s">
        <v>33</v>
      </c>
      <c r="AX250" s="12" t="s">
        <v>78</v>
      </c>
      <c r="AY250" s="172" t="s">
        <v>147</v>
      </c>
    </row>
    <row r="251" spans="2:65" s="12" customFormat="1">
      <c r="B251" s="170"/>
      <c r="D251" s="171" t="s">
        <v>156</v>
      </c>
      <c r="E251" s="172" t="s">
        <v>1</v>
      </c>
      <c r="F251" s="173" t="s">
        <v>277</v>
      </c>
      <c r="H251" s="174">
        <v>1.05</v>
      </c>
      <c r="I251" s="175"/>
      <c r="L251" s="170"/>
      <c r="M251" s="176"/>
      <c r="T251" s="177"/>
      <c r="AT251" s="172" t="s">
        <v>156</v>
      </c>
      <c r="AU251" s="172" t="s">
        <v>99</v>
      </c>
      <c r="AV251" s="12" t="s">
        <v>99</v>
      </c>
      <c r="AW251" s="12" t="s">
        <v>33</v>
      </c>
      <c r="AX251" s="12" t="s">
        <v>78</v>
      </c>
      <c r="AY251" s="172" t="s">
        <v>147</v>
      </c>
    </row>
    <row r="252" spans="2:65" s="12" customFormat="1">
      <c r="B252" s="170"/>
      <c r="D252" s="171" t="s">
        <v>156</v>
      </c>
      <c r="E252" s="172" t="s">
        <v>1</v>
      </c>
      <c r="F252" s="173" t="s">
        <v>269</v>
      </c>
      <c r="H252" s="174">
        <v>11.75</v>
      </c>
      <c r="I252" s="175"/>
      <c r="L252" s="170"/>
      <c r="M252" s="176"/>
      <c r="T252" s="177"/>
      <c r="AT252" s="172" t="s">
        <v>156</v>
      </c>
      <c r="AU252" s="172" t="s">
        <v>99</v>
      </c>
      <c r="AV252" s="12" t="s">
        <v>99</v>
      </c>
      <c r="AW252" s="12" t="s">
        <v>33</v>
      </c>
      <c r="AX252" s="12" t="s">
        <v>78</v>
      </c>
      <c r="AY252" s="172" t="s">
        <v>147</v>
      </c>
    </row>
    <row r="253" spans="2:65" s="12" customFormat="1">
      <c r="B253" s="170"/>
      <c r="D253" s="171" t="s">
        <v>156</v>
      </c>
      <c r="E253" s="172" t="s">
        <v>1</v>
      </c>
      <c r="F253" s="173" t="s">
        <v>270</v>
      </c>
      <c r="H253" s="174">
        <v>4.5999999999999996</v>
      </c>
      <c r="I253" s="175"/>
      <c r="L253" s="170"/>
      <c r="M253" s="176"/>
      <c r="T253" s="177"/>
      <c r="AT253" s="172" t="s">
        <v>156</v>
      </c>
      <c r="AU253" s="172" t="s">
        <v>99</v>
      </c>
      <c r="AV253" s="12" t="s">
        <v>99</v>
      </c>
      <c r="AW253" s="12" t="s">
        <v>33</v>
      </c>
      <c r="AX253" s="12" t="s">
        <v>78</v>
      </c>
      <c r="AY253" s="172" t="s">
        <v>147</v>
      </c>
    </row>
    <row r="254" spans="2:65" s="12" customFormat="1">
      <c r="B254" s="170"/>
      <c r="D254" s="171" t="s">
        <v>156</v>
      </c>
      <c r="E254" s="172" t="s">
        <v>1</v>
      </c>
      <c r="F254" s="173" t="s">
        <v>271</v>
      </c>
      <c r="H254" s="174">
        <v>6.4</v>
      </c>
      <c r="I254" s="175"/>
      <c r="L254" s="170"/>
      <c r="M254" s="176"/>
      <c r="T254" s="177"/>
      <c r="AT254" s="172" t="s">
        <v>156</v>
      </c>
      <c r="AU254" s="172" t="s">
        <v>99</v>
      </c>
      <c r="AV254" s="12" t="s">
        <v>99</v>
      </c>
      <c r="AW254" s="12" t="s">
        <v>33</v>
      </c>
      <c r="AX254" s="12" t="s">
        <v>78</v>
      </c>
      <c r="AY254" s="172" t="s">
        <v>147</v>
      </c>
    </row>
    <row r="255" spans="2:65" s="12" customFormat="1">
      <c r="B255" s="170"/>
      <c r="D255" s="171" t="s">
        <v>156</v>
      </c>
      <c r="E255" s="172" t="s">
        <v>1</v>
      </c>
      <c r="F255" s="173" t="s">
        <v>278</v>
      </c>
      <c r="H255" s="174">
        <v>0.9</v>
      </c>
      <c r="I255" s="175"/>
      <c r="L255" s="170"/>
      <c r="M255" s="176"/>
      <c r="T255" s="177"/>
      <c r="AT255" s="172" t="s">
        <v>156</v>
      </c>
      <c r="AU255" s="172" t="s">
        <v>99</v>
      </c>
      <c r="AV255" s="12" t="s">
        <v>99</v>
      </c>
      <c r="AW255" s="12" t="s">
        <v>33</v>
      </c>
      <c r="AX255" s="12" t="s">
        <v>78</v>
      </c>
      <c r="AY255" s="172" t="s">
        <v>147</v>
      </c>
    </row>
    <row r="256" spans="2:65" s="12" customFormat="1">
      <c r="B256" s="170"/>
      <c r="D256" s="171" t="s">
        <v>156</v>
      </c>
      <c r="E256" s="172" t="s">
        <v>1</v>
      </c>
      <c r="F256" s="173" t="s">
        <v>279</v>
      </c>
      <c r="H256" s="174">
        <v>3.15</v>
      </c>
      <c r="I256" s="175"/>
      <c r="L256" s="170"/>
      <c r="M256" s="176"/>
      <c r="T256" s="177"/>
      <c r="AT256" s="172" t="s">
        <v>156</v>
      </c>
      <c r="AU256" s="172" t="s">
        <v>99</v>
      </c>
      <c r="AV256" s="12" t="s">
        <v>99</v>
      </c>
      <c r="AW256" s="12" t="s">
        <v>33</v>
      </c>
      <c r="AX256" s="12" t="s">
        <v>78</v>
      </c>
      <c r="AY256" s="172" t="s">
        <v>147</v>
      </c>
    </row>
    <row r="257" spans="2:65" s="12" customFormat="1">
      <c r="B257" s="170"/>
      <c r="D257" s="171" t="s">
        <v>156</v>
      </c>
      <c r="E257" s="172" t="s">
        <v>1</v>
      </c>
      <c r="F257" s="173" t="s">
        <v>280</v>
      </c>
      <c r="H257" s="174">
        <v>8.4</v>
      </c>
      <c r="I257" s="175"/>
      <c r="L257" s="170"/>
      <c r="M257" s="176"/>
      <c r="T257" s="177"/>
      <c r="AT257" s="172" t="s">
        <v>156</v>
      </c>
      <c r="AU257" s="172" t="s">
        <v>99</v>
      </c>
      <c r="AV257" s="12" t="s">
        <v>99</v>
      </c>
      <c r="AW257" s="12" t="s">
        <v>33</v>
      </c>
      <c r="AX257" s="12" t="s">
        <v>78</v>
      </c>
      <c r="AY257" s="172" t="s">
        <v>147</v>
      </c>
    </row>
    <row r="258" spans="2:65" s="12" customFormat="1">
      <c r="B258" s="170"/>
      <c r="D258" s="171" t="s">
        <v>156</v>
      </c>
      <c r="E258" s="172" t="s">
        <v>1</v>
      </c>
      <c r="F258" s="173" t="s">
        <v>281</v>
      </c>
      <c r="H258" s="174">
        <v>4.5999999999999996</v>
      </c>
      <c r="I258" s="175"/>
      <c r="L258" s="170"/>
      <c r="M258" s="176"/>
      <c r="T258" s="177"/>
      <c r="AT258" s="172" t="s">
        <v>156</v>
      </c>
      <c r="AU258" s="172" t="s">
        <v>99</v>
      </c>
      <c r="AV258" s="12" t="s">
        <v>99</v>
      </c>
      <c r="AW258" s="12" t="s">
        <v>33</v>
      </c>
      <c r="AX258" s="12" t="s">
        <v>78</v>
      </c>
      <c r="AY258" s="172" t="s">
        <v>147</v>
      </c>
    </row>
    <row r="259" spans="2:65" s="13" customFormat="1">
      <c r="B259" s="178"/>
      <c r="D259" s="171" t="s">
        <v>156</v>
      </c>
      <c r="E259" s="179" t="s">
        <v>1</v>
      </c>
      <c r="F259" s="180" t="s">
        <v>169</v>
      </c>
      <c r="H259" s="181">
        <v>81.7</v>
      </c>
      <c r="I259" s="182"/>
      <c r="L259" s="178"/>
      <c r="M259" s="183"/>
      <c r="T259" s="184"/>
      <c r="AT259" s="179" t="s">
        <v>156</v>
      </c>
      <c r="AU259" s="179" t="s">
        <v>99</v>
      </c>
      <c r="AV259" s="13" t="s">
        <v>154</v>
      </c>
      <c r="AW259" s="13" t="s">
        <v>33</v>
      </c>
      <c r="AX259" s="13" t="s">
        <v>86</v>
      </c>
      <c r="AY259" s="179" t="s">
        <v>147</v>
      </c>
    </row>
    <row r="260" spans="2:65" s="1" customFormat="1" ht="16.5" customHeight="1">
      <c r="B260" s="34"/>
      <c r="C260" s="158" t="s">
        <v>282</v>
      </c>
      <c r="D260" s="158" t="s">
        <v>150</v>
      </c>
      <c r="E260" s="159" t="s">
        <v>283</v>
      </c>
      <c r="F260" s="160" t="s">
        <v>284</v>
      </c>
      <c r="G260" s="161" t="s">
        <v>251</v>
      </c>
      <c r="H260" s="162">
        <v>172.62</v>
      </c>
      <c r="I260" s="163"/>
      <c r="J260" s="164">
        <f>ROUND(I260*H260,2)</f>
        <v>0</v>
      </c>
      <c r="K260" s="165"/>
      <c r="L260" s="34"/>
      <c r="M260" s="166" t="s">
        <v>1</v>
      </c>
      <c r="N260" s="132" t="s">
        <v>44</v>
      </c>
      <c r="P260" s="167">
        <f>O260*H260</f>
        <v>0</v>
      </c>
      <c r="Q260" s="167">
        <v>7.3499999999999998E-5</v>
      </c>
      <c r="R260" s="167">
        <f>Q260*H260</f>
        <v>1.268757E-2</v>
      </c>
      <c r="S260" s="167">
        <v>0</v>
      </c>
      <c r="T260" s="168">
        <f>S260*H260</f>
        <v>0</v>
      </c>
      <c r="AR260" s="169" t="s">
        <v>154</v>
      </c>
      <c r="AT260" s="169" t="s">
        <v>150</v>
      </c>
      <c r="AU260" s="169" t="s">
        <v>99</v>
      </c>
      <c r="AY260" s="17" t="s">
        <v>147</v>
      </c>
      <c r="BE260" s="95">
        <f>IF(N260="základná",J260,0)</f>
        <v>0</v>
      </c>
      <c r="BF260" s="95">
        <f>IF(N260="znížená",J260,0)</f>
        <v>0</v>
      </c>
      <c r="BG260" s="95">
        <f>IF(N260="zákl. prenesená",J260,0)</f>
        <v>0</v>
      </c>
      <c r="BH260" s="95">
        <f>IF(N260="zníž. prenesená",J260,0)</f>
        <v>0</v>
      </c>
      <c r="BI260" s="95">
        <f>IF(N260="nulová",J260,0)</f>
        <v>0</v>
      </c>
      <c r="BJ260" s="17" t="s">
        <v>99</v>
      </c>
      <c r="BK260" s="95">
        <f>ROUND(I260*H260,2)</f>
        <v>0</v>
      </c>
      <c r="BL260" s="17" t="s">
        <v>154</v>
      </c>
      <c r="BM260" s="169" t="s">
        <v>285</v>
      </c>
    </row>
    <row r="261" spans="2:65" s="12" customFormat="1">
      <c r="B261" s="170"/>
      <c r="D261" s="171" t="s">
        <v>156</v>
      </c>
      <c r="E261" s="172" t="s">
        <v>1</v>
      </c>
      <c r="F261" s="173" t="s">
        <v>286</v>
      </c>
      <c r="H261" s="174">
        <v>8.6999999999999993</v>
      </c>
      <c r="I261" s="175"/>
      <c r="L261" s="170"/>
      <c r="M261" s="176"/>
      <c r="T261" s="177"/>
      <c r="AT261" s="172" t="s">
        <v>156</v>
      </c>
      <c r="AU261" s="172" t="s">
        <v>99</v>
      </c>
      <c r="AV261" s="12" t="s">
        <v>99</v>
      </c>
      <c r="AW261" s="12" t="s">
        <v>33</v>
      </c>
      <c r="AX261" s="12" t="s">
        <v>78</v>
      </c>
      <c r="AY261" s="172" t="s">
        <v>147</v>
      </c>
    </row>
    <row r="262" spans="2:65" s="12" customFormat="1">
      <c r="B262" s="170"/>
      <c r="D262" s="171" t="s">
        <v>156</v>
      </c>
      <c r="E262" s="172" t="s">
        <v>1</v>
      </c>
      <c r="F262" s="173" t="s">
        <v>287</v>
      </c>
      <c r="H262" s="174">
        <v>14.5</v>
      </c>
      <c r="I262" s="175"/>
      <c r="L262" s="170"/>
      <c r="M262" s="176"/>
      <c r="T262" s="177"/>
      <c r="AT262" s="172" t="s">
        <v>156</v>
      </c>
      <c r="AU262" s="172" t="s">
        <v>99</v>
      </c>
      <c r="AV262" s="12" t="s">
        <v>99</v>
      </c>
      <c r="AW262" s="12" t="s">
        <v>33</v>
      </c>
      <c r="AX262" s="12" t="s">
        <v>78</v>
      </c>
      <c r="AY262" s="172" t="s">
        <v>147</v>
      </c>
    </row>
    <row r="263" spans="2:65" s="12" customFormat="1">
      <c r="B263" s="170"/>
      <c r="D263" s="171" t="s">
        <v>156</v>
      </c>
      <c r="E263" s="172" t="s">
        <v>1</v>
      </c>
      <c r="F263" s="173" t="s">
        <v>288</v>
      </c>
      <c r="H263" s="174">
        <v>11.6</v>
      </c>
      <c r="I263" s="175"/>
      <c r="L263" s="170"/>
      <c r="M263" s="176"/>
      <c r="T263" s="177"/>
      <c r="AT263" s="172" t="s">
        <v>156</v>
      </c>
      <c r="AU263" s="172" t="s">
        <v>99</v>
      </c>
      <c r="AV263" s="12" t="s">
        <v>99</v>
      </c>
      <c r="AW263" s="12" t="s">
        <v>33</v>
      </c>
      <c r="AX263" s="12" t="s">
        <v>78</v>
      </c>
      <c r="AY263" s="172" t="s">
        <v>147</v>
      </c>
    </row>
    <row r="264" spans="2:65" s="12" customFormat="1">
      <c r="B264" s="170"/>
      <c r="D264" s="171" t="s">
        <v>156</v>
      </c>
      <c r="E264" s="172" t="s">
        <v>1</v>
      </c>
      <c r="F264" s="173" t="s">
        <v>289</v>
      </c>
      <c r="H264" s="174">
        <v>5.8</v>
      </c>
      <c r="I264" s="175"/>
      <c r="L264" s="170"/>
      <c r="M264" s="176"/>
      <c r="T264" s="177"/>
      <c r="AT264" s="172" t="s">
        <v>156</v>
      </c>
      <c r="AU264" s="172" t="s">
        <v>99</v>
      </c>
      <c r="AV264" s="12" t="s">
        <v>99</v>
      </c>
      <c r="AW264" s="12" t="s">
        <v>33</v>
      </c>
      <c r="AX264" s="12" t="s">
        <v>78</v>
      </c>
      <c r="AY264" s="172" t="s">
        <v>147</v>
      </c>
    </row>
    <row r="265" spans="2:65" s="12" customFormat="1">
      <c r="B265" s="170"/>
      <c r="D265" s="171" t="s">
        <v>156</v>
      </c>
      <c r="E265" s="172" t="s">
        <v>1</v>
      </c>
      <c r="F265" s="173" t="s">
        <v>290</v>
      </c>
      <c r="H265" s="174">
        <v>2.2000000000000002</v>
      </c>
      <c r="I265" s="175"/>
      <c r="L265" s="170"/>
      <c r="M265" s="176"/>
      <c r="T265" s="177"/>
      <c r="AT265" s="172" t="s">
        <v>156</v>
      </c>
      <c r="AU265" s="172" t="s">
        <v>99</v>
      </c>
      <c r="AV265" s="12" t="s">
        <v>99</v>
      </c>
      <c r="AW265" s="12" t="s">
        <v>33</v>
      </c>
      <c r="AX265" s="12" t="s">
        <v>78</v>
      </c>
      <c r="AY265" s="172" t="s">
        <v>147</v>
      </c>
    </row>
    <row r="266" spans="2:65" s="12" customFormat="1">
      <c r="B266" s="170"/>
      <c r="D266" s="171" t="s">
        <v>156</v>
      </c>
      <c r="E266" s="172" t="s">
        <v>1</v>
      </c>
      <c r="F266" s="173" t="s">
        <v>291</v>
      </c>
      <c r="H266" s="174">
        <v>4.9000000000000004</v>
      </c>
      <c r="I266" s="175"/>
      <c r="L266" s="170"/>
      <c r="M266" s="176"/>
      <c r="T266" s="177"/>
      <c r="AT266" s="172" t="s">
        <v>156</v>
      </c>
      <c r="AU266" s="172" t="s">
        <v>99</v>
      </c>
      <c r="AV266" s="12" t="s">
        <v>99</v>
      </c>
      <c r="AW266" s="12" t="s">
        <v>33</v>
      </c>
      <c r="AX266" s="12" t="s">
        <v>78</v>
      </c>
      <c r="AY266" s="172" t="s">
        <v>147</v>
      </c>
    </row>
    <row r="267" spans="2:65" s="12" customFormat="1">
      <c r="B267" s="170"/>
      <c r="D267" s="171" t="s">
        <v>156</v>
      </c>
      <c r="E267" s="172" t="s">
        <v>1</v>
      </c>
      <c r="F267" s="173" t="s">
        <v>292</v>
      </c>
      <c r="H267" s="174">
        <v>4.0999999999999996</v>
      </c>
      <c r="I267" s="175"/>
      <c r="L267" s="170"/>
      <c r="M267" s="176"/>
      <c r="T267" s="177"/>
      <c r="AT267" s="172" t="s">
        <v>156</v>
      </c>
      <c r="AU267" s="172" t="s">
        <v>99</v>
      </c>
      <c r="AV267" s="12" t="s">
        <v>99</v>
      </c>
      <c r="AW267" s="12" t="s">
        <v>33</v>
      </c>
      <c r="AX267" s="12" t="s">
        <v>78</v>
      </c>
      <c r="AY267" s="172" t="s">
        <v>147</v>
      </c>
    </row>
    <row r="268" spans="2:65" s="12" customFormat="1">
      <c r="B268" s="170"/>
      <c r="D268" s="171" t="s">
        <v>156</v>
      </c>
      <c r="E268" s="172" t="s">
        <v>1</v>
      </c>
      <c r="F268" s="173" t="s">
        <v>293</v>
      </c>
      <c r="H268" s="174">
        <v>11.6</v>
      </c>
      <c r="I268" s="175"/>
      <c r="L268" s="170"/>
      <c r="M268" s="176"/>
      <c r="T268" s="177"/>
      <c r="AT268" s="172" t="s">
        <v>156</v>
      </c>
      <c r="AU268" s="172" t="s">
        <v>99</v>
      </c>
      <c r="AV268" s="12" t="s">
        <v>99</v>
      </c>
      <c r="AW268" s="12" t="s">
        <v>33</v>
      </c>
      <c r="AX268" s="12" t="s">
        <v>78</v>
      </c>
      <c r="AY268" s="172" t="s">
        <v>147</v>
      </c>
    </row>
    <row r="269" spans="2:65" s="12" customFormat="1">
      <c r="B269" s="170"/>
      <c r="D269" s="171" t="s">
        <v>156</v>
      </c>
      <c r="E269" s="172" t="s">
        <v>1</v>
      </c>
      <c r="F269" s="173" t="s">
        <v>294</v>
      </c>
      <c r="H269" s="174">
        <v>2.9</v>
      </c>
      <c r="I269" s="175"/>
      <c r="L269" s="170"/>
      <c r="M269" s="176"/>
      <c r="T269" s="177"/>
      <c r="AT269" s="172" t="s">
        <v>156</v>
      </c>
      <c r="AU269" s="172" t="s">
        <v>99</v>
      </c>
      <c r="AV269" s="12" t="s">
        <v>99</v>
      </c>
      <c r="AW269" s="12" t="s">
        <v>33</v>
      </c>
      <c r="AX269" s="12" t="s">
        <v>78</v>
      </c>
      <c r="AY269" s="172" t="s">
        <v>147</v>
      </c>
    </row>
    <row r="270" spans="2:65" s="12" customFormat="1">
      <c r="B270" s="170"/>
      <c r="D270" s="171" t="s">
        <v>156</v>
      </c>
      <c r="E270" s="172" t="s">
        <v>1</v>
      </c>
      <c r="F270" s="173" t="s">
        <v>295</v>
      </c>
      <c r="H270" s="174">
        <v>2.1</v>
      </c>
      <c r="I270" s="175"/>
      <c r="L270" s="170"/>
      <c r="M270" s="176"/>
      <c r="T270" s="177"/>
      <c r="AT270" s="172" t="s">
        <v>156</v>
      </c>
      <c r="AU270" s="172" t="s">
        <v>99</v>
      </c>
      <c r="AV270" s="12" t="s">
        <v>99</v>
      </c>
      <c r="AW270" s="12" t="s">
        <v>33</v>
      </c>
      <c r="AX270" s="12" t="s">
        <v>78</v>
      </c>
      <c r="AY270" s="172" t="s">
        <v>147</v>
      </c>
    </row>
    <row r="271" spans="2:65" s="12" customFormat="1">
      <c r="B271" s="170"/>
      <c r="D271" s="171" t="s">
        <v>156</v>
      </c>
      <c r="E271" s="172" t="s">
        <v>1</v>
      </c>
      <c r="F271" s="173" t="s">
        <v>287</v>
      </c>
      <c r="H271" s="174">
        <v>14.5</v>
      </c>
      <c r="I271" s="175"/>
      <c r="L271" s="170"/>
      <c r="M271" s="176"/>
      <c r="T271" s="177"/>
      <c r="AT271" s="172" t="s">
        <v>156</v>
      </c>
      <c r="AU271" s="172" t="s">
        <v>99</v>
      </c>
      <c r="AV271" s="12" t="s">
        <v>99</v>
      </c>
      <c r="AW271" s="12" t="s">
        <v>33</v>
      </c>
      <c r="AX271" s="12" t="s">
        <v>78</v>
      </c>
      <c r="AY271" s="172" t="s">
        <v>147</v>
      </c>
    </row>
    <row r="272" spans="2:65" s="12" customFormat="1">
      <c r="B272" s="170"/>
      <c r="D272" s="171" t="s">
        <v>156</v>
      </c>
      <c r="E272" s="172" t="s">
        <v>1</v>
      </c>
      <c r="F272" s="173" t="s">
        <v>288</v>
      </c>
      <c r="H272" s="174">
        <v>11.6</v>
      </c>
      <c r="I272" s="175"/>
      <c r="L272" s="170"/>
      <c r="M272" s="176"/>
      <c r="T272" s="177"/>
      <c r="AT272" s="172" t="s">
        <v>156</v>
      </c>
      <c r="AU272" s="172" t="s">
        <v>99</v>
      </c>
      <c r="AV272" s="12" t="s">
        <v>99</v>
      </c>
      <c r="AW272" s="12" t="s">
        <v>33</v>
      </c>
      <c r="AX272" s="12" t="s">
        <v>78</v>
      </c>
      <c r="AY272" s="172" t="s">
        <v>147</v>
      </c>
    </row>
    <row r="273" spans="2:65" s="12" customFormat="1">
      <c r="B273" s="170"/>
      <c r="D273" s="171" t="s">
        <v>156</v>
      </c>
      <c r="E273" s="172" t="s">
        <v>1</v>
      </c>
      <c r="F273" s="173" t="s">
        <v>289</v>
      </c>
      <c r="H273" s="174">
        <v>5.8</v>
      </c>
      <c r="I273" s="175"/>
      <c r="L273" s="170"/>
      <c r="M273" s="176"/>
      <c r="T273" s="177"/>
      <c r="AT273" s="172" t="s">
        <v>156</v>
      </c>
      <c r="AU273" s="172" t="s">
        <v>99</v>
      </c>
      <c r="AV273" s="12" t="s">
        <v>99</v>
      </c>
      <c r="AW273" s="12" t="s">
        <v>33</v>
      </c>
      <c r="AX273" s="12" t="s">
        <v>78</v>
      </c>
      <c r="AY273" s="172" t="s">
        <v>147</v>
      </c>
    </row>
    <row r="274" spans="2:65" s="12" customFormat="1">
      <c r="B274" s="170"/>
      <c r="D274" s="171" t="s">
        <v>156</v>
      </c>
      <c r="E274" s="172" t="s">
        <v>1</v>
      </c>
      <c r="F274" s="173" t="s">
        <v>296</v>
      </c>
      <c r="H274" s="174">
        <v>4.0999999999999996</v>
      </c>
      <c r="I274" s="175"/>
      <c r="L274" s="170"/>
      <c r="M274" s="176"/>
      <c r="T274" s="177"/>
      <c r="AT274" s="172" t="s">
        <v>156</v>
      </c>
      <c r="AU274" s="172" t="s">
        <v>99</v>
      </c>
      <c r="AV274" s="12" t="s">
        <v>99</v>
      </c>
      <c r="AW274" s="12" t="s">
        <v>33</v>
      </c>
      <c r="AX274" s="12" t="s">
        <v>78</v>
      </c>
      <c r="AY274" s="172" t="s">
        <v>147</v>
      </c>
    </row>
    <row r="275" spans="2:65" s="12" customFormat="1">
      <c r="B275" s="170"/>
      <c r="D275" s="171" t="s">
        <v>156</v>
      </c>
      <c r="E275" s="172" t="s">
        <v>1</v>
      </c>
      <c r="F275" s="173" t="s">
        <v>297</v>
      </c>
      <c r="H275" s="174">
        <v>11.1</v>
      </c>
      <c r="I275" s="175"/>
      <c r="L275" s="170"/>
      <c r="M275" s="176"/>
      <c r="T275" s="177"/>
      <c r="AT275" s="172" t="s">
        <v>156</v>
      </c>
      <c r="AU275" s="172" t="s">
        <v>99</v>
      </c>
      <c r="AV275" s="12" t="s">
        <v>99</v>
      </c>
      <c r="AW275" s="12" t="s">
        <v>33</v>
      </c>
      <c r="AX275" s="12" t="s">
        <v>78</v>
      </c>
      <c r="AY275" s="172" t="s">
        <v>147</v>
      </c>
    </row>
    <row r="276" spans="2:65" s="12" customFormat="1">
      <c r="B276" s="170"/>
      <c r="D276" s="171" t="s">
        <v>156</v>
      </c>
      <c r="E276" s="172" t="s">
        <v>1</v>
      </c>
      <c r="F276" s="173" t="s">
        <v>298</v>
      </c>
      <c r="H276" s="174">
        <v>57.12</v>
      </c>
      <c r="I276" s="175"/>
      <c r="L276" s="170"/>
      <c r="M276" s="176"/>
      <c r="T276" s="177"/>
      <c r="AT276" s="172" t="s">
        <v>156</v>
      </c>
      <c r="AU276" s="172" t="s">
        <v>99</v>
      </c>
      <c r="AV276" s="12" t="s">
        <v>99</v>
      </c>
      <c r="AW276" s="12" t="s">
        <v>33</v>
      </c>
      <c r="AX276" s="12" t="s">
        <v>78</v>
      </c>
      <c r="AY276" s="172" t="s">
        <v>147</v>
      </c>
    </row>
    <row r="277" spans="2:65" s="13" customFormat="1">
      <c r="B277" s="178"/>
      <c r="D277" s="171" t="s">
        <v>156</v>
      </c>
      <c r="E277" s="179" t="s">
        <v>1</v>
      </c>
      <c r="F277" s="180" t="s">
        <v>169</v>
      </c>
      <c r="H277" s="181">
        <v>172.62</v>
      </c>
      <c r="I277" s="182"/>
      <c r="L277" s="178"/>
      <c r="M277" s="183"/>
      <c r="T277" s="184"/>
      <c r="AT277" s="179" t="s">
        <v>156</v>
      </c>
      <c r="AU277" s="179" t="s">
        <v>99</v>
      </c>
      <c r="AV277" s="13" t="s">
        <v>154</v>
      </c>
      <c r="AW277" s="13" t="s">
        <v>33</v>
      </c>
      <c r="AX277" s="13" t="s">
        <v>86</v>
      </c>
      <c r="AY277" s="179" t="s">
        <v>147</v>
      </c>
    </row>
    <row r="278" spans="2:65" s="1" customFormat="1" ht="37.9" customHeight="1">
      <c r="B278" s="34"/>
      <c r="C278" s="158" t="s">
        <v>299</v>
      </c>
      <c r="D278" s="158" t="s">
        <v>150</v>
      </c>
      <c r="E278" s="159" t="s">
        <v>300</v>
      </c>
      <c r="F278" s="160" t="s">
        <v>301</v>
      </c>
      <c r="G278" s="161" t="s">
        <v>153</v>
      </c>
      <c r="H278" s="162">
        <v>549.49199999999996</v>
      </c>
      <c r="I278" s="163"/>
      <c r="J278" s="164">
        <f>ROUND(I278*H278,2)</f>
        <v>0</v>
      </c>
      <c r="K278" s="165"/>
      <c r="L278" s="34"/>
      <c r="M278" s="166" t="s">
        <v>1</v>
      </c>
      <c r="N278" s="132" t="s">
        <v>44</v>
      </c>
      <c r="P278" s="167">
        <f>O278*H278</f>
        <v>0</v>
      </c>
      <c r="Q278" s="167">
        <v>0</v>
      </c>
      <c r="R278" s="167">
        <f>Q278*H278</f>
        <v>0</v>
      </c>
      <c r="S278" s="167">
        <v>1.6E-2</v>
      </c>
      <c r="T278" s="168">
        <f>S278*H278</f>
        <v>8.7918719999999997</v>
      </c>
      <c r="AR278" s="169" t="s">
        <v>154</v>
      </c>
      <c r="AT278" s="169" t="s">
        <v>150</v>
      </c>
      <c r="AU278" s="169" t="s">
        <v>99</v>
      </c>
      <c r="AY278" s="17" t="s">
        <v>147</v>
      </c>
      <c r="BE278" s="95">
        <f>IF(N278="základná",J278,0)</f>
        <v>0</v>
      </c>
      <c r="BF278" s="95">
        <f>IF(N278="znížená",J278,0)</f>
        <v>0</v>
      </c>
      <c r="BG278" s="95">
        <f>IF(N278="zákl. prenesená",J278,0)</f>
        <v>0</v>
      </c>
      <c r="BH278" s="95">
        <f>IF(N278="zníž. prenesená",J278,0)</f>
        <v>0</v>
      </c>
      <c r="BI278" s="95">
        <f>IF(N278="nulová",J278,0)</f>
        <v>0</v>
      </c>
      <c r="BJ278" s="17" t="s">
        <v>99</v>
      </c>
      <c r="BK278" s="95">
        <f>ROUND(I278*H278,2)</f>
        <v>0</v>
      </c>
      <c r="BL278" s="17" t="s">
        <v>154</v>
      </c>
      <c r="BM278" s="169" t="s">
        <v>302</v>
      </c>
    </row>
    <row r="279" spans="2:65" s="12" customFormat="1">
      <c r="B279" s="170"/>
      <c r="D279" s="171" t="s">
        <v>156</v>
      </c>
      <c r="E279" s="172" t="s">
        <v>1</v>
      </c>
      <c r="F279" s="173" t="s">
        <v>100</v>
      </c>
      <c r="H279" s="174">
        <v>549.49199999999996</v>
      </c>
      <c r="I279" s="175"/>
      <c r="L279" s="170"/>
      <c r="M279" s="176"/>
      <c r="T279" s="177"/>
      <c r="AT279" s="172" t="s">
        <v>156</v>
      </c>
      <c r="AU279" s="172" t="s">
        <v>99</v>
      </c>
      <c r="AV279" s="12" t="s">
        <v>99</v>
      </c>
      <c r="AW279" s="12" t="s">
        <v>33</v>
      </c>
      <c r="AX279" s="12" t="s">
        <v>78</v>
      </c>
      <c r="AY279" s="172" t="s">
        <v>147</v>
      </c>
    </row>
    <row r="280" spans="2:65" s="13" customFormat="1">
      <c r="B280" s="178"/>
      <c r="D280" s="171" t="s">
        <v>156</v>
      </c>
      <c r="E280" s="179" t="s">
        <v>1</v>
      </c>
      <c r="F280" s="180" t="s">
        <v>169</v>
      </c>
      <c r="H280" s="181">
        <v>549.49199999999996</v>
      </c>
      <c r="I280" s="182"/>
      <c r="L280" s="178"/>
      <c r="M280" s="183"/>
      <c r="T280" s="184"/>
      <c r="AT280" s="179" t="s">
        <v>156</v>
      </c>
      <c r="AU280" s="179" t="s">
        <v>99</v>
      </c>
      <c r="AV280" s="13" t="s">
        <v>154</v>
      </c>
      <c r="AW280" s="13" t="s">
        <v>33</v>
      </c>
      <c r="AX280" s="13" t="s">
        <v>86</v>
      </c>
      <c r="AY280" s="179" t="s">
        <v>147</v>
      </c>
    </row>
    <row r="281" spans="2:65" s="1" customFormat="1" ht="37.9" customHeight="1">
      <c r="B281" s="34"/>
      <c r="C281" s="158" t="s">
        <v>303</v>
      </c>
      <c r="D281" s="158" t="s">
        <v>150</v>
      </c>
      <c r="E281" s="159" t="s">
        <v>304</v>
      </c>
      <c r="F281" s="160" t="s">
        <v>305</v>
      </c>
      <c r="G281" s="161" t="s">
        <v>153</v>
      </c>
      <c r="H281" s="162">
        <v>31.489000000000001</v>
      </c>
      <c r="I281" s="163"/>
      <c r="J281" s="164">
        <f>ROUND(I281*H281,2)</f>
        <v>0</v>
      </c>
      <c r="K281" s="165"/>
      <c r="L281" s="34"/>
      <c r="M281" s="166" t="s">
        <v>1</v>
      </c>
      <c r="N281" s="132" t="s">
        <v>44</v>
      </c>
      <c r="P281" s="167">
        <f>O281*H281</f>
        <v>0</v>
      </c>
      <c r="Q281" s="167">
        <v>0</v>
      </c>
      <c r="R281" s="167">
        <f>Q281*H281</f>
        <v>0</v>
      </c>
      <c r="S281" s="167">
        <v>8.8999999999999996E-2</v>
      </c>
      <c r="T281" s="168">
        <f>S281*H281</f>
        <v>2.802521</v>
      </c>
      <c r="AR281" s="169" t="s">
        <v>154</v>
      </c>
      <c r="AT281" s="169" t="s">
        <v>150</v>
      </c>
      <c r="AU281" s="169" t="s">
        <v>99</v>
      </c>
      <c r="AY281" s="17" t="s">
        <v>147</v>
      </c>
      <c r="BE281" s="95">
        <f>IF(N281="základná",J281,0)</f>
        <v>0</v>
      </c>
      <c r="BF281" s="95">
        <f>IF(N281="znížená",J281,0)</f>
        <v>0</v>
      </c>
      <c r="BG281" s="95">
        <f>IF(N281="zákl. prenesená",J281,0)</f>
        <v>0</v>
      </c>
      <c r="BH281" s="95">
        <f>IF(N281="zníž. prenesená",J281,0)</f>
        <v>0</v>
      </c>
      <c r="BI281" s="95">
        <f>IF(N281="nulová",J281,0)</f>
        <v>0</v>
      </c>
      <c r="BJ281" s="17" t="s">
        <v>99</v>
      </c>
      <c r="BK281" s="95">
        <f>ROUND(I281*H281,2)</f>
        <v>0</v>
      </c>
      <c r="BL281" s="17" t="s">
        <v>154</v>
      </c>
      <c r="BM281" s="169" t="s">
        <v>306</v>
      </c>
    </row>
    <row r="282" spans="2:65" s="12" customFormat="1" ht="22.5">
      <c r="B282" s="170"/>
      <c r="D282" s="171" t="s">
        <v>156</v>
      </c>
      <c r="E282" s="172" t="s">
        <v>1</v>
      </c>
      <c r="F282" s="173" t="s">
        <v>307</v>
      </c>
      <c r="H282" s="174">
        <v>31.489000000000001</v>
      </c>
      <c r="I282" s="175"/>
      <c r="L282" s="170"/>
      <c r="M282" s="176"/>
      <c r="T282" s="177"/>
      <c r="AT282" s="172" t="s">
        <v>156</v>
      </c>
      <c r="AU282" s="172" t="s">
        <v>99</v>
      </c>
      <c r="AV282" s="12" t="s">
        <v>99</v>
      </c>
      <c r="AW282" s="12" t="s">
        <v>33</v>
      </c>
      <c r="AX282" s="12" t="s">
        <v>78</v>
      </c>
      <c r="AY282" s="172" t="s">
        <v>147</v>
      </c>
    </row>
    <row r="283" spans="2:65" s="13" customFormat="1">
      <c r="B283" s="178"/>
      <c r="D283" s="171" t="s">
        <v>156</v>
      </c>
      <c r="E283" s="179" t="s">
        <v>1</v>
      </c>
      <c r="F283" s="180" t="s">
        <v>169</v>
      </c>
      <c r="H283" s="181">
        <v>31.489000000000001</v>
      </c>
      <c r="I283" s="182"/>
      <c r="L283" s="178"/>
      <c r="M283" s="183"/>
      <c r="T283" s="184"/>
      <c r="AT283" s="179" t="s">
        <v>156</v>
      </c>
      <c r="AU283" s="179" t="s">
        <v>99</v>
      </c>
      <c r="AV283" s="13" t="s">
        <v>154</v>
      </c>
      <c r="AW283" s="13" t="s">
        <v>33</v>
      </c>
      <c r="AX283" s="13" t="s">
        <v>86</v>
      </c>
      <c r="AY283" s="179" t="s">
        <v>147</v>
      </c>
    </row>
    <row r="284" spans="2:65" s="1" customFormat="1" ht="24.2" customHeight="1">
      <c r="B284" s="34"/>
      <c r="C284" s="158" t="s">
        <v>308</v>
      </c>
      <c r="D284" s="158" t="s">
        <v>150</v>
      </c>
      <c r="E284" s="159" t="s">
        <v>309</v>
      </c>
      <c r="F284" s="160" t="s">
        <v>310</v>
      </c>
      <c r="G284" s="161" t="s">
        <v>311</v>
      </c>
      <c r="H284" s="162">
        <v>11.686999999999999</v>
      </c>
      <c r="I284" s="163"/>
      <c r="J284" s="164">
        <f>ROUND(I284*H284,2)</f>
        <v>0</v>
      </c>
      <c r="K284" s="165"/>
      <c r="L284" s="34"/>
      <c r="M284" s="166" t="s">
        <v>1</v>
      </c>
      <c r="N284" s="132" t="s">
        <v>44</v>
      </c>
      <c r="P284" s="167">
        <f>O284*H284</f>
        <v>0</v>
      </c>
      <c r="Q284" s="167">
        <v>0</v>
      </c>
      <c r="R284" s="167">
        <f>Q284*H284</f>
        <v>0</v>
      </c>
      <c r="S284" s="167">
        <v>0</v>
      </c>
      <c r="T284" s="168">
        <f>S284*H284</f>
        <v>0</v>
      </c>
      <c r="AR284" s="169" t="s">
        <v>154</v>
      </c>
      <c r="AT284" s="169" t="s">
        <v>150</v>
      </c>
      <c r="AU284" s="169" t="s">
        <v>99</v>
      </c>
      <c r="AY284" s="17" t="s">
        <v>147</v>
      </c>
      <c r="BE284" s="95">
        <f>IF(N284="základná",J284,0)</f>
        <v>0</v>
      </c>
      <c r="BF284" s="95">
        <f>IF(N284="znížená",J284,0)</f>
        <v>0</v>
      </c>
      <c r="BG284" s="95">
        <f>IF(N284="zákl. prenesená",J284,0)</f>
        <v>0</v>
      </c>
      <c r="BH284" s="95">
        <f>IF(N284="zníž. prenesená",J284,0)</f>
        <v>0</v>
      </c>
      <c r="BI284" s="95">
        <f>IF(N284="nulová",J284,0)</f>
        <v>0</v>
      </c>
      <c r="BJ284" s="17" t="s">
        <v>99</v>
      </c>
      <c r="BK284" s="95">
        <f>ROUND(I284*H284,2)</f>
        <v>0</v>
      </c>
      <c r="BL284" s="17" t="s">
        <v>154</v>
      </c>
      <c r="BM284" s="169" t="s">
        <v>312</v>
      </c>
    </row>
    <row r="285" spans="2:65" s="1" customFormat="1" ht="24.2" customHeight="1">
      <c r="B285" s="34"/>
      <c r="C285" s="158" t="s">
        <v>313</v>
      </c>
      <c r="D285" s="158" t="s">
        <v>150</v>
      </c>
      <c r="E285" s="159" t="s">
        <v>314</v>
      </c>
      <c r="F285" s="160" t="s">
        <v>315</v>
      </c>
      <c r="G285" s="161" t="s">
        <v>311</v>
      </c>
      <c r="H285" s="162">
        <v>11.686999999999999</v>
      </c>
      <c r="I285" s="163"/>
      <c r="J285" s="164">
        <f>ROUND(I285*H285,2)</f>
        <v>0</v>
      </c>
      <c r="K285" s="165"/>
      <c r="L285" s="34"/>
      <c r="M285" s="166" t="s">
        <v>1</v>
      </c>
      <c r="N285" s="132" t="s">
        <v>44</v>
      </c>
      <c r="P285" s="167">
        <f>O285*H285</f>
        <v>0</v>
      </c>
      <c r="Q285" s="167">
        <v>0</v>
      </c>
      <c r="R285" s="167">
        <f>Q285*H285</f>
        <v>0</v>
      </c>
      <c r="S285" s="167">
        <v>0</v>
      </c>
      <c r="T285" s="168">
        <f>S285*H285</f>
        <v>0</v>
      </c>
      <c r="AR285" s="169" t="s">
        <v>154</v>
      </c>
      <c r="AT285" s="169" t="s">
        <v>150</v>
      </c>
      <c r="AU285" s="169" t="s">
        <v>99</v>
      </c>
      <c r="AY285" s="17" t="s">
        <v>147</v>
      </c>
      <c r="BE285" s="95">
        <f>IF(N285="základná",J285,0)</f>
        <v>0</v>
      </c>
      <c r="BF285" s="95">
        <f>IF(N285="znížená",J285,0)</f>
        <v>0</v>
      </c>
      <c r="BG285" s="95">
        <f>IF(N285="zákl. prenesená",J285,0)</f>
        <v>0</v>
      </c>
      <c r="BH285" s="95">
        <f>IF(N285="zníž. prenesená",J285,0)</f>
        <v>0</v>
      </c>
      <c r="BI285" s="95">
        <f>IF(N285="nulová",J285,0)</f>
        <v>0</v>
      </c>
      <c r="BJ285" s="17" t="s">
        <v>99</v>
      </c>
      <c r="BK285" s="95">
        <f>ROUND(I285*H285,2)</f>
        <v>0</v>
      </c>
      <c r="BL285" s="17" t="s">
        <v>154</v>
      </c>
      <c r="BM285" s="169" t="s">
        <v>316</v>
      </c>
    </row>
    <row r="286" spans="2:65" s="1" customFormat="1" ht="21.75" customHeight="1">
      <c r="B286" s="34"/>
      <c r="C286" s="158" t="s">
        <v>7</v>
      </c>
      <c r="D286" s="158" t="s">
        <v>150</v>
      </c>
      <c r="E286" s="159" t="s">
        <v>317</v>
      </c>
      <c r="F286" s="160" t="s">
        <v>318</v>
      </c>
      <c r="G286" s="161" t="s">
        <v>311</v>
      </c>
      <c r="H286" s="162">
        <v>11.686999999999999</v>
      </c>
      <c r="I286" s="163"/>
      <c r="J286" s="164">
        <f>ROUND(I286*H286,2)</f>
        <v>0</v>
      </c>
      <c r="K286" s="165"/>
      <c r="L286" s="34"/>
      <c r="M286" s="166" t="s">
        <v>1</v>
      </c>
      <c r="N286" s="132" t="s">
        <v>44</v>
      </c>
      <c r="P286" s="167">
        <f>O286*H286</f>
        <v>0</v>
      </c>
      <c r="Q286" s="167">
        <v>0</v>
      </c>
      <c r="R286" s="167">
        <f>Q286*H286</f>
        <v>0</v>
      </c>
      <c r="S286" s="167">
        <v>0</v>
      </c>
      <c r="T286" s="168">
        <f>S286*H286</f>
        <v>0</v>
      </c>
      <c r="AR286" s="169" t="s">
        <v>154</v>
      </c>
      <c r="AT286" s="169" t="s">
        <v>150</v>
      </c>
      <c r="AU286" s="169" t="s">
        <v>99</v>
      </c>
      <c r="AY286" s="17" t="s">
        <v>147</v>
      </c>
      <c r="BE286" s="95">
        <f>IF(N286="základná",J286,0)</f>
        <v>0</v>
      </c>
      <c r="BF286" s="95">
        <f>IF(N286="znížená",J286,0)</f>
        <v>0</v>
      </c>
      <c r="BG286" s="95">
        <f>IF(N286="zákl. prenesená",J286,0)</f>
        <v>0</v>
      </c>
      <c r="BH286" s="95">
        <f>IF(N286="zníž. prenesená",J286,0)</f>
        <v>0</v>
      </c>
      <c r="BI286" s="95">
        <f>IF(N286="nulová",J286,0)</f>
        <v>0</v>
      </c>
      <c r="BJ286" s="17" t="s">
        <v>99</v>
      </c>
      <c r="BK286" s="95">
        <f>ROUND(I286*H286,2)</f>
        <v>0</v>
      </c>
      <c r="BL286" s="17" t="s">
        <v>154</v>
      </c>
      <c r="BM286" s="169" t="s">
        <v>319</v>
      </c>
    </row>
    <row r="287" spans="2:65" s="1" customFormat="1" ht="24.2" customHeight="1">
      <c r="B287" s="34"/>
      <c r="C287" s="158" t="s">
        <v>320</v>
      </c>
      <c r="D287" s="158" t="s">
        <v>150</v>
      </c>
      <c r="E287" s="159" t="s">
        <v>321</v>
      </c>
      <c r="F287" s="160" t="s">
        <v>322</v>
      </c>
      <c r="G287" s="161" t="s">
        <v>311</v>
      </c>
      <c r="H287" s="162">
        <v>257.11399999999998</v>
      </c>
      <c r="I287" s="163"/>
      <c r="J287" s="164">
        <f>ROUND(I287*H287,2)</f>
        <v>0</v>
      </c>
      <c r="K287" s="165"/>
      <c r="L287" s="34"/>
      <c r="M287" s="166" t="s">
        <v>1</v>
      </c>
      <c r="N287" s="132" t="s">
        <v>44</v>
      </c>
      <c r="P287" s="167">
        <f>O287*H287</f>
        <v>0</v>
      </c>
      <c r="Q287" s="167">
        <v>0</v>
      </c>
      <c r="R287" s="167">
        <f>Q287*H287</f>
        <v>0</v>
      </c>
      <c r="S287" s="167">
        <v>0</v>
      </c>
      <c r="T287" s="168">
        <f>S287*H287</f>
        <v>0</v>
      </c>
      <c r="AR287" s="169" t="s">
        <v>154</v>
      </c>
      <c r="AT287" s="169" t="s">
        <v>150</v>
      </c>
      <c r="AU287" s="169" t="s">
        <v>99</v>
      </c>
      <c r="AY287" s="17" t="s">
        <v>147</v>
      </c>
      <c r="BE287" s="95">
        <f>IF(N287="základná",J287,0)</f>
        <v>0</v>
      </c>
      <c r="BF287" s="95">
        <f>IF(N287="znížená",J287,0)</f>
        <v>0</v>
      </c>
      <c r="BG287" s="95">
        <f>IF(N287="zákl. prenesená",J287,0)</f>
        <v>0</v>
      </c>
      <c r="BH287" s="95">
        <f>IF(N287="zníž. prenesená",J287,0)</f>
        <v>0</v>
      </c>
      <c r="BI287" s="95">
        <f>IF(N287="nulová",J287,0)</f>
        <v>0</v>
      </c>
      <c r="BJ287" s="17" t="s">
        <v>99</v>
      </c>
      <c r="BK287" s="95">
        <f>ROUND(I287*H287,2)</f>
        <v>0</v>
      </c>
      <c r="BL287" s="17" t="s">
        <v>154</v>
      </c>
      <c r="BM287" s="169" t="s">
        <v>323</v>
      </c>
    </row>
    <row r="288" spans="2:65" s="12" customFormat="1">
      <c r="B288" s="170"/>
      <c r="D288" s="171" t="s">
        <v>156</v>
      </c>
      <c r="F288" s="173" t="s">
        <v>324</v>
      </c>
      <c r="H288" s="174">
        <v>257.11399999999998</v>
      </c>
      <c r="I288" s="175"/>
      <c r="L288" s="170"/>
      <c r="M288" s="176"/>
      <c r="T288" s="177"/>
      <c r="AT288" s="172" t="s">
        <v>156</v>
      </c>
      <c r="AU288" s="172" t="s">
        <v>99</v>
      </c>
      <c r="AV288" s="12" t="s">
        <v>99</v>
      </c>
      <c r="AW288" s="12" t="s">
        <v>4</v>
      </c>
      <c r="AX288" s="12" t="s">
        <v>86</v>
      </c>
      <c r="AY288" s="172" t="s">
        <v>147</v>
      </c>
    </row>
    <row r="289" spans="2:65" s="1" customFormat="1" ht="24.2" customHeight="1">
      <c r="B289" s="34"/>
      <c r="C289" s="158" t="s">
        <v>325</v>
      </c>
      <c r="D289" s="158" t="s">
        <v>150</v>
      </c>
      <c r="E289" s="159" t="s">
        <v>326</v>
      </c>
      <c r="F289" s="160" t="s">
        <v>327</v>
      </c>
      <c r="G289" s="161" t="s">
        <v>311</v>
      </c>
      <c r="H289" s="162">
        <v>11.686999999999999</v>
      </c>
      <c r="I289" s="163"/>
      <c r="J289" s="164">
        <f>ROUND(I289*H289,2)</f>
        <v>0</v>
      </c>
      <c r="K289" s="165"/>
      <c r="L289" s="34"/>
      <c r="M289" s="166" t="s">
        <v>1</v>
      </c>
      <c r="N289" s="132" t="s">
        <v>44</v>
      </c>
      <c r="P289" s="167">
        <f>O289*H289</f>
        <v>0</v>
      </c>
      <c r="Q289" s="167">
        <v>0</v>
      </c>
      <c r="R289" s="167">
        <f>Q289*H289</f>
        <v>0</v>
      </c>
      <c r="S289" s="167">
        <v>0</v>
      </c>
      <c r="T289" s="168">
        <f>S289*H289</f>
        <v>0</v>
      </c>
      <c r="AR289" s="169" t="s">
        <v>154</v>
      </c>
      <c r="AT289" s="169" t="s">
        <v>150</v>
      </c>
      <c r="AU289" s="169" t="s">
        <v>99</v>
      </c>
      <c r="AY289" s="17" t="s">
        <v>147</v>
      </c>
      <c r="BE289" s="95">
        <f>IF(N289="základná",J289,0)</f>
        <v>0</v>
      </c>
      <c r="BF289" s="95">
        <f>IF(N289="znížená",J289,0)</f>
        <v>0</v>
      </c>
      <c r="BG289" s="95">
        <f>IF(N289="zákl. prenesená",J289,0)</f>
        <v>0</v>
      </c>
      <c r="BH289" s="95">
        <f>IF(N289="zníž. prenesená",J289,0)</f>
        <v>0</v>
      </c>
      <c r="BI289" s="95">
        <f>IF(N289="nulová",J289,0)</f>
        <v>0</v>
      </c>
      <c r="BJ289" s="17" t="s">
        <v>99</v>
      </c>
      <c r="BK289" s="95">
        <f>ROUND(I289*H289,2)</f>
        <v>0</v>
      </c>
      <c r="BL289" s="17" t="s">
        <v>154</v>
      </c>
      <c r="BM289" s="169" t="s">
        <v>328</v>
      </c>
    </row>
    <row r="290" spans="2:65" s="1" customFormat="1" ht="24.2" customHeight="1">
      <c r="B290" s="34"/>
      <c r="C290" s="158" t="s">
        <v>329</v>
      </c>
      <c r="D290" s="158" t="s">
        <v>150</v>
      </c>
      <c r="E290" s="159" t="s">
        <v>330</v>
      </c>
      <c r="F290" s="160" t="s">
        <v>331</v>
      </c>
      <c r="G290" s="161" t="s">
        <v>311</v>
      </c>
      <c r="H290" s="162">
        <v>58.435000000000002</v>
      </c>
      <c r="I290" s="163"/>
      <c r="J290" s="164">
        <f>ROUND(I290*H290,2)</f>
        <v>0</v>
      </c>
      <c r="K290" s="165"/>
      <c r="L290" s="34"/>
      <c r="M290" s="166" t="s">
        <v>1</v>
      </c>
      <c r="N290" s="132" t="s">
        <v>44</v>
      </c>
      <c r="P290" s="167">
        <f>O290*H290</f>
        <v>0</v>
      </c>
      <c r="Q290" s="167">
        <v>0</v>
      </c>
      <c r="R290" s="167">
        <f>Q290*H290</f>
        <v>0</v>
      </c>
      <c r="S290" s="167">
        <v>0</v>
      </c>
      <c r="T290" s="168">
        <f>S290*H290</f>
        <v>0</v>
      </c>
      <c r="AR290" s="169" t="s">
        <v>154</v>
      </c>
      <c r="AT290" s="169" t="s">
        <v>150</v>
      </c>
      <c r="AU290" s="169" t="s">
        <v>99</v>
      </c>
      <c r="AY290" s="17" t="s">
        <v>147</v>
      </c>
      <c r="BE290" s="95">
        <f>IF(N290="základná",J290,0)</f>
        <v>0</v>
      </c>
      <c r="BF290" s="95">
        <f>IF(N290="znížená",J290,0)</f>
        <v>0</v>
      </c>
      <c r="BG290" s="95">
        <f>IF(N290="zákl. prenesená",J290,0)</f>
        <v>0</v>
      </c>
      <c r="BH290" s="95">
        <f>IF(N290="zníž. prenesená",J290,0)</f>
        <v>0</v>
      </c>
      <c r="BI290" s="95">
        <f>IF(N290="nulová",J290,0)</f>
        <v>0</v>
      </c>
      <c r="BJ290" s="17" t="s">
        <v>99</v>
      </c>
      <c r="BK290" s="95">
        <f>ROUND(I290*H290,2)</f>
        <v>0</v>
      </c>
      <c r="BL290" s="17" t="s">
        <v>154</v>
      </c>
      <c r="BM290" s="169" t="s">
        <v>332</v>
      </c>
    </row>
    <row r="291" spans="2:65" s="12" customFormat="1">
      <c r="B291" s="170"/>
      <c r="D291" s="171" t="s">
        <v>156</v>
      </c>
      <c r="F291" s="173" t="s">
        <v>333</v>
      </c>
      <c r="H291" s="174">
        <v>58.435000000000002</v>
      </c>
      <c r="I291" s="175"/>
      <c r="L291" s="170"/>
      <c r="M291" s="176"/>
      <c r="T291" s="177"/>
      <c r="AT291" s="172" t="s">
        <v>156</v>
      </c>
      <c r="AU291" s="172" t="s">
        <v>99</v>
      </c>
      <c r="AV291" s="12" t="s">
        <v>99</v>
      </c>
      <c r="AW291" s="12" t="s">
        <v>4</v>
      </c>
      <c r="AX291" s="12" t="s">
        <v>86</v>
      </c>
      <c r="AY291" s="172" t="s">
        <v>147</v>
      </c>
    </row>
    <row r="292" spans="2:65" s="1" customFormat="1" ht="24.2" customHeight="1">
      <c r="B292" s="34"/>
      <c r="C292" s="158" t="s">
        <v>334</v>
      </c>
      <c r="D292" s="158" t="s">
        <v>150</v>
      </c>
      <c r="E292" s="159" t="s">
        <v>335</v>
      </c>
      <c r="F292" s="160" t="s">
        <v>336</v>
      </c>
      <c r="G292" s="161" t="s">
        <v>311</v>
      </c>
      <c r="H292" s="162">
        <v>11.686999999999999</v>
      </c>
      <c r="I292" s="163"/>
      <c r="J292" s="164">
        <f>ROUND(I292*H292,2)</f>
        <v>0</v>
      </c>
      <c r="K292" s="165"/>
      <c r="L292" s="34"/>
      <c r="M292" s="166" t="s">
        <v>1</v>
      </c>
      <c r="N292" s="132" t="s">
        <v>44</v>
      </c>
      <c r="P292" s="167">
        <f>O292*H292</f>
        <v>0</v>
      </c>
      <c r="Q292" s="167">
        <v>0</v>
      </c>
      <c r="R292" s="167">
        <f>Q292*H292</f>
        <v>0</v>
      </c>
      <c r="S292" s="167">
        <v>0</v>
      </c>
      <c r="T292" s="168">
        <f>S292*H292</f>
        <v>0</v>
      </c>
      <c r="AR292" s="169" t="s">
        <v>154</v>
      </c>
      <c r="AT292" s="169" t="s">
        <v>150</v>
      </c>
      <c r="AU292" s="169" t="s">
        <v>99</v>
      </c>
      <c r="AY292" s="17" t="s">
        <v>147</v>
      </c>
      <c r="BE292" s="95">
        <f>IF(N292="základná",J292,0)</f>
        <v>0</v>
      </c>
      <c r="BF292" s="95">
        <f>IF(N292="znížená",J292,0)</f>
        <v>0</v>
      </c>
      <c r="BG292" s="95">
        <f>IF(N292="zákl. prenesená",J292,0)</f>
        <v>0</v>
      </c>
      <c r="BH292" s="95">
        <f>IF(N292="zníž. prenesená",J292,0)</f>
        <v>0</v>
      </c>
      <c r="BI292" s="95">
        <f>IF(N292="nulová",J292,0)</f>
        <v>0</v>
      </c>
      <c r="BJ292" s="17" t="s">
        <v>99</v>
      </c>
      <c r="BK292" s="95">
        <f>ROUND(I292*H292,2)</f>
        <v>0</v>
      </c>
      <c r="BL292" s="17" t="s">
        <v>154</v>
      </c>
      <c r="BM292" s="169" t="s">
        <v>337</v>
      </c>
    </row>
    <row r="293" spans="2:65" s="1" customFormat="1" ht="24.2" customHeight="1">
      <c r="B293" s="34"/>
      <c r="C293" s="158" t="s">
        <v>338</v>
      </c>
      <c r="D293" s="158" t="s">
        <v>150</v>
      </c>
      <c r="E293" s="159" t="s">
        <v>339</v>
      </c>
      <c r="F293" s="160" t="s">
        <v>340</v>
      </c>
      <c r="G293" s="161" t="s">
        <v>311</v>
      </c>
      <c r="H293" s="162">
        <v>11.686999999999999</v>
      </c>
      <c r="I293" s="163"/>
      <c r="J293" s="164">
        <f>ROUND(I293*H293,2)</f>
        <v>0</v>
      </c>
      <c r="K293" s="165"/>
      <c r="L293" s="34"/>
      <c r="M293" s="166" t="s">
        <v>1</v>
      </c>
      <c r="N293" s="132" t="s">
        <v>44</v>
      </c>
      <c r="P293" s="167">
        <f>O293*H293</f>
        <v>0</v>
      </c>
      <c r="Q293" s="167">
        <v>0</v>
      </c>
      <c r="R293" s="167">
        <f>Q293*H293</f>
        <v>0</v>
      </c>
      <c r="S293" s="167">
        <v>0</v>
      </c>
      <c r="T293" s="168">
        <f>S293*H293</f>
        <v>0</v>
      </c>
      <c r="AR293" s="169" t="s">
        <v>154</v>
      </c>
      <c r="AT293" s="169" t="s">
        <v>150</v>
      </c>
      <c r="AU293" s="169" t="s">
        <v>99</v>
      </c>
      <c r="AY293" s="17" t="s">
        <v>147</v>
      </c>
      <c r="BE293" s="95">
        <f>IF(N293="základná",J293,0)</f>
        <v>0</v>
      </c>
      <c r="BF293" s="95">
        <f>IF(N293="znížená",J293,0)</f>
        <v>0</v>
      </c>
      <c r="BG293" s="95">
        <f>IF(N293="zákl. prenesená",J293,0)</f>
        <v>0</v>
      </c>
      <c r="BH293" s="95">
        <f>IF(N293="zníž. prenesená",J293,0)</f>
        <v>0</v>
      </c>
      <c r="BI293" s="95">
        <f>IF(N293="nulová",J293,0)</f>
        <v>0</v>
      </c>
      <c r="BJ293" s="17" t="s">
        <v>99</v>
      </c>
      <c r="BK293" s="95">
        <f>ROUND(I293*H293,2)</f>
        <v>0</v>
      </c>
      <c r="BL293" s="17" t="s">
        <v>154</v>
      </c>
      <c r="BM293" s="169" t="s">
        <v>341</v>
      </c>
    </row>
    <row r="294" spans="2:65" s="1" customFormat="1" ht="24.2" customHeight="1">
      <c r="B294" s="34"/>
      <c r="C294" s="158" t="s">
        <v>342</v>
      </c>
      <c r="D294" s="158" t="s">
        <v>150</v>
      </c>
      <c r="E294" s="159" t="s">
        <v>343</v>
      </c>
      <c r="F294" s="160" t="s">
        <v>344</v>
      </c>
      <c r="G294" s="161" t="s">
        <v>311</v>
      </c>
      <c r="H294" s="162">
        <v>11.686999999999999</v>
      </c>
      <c r="I294" s="163"/>
      <c r="J294" s="164">
        <f>ROUND(I294*H294,2)</f>
        <v>0</v>
      </c>
      <c r="K294" s="165"/>
      <c r="L294" s="34"/>
      <c r="M294" s="166" t="s">
        <v>1</v>
      </c>
      <c r="N294" s="132" t="s">
        <v>44</v>
      </c>
      <c r="P294" s="167">
        <f>O294*H294</f>
        <v>0</v>
      </c>
      <c r="Q294" s="167">
        <v>0</v>
      </c>
      <c r="R294" s="167">
        <f>Q294*H294</f>
        <v>0</v>
      </c>
      <c r="S294" s="167">
        <v>0</v>
      </c>
      <c r="T294" s="168">
        <f>S294*H294</f>
        <v>0</v>
      </c>
      <c r="AR294" s="169" t="s">
        <v>154</v>
      </c>
      <c r="AT294" s="169" t="s">
        <v>150</v>
      </c>
      <c r="AU294" s="169" t="s">
        <v>99</v>
      </c>
      <c r="AY294" s="17" t="s">
        <v>147</v>
      </c>
      <c r="BE294" s="95">
        <f>IF(N294="základná",J294,0)</f>
        <v>0</v>
      </c>
      <c r="BF294" s="95">
        <f>IF(N294="znížená",J294,0)</f>
        <v>0</v>
      </c>
      <c r="BG294" s="95">
        <f>IF(N294="zákl. prenesená",J294,0)</f>
        <v>0</v>
      </c>
      <c r="BH294" s="95">
        <f>IF(N294="zníž. prenesená",J294,0)</f>
        <v>0</v>
      </c>
      <c r="BI294" s="95">
        <f>IF(N294="nulová",J294,0)</f>
        <v>0</v>
      </c>
      <c r="BJ294" s="17" t="s">
        <v>99</v>
      </c>
      <c r="BK294" s="95">
        <f>ROUND(I294*H294,2)</f>
        <v>0</v>
      </c>
      <c r="BL294" s="17" t="s">
        <v>154</v>
      </c>
      <c r="BM294" s="169" t="s">
        <v>345</v>
      </c>
    </row>
    <row r="295" spans="2:65" s="11" customFormat="1" ht="22.9" customHeight="1">
      <c r="B295" s="147"/>
      <c r="D295" s="148" t="s">
        <v>77</v>
      </c>
      <c r="E295" s="156" t="s">
        <v>346</v>
      </c>
      <c r="F295" s="156" t="s">
        <v>347</v>
      </c>
      <c r="I295" s="150"/>
      <c r="J295" s="157">
        <f>BK295</f>
        <v>0</v>
      </c>
      <c r="L295" s="147"/>
      <c r="M295" s="151"/>
      <c r="P295" s="152">
        <f>P296</f>
        <v>0</v>
      </c>
      <c r="R295" s="152">
        <f>R296</f>
        <v>0</v>
      </c>
      <c r="T295" s="153">
        <f>T296</f>
        <v>0</v>
      </c>
      <c r="AR295" s="148" t="s">
        <v>86</v>
      </c>
      <c r="AT295" s="154" t="s">
        <v>77</v>
      </c>
      <c r="AU295" s="154" t="s">
        <v>86</v>
      </c>
      <c r="AY295" s="148" t="s">
        <v>147</v>
      </c>
      <c r="BK295" s="155">
        <f>BK296</f>
        <v>0</v>
      </c>
    </row>
    <row r="296" spans="2:65" s="1" customFormat="1" ht="24.2" customHeight="1">
      <c r="B296" s="34"/>
      <c r="C296" s="158" t="s">
        <v>348</v>
      </c>
      <c r="D296" s="158" t="s">
        <v>150</v>
      </c>
      <c r="E296" s="159" t="s">
        <v>349</v>
      </c>
      <c r="F296" s="160" t="s">
        <v>350</v>
      </c>
      <c r="G296" s="161" t="s">
        <v>311</v>
      </c>
      <c r="H296" s="162">
        <v>39.487000000000002</v>
      </c>
      <c r="I296" s="163"/>
      <c r="J296" s="164">
        <f>ROUND(I296*H296,2)</f>
        <v>0</v>
      </c>
      <c r="K296" s="165"/>
      <c r="L296" s="34"/>
      <c r="M296" s="166" t="s">
        <v>1</v>
      </c>
      <c r="N296" s="132" t="s">
        <v>44</v>
      </c>
      <c r="P296" s="167">
        <f>O296*H296</f>
        <v>0</v>
      </c>
      <c r="Q296" s="167">
        <v>0</v>
      </c>
      <c r="R296" s="167">
        <f>Q296*H296</f>
        <v>0</v>
      </c>
      <c r="S296" s="167">
        <v>0</v>
      </c>
      <c r="T296" s="168">
        <f>S296*H296</f>
        <v>0</v>
      </c>
      <c r="AR296" s="169" t="s">
        <v>154</v>
      </c>
      <c r="AT296" s="169" t="s">
        <v>150</v>
      </c>
      <c r="AU296" s="169" t="s">
        <v>99</v>
      </c>
      <c r="AY296" s="17" t="s">
        <v>147</v>
      </c>
      <c r="BE296" s="95">
        <f>IF(N296="základná",J296,0)</f>
        <v>0</v>
      </c>
      <c r="BF296" s="95">
        <f>IF(N296="znížená",J296,0)</f>
        <v>0</v>
      </c>
      <c r="BG296" s="95">
        <f>IF(N296="zákl. prenesená",J296,0)</f>
        <v>0</v>
      </c>
      <c r="BH296" s="95">
        <f>IF(N296="zníž. prenesená",J296,0)</f>
        <v>0</v>
      </c>
      <c r="BI296" s="95">
        <f>IF(N296="nulová",J296,0)</f>
        <v>0</v>
      </c>
      <c r="BJ296" s="17" t="s">
        <v>99</v>
      </c>
      <c r="BK296" s="95">
        <f>ROUND(I296*H296,2)</f>
        <v>0</v>
      </c>
      <c r="BL296" s="17" t="s">
        <v>154</v>
      </c>
      <c r="BM296" s="169" t="s">
        <v>351</v>
      </c>
    </row>
    <row r="297" spans="2:65" s="11" customFormat="1" ht="25.9" customHeight="1">
      <c r="B297" s="147"/>
      <c r="D297" s="148" t="s">
        <v>77</v>
      </c>
      <c r="E297" s="149" t="s">
        <v>352</v>
      </c>
      <c r="F297" s="149" t="s">
        <v>353</v>
      </c>
      <c r="I297" s="150"/>
      <c r="J297" s="130">
        <f>BK297</f>
        <v>0</v>
      </c>
      <c r="L297" s="147"/>
      <c r="M297" s="151"/>
      <c r="P297" s="152">
        <f>P298</f>
        <v>0</v>
      </c>
      <c r="R297" s="152">
        <f>R298</f>
        <v>0.20064247200000002</v>
      </c>
      <c r="T297" s="153">
        <f>T298</f>
        <v>9.2745000000000008E-2</v>
      </c>
      <c r="AR297" s="148" t="s">
        <v>99</v>
      </c>
      <c r="AT297" s="154" t="s">
        <v>77</v>
      </c>
      <c r="AU297" s="154" t="s">
        <v>78</v>
      </c>
      <c r="AY297" s="148" t="s">
        <v>147</v>
      </c>
      <c r="BK297" s="155">
        <f>BK298</f>
        <v>0</v>
      </c>
    </row>
    <row r="298" spans="2:65" s="11" customFormat="1" ht="22.9" customHeight="1">
      <c r="B298" s="147"/>
      <c r="D298" s="148" t="s">
        <v>77</v>
      </c>
      <c r="E298" s="156" t="s">
        <v>354</v>
      </c>
      <c r="F298" s="156" t="s">
        <v>355</v>
      </c>
      <c r="I298" s="150"/>
      <c r="J298" s="157">
        <f>BK298</f>
        <v>0</v>
      </c>
      <c r="L298" s="147"/>
      <c r="M298" s="151"/>
      <c r="P298" s="152">
        <f>SUM(P299:P318)</f>
        <v>0</v>
      </c>
      <c r="R298" s="152">
        <f>SUM(R299:R318)</f>
        <v>0.20064247200000002</v>
      </c>
      <c r="T298" s="153">
        <f>SUM(T299:T318)</f>
        <v>9.2745000000000008E-2</v>
      </c>
      <c r="AR298" s="148" t="s">
        <v>99</v>
      </c>
      <c r="AT298" s="154" t="s">
        <v>77</v>
      </c>
      <c r="AU298" s="154" t="s">
        <v>86</v>
      </c>
      <c r="AY298" s="148" t="s">
        <v>147</v>
      </c>
      <c r="BK298" s="155">
        <f>SUM(BK299:BK318)</f>
        <v>0</v>
      </c>
    </row>
    <row r="299" spans="2:65" s="1" customFormat="1" ht="33" customHeight="1">
      <c r="B299" s="34"/>
      <c r="C299" s="158" t="s">
        <v>356</v>
      </c>
      <c r="D299" s="158" t="s">
        <v>150</v>
      </c>
      <c r="E299" s="159" t="s">
        <v>357</v>
      </c>
      <c r="F299" s="160" t="s">
        <v>358</v>
      </c>
      <c r="G299" s="161" t="s">
        <v>251</v>
      </c>
      <c r="H299" s="162">
        <v>68.7</v>
      </c>
      <c r="I299" s="163"/>
      <c r="J299" s="164">
        <f>ROUND(I299*H299,2)</f>
        <v>0</v>
      </c>
      <c r="K299" s="165"/>
      <c r="L299" s="34"/>
      <c r="M299" s="166" t="s">
        <v>1</v>
      </c>
      <c r="N299" s="132" t="s">
        <v>44</v>
      </c>
      <c r="P299" s="167">
        <f>O299*H299</f>
        <v>0</v>
      </c>
      <c r="Q299" s="167">
        <v>2.92056E-3</v>
      </c>
      <c r="R299" s="167">
        <f>Q299*H299</f>
        <v>0.20064247200000002</v>
      </c>
      <c r="S299" s="167">
        <v>0</v>
      </c>
      <c r="T299" s="168">
        <f>S299*H299</f>
        <v>0</v>
      </c>
      <c r="AR299" s="169" t="s">
        <v>299</v>
      </c>
      <c r="AT299" s="169" t="s">
        <v>150</v>
      </c>
      <c r="AU299" s="169" t="s">
        <v>99</v>
      </c>
      <c r="AY299" s="17" t="s">
        <v>147</v>
      </c>
      <c r="BE299" s="95">
        <f>IF(N299="základná",J299,0)</f>
        <v>0</v>
      </c>
      <c r="BF299" s="95">
        <f>IF(N299="znížená",J299,0)</f>
        <v>0</v>
      </c>
      <c r="BG299" s="95">
        <f>IF(N299="zákl. prenesená",J299,0)</f>
        <v>0</v>
      </c>
      <c r="BH299" s="95">
        <f>IF(N299="zníž. prenesená",J299,0)</f>
        <v>0</v>
      </c>
      <c r="BI299" s="95">
        <f>IF(N299="nulová",J299,0)</f>
        <v>0</v>
      </c>
      <c r="BJ299" s="17" t="s">
        <v>99</v>
      </c>
      <c r="BK299" s="95">
        <f>ROUND(I299*H299,2)</f>
        <v>0</v>
      </c>
      <c r="BL299" s="17" t="s">
        <v>299</v>
      </c>
      <c r="BM299" s="169" t="s">
        <v>359</v>
      </c>
    </row>
    <row r="300" spans="2:65" s="12" customFormat="1">
      <c r="B300" s="170"/>
      <c r="D300" s="171" t="s">
        <v>156</v>
      </c>
      <c r="E300" s="172" t="s">
        <v>1</v>
      </c>
      <c r="F300" s="173" t="s">
        <v>106</v>
      </c>
      <c r="H300" s="174">
        <v>68.7</v>
      </c>
      <c r="I300" s="175"/>
      <c r="L300" s="170"/>
      <c r="M300" s="176"/>
      <c r="T300" s="177"/>
      <c r="AT300" s="172" t="s">
        <v>156</v>
      </c>
      <c r="AU300" s="172" t="s">
        <v>99</v>
      </c>
      <c r="AV300" s="12" t="s">
        <v>99</v>
      </c>
      <c r="AW300" s="12" t="s">
        <v>33</v>
      </c>
      <c r="AX300" s="12" t="s">
        <v>86</v>
      </c>
      <c r="AY300" s="172" t="s">
        <v>147</v>
      </c>
    </row>
    <row r="301" spans="2:65" s="1" customFormat="1" ht="24.2" customHeight="1">
      <c r="B301" s="34"/>
      <c r="C301" s="158" t="s">
        <v>360</v>
      </c>
      <c r="D301" s="158" t="s">
        <v>150</v>
      </c>
      <c r="E301" s="159" t="s">
        <v>361</v>
      </c>
      <c r="F301" s="160" t="s">
        <v>362</v>
      </c>
      <c r="G301" s="161" t="s">
        <v>251</v>
      </c>
      <c r="H301" s="162">
        <v>68.7</v>
      </c>
      <c r="I301" s="163"/>
      <c r="J301" s="164">
        <f>ROUND(I301*H301,2)</f>
        <v>0</v>
      </c>
      <c r="K301" s="165"/>
      <c r="L301" s="34"/>
      <c r="M301" s="166" t="s">
        <v>1</v>
      </c>
      <c r="N301" s="132" t="s">
        <v>44</v>
      </c>
      <c r="P301" s="167">
        <f>O301*H301</f>
        <v>0</v>
      </c>
      <c r="Q301" s="167">
        <v>0</v>
      </c>
      <c r="R301" s="167">
        <f>Q301*H301</f>
        <v>0</v>
      </c>
      <c r="S301" s="167">
        <v>1.3500000000000001E-3</v>
      </c>
      <c r="T301" s="168">
        <f>S301*H301</f>
        <v>9.2745000000000008E-2</v>
      </c>
      <c r="AR301" s="169" t="s">
        <v>299</v>
      </c>
      <c r="AT301" s="169" t="s">
        <v>150</v>
      </c>
      <c r="AU301" s="169" t="s">
        <v>99</v>
      </c>
      <c r="AY301" s="17" t="s">
        <v>147</v>
      </c>
      <c r="BE301" s="95">
        <f>IF(N301="základná",J301,0)</f>
        <v>0</v>
      </c>
      <c r="BF301" s="95">
        <f>IF(N301="znížená",J301,0)</f>
        <v>0</v>
      </c>
      <c r="BG301" s="95">
        <f>IF(N301="zákl. prenesená",J301,0)</f>
        <v>0</v>
      </c>
      <c r="BH301" s="95">
        <f>IF(N301="zníž. prenesená",J301,0)</f>
        <v>0</v>
      </c>
      <c r="BI301" s="95">
        <f>IF(N301="nulová",J301,0)</f>
        <v>0</v>
      </c>
      <c r="BJ301" s="17" t="s">
        <v>99</v>
      </c>
      <c r="BK301" s="95">
        <f>ROUND(I301*H301,2)</f>
        <v>0</v>
      </c>
      <c r="BL301" s="17" t="s">
        <v>299</v>
      </c>
      <c r="BM301" s="169" t="s">
        <v>363</v>
      </c>
    </row>
    <row r="302" spans="2:65" s="12" customFormat="1">
      <c r="B302" s="170"/>
      <c r="D302" s="171" t="s">
        <v>156</v>
      </c>
      <c r="E302" s="172" t="s">
        <v>1</v>
      </c>
      <c r="F302" s="173" t="s">
        <v>268</v>
      </c>
      <c r="H302" s="174">
        <v>5.25</v>
      </c>
      <c r="I302" s="175"/>
      <c r="L302" s="170"/>
      <c r="M302" s="176"/>
      <c r="T302" s="177"/>
      <c r="AT302" s="172" t="s">
        <v>156</v>
      </c>
      <c r="AU302" s="172" t="s">
        <v>99</v>
      </c>
      <c r="AV302" s="12" t="s">
        <v>99</v>
      </c>
      <c r="AW302" s="12" t="s">
        <v>33</v>
      </c>
      <c r="AX302" s="12" t="s">
        <v>78</v>
      </c>
      <c r="AY302" s="172" t="s">
        <v>147</v>
      </c>
    </row>
    <row r="303" spans="2:65" s="12" customFormat="1">
      <c r="B303" s="170"/>
      <c r="D303" s="171" t="s">
        <v>156</v>
      </c>
      <c r="E303" s="172" t="s">
        <v>1</v>
      </c>
      <c r="F303" s="173" t="s">
        <v>269</v>
      </c>
      <c r="H303" s="174">
        <v>11.75</v>
      </c>
      <c r="I303" s="175"/>
      <c r="L303" s="170"/>
      <c r="M303" s="176"/>
      <c r="T303" s="177"/>
      <c r="AT303" s="172" t="s">
        <v>156</v>
      </c>
      <c r="AU303" s="172" t="s">
        <v>99</v>
      </c>
      <c r="AV303" s="12" t="s">
        <v>99</v>
      </c>
      <c r="AW303" s="12" t="s">
        <v>33</v>
      </c>
      <c r="AX303" s="12" t="s">
        <v>78</v>
      </c>
      <c r="AY303" s="172" t="s">
        <v>147</v>
      </c>
    </row>
    <row r="304" spans="2:65" s="12" customFormat="1">
      <c r="B304" s="170"/>
      <c r="D304" s="171" t="s">
        <v>156</v>
      </c>
      <c r="E304" s="172" t="s">
        <v>1</v>
      </c>
      <c r="F304" s="173" t="s">
        <v>270</v>
      </c>
      <c r="H304" s="174">
        <v>4.5999999999999996</v>
      </c>
      <c r="I304" s="175"/>
      <c r="L304" s="170"/>
      <c r="M304" s="176"/>
      <c r="T304" s="177"/>
      <c r="AT304" s="172" t="s">
        <v>156</v>
      </c>
      <c r="AU304" s="172" t="s">
        <v>99</v>
      </c>
      <c r="AV304" s="12" t="s">
        <v>99</v>
      </c>
      <c r="AW304" s="12" t="s">
        <v>33</v>
      </c>
      <c r="AX304" s="12" t="s">
        <v>78</v>
      </c>
      <c r="AY304" s="172" t="s">
        <v>147</v>
      </c>
    </row>
    <row r="305" spans="2:65" s="12" customFormat="1">
      <c r="B305" s="170"/>
      <c r="D305" s="171" t="s">
        <v>156</v>
      </c>
      <c r="E305" s="172" t="s">
        <v>1</v>
      </c>
      <c r="F305" s="173" t="s">
        <v>271</v>
      </c>
      <c r="H305" s="174">
        <v>6.4</v>
      </c>
      <c r="I305" s="175"/>
      <c r="L305" s="170"/>
      <c r="M305" s="176"/>
      <c r="T305" s="177"/>
      <c r="AT305" s="172" t="s">
        <v>156</v>
      </c>
      <c r="AU305" s="172" t="s">
        <v>99</v>
      </c>
      <c r="AV305" s="12" t="s">
        <v>99</v>
      </c>
      <c r="AW305" s="12" t="s">
        <v>33</v>
      </c>
      <c r="AX305" s="12" t="s">
        <v>78</v>
      </c>
      <c r="AY305" s="172" t="s">
        <v>147</v>
      </c>
    </row>
    <row r="306" spans="2:65" s="12" customFormat="1">
      <c r="B306" s="170"/>
      <c r="D306" s="171" t="s">
        <v>156</v>
      </c>
      <c r="E306" s="172" t="s">
        <v>1</v>
      </c>
      <c r="F306" s="173" t="s">
        <v>272</v>
      </c>
      <c r="H306" s="174">
        <v>1.1000000000000001</v>
      </c>
      <c r="I306" s="175"/>
      <c r="L306" s="170"/>
      <c r="M306" s="176"/>
      <c r="T306" s="177"/>
      <c r="AT306" s="172" t="s">
        <v>156</v>
      </c>
      <c r="AU306" s="172" t="s">
        <v>99</v>
      </c>
      <c r="AV306" s="12" t="s">
        <v>99</v>
      </c>
      <c r="AW306" s="12" t="s">
        <v>33</v>
      </c>
      <c r="AX306" s="12" t="s">
        <v>78</v>
      </c>
      <c r="AY306" s="172" t="s">
        <v>147</v>
      </c>
    </row>
    <row r="307" spans="2:65" s="12" customFormat="1">
      <c r="B307" s="170"/>
      <c r="D307" s="171" t="s">
        <v>156</v>
      </c>
      <c r="E307" s="172" t="s">
        <v>1</v>
      </c>
      <c r="F307" s="173" t="s">
        <v>273</v>
      </c>
      <c r="H307" s="174">
        <v>1.75</v>
      </c>
      <c r="I307" s="175"/>
      <c r="L307" s="170"/>
      <c r="M307" s="176"/>
      <c r="T307" s="177"/>
      <c r="AT307" s="172" t="s">
        <v>156</v>
      </c>
      <c r="AU307" s="172" t="s">
        <v>99</v>
      </c>
      <c r="AV307" s="12" t="s">
        <v>99</v>
      </c>
      <c r="AW307" s="12" t="s">
        <v>33</v>
      </c>
      <c r="AX307" s="12" t="s">
        <v>78</v>
      </c>
      <c r="AY307" s="172" t="s">
        <v>147</v>
      </c>
    </row>
    <row r="308" spans="2:65" s="12" customFormat="1">
      <c r="B308" s="170"/>
      <c r="D308" s="171" t="s">
        <v>156</v>
      </c>
      <c r="E308" s="172" t="s">
        <v>1</v>
      </c>
      <c r="F308" s="173" t="s">
        <v>274</v>
      </c>
      <c r="H308" s="174">
        <v>1.55</v>
      </c>
      <c r="I308" s="175"/>
      <c r="L308" s="170"/>
      <c r="M308" s="176"/>
      <c r="T308" s="177"/>
      <c r="AT308" s="172" t="s">
        <v>156</v>
      </c>
      <c r="AU308" s="172" t="s">
        <v>99</v>
      </c>
      <c r="AV308" s="12" t="s">
        <v>99</v>
      </c>
      <c r="AW308" s="12" t="s">
        <v>33</v>
      </c>
      <c r="AX308" s="12" t="s">
        <v>78</v>
      </c>
      <c r="AY308" s="172" t="s">
        <v>147</v>
      </c>
    </row>
    <row r="309" spans="2:65" s="12" customFormat="1">
      <c r="B309" s="170"/>
      <c r="D309" s="171" t="s">
        <v>156</v>
      </c>
      <c r="E309" s="172" t="s">
        <v>1</v>
      </c>
      <c r="F309" s="173" t="s">
        <v>275</v>
      </c>
      <c r="H309" s="174">
        <v>7</v>
      </c>
      <c r="I309" s="175"/>
      <c r="L309" s="170"/>
      <c r="M309" s="176"/>
      <c r="T309" s="177"/>
      <c r="AT309" s="172" t="s">
        <v>156</v>
      </c>
      <c r="AU309" s="172" t="s">
        <v>99</v>
      </c>
      <c r="AV309" s="12" t="s">
        <v>99</v>
      </c>
      <c r="AW309" s="12" t="s">
        <v>33</v>
      </c>
      <c r="AX309" s="12" t="s">
        <v>78</v>
      </c>
      <c r="AY309" s="172" t="s">
        <v>147</v>
      </c>
    </row>
    <row r="310" spans="2:65" s="12" customFormat="1">
      <c r="B310" s="170"/>
      <c r="D310" s="171" t="s">
        <v>156</v>
      </c>
      <c r="E310" s="172" t="s">
        <v>1</v>
      </c>
      <c r="F310" s="173" t="s">
        <v>276</v>
      </c>
      <c r="H310" s="174">
        <v>1.45</v>
      </c>
      <c r="I310" s="175"/>
      <c r="L310" s="170"/>
      <c r="M310" s="176"/>
      <c r="T310" s="177"/>
      <c r="AT310" s="172" t="s">
        <v>156</v>
      </c>
      <c r="AU310" s="172" t="s">
        <v>99</v>
      </c>
      <c r="AV310" s="12" t="s">
        <v>99</v>
      </c>
      <c r="AW310" s="12" t="s">
        <v>33</v>
      </c>
      <c r="AX310" s="12" t="s">
        <v>78</v>
      </c>
      <c r="AY310" s="172" t="s">
        <v>147</v>
      </c>
    </row>
    <row r="311" spans="2:65" s="12" customFormat="1">
      <c r="B311" s="170"/>
      <c r="D311" s="171" t="s">
        <v>156</v>
      </c>
      <c r="E311" s="172" t="s">
        <v>1</v>
      </c>
      <c r="F311" s="173" t="s">
        <v>277</v>
      </c>
      <c r="H311" s="174">
        <v>1.05</v>
      </c>
      <c r="I311" s="175"/>
      <c r="L311" s="170"/>
      <c r="M311" s="176"/>
      <c r="T311" s="177"/>
      <c r="AT311" s="172" t="s">
        <v>156</v>
      </c>
      <c r="AU311" s="172" t="s">
        <v>99</v>
      </c>
      <c r="AV311" s="12" t="s">
        <v>99</v>
      </c>
      <c r="AW311" s="12" t="s">
        <v>33</v>
      </c>
      <c r="AX311" s="12" t="s">
        <v>78</v>
      </c>
      <c r="AY311" s="172" t="s">
        <v>147</v>
      </c>
    </row>
    <row r="312" spans="2:65" s="12" customFormat="1">
      <c r="B312" s="170"/>
      <c r="D312" s="171" t="s">
        <v>156</v>
      </c>
      <c r="E312" s="172" t="s">
        <v>1</v>
      </c>
      <c r="F312" s="173" t="s">
        <v>269</v>
      </c>
      <c r="H312" s="174">
        <v>11.75</v>
      </c>
      <c r="I312" s="175"/>
      <c r="L312" s="170"/>
      <c r="M312" s="176"/>
      <c r="T312" s="177"/>
      <c r="AT312" s="172" t="s">
        <v>156</v>
      </c>
      <c r="AU312" s="172" t="s">
        <v>99</v>
      </c>
      <c r="AV312" s="12" t="s">
        <v>99</v>
      </c>
      <c r="AW312" s="12" t="s">
        <v>33</v>
      </c>
      <c r="AX312" s="12" t="s">
        <v>78</v>
      </c>
      <c r="AY312" s="172" t="s">
        <v>147</v>
      </c>
    </row>
    <row r="313" spans="2:65" s="12" customFormat="1">
      <c r="B313" s="170"/>
      <c r="D313" s="171" t="s">
        <v>156</v>
      </c>
      <c r="E313" s="172" t="s">
        <v>1</v>
      </c>
      <c r="F313" s="173" t="s">
        <v>270</v>
      </c>
      <c r="H313" s="174">
        <v>4.5999999999999996</v>
      </c>
      <c r="I313" s="175"/>
      <c r="L313" s="170"/>
      <c r="M313" s="176"/>
      <c r="T313" s="177"/>
      <c r="AT313" s="172" t="s">
        <v>156</v>
      </c>
      <c r="AU313" s="172" t="s">
        <v>99</v>
      </c>
      <c r="AV313" s="12" t="s">
        <v>99</v>
      </c>
      <c r="AW313" s="12" t="s">
        <v>33</v>
      </c>
      <c r="AX313" s="12" t="s">
        <v>78</v>
      </c>
      <c r="AY313" s="172" t="s">
        <v>147</v>
      </c>
    </row>
    <row r="314" spans="2:65" s="12" customFormat="1">
      <c r="B314" s="170"/>
      <c r="D314" s="171" t="s">
        <v>156</v>
      </c>
      <c r="E314" s="172" t="s">
        <v>1</v>
      </c>
      <c r="F314" s="173" t="s">
        <v>271</v>
      </c>
      <c r="H314" s="174">
        <v>6.4</v>
      </c>
      <c r="I314" s="175"/>
      <c r="L314" s="170"/>
      <c r="M314" s="176"/>
      <c r="T314" s="177"/>
      <c r="AT314" s="172" t="s">
        <v>156</v>
      </c>
      <c r="AU314" s="172" t="s">
        <v>99</v>
      </c>
      <c r="AV314" s="12" t="s">
        <v>99</v>
      </c>
      <c r="AW314" s="12" t="s">
        <v>33</v>
      </c>
      <c r="AX314" s="12" t="s">
        <v>78</v>
      </c>
      <c r="AY314" s="172" t="s">
        <v>147</v>
      </c>
    </row>
    <row r="315" spans="2:65" s="12" customFormat="1">
      <c r="B315" s="170"/>
      <c r="D315" s="171" t="s">
        <v>156</v>
      </c>
      <c r="E315" s="172" t="s">
        <v>1</v>
      </c>
      <c r="F315" s="173" t="s">
        <v>278</v>
      </c>
      <c r="H315" s="174">
        <v>0.9</v>
      </c>
      <c r="I315" s="175"/>
      <c r="L315" s="170"/>
      <c r="M315" s="176"/>
      <c r="T315" s="177"/>
      <c r="AT315" s="172" t="s">
        <v>156</v>
      </c>
      <c r="AU315" s="172" t="s">
        <v>99</v>
      </c>
      <c r="AV315" s="12" t="s">
        <v>99</v>
      </c>
      <c r="AW315" s="12" t="s">
        <v>33</v>
      </c>
      <c r="AX315" s="12" t="s">
        <v>78</v>
      </c>
      <c r="AY315" s="172" t="s">
        <v>147</v>
      </c>
    </row>
    <row r="316" spans="2:65" s="12" customFormat="1">
      <c r="B316" s="170"/>
      <c r="D316" s="171" t="s">
        <v>156</v>
      </c>
      <c r="E316" s="172" t="s">
        <v>1</v>
      </c>
      <c r="F316" s="173" t="s">
        <v>279</v>
      </c>
      <c r="H316" s="174">
        <v>3.15</v>
      </c>
      <c r="I316" s="175"/>
      <c r="L316" s="170"/>
      <c r="M316" s="176"/>
      <c r="T316" s="177"/>
      <c r="AT316" s="172" t="s">
        <v>156</v>
      </c>
      <c r="AU316" s="172" t="s">
        <v>99</v>
      </c>
      <c r="AV316" s="12" t="s">
        <v>99</v>
      </c>
      <c r="AW316" s="12" t="s">
        <v>33</v>
      </c>
      <c r="AX316" s="12" t="s">
        <v>78</v>
      </c>
      <c r="AY316" s="172" t="s">
        <v>147</v>
      </c>
    </row>
    <row r="317" spans="2:65" s="13" customFormat="1">
      <c r="B317" s="178"/>
      <c r="D317" s="171" t="s">
        <v>156</v>
      </c>
      <c r="E317" s="179" t="s">
        <v>106</v>
      </c>
      <c r="F317" s="180" t="s">
        <v>169</v>
      </c>
      <c r="H317" s="181">
        <v>68.7</v>
      </c>
      <c r="I317" s="182"/>
      <c r="L317" s="178"/>
      <c r="M317" s="183"/>
      <c r="T317" s="184"/>
      <c r="AT317" s="179" t="s">
        <v>156</v>
      </c>
      <c r="AU317" s="179" t="s">
        <v>99</v>
      </c>
      <c r="AV317" s="13" t="s">
        <v>154</v>
      </c>
      <c r="AW317" s="13" t="s">
        <v>33</v>
      </c>
      <c r="AX317" s="13" t="s">
        <v>86</v>
      </c>
      <c r="AY317" s="179" t="s">
        <v>147</v>
      </c>
    </row>
    <row r="318" spans="2:65" s="1" customFormat="1" ht="24.2" customHeight="1">
      <c r="B318" s="34"/>
      <c r="C318" s="158" t="s">
        <v>364</v>
      </c>
      <c r="D318" s="158" t="s">
        <v>150</v>
      </c>
      <c r="E318" s="159" t="s">
        <v>365</v>
      </c>
      <c r="F318" s="160" t="s">
        <v>366</v>
      </c>
      <c r="G318" s="161" t="s">
        <v>367</v>
      </c>
      <c r="H318" s="162"/>
      <c r="I318" s="163"/>
      <c r="J318" s="164">
        <f>ROUND(I318*H318,2)</f>
        <v>0</v>
      </c>
      <c r="K318" s="165"/>
      <c r="L318" s="34"/>
      <c r="M318" s="166" t="s">
        <v>1</v>
      </c>
      <c r="N318" s="132" t="s">
        <v>44</v>
      </c>
      <c r="P318" s="167">
        <f>O318*H318</f>
        <v>0</v>
      </c>
      <c r="Q318" s="167">
        <v>0</v>
      </c>
      <c r="R318" s="167">
        <f>Q318*H318</f>
        <v>0</v>
      </c>
      <c r="S318" s="167">
        <v>0</v>
      </c>
      <c r="T318" s="168">
        <f>S318*H318</f>
        <v>0</v>
      </c>
      <c r="AR318" s="169" t="s">
        <v>299</v>
      </c>
      <c r="AT318" s="169" t="s">
        <v>150</v>
      </c>
      <c r="AU318" s="169" t="s">
        <v>99</v>
      </c>
      <c r="AY318" s="17" t="s">
        <v>147</v>
      </c>
      <c r="BE318" s="95">
        <f>IF(N318="základná",J318,0)</f>
        <v>0</v>
      </c>
      <c r="BF318" s="95">
        <f>IF(N318="znížená",J318,0)</f>
        <v>0</v>
      </c>
      <c r="BG318" s="95">
        <f>IF(N318="zákl. prenesená",J318,0)</f>
        <v>0</v>
      </c>
      <c r="BH318" s="95">
        <f>IF(N318="zníž. prenesená",J318,0)</f>
        <v>0</v>
      </c>
      <c r="BI318" s="95">
        <f>IF(N318="nulová",J318,0)</f>
        <v>0</v>
      </c>
      <c r="BJ318" s="17" t="s">
        <v>99</v>
      </c>
      <c r="BK318" s="95">
        <f>ROUND(I318*H318,2)</f>
        <v>0</v>
      </c>
      <c r="BL318" s="17" t="s">
        <v>299</v>
      </c>
      <c r="BM318" s="169" t="s">
        <v>368</v>
      </c>
    </row>
    <row r="319" spans="2:65" s="11" customFormat="1" ht="25.9" customHeight="1">
      <c r="B319" s="147"/>
      <c r="D319" s="148" t="s">
        <v>77</v>
      </c>
      <c r="E319" s="149" t="s">
        <v>369</v>
      </c>
      <c r="F319" s="149" t="s">
        <v>370</v>
      </c>
      <c r="I319" s="150"/>
      <c r="J319" s="130">
        <f>BK319</f>
        <v>0</v>
      </c>
      <c r="L319" s="147"/>
      <c r="M319" s="151"/>
      <c r="P319" s="152">
        <f>SUM(P320:P322)</f>
        <v>0</v>
      </c>
      <c r="R319" s="152">
        <f>SUM(R320:R322)</f>
        <v>0</v>
      </c>
      <c r="T319" s="153">
        <f>SUM(T320:T322)</f>
        <v>0</v>
      </c>
      <c r="AR319" s="148" t="s">
        <v>154</v>
      </c>
      <c r="AT319" s="154" t="s">
        <v>77</v>
      </c>
      <c r="AU319" s="154" t="s">
        <v>78</v>
      </c>
      <c r="AY319" s="148" t="s">
        <v>147</v>
      </c>
      <c r="BK319" s="155">
        <f>SUM(BK320:BK322)</f>
        <v>0</v>
      </c>
    </row>
    <row r="320" spans="2:65" s="1" customFormat="1" ht="37.9" customHeight="1">
      <c r="B320" s="34"/>
      <c r="C320" s="158" t="s">
        <v>371</v>
      </c>
      <c r="D320" s="158" t="s">
        <v>150</v>
      </c>
      <c r="E320" s="159" t="s">
        <v>372</v>
      </c>
      <c r="F320" s="160" t="s">
        <v>373</v>
      </c>
      <c r="G320" s="161" t="s">
        <v>374</v>
      </c>
      <c r="H320" s="162">
        <v>40</v>
      </c>
      <c r="I320" s="163"/>
      <c r="J320" s="164">
        <f>ROUND(I320*H320,2)</f>
        <v>0</v>
      </c>
      <c r="K320" s="165"/>
      <c r="L320" s="34"/>
      <c r="M320" s="166" t="s">
        <v>1</v>
      </c>
      <c r="N320" s="132" t="s">
        <v>44</v>
      </c>
      <c r="P320" s="167">
        <f>O320*H320</f>
        <v>0</v>
      </c>
      <c r="Q320" s="167">
        <v>0</v>
      </c>
      <c r="R320" s="167">
        <f>Q320*H320</f>
        <v>0</v>
      </c>
      <c r="S320" s="167">
        <v>0</v>
      </c>
      <c r="T320" s="168">
        <f>S320*H320</f>
        <v>0</v>
      </c>
      <c r="AR320" s="169" t="s">
        <v>375</v>
      </c>
      <c r="AT320" s="169" t="s">
        <v>150</v>
      </c>
      <c r="AU320" s="169" t="s">
        <v>86</v>
      </c>
      <c r="AY320" s="17" t="s">
        <v>147</v>
      </c>
      <c r="BE320" s="95">
        <f>IF(N320="základná",J320,0)</f>
        <v>0</v>
      </c>
      <c r="BF320" s="95">
        <f>IF(N320="znížená",J320,0)</f>
        <v>0</v>
      </c>
      <c r="BG320" s="95">
        <f>IF(N320="zákl. prenesená",J320,0)</f>
        <v>0</v>
      </c>
      <c r="BH320" s="95">
        <f>IF(N320="zníž. prenesená",J320,0)</f>
        <v>0</v>
      </c>
      <c r="BI320" s="95">
        <f>IF(N320="nulová",J320,0)</f>
        <v>0</v>
      </c>
      <c r="BJ320" s="17" t="s">
        <v>99</v>
      </c>
      <c r="BK320" s="95">
        <f>ROUND(I320*H320,2)</f>
        <v>0</v>
      </c>
      <c r="BL320" s="17" t="s">
        <v>375</v>
      </c>
      <c r="BM320" s="169" t="s">
        <v>376</v>
      </c>
    </row>
    <row r="321" spans="2:65" s="12" customFormat="1">
      <c r="B321" s="170"/>
      <c r="D321" s="171" t="s">
        <v>156</v>
      </c>
      <c r="E321" s="172" t="s">
        <v>1</v>
      </c>
      <c r="F321" s="173" t="s">
        <v>377</v>
      </c>
      <c r="H321" s="174">
        <v>40</v>
      </c>
      <c r="I321" s="175"/>
      <c r="L321" s="170"/>
      <c r="M321" s="176"/>
      <c r="T321" s="177"/>
      <c r="AT321" s="172" t="s">
        <v>156</v>
      </c>
      <c r="AU321" s="172" t="s">
        <v>86</v>
      </c>
      <c r="AV321" s="12" t="s">
        <v>99</v>
      </c>
      <c r="AW321" s="12" t="s">
        <v>33</v>
      </c>
      <c r="AX321" s="12" t="s">
        <v>78</v>
      </c>
      <c r="AY321" s="172" t="s">
        <v>147</v>
      </c>
    </row>
    <row r="322" spans="2:65" s="13" customFormat="1">
      <c r="B322" s="178"/>
      <c r="D322" s="171" t="s">
        <v>156</v>
      </c>
      <c r="E322" s="179" t="s">
        <v>1</v>
      </c>
      <c r="F322" s="180" t="s">
        <v>169</v>
      </c>
      <c r="H322" s="181">
        <v>40</v>
      </c>
      <c r="I322" s="182"/>
      <c r="L322" s="178"/>
      <c r="M322" s="183"/>
      <c r="T322" s="184"/>
      <c r="AT322" s="179" t="s">
        <v>156</v>
      </c>
      <c r="AU322" s="179" t="s">
        <v>86</v>
      </c>
      <c r="AV322" s="13" t="s">
        <v>154</v>
      </c>
      <c r="AW322" s="13" t="s">
        <v>33</v>
      </c>
      <c r="AX322" s="13" t="s">
        <v>86</v>
      </c>
      <c r="AY322" s="179" t="s">
        <v>147</v>
      </c>
    </row>
    <row r="323" spans="2:65" s="11" customFormat="1" ht="25.9" customHeight="1">
      <c r="B323" s="147"/>
      <c r="D323" s="148" t="s">
        <v>77</v>
      </c>
      <c r="E323" s="149" t="s">
        <v>378</v>
      </c>
      <c r="F323" s="149" t="s">
        <v>379</v>
      </c>
      <c r="I323" s="150"/>
      <c r="J323" s="130">
        <f>BK323</f>
        <v>0</v>
      </c>
      <c r="L323" s="147"/>
      <c r="M323" s="151"/>
      <c r="P323" s="152">
        <f>SUM(P324:P328)</f>
        <v>0</v>
      </c>
      <c r="R323" s="152">
        <f>SUM(R324:R328)</f>
        <v>0</v>
      </c>
      <c r="T323" s="153">
        <f>SUM(T324:T328)</f>
        <v>0</v>
      </c>
      <c r="AR323" s="148" t="s">
        <v>86</v>
      </c>
      <c r="AT323" s="154" t="s">
        <v>77</v>
      </c>
      <c r="AU323" s="154" t="s">
        <v>78</v>
      </c>
      <c r="AY323" s="148" t="s">
        <v>147</v>
      </c>
      <c r="BK323" s="155">
        <f>SUM(BK324:BK328)</f>
        <v>0</v>
      </c>
    </row>
    <row r="324" spans="2:65" s="1" customFormat="1" ht="62.65" customHeight="1">
      <c r="B324" s="34"/>
      <c r="C324" s="158" t="s">
        <v>380</v>
      </c>
      <c r="D324" s="158" t="s">
        <v>150</v>
      </c>
      <c r="E324" s="159" t="s">
        <v>381</v>
      </c>
      <c r="F324" s="160" t="s">
        <v>382</v>
      </c>
      <c r="G324" s="161" t="s">
        <v>1</v>
      </c>
      <c r="H324" s="162">
        <v>0</v>
      </c>
      <c r="I324" s="163"/>
      <c r="J324" s="164">
        <f>ROUND(I324*H324,2)</f>
        <v>0</v>
      </c>
      <c r="K324" s="165"/>
      <c r="L324" s="34"/>
      <c r="M324" s="166" t="s">
        <v>1</v>
      </c>
      <c r="N324" s="132" t="s">
        <v>44</v>
      </c>
      <c r="P324" s="167">
        <f>O324*H324</f>
        <v>0</v>
      </c>
      <c r="Q324" s="167">
        <v>0</v>
      </c>
      <c r="R324" s="167">
        <f>Q324*H324</f>
        <v>0</v>
      </c>
      <c r="S324" s="167">
        <v>0</v>
      </c>
      <c r="T324" s="168">
        <f>S324*H324</f>
        <v>0</v>
      </c>
      <c r="AR324" s="169" t="s">
        <v>154</v>
      </c>
      <c r="AT324" s="169" t="s">
        <v>150</v>
      </c>
      <c r="AU324" s="169" t="s">
        <v>86</v>
      </c>
      <c r="AY324" s="17" t="s">
        <v>147</v>
      </c>
      <c r="BE324" s="95">
        <f>IF(N324="základná",J324,0)</f>
        <v>0</v>
      </c>
      <c r="BF324" s="95">
        <f>IF(N324="znížená",J324,0)</f>
        <v>0</v>
      </c>
      <c r="BG324" s="95">
        <f>IF(N324="zákl. prenesená",J324,0)</f>
        <v>0</v>
      </c>
      <c r="BH324" s="95">
        <f>IF(N324="zníž. prenesená",J324,0)</f>
        <v>0</v>
      </c>
      <c r="BI324" s="95">
        <f>IF(N324="nulová",J324,0)</f>
        <v>0</v>
      </c>
      <c r="BJ324" s="17" t="s">
        <v>99</v>
      </c>
      <c r="BK324" s="95">
        <f>ROUND(I324*H324,2)</f>
        <v>0</v>
      </c>
      <c r="BL324" s="17" t="s">
        <v>154</v>
      </c>
      <c r="BM324" s="169" t="s">
        <v>383</v>
      </c>
    </row>
    <row r="325" spans="2:65" s="1" customFormat="1" ht="185.25">
      <c r="B325" s="34"/>
      <c r="D325" s="171" t="s">
        <v>384</v>
      </c>
      <c r="F325" s="198" t="s">
        <v>385</v>
      </c>
      <c r="I325" s="134"/>
      <c r="L325" s="34"/>
      <c r="M325" s="199"/>
      <c r="T325" s="61"/>
      <c r="AT325" s="17" t="s">
        <v>384</v>
      </c>
      <c r="AU325" s="17" t="s">
        <v>86</v>
      </c>
    </row>
    <row r="326" spans="2:65" s="1" customFormat="1" ht="55.5" customHeight="1">
      <c r="B326" s="34"/>
      <c r="C326" s="158" t="s">
        <v>386</v>
      </c>
      <c r="D326" s="158" t="s">
        <v>150</v>
      </c>
      <c r="E326" s="159" t="s">
        <v>387</v>
      </c>
      <c r="F326" s="160" t="s">
        <v>388</v>
      </c>
      <c r="G326" s="161" t="s">
        <v>1</v>
      </c>
      <c r="H326" s="162">
        <v>0</v>
      </c>
      <c r="I326" s="163"/>
      <c r="J326" s="164">
        <f>ROUND(I326*H326,2)</f>
        <v>0</v>
      </c>
      <c r="K326" s="165"/>
      <c r="L326" s="34"/>
      <c r="M326" s="166" t="s">
        <v>1</v>
      </c>
      <c r="N326" s="132" t="s">
        <v>44</v>
      </c>
      <c r="P326" s="167">
        <f>O326*H326</f>
        <v>0</v>
      </c>
      <c r="Q326" s="167">
        <v>0</v>
      </c>
      <c r="R326" s="167">
        <f>Q326*H326</f>
        <v>0</v>
      </c>
      <c r="S326" s="167">
        <v>0</v>
      </c>
      <c r="T326" s="168">
        <f>S326*H326</f>
        <v>0</v>
      </c>
      <c r="AR326" s="169" t="s">
        <v>375</v>
      </c>
      <c r="AT326" s="169" t="s">
        <v>150</v>
      </c>
      <c r="AU326" s="169" t="s">
        <v>86</v>
      </c>
      <c r="AY326" s="17" t="s">
        <v>147</v>
      </c>
      <c r="BE326" s="95">
        <f>IF(N326="základná",J326,0)</f>
        <v>0</v>
      </c>
      <c r="BF326" s="95">
        <f>IF(N326="znížená",J326,0)</f>
        <v>0</v>
      </c>
      <c r="BG326" s="95">
        <f>IF(N326="zákl. prenesená",J326,0)</f>
        <v>0</v>
      </c>
      <c r="BH326" s="95">
        <f>IF(N326="zníž. prenesená",J326,0)</f>
        <v>0</v>
      </c>
      <c r="BI326" s="95">
        <f>IF(N326="nulová",J326,0)</f>
        <v>0</v>
      </c>
      <c r="BJ326" s="17" t="s">
        <v>99</v>
      </c>
      <c r="BK326" s="95">
        <f>ROUND(I326*H326,2)</f>
        <v>0</v>
      </c>
      <c r="BL326" s="17" t="s">
        <v>375</v>
      </c>
      <c r="BM326" s="169" t="s">
        <v>389</v>
      </c>
    </row>
    <row r="327" spans="2:65" s="1" customFormat="1" ht="29.25">
      <c r="B327" s="34"/>
      <c r="D327" s="171" t="s">
        <v>384</v>
      </c>
      <c r="F327" s="198" t="s">
        <v>390</v>
      </c>
      <c r="I327" s="134"/>
      <c r="L327" s="34"/>
      <c r="M327" s="199"/>
      <c r="T327" s="61"/>
      <c r="AT327" s="17" t="s">
        <v>384</v>
      </c>
      <c r="AU327" s="17" t="s">
        <v>86</v>
      </c>
    </row>
    <row r="328" spans="2:65" s="1" customFormat="1" ht="49.15" customHeight="1">
      <c r="B328" s="34"/>
      <c r="C328" s="158" t="s">
        <v>391</v>
      </c>
      <c r="D328" s="158" t="s">
        <v>150</v>
      </c>
      <c r="E328" s="159" t="s">
        <v>392</v>
      </c>
      <c r="F328" s="160" t="s">
        <v>393</v>
      </c>
      <c r="G328" s="161" t="s">
        <v>1</v>
      </c>
      <c r="H328" s="162">
        <v>0</v>
      </c>
      <c r="I328" s="163"/>
      <c r="J328" s="164">
        <f>ROUND(I328*H328,2)</f>
        <v>0</v>
      </c>
      <c r="K328" s="165"/>
      <c r="L328" s="34"/>
      <c r="M328" s="166" t="s">
        <v>1</v>
      </c>
      <c r="N328" s="132" t="s">
        <v>44</v>
      </c>
      <c r="P328" s="167">
        <f>O328*H328</f>
        <v>0</v>
      </c>
      <c r="Q328" s="167">
        <v>0</v>
      </c>
      <c r="R328" s="167">
        <f>Q328*H328</f>
        <v>0</v>
      </c>
      <c r="S328" s="167">
        <v>0</v>
      </c>
      <c r="T328" s="168">
        <f>S328*H328</f>
        <v>0</v>
      </c>
      <c r="AR328" s="169" t="s">
        <v>375</v>
      </c>
      <c r="AT328" s="169" t="s">
        <v>150</v>
      </c>
      <c r="AU328" s="169" t="s">
        <v>86</v>
      </c>
      <c r="AY328" s="17" t="s">
        <v>147</v>
      </c>
      <c r="BE328" s="95">
        <f>IF(N328="základná",J328,0)</f>
        <v>0</v>
      </c>
      <c r="BF328" s="95">
        <f>IF(N328="znížená",J328,0)</f>
        <v>0</v>
      </c>
      <c r="BG328" s="95">
        <f>IF(N328="zákl. prenesená",J328,0)</f>
        <v>0</v>
      </c>
      <c r="BH328" s="95">
        <f>IF(N328="zníž. prenesená",J328,0)</f>
        <v>0</v>
      </c>
      <c r="BI328" s="95">
        <f>IF(N328="nulová",J328,0)</f>
        <v>0</v>
      </c>
      <c r="BJ328" s="17" t="s">
        <v>99</v>
      </c>
      <c r="BK328" s="95">
        <f>ROUND(I328*H328,2)</f>
        <v>0</v>
      </c>
      <c r="BL328" s="17" t="s">
        <v>375</v>
      </c>
      <c r="BM328" s="169" t="s">
        <v>394</v>
      </c>
    </row>
    <row r="329" spans="2:65" s="1" customFormat="1" ht="49.9" customHeight="1">
      <c r="B329" s="34"/>
      <c r="E329" s="149" t="s">
        <v>395</v>
      </c>
      <c r="F329" s="149" t="s">
        <v>396</v>
      </c>
      <c r="J329" s="130">
        <f t="shared" ref="J329:J334" si="5">BK329</f>
        <v>0</v>
      </c>
      <c r="L329" s="34"/>
      <c r="M329" s="199"/>
      <c r="T329" s="61"/>
      <c r="AT329" s="17" t="s">
        <v>77</v>
      </c>
      <c r="AU329" s="17" t="s">
        <v>78</v>
      </c>
      <c r="AY329" s="17" t="s">
        <v>397</v>
      </c>
      <c r="BK329" s="95">
        <f>SUM(BK330:BK334)</f>
        <v>0</v>
      </c>
    </row>
    <row r="330" spans="2:65" s="1" customFormat="1" ht="16.350000000000001" customHeight="1">
      <c r="B330" s="34"/>
      <c r="C330" s="200" t="s">
        <v>1</v>
      </c>
      <c r="D330" s="200" t="s">
        <v>150</v>
      </c>
      <c r="E330" s="201" t="s">
        <v>1</v>
      </c>
      <c r="F330" s="202" t="s">
        <v>1</v>
      </c>
      <c r="G330" s="203" t="s">
        <v>1</v>
      </c>
      <c r="H330" s="204"/>
      <c r="I330" s="205"/>
      <c r="J330" s="206">
        <f t="shared" si="5"/>
        <v>0</v>
      </c>
      <c r="K330" s="165"/>
      <c r="L330" s="34"/>
      <c r="M330" s="207" t="s">
        <v>1</v>
      </c>
      <c r="N330" s="208" t="s">
        <v>44</v>
      </c>
      <c r="T330" s="61"/>
      <c r="AT330" s="17" t="s">
        <v>397</v>
      </c>
      <c r="AU330" s="17" t="s">
        <v>86</v>
      </c>
      <c r="AY330" s="17" t="s">
        <v>397</v>
      </c>
      <c r="BE330" s="95">
        <f>IF(N330="základná",J330,0)</f>
        <v>0</v>
      </c>
      <c r="BF330" s="95">
        <f>IF(N330="znížená",J330,0)</f>
        <v>0</v>
      </c>
      <c r="BG330" s="95">
        <f>IF(N330="zákl. prenesená",J330,0)</f>
        <v>0</v>
      </c>
      <c r="BH330" s="95">
        <f>IF(N330="zníž. prenesená",J330,0)</f>
        <v>0</v>
      </c>
      <c r="BI330" s="95">
        <f>IF(N330="nulová",J330,0)</f>
        <v>0</v>
      </c>
      <c r="BJ330" s="17" t="s">
        <v>99</v>
      </c>
      <c r="BK330" s="95">
        <f>I330*H330</f>
        <v>0</v>
      </c>
    </row>
    <row r="331" spans="2:65" s="1" customFormat="1" ht="16.350000000000001" customHeight="1">
      <c r="B331" s="34"/>
      <c r="C331" s="200" t="s">
        <v>1</v>
      </c>
      <c r="D331" s="200" t="s">
        <v>150</v>
      </c>
      <c r="E331" s="201" t="s">
        <v>1</v>
      </c>
      <c r="F331" s="202" t="s">
        <v>1</v>
      </c>
      <c r="G331" s="203" t="s">
        <v>1</v>
      </c>
      <c r="H331" s="204"/>
      <c r="I331" s="205"/>
      <c r="J331" s="206">
        <f t="shared" si="5"/>
        <v>0</v>
      </c>
      <c r="K331" s="165"/>
      <c r="L331" s="34"/>
      <c r="M331" s="207" t="s">
        <v>1</v>
      </c>
      <c r="N331" s="208" t="s">
        <v>44</v>
      </c>
      <c r="T331" s="61"/>
      <c r="AT331" s="17" t="s">
        <v>397</v>
      </c>
      <c r="AU331" s="17" t="s">
        <v>86</v>
      </c>
      <c r="AY331" s="17" t="s">
        <v>397</v>
      </c>
      <c r="BE331" s="95">
        <f>IF(N331="základná",J331,0)</f>
        <v>0</v>
      </c>
      <c r="BF331" s="95">
        <f>IF(N331="znížená",J331,0)</f>
        <v>0</v>
      </c>
      <c r="BG331" s="95">
        <f>IF(N331="zákl. prenesená",J331,0)</f>
        <v>0</v>
      </c>
      <c r="BH331" s="95">
        <f>IF(N331="zníž. prenesená",J331,0)</f>
        <v>0</v>
      </c>
      <c r="BI331" s="95">
        <f>IF(N331="nulová",J331,0)</f>
        <v>0</v>
      </c>
      <c r="BJ331" s="17" t="s">
        <v>99</v>
      </c>
      <c r="BK331" s="95">
        <f>I331*H331</f>
        <v>0</v>
      </c>
    </row>
    <row r="332" spans="2:65" s="1" customFormat="1" ht="16.350000000000001" customHeight="1">
      <c r="B332" s="34"/>
      <c r="C332" s="200" t="s">
        <v>1</v>
      </c>
      <c r="D332" s="200" t="s">
        <v>150</v>
      </c>
      <c r="E332" s="201" t="s">
        <v>1</v>
      </c>
      <c r="F332" s="202" t="s">
        <v>1</v>
      </c>
      <c r="G332" s="203" t="s">
        <v>1</v>
      </c>
      <c r="H332" s="204"/>
      <c r="I332" s="205"/>
      <c r="J332" s="206">
        <f t="shared" si="5"/>
        <v>0</v>
      </c>
      <c r="K332" s="165"/>
      <c r="L332" s="34"/>
      <c r="M332" s="207" t="s">
        <v>1</v>
      </c>
      <c r="N332" s="208" t="s">
        <v>44</v>
      </c>
      <c r="T332" s="61"/>
      <c r="AT332" s="17" t="s">
        <v>397</v>
      </c>
      <c r="AU332" s="17" t="s">
        <v>86</v>
      </c>
      <c r="AY332" s="17" t="s">
        <v>397</v>
      </c>
      <c r="BE332" s="95">
        <f>IF(N332="základná",J332,0)</f>
        <v>0</v>
      </c>
      <c r="BF332" s="95">
        <f>IF(N332="znížená",J332,0)</f>
        <v>0</v>
      </c>
      <c r="BG332" s="95">
        <f>IF(N332="zákl. prenesená",J332,0)</f>
        <v>0</v>
      </c>
      <c r="BH332" s="95">
        <f>IF(N332="zníž. prenesená",J332,0)</f>
        <v>0</v>
      </c>
      <c r="BI332" s="95">
        <f>IF(N332="nulová",J332,0)</f>
        <v>0</v>
      </c>
      <c r="BJ332" s="17" t="s">
        <v>99</v>
      </c>
      <c r="BK332" s="95">
        <f>I332*H332</f>
        <v>0</v>
      </c>
    </row>
    <row r="333" spans="2:65" s="1" customFormat="1" ht="16.350000000000001" customHeight="1">
      <c r="B333" s="34"/>
      <c r="C333" s="200" t="s">
        <v>1</v>
      </c>
      <c r="D333" s="200" t="s">
        <v>150</v>
      </c>
      <c r="E333" s="201" t="s">
        <v>1</v>
      </c>
      <c r="F333" s="202" t="s">
        <v>1</v>
      </c>
      <c r="G333" s="203" t="s">
        <v>1</v>
      </c>
      <c r="H333" s="204"/>
      <c r="I333" s="205"/>
      <c r="J333" s="206">
        <f t="shared" si="5"/>
        <v>0</v>
      </c>
      <c r="K333" s="165"/>
      <c r="L333" s="34"/>
      <c r="M333" s="207" t="s">
        <v>1</v>
      </c>
      <c r="N333" s="208" t="s">
        <v>44</v>
      </c>
      <c r="T333" s="61"/>
      <c r="AT333" s="17" t="s">
        <v>397</v>
      </c>
      <c r="AU333" s="17" t="s">
        <v>86</v>
      </c>
      <c r="AY333" s="17" t="s">
        <v>397</v>
      </c>
      <c r="BE333" s="95">
        <f>IF(N333="základná",J333,0)</f>
        <v>0</v>
      </c>
      <c r="BF333" s="95">
        <f>IF(N333="znížená",J333,0)</f>
        <v>0</v>
      </c>
      <c r="BG333" s="95">
        <f>IF(N333="zákl. prenesená",J333,0)</f>
        <v>0</v>
      </c>
      <c r="BH333" s="95">
        <f>IF(N333="zníž. prenesená",J333,0)</f>
        <v>0</v>
      </c>
      <c r="BI333" s="95">
        <f>IF(N333="nulová",J333,0)</f>
        <v>0</v>
      </c>
      <c r="BJ333" s="17" t="s">
        <v>99</v>
      </c>
      <c r="BK333" s="95">
        <f>I333*H333</f>
        <v>0</v>
      </c>
    </row>
    <row r="334" spans="2:65" s="1" customFormat="1" ht="16.350000000000001" customHeight="1">
      <c r="B334" s="34"/>
      <c r="C334" s="200" t="s">
        <v>1</v>
      </c>
      <c r="D334" s="200" t="s">
        <v>150</v>
      </c>
      <c r="E334" s="201" t="s">
        <v>1</v>
      </c>
      <c r="F334" s="202" t="s">
        <v>1</v>
      </c>
      <c r="G334" s="203" t="s">
        <v>1</v>
      </c>
      <c r="H334" s="204"/>
      <c r="I334" s="205"/>
      <c r="J334" s="206">
        <f t="shared" si="5"/>
        <v>0</v>
      </c>
      <c r="K334" s="165"/>
      <c r="L334" s="34"/>
      <c r="M334" s="207" t="s">
        <v>1</v>
      </c>
      <c r="N334" s="208" t="s">
        <v>44</v>
      </c>
      <c r="O334" s="209"/>
      <c r="P334" s="209"/>
      <c r="Q334" s="209"/>
      <c r="R334" s="209"/>
      <c r="S334" s="209"/>
      <c r="T334" s="210"/>
      <c r="AT334" s="17" t="s">
        <v>397</v>
      </c>
      <c r="AU334" s="17" t="s">
        <v>86</v>
      </c>
      <c r="AY334" s="17" t="s">
        <v>397</v>
      </c>
      <c r="BE334" s="95">
        <f>IF(N334="základná",J334,0)</f>
        <v>0</v>
      </c>
      <c r="BF334" s="95">
        <f>IF(N334="znížená",J334,0)</f>
        <v>0</v>
      </c>
      <c r="BG334" s="95">
        <f>IF(N334="zákl. prenesená",J334,0)</f>
        <v>0</v>
      </c>
      <c r="BH334" s="95">
        <f>IF(N334="zníž. prenesená",J334,0)</f>
        <v>0</v>
      </c>
      <c r="BI334" s="95">
        <f>IF(N334="nulová",J334,0)</f>
        <v>0</v>
      </c>
      <c r="BJ334" s="17" t="s">
        <v>99</v>
      </c>
      <c r="BK334" s="95">
        <f>I334*H334</f>
        <v>0</v>
      </c>
    </row>
    <row r="335" spans="2:65" s="1" customFormat="1" ht="6.95" customHeight="1">
      <c r="B335" s="49"/>
      <c r="C335" s="50"/>
      <c r="D335" s="50"/>
      <c r="E335" s="50"/>
      <c r="F335" s="50"/>
      <c r="G335" s="50"/>
      <c r="H335" s="50"/>
      <c r="I335" s="50"/>
      <c r="J335" s="50"/>
      <c r="K335" s="50"/>
      <c r="L335" s="34"/>
    </row>
  </sheetData>
  <sheetProtection algorithmName="SHA-512" hashValue="ulZOwFyCsogdTFKIo833tm26GnIY23ZHISTPCVHpVYuz6I8rwpPGv1Kca3fVK+/bcyddsv7ICkr9RqEOlfSKZA==" saltValue="O0awxcrkFXpRde3+cOothA==" spinCount="100000" sheet="1" objects="1" scenarios="1" formatColumns="0" formatRows="0" autoFilter="0"/>
  <autoFilter ref="C134:K334" xr:uid="{00000000-0009-0000-0000-000001000000}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330:D335" xr:uid="{00000000-0002-0000-0100-000000000000}">
      <formula1>"K, M"</formula1>
    </dataValidation>
    <dataValidation type="list" allowBlank="1" showInputMessage="1" showErrorMessage="1" error="Povolené sú hodnoty základná, znížená, nulová." sqref="N330:N335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29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398</v>
      </c>
      <c r="H4" s="20"/>
    </row>
    <row r="5" spans="2:8" ht="12" customHeight="1">
      <c r="B5" s="20"/>
      <c r="C5" s="24" t="s">
        <v>12</v>
      </c>
      <c r="D5" s="242" t="s">
        <v>13</v>
      </c>
      <c r="E5" s="223"/>
      <c r="F5" s="223"/>
      <c r="H5" s="20"/>
    </row>
    <row r="6" spans="2:8" ht="36.950000000000003" customHeight="1">
      <c r="B6" s="20"/>
      <c r="C6" s="26" t="s">
        <v>15</v>
      </c>
      <c r="D6" s="239" t="s">
        <v>16</v>
      </c>
      <c r="E6" s="223"/>
      <c r="F6" s="223"/>
      <c r="H6" s="20"/>
    </row>
    <row r="7" spans="2:8" ht="16.5" customHeight="1">
      <c r="B7" s="20"/>
      <c r="C7" s="27" t="s">
        <v>21</v>
      </c>
      <c r="D7" s="57" t="str">
        <f>'Rekapitulácia stavby'!AN8</f>
        <v>8. 3. 2024</v>
      </c>
      <c r="H7" s="20"/>
    </row>
    <row r="8" spans="2:8" s="1" customFormat="1" ht="10.9" customHeight="1">
      <c r="B8" s="34"/>
      <c r="H8" s="34"/>
    </row>
    <row r="9" spans="2:8" s="10" customFormat="1" ht="29.25" customHeight="1">
      <c r="B9" s="138"/>
      <c r="C9" s="139" t="s">
        <v>59</v>
      </c>
      <c r="D9" s="140" t="s">
        <v>60</v>
      </c>
      <c r="E9" s="140" t="s">
        <v>135</v>
      </c>
      <c r="F9" s="141" t="s">
        <v>399</v>
      </c>
      <c r="H9" s="138"/>
    </row>
    <row r="10" spans="2:8" s="1" customFormat="1" ht="26.45" customHeight="1">
      <c r="B10" s="34"/>
      <c r="C10" s="211" t="s">
        <v>83</v>
      </c>
      <c r="D10" s="211" t="s">
        <v>84</v>
      </c>
      <c r="H10" s="34"/>
    </row>
    <row r="11" spans="2:8" s="1" customFormat="1" ht="16.899999999999999" customHeight="1">
      <c r="B11" s="34"/>
      <c r="C11" s="212" t="s">
        <v>106</v>
      </c>
      <c r="D11" s="213" t="s">
        <v>1</v>
      </c>
      <c r="E11" s="214" t="s">
        <v>1</v>
      </c>
      <c r="F11" s="215">
        <v>68.7</v>
      </c>
      <c r="H11" s="34"/>
    </row>
    <row r="12" spans="2:8" s="1" customFormat="1" ht="16.899999999999999" customHeight="1">
      <c r="B12" s="34"/>
      <c r="C12" s="216" t="s">
        <v>1</v>
      </c>
      <c r="D12" s="216" t="s">
        <v>268</v>
      </c>
      <c r="E12" s="17" t="s">
        <v>1</v>
      </c>
      <c r="F12" s="217">
        <v>5.25</v>
      </c>
      <c r="H12" s="34"/>
    </row>
    <row r="13" spans="2:8" s="1" customFormat="1" ht="16.899999999999999" customHeight="1">
      <c r="B13" s="34"/>
      <c r="C13" s="216" t="s">
        <v>1</v>
      </c>
      <c r="D13" s="216" t="s">
        <v>269</v>
      </c>
      <c r="E13" s="17" t="s">
        <v>1</v>
      </c>
      <c r="F13" s="217">
        <v>11.75</v>
      </c>
      <c r="H13" s="34"/>
    </row>
    <row r="14" spans="2:8" s="1" customFormat="1" ht="16.899999999999999" customHeight="1">
      <c r="B14" s="34"/>
      <c r="C14" s="216" t="s">
        <v>1</v>
      </c>
      <c r="D14" s="216" t="s">
        <v>270</v>
      </c>
      <c r="E14" s="17" t="s">
        <v>1</v>
      </c>
      <c r="F14" s="217">
        <v>4.5999999999999996</v>
      </c>
      <c r="H14" s="34"/>
    </row>
    <row r="15" spans="2:8" s="1" customFormat="1" ht="16.899999999999999" customHeight="1">
      <c r="B15" s="34"/>
      <c r="C15" s="216" t="s">
        <v>1</v>
      </c>
      <c r="D15" s="216" t="s">
        <v>271</v>
      </c>
      <c r="E15" s="17" t="s">
        <v>1</v>
      </c>
      <c r="F15" s="217">
        <v>6.4</v>
      </c>
      <c r="H15" s="34"/>
    </row>
    <row r="16" spans="2:8" s="1" customFormat="1" ht="16.899999999999999" customHeight="1">
      <c r="B16" s="34"/>
      <c r="C16" s="216" t="s">
        <v>1</v>
      </c>
      <c r="D16" s="216" t="s">
        <v>272</v>
      </c>
      <c r="E16" s="17" t="s">
        <v>1</v>
      </c>
      <c r="F16" s="217">
        <v>1.1000000000000001</v>
      </c>
      <c r="H16" s="34"/>
    </row>
    <row r="17" spans="2:8" s="1" customFormat="1" ht="16.899999999999999" customHeight="1">
      <c r="B17" s="34"/>
      <c r="C17" s="216" t="s">
        <v>1</v>
      </c>
      <c r="D17" s="216" t="s">
        <v>273</v>
      </c>
      <c r="E17" s="17" t="s">
        <v>1</v>
      </c>
      <c r="F17" s="217">
        <v>1.75</v>
      </c>
      <c r="H17" s="34"/>
    </row>
    <row r="18" spans="2:8" s="1" customFormat="1" ht="16.899999999999999" customHeight="1">
      <c r="B18" s="34"/>
      <c r="C18" s="216" t="s">
        <v>1</v>
      </c>
      <c r="D18" s="216" t="s">
        <v>274</v>
      </c>
      <c r="E18" s="17" t="s">
        <v>1</v>
      </c>
      <c r="F18" s="217">
        <v>1.55</v>
      </c>
      <c r="H18" s="34"/>
    </row>
    <row r="19" spans="2:8" s="1" customFormat="1" ht="16.899999999999999" customHeight="1">
      <c r="B19" s="34"/>
      <c r="C19" s="216" t="s">
        <v>1</v>
      </c>
      <c r="D19" s="216" t="s">
        <v>275</v>
      </c>
      <c r="E19" s="17" t="s">
        <v>1</v>
      </c>
      <c r="F19" s="217">
        <v>7</v>
      </c>
      <c r="H19" s="34"/>
    </row>
    <row r="20" spans="2:8" s="1" customFormat="1" ht="16.899999999999999" customHeight="1">
      <c r="B20" s="34"/>
      <c r="C20" s="216" t="s">
        <v>1</v>
      </c>
      <c r="D20" s="216" t="s">
        <v>276</v>
      </c>
      <c r="E20" s="17" t="s">
        <v>1</v>
      </c>
      <c r="F20" s="217">
        <v>1.45</v>
      </c>
      <c r="H20" s="34"/>
    </row>
    <row r="21" spans="2:8" s="1" customFormat="1" ht="16.899999999999999" customHeight="1">
      <c r="B21" s="34"/>
      <c r="C21" s="216" t="s">
        <v>1</v>
      </c>
      <c r="D21" s="216" t="s">
        <v>277</v>
      </c>
      <c r="E21" s="17" t="s">
        <v>1</v>
      </c>
      <c r="F21" s="217">
        <v>1.05</v>
      </c>
      <c r="H21" s="34"/>
    </row>
    <row r="22" spans="2:8" s="1" customFormat="1" ht="16.899999999999999" customHeight="1">
      <c r="B22" s="34"/>
      <c r="C22" s="216" t="s">
        <v>1</v>
      </c>
      <c r="D22" s="216" t="s">
        <v>269</v>
      </c>
      <c r="E22" s="17" t="s">
        <v>1</v>
      </c>
      <c r="F22" s="217">
        <v>11.75</v>
      </c>
      <c r="H22" s="34"/>
    </row>
    <row r="23" spans="2:8" s="1" customFormat="1" ht="16.899999999999999" customHeight="1">
      <c r="B23" s="34"/>
      <c r="C23" s="216" t="s">
        <v>1</v>
      </c>
      <c r="D23" s="216" t="s">
        <v>270</v>
      </c>
      <c r="E23" s="17" t="s">
        <v>1</v>
      </c>
      <c r="F23" s="217">
        <v>4.5999999999999996</v>
      </c>
      <c r="H23" s="34"/>
    </row>
    <row r="24" spans="2:8" s="1" customFormat="1" ht="16.899999999999999" customHeight="1">
      <c r="B24" s="34"/>
      <c r="C24" s="216" t="s">
        <v>1</v>
      </c>
      <c r="D24" s="216" t="s">
        <v>271</v>
      </c>
      <c r="E24" s="17" t="s">
        <v>1</v>
      </c>
      <c r="F24" s="217">
        <v>6.4</v>
      </c>
      <c r="H24" s="34"/>
    </row>
    <row r="25" spans="2:8" s="1" customFormat="1" ht="16.899999999999999" customHeight="1">
      <c r="B25" s="34"/>
      <c r="C25" s="216" t="s">
        <v>1</v>
      </c>
      <c r="D25" s="216" t="s">
        <v>278</v>
      </c>
      <c r="E25" s="17" t="s">
        <v>1</v>
      </c>
      <c r="F25" s="217">
        <v>0.9</v>
      </c>
      <c r="H25" s="34"/>
    </row>
    <row r="26" spans="2:8" s="1" customFormat="1" ht="16.899999999999999" customHeight="1">
      <c r="B26" s="34"/>
      <c r="C26" s="216" t="s">
        <v>1</v>
      </c>
      <c r="D26" s="216" t="s">
        <v>279</v>
      </c>
      <c r="E26" s="17" t="s">
        <v>1</v>
      </c>
      <c r="F26" s="217">
        <v>3.15</v>
      </c>
      <c r="H26" s="34"/>
    </row>
    <row r="27" spans="2:8" s="1" customFormat="1" ht="16.899999999999999" customHeight="1">
      <c r="B27" s="34"/>
      <c r="C27" s="216" t="s">
        <v>106</v>
      </c>
      <c r="D27" s="216" t="s">
        <v>169</v>
      </c>
      <c r="E27" s="17" t="s">
        <v>1</v>
      </c>
      <c r="F27" s="217">
        <v>68.7</v>
      </c>
      <c r="H27" s="34"/>
    </row>
    <row r="28" spans="2:8" s="1" customFormat="1" ht="16.899999999999999" customHeight="1">
      <c r="B28" s="34"/>
      <c r="C28" s="218" t="s">
        <v>400</v>
      </c>
      <c r="H28" s="34"/>
    </row>
    <row r="29" spans="2:8" s="1" customFormat="1" ht="16.899999999999999" customHeight="1">
      <c r="B29" s="34"/>
      <c r="C29" s="216" t="s">
        <v>361</v>
      </c>
      <c r="D29" s="216" t="s">
        <v>362</v>
      </c>
      <c r="E29" s="17" t="s">
        <v>251</v>
      </c>
      <c r="F29" s="217">
        <v>68.7</v>
      </c>
      <c r="H29" s="34"/>
    </row>
    <row r="30" spans="2:8" s="1" customFormat="1" ht="16.899999999999999" customHeight="1">
      <c r="B30" s="34"/>
      <c r="C30" s="216" t="s">
        <v>357</v>
      </c>
      <c r="D30" s="216" t="s">
        <v>358</v>
      </c>
      <c r="E30" s="17" t="s">
        <v>251</v>
      </c>
      <c r="F30" s="217">
        <v>68.7</v>
      </c>
      <c r="H30" s="34"/>
    </row>
    <row r="31" spans="2:8" s="1" customFormat="1" ht="16.899999999999999" customHeight="1">
      <c r="B31" s="34"/>
      <c r="C31" s="212" t="s">
        <v>100</v>
      </c>
      <c r="D31" s="213" t="s">
        <v>101</v>
      </c>
      <c r="E31" s="214" t="s">
        <v>1</v>
      </c>
      <c r="F31" s="215">
        <v>549.49199999999996</v>
      </c>
      <c r="H31" s="34"/>
    </row>
    <row r="32" spans="2:8" s="1" customFormat="1" ht="16.899999999999999" customHeight="1">
      <c r="B32" s="34"/>
      <c r="C32" s="216" t="s">
        <v>1</v>
      </c>
      <c r="D32" s="216" t="s">
        <v>193</v>
      </c>
      <c r="E32" s="17" t="s">
        <v>1</v>
      </c>
      <c r="F32" s="217">
        <v>218.82599999999999</v>
      </c>
      <c r="H32" s="34"/>
    </row>
    <row r="33" spans="2:8" s="1" customFormat="1" ht="16.899999999999999" customHeight="1">
      <c r="B33" s="34"/>
      <c r="C33" s="216" t="s">
        <v>1</v>
      </c>
      <c r="D33" s="216" t="s">
        <v>194</v>
      </c>
      <c r="E33" s="17" t="s">
        <v>1</v>
      </c>
      <c r="F33" s="217">
        <v>0</v>
      </c>
      <c r="H33" s="34"/>
    </row>
    <row r="34" spans="2:8" s="1" customFormat="1" ht="16.899999999999999" customHeight="1">
      <c r="B34" s="34"/>
      <c r="C34" s="216" t="s">
        <v>1</v>
      </c>
      <c r="D34" s="216" t="s">
        <v>195</v>
      </c>
      <c r="E34" s="17" t="s">
        <v>1</v>
      </c>
      <c r="F34" s="217">
        <v>-7.6130000000000004</v>
      </c>
      <c r="H34" s="34"/>
    </row>
    <row r="35" spans="2:8" s="1" customFormat="1" ht="16.899999999999999" customHeight="1">
      <c r="B35" s="34"/>
      <c r="C35" s="216" t="s">
        <v>1</v>
      </c>
      <c r="D35" s="216" t="s">
        <v>196</v>
      </c>
      <c r="E35" s="17" t="s">
        <v>1</v>
      </c>
      <c r="F35" s="217">
        <v>-17.038</v>
      </c>
      <c r="H35" s="34"/>
    </row>
    <row r="36" spans="2:8" s="1" customFormat="1" ht="16.899999999999999" customHeight="1">
      <c r="B36" s="34"/>
      <c r="C36" s="216" t="s">
        <v>1</v>
      </c>
      <c r="D36" s="216" t="s">
        <v>197</v>
      </c>
      <c r="E36" s="17" t="s">
        <v>1</v>
      </c>
      <c r="F36" s="217">
        <v>-6.67</v>
      </c>
      <c r="H36" s="34"/>
    </row>
    <row r="37" spans="2:8" s="1" customFormat="1" ht="16.899999999999999" customHeight="1">
      <c r="B37" s="34"/>
      <c r="C37" s="216" t="s">
        <v>1</v>
      </c>
      <c r="D37" s="216" t="s">
        <v>198</v>
      </c>
      <c r="E37" s="17" t="s">
        <v>1</v>
      </c>
      <c r="F37" s="217">
        <v>-9.2799999999999994</v>
      </c>
      <c r="H37" s="34"/>
    </row>
    <row r="38" spans="2:8" s="1" customFormat="1" ht="16.899999999999999" customHeight="1">
      <c r="B38" s="34"/>
      <c r="C38" s="216" t="s">
        <v>1</v>
      </c>
      <c r="D38" s="216" t="s">
        <v>199</v>
      </c>
      <c r="E38" s="17" t="s">
        <v>1</v>
      </c>
      <c r="F38" s="217">
        <v>-0.60499999999999998</v>
      </c>
      <c r="H38" s="34"/>
    </row>
    <row r="39" spans="2:8" s="1" customFormat="1" ht="16.899999999999999" customHeight="1">
      <c r="B39" s="34"/>
      <c r="C39" s="216" t="s">
        <v>1</v>
      </c>
      <c r="D39" s="216" t="s">
        <v>200</v>
      </c>
      <c r="E39" s="17" t="s">
        <v>1</v>
      </c>
      <c r="F39" s="217">
        <v>-4.2880000000000003</v>
      </c>
      <c r="H39" s="34"/>
    </row>
    <row r="40" spans="2:8" s="1" customFormat="1" ht="16.899999999999999" customHeight="1">
      <c r="B40" s="34"/>
      <c r="C40" s="216" t="s">
        <v>1</v>
      </c>
      <c r="D40" s="216" t="s">
        <v>201</v>
      </c>
      <c r="E40" s="17" t="s">
        <v>1</v>
      </c>
      <c r="F40" s="217">
        <v>-3.1779999999999999</v>
      </c>
      <c r="H40" s="34"/>
    </row>
    <row r="41" spans="2:8" s="1" customFormat="1" ht="33.75">
      <c r="B41" s="34"/>
      <c r="C41" s="216" t="s">
        <v>1</v>
      </c>
      <c r="D41" s="216" t="s">
        <v>202</v>
      </c>
      <c r="E41" s="17" t="s">
        <v>1</v>
      </c>
      <c r="F41" s="217">
        <v>364.68400000000003</v>
      </c>
      <c r="H41" s="34"/>
    </row>
    <row r="42" spans="2:8" s="1" customFormat="1" ht="16.899999999999999" customHeight="1">
      <c r="B42" s="34"/>
      <c r="C42" s="216" t="s">
        <v>1</v>
      </c>
      <c r="D42" s="216" t="s">
        <v>194</v>
      </c>
      <c r="E42" s="17" t="s">
        <v>1</v>
      </c>
      <c r="F42" s="217">
        <v>0</v>
      </c>
      <c r="H42" s="34"/>
    </row>
    <row r="43" spans="2:8" s="1" customFormat="1" ht="16.899999999999999" customHeight="1">
      <c r="B43" s="34"/>
      <c r="C43" s="216" t="s">
        <v>1</v>
      </c>
      <c r="D43" s="216" t="s">
        <v>203</v>
      </c>
      <c r="E43" s="17" t="s">
        <v>1</v>
      </c>
      <c r="F43" s="217">
        <v>-10.15</v>
      </c>
      <c r="H43" s="34"/>
    </row>
    <row r="44" spans="2:8" s="1" customFormat="1" ht="16.899999999999999" customHeight="1">
      <c r="B44" s="34"/>
      <c r="C44" s="216" t="s">
        <v>1</v>
      </c>
      <c r="D44" s="216" t="s">
        <v>204</v>
      </c>
      <c r="E44" s="17" t="s">
        <v>1</v>
      </c>
      <c r="F44" s="217">
        <v>-2.1030000000000002</v>
      </c>
      <c r="H44" s="34"/>
    </row>
    <row r="45" spans="2:8" s="1" customFormat="1" ht="16.899999999999999" customHeight="1">
      <c r="B45" s="34"/>
      <c r="C45" s="216" t="s">
        <v>1</v>
      </c>
      <c r="D45" s="216" t="s">
        <v>205</v>
      </c>
      <c r="E45" s="17" t="s">
        <v>1</v>
      </c>
      <c r="F45" s="217">
        <v>-1.103</v>
      </c>
      <c r="H45" s="34"/>
    </row>
    <row r="46" spans="2:8" s="1" customFormat="1" ht="16.899999999999999" customHeight="1">
      <c r="B46" s="34"/>
      <c r="C46" s="216" t="s">
        <v>1</v>
      </c>
      <c r="D46" s="216" t="s">
        <v>196</v>
      </c>
      <c r="E46" s="17" t="s">
        <v>1</v>
      </c>
      <c r="F46" s="217">
        <v>-17.038</v>
      </c>
      <c r="H46" s="34"/>
    </row>
    <row r="47" spans="2:8" s="1" customFormat="1" ht="16.899999999999999" customHeight="1">
      <c r="B47" s="34"/>
      <c r="C47" s="216" t="s">
        <v>1</v>
      </c>
      <c r="D47" s="216" t="s">
        <v>197</v>
      </c>
      <c r="E47" s="17" t="s">
        <v>1</v>
      </c>
      <c r="F47" s="217">
        <v>-6.67</v>
      </c>
      <c r="H47" s="34"/>
    </row>
    <row r="48" spans="2:8" s="1" customFormat="1" ht="16.899999999999999" customHeight="1">
      <c r="B48" s="34"/>
      <c r="C48" s="216" t="s">
        <v>1</v>
      </c>
      <c r="D48" s="216" t="s">
        <v>198</v>
      </c>
      <c r="E48" s="17" t="s">
        <v>1</v>
      </c>
      <c r="F48" s="217">
        <v>-9.2799999999999994</v>
      </c>
      <c r="H48" s="34"/>
    </row>
    <row r="49" spans="2:8" s="1" customFormat="1" ht="16.899999999999999" customHeight="1">
      <c r="B49" s="34"/>
      <c r="C49" s="216" t="s">
        <v>1</v>
      </c>
      <c r="D49" s="216" t="s">
        <v>206</v>
      </c>
      <c r="E49" s="17" t="s">
        <v>1</v>
      </c>
      <c r="F49" s="217">
        <v>-1.845</v>
      </c>
      <c r="H49" s="34"/>
    </row>
    <row r="50" spans="2:8" s="1" customFormat="1" ht="16.899999999999999" customHeight="1">
      <c r="B50" s="34"/>
      <c r="C50" s="216" t="s">
        <v>1</v>
      </c>
      <c r="D50" s="216" t="s">
        <v>207</v>
      </c>
      <c r="E50" s="17" t="s">
        <v>1</v>
      </c>
      <c r="F50" s="217">
        <v>-17.483000000000001</v>
      </c>
      <c r="H50" s="34"/>
    </row>
    <row r="51" spans="2:8" s="1" customFormat="1" ht="16.899999999999999" customHeight="1">
      <c r="B51" s="34"/>
      <c r="C51" s="216" t="s">
        <v>1</v>
      </c>
      <c r="D51" s="216" t="s">
        <v>208</v>
      </c>
      <c r="E51" s="17" t="s">
        <v>1</v>
      </c>
      <c r="F51" s="217">
        <v>10.08</v>
      </c>
      <c r="H51" s="34"/>
    </row>
    <row r="52" spans="2:8" s="1" customFormat="1" ht="16.899999999999999" customHeight="1">
      <c r="B52" s="34"/>
      <c r="C52" s="216" t="s">
        <v>1</v>
      </c>
      <c r="D52" s="216" t="s">
        <v>209</v>
      </c>
      <c r="E52" s="17" t="s">
        <v>1</v>
      </c>
      <c r="F52" s="217">
        <v>8.4</v>
      </c>
      <c r="H52" s="34"/>
    </row>
    <row r="53" spans="2:8" s="1" customFormat="1" ht="16.899999999999999" customHeight="1">
      <c r="B53" s="34"/>
      <c r="C53" s="216" t="s">
        <v>1</v>
      </c>
      <c r="D53" s="216" t="s">
        <v>210</v>
      </c>
      <c r="E53" s="17" t="s">
        <v>1</v>
      </c>
      <c r="F53" s="217">
        <v>0</v>
      </c>
      <c r="H53" s="34"/>
    </row>
    <row r="54" spans="2:8" s="1" customFormat="1" ht="16.899999999999999" customHeight="1">
      <c r="B54" s="34"/>
      <c r="C54" s="216" t="s">
        <v>1</v>
      </c>
      <c r="D54" s="216" t="s">
        <v>211</v>
      </c>
      <c r="E54" s="17" t="s">
        <v>1</v>
      </c>
      <c r="F54" s="217">
        <v>2.79</v>
      </c>
      <c r="H54" s="34"/>
    </row>
    <row r="55" spans="2:8" s="1" customFormat="1" ht="16.899999999999999" customHeight="1">
      <c r="B55" s="34"/>
      <c r="C55" s="216" t="s">
        <v>1</v>
      </c>
      <c r="D55" s="216" t="s">
        <v>212</v>
      </c>
      <c r="E55" s="17" t="s">
        <v>1</v>
      </c>
      <c r="F55" s="217">
        <v>5.25</v>
      </c>
      <c r="H55" s="34"/>
    </row>
    <row r="56" spans="2:8" s="1" customFormat="1" ht="16.899999999999999" customHeight="1">
      <c r="B56" s="34"/>
      <c r="C56" s="216" t="s">
        <v>1</v>
      </c>
      <c r="D56" s="216" t="s">
        <v>213</v>
      </c>
      <c r="E56" s="17" t="s">
        <v>1</v>
      </c>
      <c r="F56" s="217">
        <v>3.24</v>
      </c>
      <c r="H56" s="34"/>
    </row>
    <row r="57" spans="2:8" s="1" customFormat="1" ht="16.899999999999999" customHeight="1">
      <c r="B57" s="34"/>
      <c r="C57" s="216" t="s">
        <v>1</v>
      </c>
      <c r="D57" s="216" t="s">
        <v>214</v>
      </c>
      <c r="E57" s="17" t="s">
        <v>1</v>
      </c>
      <c r="F57" s="217">
        <v>1.86</v>
      </c>
      <c r="H57" s="34"/>
    </row>
    <row r="58" spans="2:8" s="1" customFormat="1" ht="16.899999999999999" customHeight="1">
      <c r="B58" s="34"/>
      <c r="C58" s="216" t="s">
        <v>1</v>
      </c>
      <c r="D58" s="216" t="s">
        <v>215</v>
      </c>
      <c r="E58" s="17" t="s">
        <v>1</v>
      </c>
      <c r="F58" s="217">
        <v>0.66</v>
      </c>
      <c r="H58" s="34"/>
    </row>
    <row r="59" spans="2:8" s="1" customFormat="1" ht="16.899999999999999" customHeight="1">
      <c r="B59" s="34"/>
      <c r="C59" s="216" t="s">
        <v>1</v>
      </c>
      <c r="D59" s="216" t="s">
        <v>216</v>
      </c>
      <c r="E59" s="17" t="s">
        <v>1</v>
      </c>
      <c r="F59" s="217">
        <v>1.33</v>
      </c>
      <c r="H59" s="34"/>
    </row>
    <row r="60" spans="2:8" s="1" customFormat="1" ht="16.899999999999999" customHeight="1">
      <c r="B60" s="34"/>
      <c r="C60" s="216" t="s">
        <v>1</v>
      </c>
      <c r="D60" s="216" t="s">
        <v>217</v>
      </c>
      <c r="E60" s="17" t="s">
        <v>1</v>
      </c>
      <c r="F60" s="217">
        <v>1.1299999999999999</v>
      </c>
      <c r="H60" s="34"/>
    </row>
    <row r="61" spans="2:8" s="1" customFormat="1" ht="16.899999999999999" customHeight="1">
      <c r="B61" s="34"/>
      <c r="C61" s="216" t="s">
        <v>1</v>
      </c>
      <c r="D61" s="216" t="s">
        <v>218</v>
      </c>
      <c r="E61" s="17" t="s">
        <v>1</v>
      </c>
      <c r="F61" s="217">
        <v>3.72</v>
      </c>
      <c r="H61" s="34"/>
    </row>
    <row r="62" spans="2:8" s="1" customFormat="1" ht="16.899999999999999" customHeight="1">
      <c r="B62" s="34"/>
      <c r="C62" s="216" t="s">
        <v>1</v>
      </c>
      <c r="D62" s="216" t="s">
        <v>219</v>
      </c>
      <c r="E62" s="17" t="s">
        <v>1</v>
      </c>
      <c r="F62" s="217">
        <v>0.87</v>
      </c>
      <c r="H62" s="34"/>
    </row>
    <row r="63" spans="2:8" s="1" customFormat="1" ht="16.899999999999999" customHeight="1">
      <c r="B63" s="34"/>
      <c r="C63" s="216" t="s">
        <v>1</v>
      </c>
      <c r="D63" s="216" t="s">
        <v>220</v>
      </c>
      <c r="E63" s="17" t="s">
        <v>1</v>
      </c>
      <c r="F63" s="217">
        <v>0.63</v>
      </c>
      <c r="H63" s="34"/>
    </row>
    <row r="64" spans="2:8" s="1" customFormat="1" ht="16.899999999999999" customHeight="1">
      <c r="B64" s="34"/>
      <c r="C64" s="216" t="s">
        <v>1</v>
      </c>
      <c r="D64" s="216" t="s">
        <v>212</v>
      </c>
      <c r="E64" s="17" t="s">
        <v>1</v>
      </c>
      <c r="F64" s="217">
        <v>5.25</v>
      </c>
      <c r="H64" s="34"/>
    </row>
    <row r="65" spans="2:8" s="1" customFormat="1" ht="16.899999999999999" customHeight="1">
      <c r="B65" s="34"/>
      <c r="C65" s="216" t="s">
        <v>1</v>
      </c>
      <c r="D65" s="216" t="s">
        <v>213</v>
      </c>
      <c r="E65" s="17" t="s">
        <v>1</v>
      </c>
      <c r="F65" s="217">
        <v>3.24</v>
      </c>
      <c r="H65" s="34"/>
    </row>
    <row r="66" spans="2:8" s="1" customFormat="1" ht="16.899999999999999" customHeight="1">
      <c r="B66" s="34"/>
      <c r="C66" s="216" t="s">
        <v>1</v>
      </c>
      <c r="D66" s="216" t="s">
        <v>214</v>
      </c>
      <c r="E66" s="17" t="s">
        <v>1</v>
      </c>
      <c r="F66" s="217">
        <v>1.86</v>
      </c>
      <c r="H66" s="34"/>
    </row>
    <row r="67" spans="2:8" s="1" customFormat="1" ht="16.899999999999999" customHeight="1">
      <c r="B67" s="34"/>
      <c r="C67" s="216" t="s">
        <v>1</v>
      </c>
      <c r="D67" s="216" t="s">
        <v>221</v>
      </c>
      <c r="E67" s="17" t="s">
        <v>1</v>
      </c>
      <c r="F67" s="217">
        <v>1</v>
      </c>
      <c r="H67" s="34"/>
    </row>
    <row r="68" spans="2:8" s="1" customFormat="1" ht="16.899999999999999" customHeight="1">
      <c r="B68" s="34"/>
      <c r="C68" s="216" t="s">
        <v>1</v>
      </c>
      <c r="D68" s="216" t="s">
        <v>222</v>
      </c>
      <c r="E68" s="17" t="s">
        <v>1</v>
      </c>
      <c r="F68" s="217">
        <v>2.85</v>
      </c>
      <c r="H68" s="34"/>
    </row>
    <row r="69" spans="2:8" s="1" customFormat="1" ht="16.899999999999999" customHeight="1">
      <c r="B69" s="34"/>
      <c r="C69" s="216" t="s">
        <v>1</v>
      </c>
      <c r="D69" s="216" t="s">
        <v>224</v>
      </c>
      <c r="E69" s="17" t="s">
        <v>1</v>
      </c>
      <c r="F69" s="217">
        <v>26.166</v>
      </c>
      <c r="H69" s="34"/>
    </row>
    <row r="70" spans="2:8" s="1" customFormat="1" ht="16.899999999999999" customHeight="1">
      <c r="B70" s="34"/>
      <c r="C70" s="216" t="s">
        <v>100</v>
      </c>
      <c r="D70" s="216" t="s">
        <v>169</v>
      </c>
      <c r="E70" s="17" t="s">
        <v>1</v>
      </c>
      <c r="F70" s="217">
        <v>549.49199999999996</v>
      </c>
      <c r="H70" s="34"/>
    </row>
    <row r="71" spans="2:8" s="1" customFormat="1" ht="16.899999999999999" customHeight="1">
      <c r="B71" s="34"/>
      <c r="C71" s="218" t="s">
        <v>400</v>
      </c>
      <c r="H71" s="34"/>
    </row>
    <row r="72" spans="2:8" s="1" customFormat="1" ht="16.899999999999999" customHeight="1">
      <c r="B72" s="34"/>
      <c r="C72" s="216" t="s">
        <v>190</v>
      </c>
      <c r="D72" s="216" t="s">
        <v>191</v>
      </c>
      <c r="E72" s="17" t="s">
        <v>153</v>
      </c>
      <c r="F72" s="217">
        <v>549.49199999999996</v>
      </c>
      <c r="H72" s="34"/>
    </row>
    <row r="73" spans="2:8" s="1" customFormat="1" ht="22.5">
      <c r="B73" s="34"/>
      <c r="C73" s="216" t="s">
        <v>179</v>
      </c>
      <c r="D73" s="216" t="s">
        <v>180</v>
      </c>
      <c r="E73" s="17" t="s">
        <v>153</v>
      </c>
      <c r="F73" s="217">
        <v>549.49199999999996</v>
      </c>
      <c r="H73" s="34"/>
    </row>
    <row r="74" spans="2:8" s="1" customFormat="1" ht="22.5">
      <c r="B74" s="34"/>
      <c r="C74" s="216" t="s">
        <v>183</v>
      </c>
      <c r="D74" s="216" t="s">
        <v>184</v>
      </c>
      <c r="E74" s="17" t="s">
        <v>153</v>
      </c>
      <c r="F74" s="217">
        <v>549.49199999999996</v>
      </c>
      <c r="H74" s="34"/>
    </row>
    <row r="75" spans="2:8" s="1" customFormat="1" ht="16.899999999999999" customHeight="1">
      <c r="B75" s="34"/>
      <c r="C75" s="216" t="s">
        <v>186</v>
      </c>
      <c r="D75" s="216" t="s">
        <v>187</v>
      </c>
      <c r="E75" s="17" t="s">
        <v>153</v>
      </c>
      <c r="F75" s="217">
        <v>549.49199999999996</v>
      </c>
      <c r="H75" s="34"/>
    </row>
    <row r="76" spans="2:8" s="1" customFormat="1" ht="22.5">
      <c r="B76" s="34"/>
      <c r="C76" s="216" t="s">
        <v>300</v>
      </c>
      <c r="D76" s="216" t="s">
        <v>301</v>
      </c>
      <c r="E76" s="17" t="s">
        <v>153</v>
      </c>
      <c r="F76" s="217">
        <v>549.49199999999996</v>
      </c>
      <c r="H76" s="34"/>
    </row>
    <row r="77" spans="2:8" s="1" customFormat="1" ht="16.899999999999999" customHeight="1">
      <c r="B77" s="34"/>
      <c r="C77" s="212" t="s">
        <v>104</v>
      </c>
      <c r="D77" s="213" t="s">
        <v>1</v>
      </c>
      <c r="E77" s="214" t="s">
        <v>1</v>
      </c>
      <c r="F77" s="215">
        <v>603.71299999999997</v>
      </c>
      <c r="H77" s="34"/>
    </row>
    <row r="78" spans="2:8" s="1" customFormat="1" ht="16.899999999999999" customHeight="1">
      <c r="B78" s="34"/>
      <c r="C78" s="216" t="s">
        <v>1</v>
      </c>
      <c r="D78" s="216" t="s">
        <v>231</v>
      </c>
      <c r="E78" s="17" t="s">
        <v>1</v>
      </c>
      <c r="F78" s="217">
        <v>288.57900000000001</v>
      </c>
      <c r="H78" s="34"/>
    </row>
    <row r="79" spans="2:8" s="1" customFormat="1" ht="16.899999999999999" customHeight="1">
      <c r="B79" s="34"/>
      <c r="C79" s="216" t="s">
        <v>1</v>
      </c>
      <c r="D79" s="216" t="s">
        <v>232</v>
      </c>
      <c r="E79" s="17" t="s">
        <v>1</v>
      </c>
      <c r="F79" s="217">
        <v>315.13400000000001</v>
      </c>
      <c r="H79" s="34"/>
    </row>
    <row r="80" spans="2:8" s="1" customFormat="1" ht="16.899999999999999" customHeight="1">
      <c r="B80" s="34"/>
      <c r="C80" s="216" t="s">
        <v>104</v>
      </c>
      <c r="D80" s="216" t="s">
        <v>169</v>
      </c>
      <c r="E80" s="17" t="s">
        <v>1</v>
      </c>
      <c r="F80" s="217">
        <v>603.71299999999997</v>
      </c>
      <c r="H80" s="34"/>
    </row>
    <row r="81" spans="2:8" s="1" customFormat="1" ht="16.899999999999999" customHeight="1">
      <c r="B81" s="34"/>
      <c r="C81" s="218" t="s">
        <v>400</v>
      </c>
      <c r="H81" s="34"/>
    </row>
    <row r="82" spans="2:8" s="1" customFormat="1" ht="22.5">
      <c r="B82" s="34"/>
      <c r="C82" s="216" t="s">
        <v>228</v>
      </c>
      <c r="D82" s="216" t="s">
        <v>229</v>
      </c>
      <c r="E82" s="17" t="s">
        <v>153</v>
      </c>
      <c r="F82" s="217">
        <v>603.71299999999997</v>
      </c>
      <c r="H82" s="34"/>
    </row>
    <row r="83" spans="2:8" s="1" customFormat="1" ht="22.5">
      <c r="B83" s="34"/>
      <c r="C83" s="216" t="s">
        <v>233</v>
      </c>
      <c r="D83" s="216" t="s">
        <v>234</v>
      </c>
      <c r="E83" s="17" t="s">
        <v>153</v>
      </c>
      <c r="F83" s="217">
        <v>603.71299999999997</v>
      </c>
      <c r="H83" s="34"/>
    </row>
    <row r="84" spans="2:8" s="1" customFormat="1" ht="22.5">
      <c r="B84" s="34"/>
      <c r="C84" s="216" t="s">
        <v>237</v>
      </c>
      <c r="D84" s="216" t="s">
        <v>238</v>
      </c>
      <c r="E84" s="17" t="s">
        <v>153</v>
      </c>
      <c r="F84" s="217">
        <v>603.71299999999997</v>
      </c>
      <c r="H84" s="34"/>
    </row>
    <row r="85" spans="2:8" s="1" customFormat="1" ht="16.899999999999999" customHeight="1">
      <c r="B85" s="34"/>
      <c r="C85" s="216" t="s">
        <v>241</v>
      </c>
      <c r="D85" s="216" t="s">
        <v>242</v>
      </c>
      <c r="E85" s="17" t="s">
        <v>153</v>
      </c>
      <c r="F85" s="217">
        <v>603.71299999999997</v>
      </c>
      <c r="H85" s="34"/>
    </row>
    <row r="86" spans="2:8" s="1" customFormat="1" ht="16.899999999999999" customHeight="1">
      <c r="B86" s="34"/>
      <c r="C86" s="216" t="s">
        <v>245</v>
      </c>
      <c r="D86" s="216" t="s">
        <v>246</v>
      </c>
      <c r="E86" s="17" t="s">
        <v>153</v>
      </c>
      <c r="F86" s="217">
        <v>603.71299999999997</v>
      </c>
      <c r="H86" s="34"/>
    </row>
    <row r="87" spans="2:8" s="1" customFormat="1" ht="16.899999999999999" customHeight="1">
      <c r="B87" s="34"/>
      <c r="C87" s="212" t="s">
        <v>97</v>
      </c>
      <c r="D87" s="213" t="s">
        <v>1</v>
      </c>
      <c r="E87" s="214" t="s">
        <v>1</v>
      </c>
      <c r="F87" s="215">
        <v>523.32600000000002</v>
      </c>
      <c r="H87" s="34"/>
    </row>
    <row r="88" spans="2:8" s="1" customFormat="1" ht="16.899999999999999" customHeight="1">
      <c r="B88" s="34"/>
      <c r="C88" s="216" t="s">
        <v>1</v>
      </c>
      <c r="D88" s="216" t="s">
        <v>193</v>
      </c>
      <c r="E88" s="17" t="s">
        <v>1</v>
      </c>
      <c r="F88" s="217">
        <v>218.82599999999999</v>
      </c>
      <c r="H88" s="34"/>
    </row>
    <row r="89" spans="2:8" s="1" customFormat="1" ht="16.899999999999999" customHeight="1">
      <c r="B89" s="34"/>
      <c r="C89" s="216" t="s">
        <v>1</v>
      </c>
      <c r="D89" s="216" t="s">
        <v>194</v>
      </c>
      <c r="E89" s="17" t="s">
        <v>1</v>
      </c>
      <c r="F89" s="217">
        <v>0</v>
      </c>
      <c r="H89" s="34"/>
    </row>
    <row r="90" spans="2:8" s="1" customFormat="1" ht="16.899999999999999" customHeight="1">
      <c r="B90" s="34"/>
      <c r="C90" s="216" t="s">
        <v>1</v>
      </c>
      <c r="D90" s="216" t="s">
        <v>195</v>
      </c>
      <c r="E90" s="17" t="s">
        <v>1</v>
      </c>
      <c r="F90" s="217">
        <v>-7.6130000000000004</v>
      </c>
      <c r="H90" s="34"/>
    </row>
    <row r="91" spans="2:8" s="1" customFormat="1" ht="16.899999999999999" customHeight="1">
      <c r="B91" s="34"/>
      <c r="C91" s="216" t="s">
        <v>1</v>
      </c>
      <c r="D91" s="216" t="s">
        <v>196</v>
      </c>
      <c r="E91" s="17" t="s">
        <v>1</v>
      </c>
      <c r="F91" s="217">
        <v>-17.038</v>
      </c>
      <c r="H91" s="34"/>
    </row>
    <row r="92" spans="2:8" s="1" customFormat="1" ht="16.899999999999999" customHeight="1">
      <c r="B92" s="34"/>
      <c r="C92" s="216" t="s">
        <v>1</v>
      </c>
      <c r="D92" s="216" t="s">
        <v>197</v>
      </c>
      <c r="E92" s="17" t="s">
        <v>1</v>
      </c>
      <c r="F92" s="217">
        <v>-6.67</v>
      </c>
      <c r="H92" s="34"/>
    </row>
    <row r="93" spans="2:8" s="1" customFormat="1" ht="16.899999999999999" customHeight="1">
      <c r="B93" s="34"/>
      <c r="C93" s="216" t="s">
        <v>1</v>
      </c>
      <c r="D93" s="216" t="s">
        <v>198</v>
      </c>
      <c r="E93" s="17" t="s">
        <v>1</v>
      </c>
      <c r="F93" s="217">
        <v>-9.2799999999999994</v>
      </c>
      <c r="H93" s="34"/>
    </row>
    <row r="94" spans="2:8" s="1" customFormat="1" ht="16.899999999999999" customHeight="1">
      <c r="B94" s="34"/>
      <c r="C94" s="216" t="s">
        <v>1</v>
      </c>
      <c r="D94" s="216" t="s">
        <v>199</v>
      </c>
      <c r="E94" s="17" t="s">
        <v>1</v>
      </c>
      <c r="F94" s="217">
        <v>-0.60499999999999998</v>
      </c>
      <c r="H94" s="34"/>
    </row>
    <row r="95" spans="2:8" s="1" customFormat="1" ht="16.899999999999999" customHeight="1">
      <c r="B95" s="34"/>
      <c r="C95" s="216" t="s">
        <v>1</v>
      </c>
      <c r="D95" s="216" t="s">
        <v>200</v>
      </c>
      <c r="E95" s="17" t="s">
        <v>1</v>
      </c>
      <c r="F95" s="217">
        <v>-4.2880000000000003</v>
      </c>
      <c r="H95" s="34"/>
    </row>
    <row r="96" spans="2:8" s="1" customFormat="1" ht="16.899999999999999" customHeight="1">
      <c r="B96" s="34"/>
      <c r="C96" s="216" t="s">
        <v>1</v>
      </c>
      <c r="D96" s="216" t="s">
        <v>201</v>
      </c>
      <c r="E96" s="17" t="s">
        <v>1</v>
      </c>
      <c r="F96" s="217">
        <v>-3.1779999999999999</v>
      </c>
      <c r="H96" s="34"/>
    </row>
    <row r="97" spans="2:8" s="1" customFormat="1" ht="33.75">
      <c r="B97" s="34"/>
      <c r="C97" s="216" t="s">
        <v>1</v>
      </c>
      <c r="D97" s="216" t="s">
        <v>202</v>
      </c>
      <c r="E97" s="17" t="s">
        <v>1</v>
      </c>
      <c r="F97" s="217">
        <v>364.68400000000003</v>
      </c>
      <c r="H97" s="34"/>
    </row>
    <row r="98" spans="2:8" s="1" customFormat="1" ht="16.899999999999999" customHeight="1">
      <c r="B98" s="34"/>
      <c r="C98" s="216" t="s">
        <v>1</v>
      </c>
      <c r="D98" s="216" t="s">
        <v>194</v>
      </c>
      <c r="E98" s="17" t="s">
        <v>1</v>
      </c>
      <c r="F98" s="217">
        <v>0</v>
      </c>
      <c r="H98" s="34"/>
    </row>
    <row r="99" spans="2:8" s="1" customFormat="1" ht="16.899999999999999" customHeight="1">
      <c r="B99" s="34"/>
      <c r="C99" s="216" t="s">
        <v>1</v>
      </c>
      <c r="D99" s="216" t="s">
        <v>203</v>
      </c>
      <c r="E99" s="17" t="s">
        <v>1</v>
      </c>
      <c r="F99" s="217">
        <v>-10.15</v>
      </c>
      <c r="H99" s="34"/>
    </row>
    <row r="100" spans="2:8" s="1" customFormat="1" ht="16.899999999999999" customHeight="1">
      <c r="B100" s="34"/>
      <c r="C100" s="216" t="s">
        <v>1</v>
      </c>
      <c r="D100" s="216" t="s">
        <v>204</v>
      </c>
      <c r="E100" s="17" t="s">
        <v>1</v>
      </c>
      <c r="F100" s="217">
        <v>-2.1030000000000002</v>
      </c>
      <c r="H100" s="34"/>
    </row>
    <row r="101" spans="2:8" s="1" customFormat="1" ht="16.899999999999999" customHeight="1">
      <c r="B101" s="34"/>
      <c r="C101" s="216" t="s">
        <v>1</v>
      </c>
      <c r="D101" s="216" t="s">
        <v>205</v>
      </c>
      <c r="E101" s="17" t="s">
        <v>1</v>
      </c>
      <c r="F101" s="217">
        <v>-1.103</v>
      </c>
      <c r="H101" s="34"/>
    </row>
    <row r="102" spans="2:8" s="1" customFormat="1" ht="16.899999999999999" customHeight="1">
      <c r="B102" s="34"/>
      <c r="C102" s="216" t="s">
        <v>1</v>
      </c>
      <c r="D102" s="216" t="s">
        <v>196</v>
      </c>
      <c r="E102" s="17" t="s">
        <v>1</v>
      </c>
      <c r="F102" s="217">
        <v>-17.038</v>
      </c>
      <c r="H102" s="34"/>
    </row>
    <row r="103" spans="2:8" s="1" customFormat="1" ht="16.899999999999999" customHeight="1">
      <c r="B103" s="34"/>
      <c r="C103" s="216" t="s">
        <v>1</v>
      </c>
      <c r="D103" s="216" t="s">
        <v>197</v>
      </c>
      <c r="E103" s="17" t="s">
        <v>1</v>
      </c>
      <c r="F103" s="217">
        <v>-6.67</v>
      </c>
      <c r="H103" s="34"/>
    </row>
    <row r="104" spans="2:8" s="1" customFormat="1" ht="16.899999999999999" customHeight="1">
      <c r="B104" s="34"/>
      <c r="C104" s="216" t="s">
        <v>1</v>
      </c>
      <c r="D104" s="216" t="s">
        <v>198</v>
      </c>
      <c r="E104" s="17" t="s">
        <v>1</v>
      </c>
      <c r="F104" s="217">
        <v>-9.2799999999999994</v>
      </c>
      <c r="H104" s="34"/>
    </row>
    <row r="105" spans="2:8" s="1" customFormat="1" ht="16.899999999999999" customHeight="1">
      <c r="B105" s="34"/>
      <c r="C105" s="216" t="s">
        <v>1</v>
      </c>
      <c r="D105" s="216" t="s">
        <v>206</v>
      </c>
      <c r="E105" s="17" t="s">
        <v>1</v>
      </c>
      <c r="F105" s="217">
        <v>-1.845</v>
      </c>
      <c r="H105" s="34"/>
    </row>
    <row r="106" spans="2:8" s="1" customFormat="1" ht="16.899999999999999" customHeight="1">
      <c r="B106" s="34"/>
      <c r="C106" s="216" t="s">
        <v>1</v>
      </c>
      <c r="D106" s="216" t="s">
        <v>207</v>
      </c>
      <c r="E106" s="17" t="s">
        <v>1</v>
      </c>
      <c r="F106" s="217">
        <v>-17.483000000000001</v>
      </c>
      <c r="H106" s="34"/>
    </row>
    <row r="107" spans="2:8" s="1" customFormat="1" ht="16.899999999999999" customHeight="1">
      <c r="B107" s="34"/>
      <c r="C107" s="216" t="s">
        <v>1</v>
      </c>
      <c r="D107" s="216" t="s">
        <v>208</v>
      </c>
      <c r="E107" s="17" t="s">
        <v>1</v>
      </c>
      <c r="F107" s="217">
        <v>10.08</v>
      </c>
      <c r="H107" s="34"/>
    </row>
    <row r="108" spans="2:8" s="1" customFormat="1" ht="16.899999999999999" customHeight="1">
      <c r="B108" s="34"/>
      <c r="C108" s="216" t="s">
        <v>1</v>
      </c>
      <c r="D108" s="216" t="s">
        <v>209</v>
      </c>
      <c r="E108" s="17" t="s">
        <v>1</v>
      </c>
      <c r="F108" s="217">
        <v>8.4</v>
      </c>
      <c r="H108" s="34"/>
    </row>
    <row r="109" spans="2:8" s="1" customFormat="1" ht="16.899999999999999" customHeight="1">
      <c r="B109" s="34"/>
      <c r="C109" s="216" t="s">
        <v>1</v>
      </c>
      <c r="D109" s="216" t="s">
        <v>210</v>
      </c>
      <c r="E109" s="17" t="s">
        <v>1</v>
      </c>
      <c r="F109" s="217">
        <v>0</v>
      </c>
      <c r="H109" s="34"/>
    </row>
    <row r="110" spans="2:8" s="1" customFormat="1" ht="16.899999999999999" customHeight="1">
      <c r="B110" s="34"/>
      <c r="C110" s="216" t="s">
        <v>1</v>
      </c>
      <c r="D110" s="216" t="s">
        <v>211</v>
      </c>
      <c r="E110" s="17" t="s">
        <v>1</v>
      </c>
      <c r="F110" s="217">
        <v>2.79</v>
      </c>
      <c r="H110" s="34"/>
    </row>
    <row r="111" spans="2:8" s="1" customFormat="1" ht="16.899999999999999" customHeight="1">
      <c r="B111" s="34"/>
      <c r="C111" s="216" t="s">
        <v>1</v>
      </c>
      <c r="D111" s="216" t="s">
        <v>212</v>
      </c>
      <c r="E111" s="17" t="s">
        <v>1</v>
      </c>
      <c r="F111" s="217">
        <v>5.25</v>
      </c>
      <c r="H111" s="34"/>
    </row>
    <row r="112" spans="2:8" s="1" customFormat="1" ht="16.899999999999999" customHeight="1">
      <c r="B112" s="34"/>
      <c r="C112" s="216" t="s">
        <v>1</v>
      </c>
      <c r="D112" s="216" t="s">
        <v>213</v>
      </c>
      <c r="E112" s="17" t="s">
        <v>1</v>
      </c>
      <c r="F112" s="217">
        <v>3.24</v>
      </c>
      <c r="H112" s="34"/>
    </row>
    <row r="113" spans="2:8" s="1" customFormat="1" ht="16.899999999999999" customHeight="1">
      <c r="B113" s="34"/>
      <c r="C113" s="216" t="s">
        <v>1</v>
      </c>
      <c r="D113" s="216" t="s">
        <v>214</v>
      </c>
      <c r="E113" s="17" t="s">
        <v>1</v>
      </c>
      <c r="F113" s="217">
        <v>1.86</v>
      </c>
      <c r="H113" s="34"/>
    </row>
    <row r="114" spans="2:8" s="1" customFormat="1" ht="16.899999999999999" customHeight="1">
      <c r="B114" s="34"/>
      <c r="C114" s="216" t="s">
        <v>1</v>
      </c>
      <c r="D114" s="216" t="s">
        <v>215</v>
      </c>
      <c r="E114" s="17" t="s">
        <v>1</v>
      </c>
      <c r="F114" s="217">
        <v>0.66</v>
      </c>
      <c r="H114" s="34"/>
    </row>
    <row r="115" spans="2:8" s="1" customFormat="1" ht="16.899999999999999" customHeight="1">
      <c r="B115" s="34"/>
      <c r="C115" s="216" t="s">
        <v>1</v>
      </c>
      <c r="D115" s="216" t="s">
        <v>216</v>
      </c>
      <c r="E115" s="17" t="s">
        <v>1</v>
      </c>
      <c r="F115" s="217">
        <v>1.33</v>
      </c>
      <c r="H115" s="34"/>
    </row>
    <row r="116" spans="2:8" s="1" customFormat="1" ht="16.899999999999999" customHeight="1">
      <c r="B116" s="34"/>
      <c r="C116" s="216" t="s">
        <v>1</v>
      </c>
      <c r="D116" s="216" t="s">
        <v>217</v>
      </c>
      <c r="E116" s="17" t="s">
        <v>1</v>
      </c>
      <c r="F116" s="217">
        <v>1.1299999999999999</v>
      </c>
      <c r="H116" s="34"/>
    </row>
    <row r="117" spans="2:8" s="1" customFormat="1" ht="16.899999999999999" customHeight="1">
      <c r="B117" s="34"/>
      <c r="C117" s="216" t="s">
        <v>1</v>
      </c>
      <c r="D117" s="216" t="s">
        <v>218</v>
      </c>
      <c r="E117" s="17" t="s">
        <v>1</v>
      </c>
      <c r="F117" s="217">
        <v>3.72</v>
      </c>
      <c r="H117" s="34"/>
    </row>
    <row r="118" spans="2:8" s="1" customFormat="1" ht="16.899999999999999" customHeight="1">
      <c r="B118" s="34"/>
      <c r="C118" s="216" t="s">
        <v>1</v>
      </c>
      <c r="D118" s="216" t="s">
        <v>219</v>
      </c>
      <c r="E118" s="17" t="s">
        <v>1</v>
      </c>
      <c r="F118" s="217">
        <v>0.87</v>
      </c>
      <c r="H118" s="34"/>
    </row>
    <row r="119" spans="2:8" s="1" customFormat="1" ht="16.899999999999999" customHeight="1">
      <c r="B119" s="34"/>
      <c r="C119" s="216" t="s">
        <v>1</v>
      </c>
      <c r="D119" s="216" t="s">
        <v>220</v>
      </c>
      <c r="E119" s="17" t="s">
        <v>1</v>
      </c>
      <c r="F119" s="217">
        <v>0.63</v>
      </c>
      <c r="H119" s="34"/>
    </row>
    <row r="120" spans="2:8" s="1" customFormat="1" ht="16.899999999999999" customHeight="1">
      <c r="B120" s="34"/>
      <c r="C120" s="216" t="s">
        <v>1</v>
      </c>
      <c r="D120" s="216" t="s">
        <v>212</v>
      </c>
      <c r="E120" s="17" t="s">
        <v>1</v>
      </c>
      <c r="F120" s="217">
        <v>5.25</v>
      </c>
      <c r="H120" s="34"/>
    </row>
    <row r="121" spans="2:8" s="1" customFormat="1" ht="16.899999999999999" customHeight="1">
      <c r="B121" s="34"/>
      <c r="C121" s="216" t="s">
        <v>1</v>
      </c>
      <c r="D121" s="216" t="s">
        <v>213</v>
      </c>
      <c r="E121" s="17" t="s">
        <v>1</v>
      </c>
      <c r="F121" s="217">
        <v>3.24</v>
      </c>
      <c r="H121" s="34"/>
    </row>
    <row r="122" spans="2:8" s="1" customFormat="1" ht="16.899999999999999" customHeight="1">
      <c r="B122" s="34"/>
      <c r="C122" s="216" t="s">
        <v>1</v>
      </c>
      <c r="D122" s="216" t="s">
        <v>214</v>
      </c>
      <c r="E122" s="17" t="s">
        <v>1</v>
      </c>
      <c r="F122" s="217">
        <v>1.86</v>
      </c>
      <c r="H122" s="34"/>
    </row>
    <row r="123" spans="2:8" s="1" customFormat="1" ht="16.899999999999999" customHeight="1">
      <c r="B123" s="34"/>
      <c r="C123" s="216" t="s">
        <v>1</v>
      </c>
      <c r="D123" s="216" t="s">
        <v>221</v>
      </c>
      <c r="E123" s="17" t="s">
        <v>1</v>
      </c>
      <c r="F123" s="217">
        <v>1</v>
      </c>
      <c r="H123" s="34"/>
    </row>
    <row r="124" spans="2:8" s="1" customFormat="1" ht="16.899999999999999" customHeight="1">
      <c r="B124" s="34"/>
      <c r="C124" s="216" t="s">
        <v>1</v>
      </c>
      <c r="D124" s="216" t="s">
        <v>222</v>
      </c>
      <c r="E124" s="17" t="s">
        <v>1</v>
      </c>
      <c r="F124" s="217">
        <v>2.85</v>
      </c>
      <c r="H124" s="34"/>
    </row>
    <row r="125" spans="2:8" s="1" customFormat="1" ht="16.899999999999999" customHeight="1">
      <c r="B125" s="34"/>
      <c r="C125" s="216" t="s">
        <v>97</v>
      </c>
      <c r="D125" s="216" t="s">
        <v>223</v>
      </c>
      <c r="E125" s="17" t="s">
        <v>1</v>
      </c>
      <c r="F125" s="217">
        <v>523.32600000000002</v>
      </c>
      <c r="H125" s="34"/>
    </row>
    <row r="126" spans="2:8" s="1" customFormat="1" ht="16.899999999999999" customHeight="1">
      <c r="B126" s="34"/>
      <c r="C126" s="218" t="s">
        <v>400</v>
      </c>
      <c r="H126" s="34"/>
    </row>
    <row r="127" spans="2:8" s="1" customFormat="1" ht="16.899999999999999" customHeight="1">
      <c r="B127" s="34"/>
      <c r="C127" s="216" t="s">
        <v>190</v>
      </c>
      <c r="D127" s="216" t="s">
        <v>191</v>
      </c>
      <c r="E127" s="17" t="s">
        <v>153</v>
      </c>
      <c r="F127" s="217">
        <v>549.49199999999996</v>
      </c>
      <c r="H127" s="34"/>
    </row>
    <row r="128" spans="2:8" s="1" customFormat="1" ht="7.35" customHeight="1">
      <c r="B128" s="49"/>
      <c r="C128" s="50"/>
      <c r="D128" s="50"/>
      <c r="E128" s="50"/>
      <c r="F128" s="50"/>
      <c r="G128" s="50"/>
      <c r="H128" s="34"/>
    </row>
    <row r="129" s="1" customFormat="1"/>
  </sheetData>
  <sheetProtection algorithmName="SHA-512" hashValue="qkKoX+Xq3xeFMuAAtMCdKfsx2GK46FcsiJojnMQaD4B1v0eAmxoG4YM/YTGDkHKEm83bJ0BdmfXGC16wXDUDFw==" saltValue="yUhVITvuVv+FfuFNHKiMXAHm9M4p1JiJV8LvrGu5bXrwOt/2P03Ww3wyJDqubBf6A2FM2LHyO8U2hL80uqjZnw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14 - Oprava fasády </vt:lpstr>
      <vt:lpstr>Zoznam figúr</vt:lpstr>
      <vt:lpstr>'14 - Oprava fasády '!Názvy_tlače</vt:lpstr>
      <vt:lpstr>'Rekapitulácia stavby'!Názvy_tlače</vt:lpstr>
      <vt:lpstr>'Zoznam figúr'!Názvy_tlače</vt:lpstr>
      <vt:lpstr>'14 - Oprava fasády 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2024-11-29T11:47:32Z</dcterms:created>
  <dcterms:modified xsi:type="dcterms:W3CDTF">2024-12-09T09:28:29Z</dcterms:modified>
</cp:coreProperties>
</file>