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DN-022-009 - CPS ZAHRADA ..." sheetId="2" state="visible" r:id="rId3"/>
  </sheets>
  <definedNames>
    <definedName function="false" hidden="false" localSheetId="1" name="_xlnm.Print_Area" vbProcedure="false">'DN-022-009 - CPS ZAHRADA ...'!$C$4:$J$76,'DN-022-009 - CPS ZAHRADA ...'!$C$82:$J$107,'DN-022-009 - CPS ZAHRADA ...'!$C$113:$J$261</definedName>
    <definedName function="false" hidden="false" localSheetId="1" name="_xlnm.Print_Titles" vbProcedure="false">'DN-022-009 - CPS ZAHRADA ...'!$123:$123</definedName>
    <definedName function="false" hidden="true" localSheetId="1" name="_xlnm._FilterDatabase" vbProcedure="false">'DN-022-009 - CPS ZAHRADA ...'!$C$123:$K$261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<sst xmlns="http://schemas.openxmlformats.org/spreadsheetml/2006/main" count="1637" uniqueCount="433">
  <si>
    <t xml:space="preserve">Export Komplet</t>
  </si>
  <si>
    <t xml:space="preserve">2.0</t>
  </si>
  <si>
    <t xml:space="preserve">False</t>
  </si>
  <si>
    <t xml:space="preserve">{8df00e0b-2f58-44dd-b9ab-9764b6695373}</t>
  </si>
  <si>
    <t xml:space="preserve">&gt;&gt;  skryté sloupce  &lt;&lt;</t>
  </si>
  <si>
    <t xml:space="preserve">0,01</t>
  </si>
  <si>
    <t xml:space="preserve">21</t>
  </si>
  <si>
    <t xml:space="preserve">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</si>
  <si>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</si>
  <si>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</si>
  <si>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</si>
  <si>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</si>
  <si>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</si>
  <si>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</si>
  <si>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DN-022-009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</si>
  <si>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</si>
  <si>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</si>
  <si>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CPS ZAHRADA - OPRAVA BALKONŮ - TYP A - 2 ks (2.np + 3.np)</t>
  </si>
  <si>
    <t xml:space="preserve">0,1</t>
  </si>
  <si>
    <t xml:space="preserve">KSO:</t>
  </si>
  <si>
    <t xml:space="preserve">CC-CZ:</t>
  </si>
  <si>
    <t xml:space="preserve">Místo:</t>
  </si>
  <si>
    <t xml:space="preserve">Bystřice pod Hostýnem</t>
  </si>
  <si>
    <t xml:space="preserve">Datum:</t>
  </si>
  <si>
    <t xml:space="preserve">2. 6. 2022</t>
  </si>
  <si>
    <t xml:space="preserve">10</t>
  </si>
  <si>
    <t xml:space="preserve">100</t>
  </si>
  <si>
    <t xml:space="preserve">Zadavatel:</t>
  </si>
  <si>
    <t xml:space="preserve">IČ:</t>
  </si>
  <si>
    <t xml:space="preserve">00287113</t>
  </si>
  <si>
    <t xml:space="preserve">Město Bystřice pod Hostýnem</t>
  </si>
  <si>
    <t xml:space="preserve">DIČ:</t>
  </si>
  <si>
    <t xml:space="preserve">Uchazeč:</t>
  </si>
  <si>
    <t xml:space="preserve">Vyplň údaj</t>
  </si>
  <si>
    <t xml:space="preserve">Projektant:</t>
  </si>
  <si>
    <t xml:space="preserve">07457871</t>
  </si>
  <si>
    <t xml:space="preserve">dnprojekce s.r.o.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</si>
  <si>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</si>
  <si>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</si>
  <si>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</si>
  <si>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</si>
  <si>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</si>
  <si>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</si>
  <si>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</si>
  <si>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</si>
  <si>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</si>
  <si>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</si>
  <si>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</si>
  <si>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</si>
  <si>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</si>
  <si>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</si>
  <si>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</si>
  <si>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</si>
  <si>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</si>
  <si>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</si>
  <si>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</si>
  <si>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</si>
  <si>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</si>
  <si>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</si>
  <si>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</si>
  <si>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</si>
  <si>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</si>
  <si>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</si>
  <si>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</si>
  <si>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</si>
  <si>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</si>
  <si>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</si>
  <si>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</si>
  <si>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</si>
  <si>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</si>
  <si>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</si>
  <si>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</si>
  <si>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</si>
  <si>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</si>
  <si>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</si>
  <si>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</si>
  <si>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</si>
  <si>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</si>
  <si>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</si>
  <si>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</si>
  <si>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</si>
  <si>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</si>
  <si>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</si>
  <si>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</si>
  <si>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</si>
  <si>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</si>
  <si>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</si>
  <si>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</si>
  <si>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</si>
  <si>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</si>
  <si>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</si>
  <si>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</si>
  <si>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</si>
  <si>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</si>
  <si>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</si>
  <si>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</si>
  <si>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</si>
  <si>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</si>
  <si>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</si>
  <si>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764 - Konstrukce klempířské</t>
  </si>
  <si>
    <t xml:space="preserve">    771 - Podlahy z dlaždic</t>
  </si>
  <si>
    <t xml:space="preserve">    783 - Dokončovací práce - nátěry</t>
  </si>
  <si>
    <t xml:space="preserve">VRN - Vedlejší rozpočtové náklady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</si>
  <si>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</si>
  <si>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</si>
  <si>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</si>
  <si>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</si>
  <si>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</si>
  <si>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</si>
  <si>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</si>
  <si>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</si>
  <si>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</si>
  <si>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</si>
  <si>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</si>
  <si>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</si>
  <si>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</si>
  <si>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</si>
  <si>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</si>
  <si>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</si>
  <si>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</si>
  <si>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</si>
  <si>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</si>
  <si>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</si>
  <si>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621131121</t>
  </si>
  <si>
    <t xml:space="preserve">Penetrační nátěr vnějších podhledů nanášený ručně</t>
  </si>
  <si>
    <t xml:space="preserve">m2</t>
  </si>
  <si>
    <t xml:space="preserve">4</t>
  </si>
  <si>
    <t xml:space="preserve">2</t>
  </si>
  <si>
    <t xml:space="preserve">1941943522</t>
  </si>
  <si>
    <t xml:space="preserve">VV</t>
  </si>
  <si>
    <t xml:space="preserve">podhled</t>
  </si>
  <si>
    <t xml:space="preserve">7,2/100*10*2</t>
  </si>
  <si>
    <t xml:space="preserve">621142001</t>
  </si>
  <si>
    <t xml:space="preserve">Potažení vnějších podhledů sklovláknitým pletivem vtlačeným do tenkovrstvé hmoty</t>
  </si>
  <si>
    <t xml:space="preserve">1317916666</t>
  </si>
  <si>
    <t xml:space="preserve">3</t>
  </si>
  <si>
    <t xml:space="preserve">621151001</t>
  </si>
  <si>
    <t xml:space="preserve">Penetrační akrylátový nátěr vnějších pastovitých tenkovrstvých omítek podhledů</t>
  </si>
  <si>
    <t xml:space="preserve">900972475</t>
  </si>
  <si>
    <t xml:space="preserve">621531012</t>
  </si>
  <si>
    <t xml:space="preserve">Tenkovrstvá silikonová zrnitá omítka zrnitost 1,5 mm vnějších podhledů</t>
  </si>
  <si>
    <t xml:space="preserve">105002554</t>
  </si>
  <si>
    <t xml:space="preserve">5</t>
  </si>
  <si>
    <t xml:space="preserve">622131121</t>
  </si>
  <si>
    <t xml:space="preserve">Penetrační nátěr vnějších stěn nanášený ručně</t>
  </si>
  <si>
    <t xml:space="preserve">59347200</t>
  </si>
  <si>
    <t xml:space="preserve">stěna balkonu 2.np</t>
  </si>
  <si>
    <t xml:space="preserve">(3,6*2,65-1,2*1,5-1,2*2,4)/100*10</t>
  </si>
  <si>
    <t xml:space="preserve">čela</t>
  </si>
  <si>
    <t xml:space="preserve">7,6*0,3*2</t>
  </si>
  <si>
    <t xml:space="preserve">Součet</t>
  </si>
  <si>
    <t xml:space="preserve">622142001</t>
  </si>
  <si>
    <t xml:space="preserve">Potažení vnějších stěn sklovláknitým pletivem vtlačeným do tenkovrstvé hmoty</t>
  </si>
  <si>
    <t xml:space="preserve">765001192</t>
  </si>
  <si>
    <t xml:space="preserve">7</t>
  </si>
  <si>
    <t xml:space="preserve">622151001</t>
  </si>
  <si>
    <t xml:space="preserve">Penetrační akrylátový nátěr vnějších pastovitých tenkovrstvých omítek stěn</t>
  </si>
  <si>
    <t xml:space="preserve">-253021361</t>
  </si>
  <si>
    <t xml:space="preserve">8</t>
  </si>
  <si>
    <t xml:space="preserve">622531012</t>
  </si>
  <si>
    <t xml:space="preserve">Tenkovrstvá silikonová zrnitá omítka zrnitost 1,5 mm vnějších stěn</t>
  </si>
  <si>
    <t xml:space="preserve">1830831099</t>
  </si>
  <si>
    <t xml:space="preserve">9</t>
  </si>
  <si>
    <t xml:space="preserve">629991011</t>
  </si>
  <si>
    <t xml:space="preserve">Zakrytí výplní otvorů a svislých ploch fólií přilepenou lepící páskou</t>
  </si>
  <si>
    <t xml:space="preserve">1035476583</t>
  </si>
  <si>
    <t xml:space="preserve">1,2*1,5*2</t>
  </si>
  <si>
    <t xml:space="preserve">1,2*2,4*2</t>
  </si>
  <si>
    <t xml:space="preserve">629999030</t>
  </si>
  <si>
    <t xml:space="preserve">Příplatek k omítce vnějších povrchů za provádění omítané plochy do 10 m2</t>
  </si>
  <si>
    <t xml:space="preserve">32661109</t>
  </si>
  <si>
    <t xml:space="preserve">1,44</t>
  </si>
  <si>
    <t xml:space="preserve">5,046</t>
  </si>
  <si>
    <t xml:space="preserve">11</t>
  </si>
  <si>
    <t xml:space="preserve">HZS1311</t>
  </si>
  <si>
    <t xml:space="preserve">Hodinová zúčtovací sazba omítkář</t>
  </si>
  <si>
    <t xml:space="preserve">hod</t>
  </si>
  <si>
    <t xml:space="preserve">205128148</t>
  </si>
  <si>
    <t xml:space="preserve">vyplnění trhlin PU tmelem</t>
  </si>
  <si>
    <t xml:space="preserve">12</t>
  </si>
  <si>
    <t xml:space="preserve">M</t>
  </si>
  <si>
    <t xml:space="preserve">24633003</t>
  </si>
  <si>
    <t xml:space="preserve">tmel PUR bílý</t>
  </si>
  <si>
    <t xml:space="preserve">litr</t>
  </si>
  <si>
    <t xml:space="preserve">-235161523</t>
  </si>
  <si>
    <t xml:space="preserve">Ostatní konstrukce a práce, bourání</t>
  </si>
  <si>
    <t xml:space="preserve">13</t>
  </si>
  <si>
    <t xml:space="preserve">941111111</t>
  </si>
  <si>
    <t xml:space="preserve">Montáž lešení řadového trubkového lehkého s podlahami zatížení do 200 kg/m2 š od 0,6 do 0,9 m v do 10 m</t>
  </si>
  <si>
    <t xml:space="preserve">378629890</t>
  </si>
  <si>
    <t xml:space="preserve">(2,9+3,6+2,9)*8,2</t>
  </si>
  <si>
    <t xml:space="preserve">14</t>
  </si>
  <si>
    <t xml:space="preserve">941111211</t>
  </si>
  <si>
    <t xml:space="preserve">Příplatek k lešení řadovému trubkovému lehkému s podlahami š 0,9 m v 10 m za první a ZKD den použití</t>
  </si>
  <si>
    <t xml:space="preserve">-529787541</t>
  </si>
  <si>
    <t xml:space="preserve">77,080*15</t>
  </si>
  <si>
    <t xml:space="preserve">941111811</t>
  </si>
  <si>
    <t xml:space="preserve">Demontáž lešení řadového trubkového lehkého s podlahami zatížení do 200 kg/m2 š přes 0,6 do 0,9 m v do 10 m</t>
  </si>
  <si>
    <t xml:space="preserve">-2044607948</t>
  </si>
  <si>
    <t xml:space="preserve">16</t>
  </si>
  <si>
    <t xml:space="preserve">949101111</t>
  </si>
  <si>
    <t xml:space="preserve">Lešení pomocné pro objekty pozemních staveb s lešeňovou podlahou v do 1,9 m zatížení do 150 kg/m2</t>
  </si>
  <si>
    <t xml:space="preserve">-1812560665</t>
  </si>
  <si>
    <t xml:space="preserve">3,6*2*2</t>
  </si>
  <si>
    <t xml:space="preserve">17</t>
  </si>
  <si>
    <t xml:space="preserve">965045113</t>
  </si>
  <si>
    <t xml:space="preserve">Bourání potěrů cementových nebo pískocementových tl do 50 mm pl přes 4 m2</t>
  </si>
  <si>
    <t xml:space="preserve">-706543854</t>
  </si>
  <si>
    <t xml:space="preserve">7,5*2</t>
  </si>
  <si>
    <t xml:space="preserve">18</t>
  </si>
  <si>
    <t xml:space="preserve">978035121</t>
  </si>
  <si>
    <t xml:space="preserve">Odstranění tenkovrstvé omítky tl přes 2 mm odsekáním v rozsahu do 10%</t>
  </si>
  <si>
    <t xml:space="preserve">169363275</t>
  </si>
  <si>
    <t xml:space="preserve">3,6*2,65-1,2*1,5-1,2*2,4</t>
  </si>
  <si>
    <t xml:space="preserve">19</t>
  </si>
  <si>
    <t xml:space="preserve">978035127</t>
  </si>
  <si>
    <t xml:space="preserve">Odstranění tenkovrstvé omítky tl přes 2 mm odsekáním v rozsahu přes 50 do 100 %</t>
  </si>
  <si>
    <t xml:space="preserve">1133931897</t>
  </si>
  <si>
    <t xml:space="preserve">20</t>
  </si>
  <si>
    <t xml:space="preserve">985131311</t>
  </si>
  <si>
    <t xml:space="preserve">Ruční dočištění ploch stěn, rubu kleneb a podlah ocelových kartáči</t>
  </si>
  <si>
    <t xml:space="preserve">-397387164</t>
  </si>
  <si>
    <t xml:space="preserve">985139112</t>
  </si>
  <si>
    <t xml:space="preserve">Příplatek k očištění ploch za plochu do 10 m2 jednotlivě</t>
  </si>
  <si>
    <t xml:space="preserve">866634523</t>
  </si>
  <si>
    <t xml:space="preserve">22</t>
  </si>
  <si>
    <t xml:space="preserve">771121011</t>
  </si>
  <si>
    <t xml:space="preserve">Nátěr penetrační na podlahu</t>
  </si>
  <si>
    <t xml:space="preserve">996804006</t>
  </si>
  <si>
    <t xml:space="preserve">23</t>
  </si>
  <si>
    <t xml:space="preserve">985312131</t>
  </si>
  <si>
    <t xml:space="preserve">Stěrka k vyrovnání betonových ploch rubu kleneb a podlah tl do 2 mm</t>
  </si>
  <si>
    <t xml:space="preserve">889335080</t>
  </si>
  <si>
    <t xml:space="preserve">24</t>
  </si>
  <si>
    <t xml:space="preserve">985312192</t>
  </si>
  <si>
    <t xml:space="preserve">Příplatek ke stěrce pro vyrovnání betonových ploch za plochu do 10 m2 jednotlivě</t>
  </si>
  <si>
    <t xml:space="preserve">-285233976</t>
  </si>
  <si>
    <t xml:space="preserve">997</t>
  </si>
  <si>
    <t xml:space="preserve">Přesun sutě</t>
  </si>
  <si>
    <t xml:space="preserve">25</t>
  </si>
  <si>
    <t xml:space="preserve">997013212</t>
  </si>
  <si>
    <t xml:space="preserve">Vnitrostaveništní doprava suti a vybouraných hmot pro budovy v přes 6 do 9 m ručně</t>
  </si>
  <si>
    <t xml:space="preserve">t</t>
  </si>
  <si>
    <t xml:space="preserve">-1400631387</t>
  </si>
  <si>
    <t xml:space="preserve">26</t>
  </si>
  <si>
    <t xml:space="preserve">997013501</t>
  </si>
  <si>
    <t xml:space="preserve">Odvoz suti a vybouraných hmot na skládku nebo meziskládku do 1 km se složením</t>
  </si>
  <si>
    <t xml:space="preserve">-77345740</t>
  </si>
  <si>
    <t xml:space="preserve">27</t>
  </si>
  <si>
    <t xml:space="preserve">997013509</t>
  </si>
  <si>
    <t xml:space="preserve">Příplatek k odvozu suti a vybouraných hmot na skládku ZKD 1 km přes 1 km</t>
  </si>
  <si>
    <t xml:space="preserve">1542413987</t>
  </si>
  <si>
    <t xml:space="preserve">1,951*2 'Přepočtené koeficientem množství</t>
  </si>
  <si>
    <t xml:space="preserve">28</t>
  </si>
  <si>
    <t xml:space="preserve">997013631</t>
  </si>
  <si>
    <t xml:space="preserve">Poplatek za uložení na skládce (skládkovné) stavebního odpadu směsného kód odpadu 17 09 04</t>
  </si>
  <si>
    <t xml:space="preserve">-2090592294</t>
  </si>
  <si>
    <t xml:space="preserve">998</t>
  </si>
  <si>
    <t xml:space="preserve">Přesun hmot</t>
  </si>
  <si>
    <t xml:space="preserve">29</t>
  </si>
  <si>
    <t xml:space="preserve">998018002</t>
  </si>
  <si>
    <t xml:space="preserve">Přesun hmot ruční pro budovy v přes 6 do 12 m</t>
  </si>
  <si>
    <t xml:space="preserve">784864589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</si>
  <si>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</si>
  <si>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</si>
  <si>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</si>
  <si>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</si>
  <si>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30</t>
  </si>
  <si>
    <t xml:space="preserve">711191201</t>
  </si>
  <si>
    <t xml:space="preserve">Provedení izolace hydroizolační stěrkou vodorovné na betonu, 2 vrstvy</t>
  </si>
  <si>
    <t xml:space="preserve">1339637546</t>
  </si>
  <si>
    <t xml:space="preserve">31</t>
  </si>
  <si>
    <t xml:space="preserve">2360103601</t>
  </si>
  <si>
    <t xml:space="preserve">Stěrka hydroizolační Mapei Mapelastic A+B 16 kg</t>
  </si>
  <si>
    <t xml:space="preserve">kg</t>
  </si>
  <si>
    <t xml:space="preserve">32</t>
  </si>
  <si>
    <t xml:space="preserve">-480851449</t>
  </si>
  <si>
    <t xml:space="preserve">15*2,2</t>
  </si>
  <si>
    <t xml:space="preserve">711-01</t>
  </si>
  <si>
    <t xml:space="preserve">Síťovina ze skelných vláken MAPEI MAPENET 150 (50 x 1 m) </t>
  </si>
  <si>
    <t xml:space="preserve">-188561449</t>
  </si>
  <si>
    <t xml:space="preserve">15*1,15</t>
  </si>
  <si>
    <t xml:space="preserve">33</t>
  </si>
  <si>
    <t xml:space="preserve">711192201</t>
  </si>
  <si>
    <t xml:space="preserve">Provedení izolace hydroizolační stěrkou svislé na betonu, 2 vrstvy</t>
  </si>
  <si>
    <t xml:space="preserve">-1126999796</t>
  </si>
  <si>
    <t xml:space="preserve">3,05*0,1*2</t>
  </si>
  <si>
    <t xml:space="preserve">34</t>
  </si>
  <si>
    <t xml:space="preserve">1414264654</t>
  </si>
  <si>
    <t xml:space="preserve">0,61*2,2</t>
  </si>
  <si>
    <t xml:space="preserve">35</t>
  </si>
  <si>
    <t xml:space="preserve">711-02</t>
  </si>
  <si>
    <t xml:space="preserve">1614644052</t>
  </si>
  <si>
    <t xml:space="preserve">0,61*1,15</t>
  </si>
  <si>
    <t xml:space="preserve">36</t>
  </si>
  <si>
    <t xml:space="preserve">711199101</t>
  </si>
  <si>
    <t xml:space="preserve">Provedení těsnícího pásu do spoje dilatační nebo styčné spáry podlaha - stěna</t>
  </si>
  <si>
    <t xml:space="preserve">m</t>
  </si>
  <si>
    <t xml:space="preserve">-192684447</t>
  </si>
  <si>
    <t xml:space="preserve">3,05*2</t>
  </si>
  <si>
    <t xml:space="preserve">37</t>
  </si>
  <si>
    <t xml:space="preserve">24771221</t>
  </si>
  <si>
    <t xml:space="preserve">páska pružná těsnící hydroizolační š do 120mm</t>
  </si>
  <si>
    <t xml:space="preserve">-137806852</t>
  </si>
  <si>
    <t xml:space="preserve">6,1*1,05 'Přepočtené koeficientem množství</t>
  </si>
  <si>
    <t xml:space="preserve">38</t>
  </si>
  <si>
    <t xml:space="preserve">711199102</t>
  </si>
  <si>
    <t xml:space="preserve">Provedení těsnícího koutu pro vnější nebo vnitřní roh spáry podlaha - stěna</t>
  </si>
  <si>
    <t xml:space="preserve">kus</t>
  </si>
  <si>
    <t xml:space="preserve">-2040908576</t>
  </si>
  <si>
    <t xml:space="preserve">2*2</t>
  </si>
  <si>
    <t xml:space="preserve">39</t>
  </si>
  <si>
    <t xml:space="preserve">59054004</t>
  </si>
  <si>
    <t xml:space="preserve">páska pružná těsnící hydroizolační-roh</t>
  </si>
  <si>
    <t xml:space="preserve">-1188375890</t>
  </si>
  <si>
    <t xml:space="preserve">40</t>
  </si>
  <si>
    <t xml:space="preserve">998711202</t>
  </si>
  <si>
    <t xml:space="preserve">Přesun hmot procentní pro izolace proti vodě, vlhkosti a plynům v objektech v přes 6 do 12 m</t>
  </si>
  <si>
    <t xml:space="preserve">%</t>
  </si>
  <si>
    <t xml:space="preserve">397060363</t>
  </si>
  <si>
    <t xml:space="preserve">764</t>
  </si>
  <si>
    <t xml:space="preserve">Konstrukce klempířské</t>
  </si>
  <si>
    <t xml:space="preserve">41</t>
  </si>
  <si>
    <t xml:space="preserve">764002812</t>
  </si>
  <si>
    <t xml:space="preserve">Demontáž okapového plechu do suti v krytině skládané</t>
  </si>
  <si>
    <t xml:space="preserve">-1633842045</t>
  </si>
  <si>
    <t xml:space="preserve">7,6*2</t>
  </si>
  <si>
    <t xml:space="preserve">42</t>
  </si>
  <si>
    <t xml:space="preserve">764222432</t>
  </si>
  <si>
    <t xml:space="preserve">Oplechování rovné okapové hrany z Al plechu rš do 200 mm (barva grafitová)</t>
  </si>
  <si>
    <t xml:space="preserve">-80014722</t>
  </si>
  <si>
    <t xml:space="preserve">43</t>
  </si>
  <si>
    <t xml:space="preserve">998764202</t>
  </si>
  <si>
    <t xml:space="preserve">Přesun hmot procentní pro konstrukce klempířské v objektech v přes 6 do 12 m</t>
  </si>
  <si>
    <t xml:space="preserve">-265030180</t>
  </si>
  <si>
    <t xml:space="preserve">771</t>
  </si>
  <si>
    <t xml:space="preserve">Podlahy z dlaždic</t>
  </si>
  <si>
    <t xml:space="preserve">44</t>
  </si>
  <si>
    <t xml:space="preserve">771111011</t>
  </si>
  <si>
    <t xml:space="preserve">Vysátí podkladu před pokládkou dlažby</t>
  </si>
  <si>
    <t xml:space="preserve">814744448</t>
  </si>
  <si>
    <t xml:space="preserve">6,1*0,1</t>
  </si>
  <si>
    <t xml:space="preserve">45</t>
  </si>
  <si>
    <t xml:space="preserve">1994650185</t>
  </si>
  <si>
    <t xml:space="preserve">46</t>
  </si>
  <si>
    <t xml:space="preserve">771473810</t>
  </si>
  <si>
    <t xml:space="preserve">Demontáž soklíků z dlaždic keramických lepených rovných</t>
  </si>
  <si>
    <t xml:space="preserve">-751562767</t>
  </si>
  <si>
    <t xml:space="preserve">47</t>
  </si>
  <si>
    <t xml:space="preserve">771474113</t>
  </si>
  <si>
    <t xml:space="preserve">Montáž soklů z dlaždic keramických rovných flexibilní lepidlo v přes 90 do 120 mm</t>
  </si>
  <si>
    <t xml:space="preserve">-480344607</t>
  </si>
  <si>
    <t xml:space="preserve">48</t>
  </si>
  <si>
    <t xml:space="preserve">59761409</t>
  </si>
  <si>
    <t xml:space="preserve">dlažba keramická slinutá protiskluzná do interiéru i exteriéru pro vysoké mechanické namáhání přes 9 do 12ks/m2</t>
  </si>
  <si>
    <t xml:space="preserve">1682093510</t>
  </si>
  <si>
    <t xml:space="preserve">6,1*0,1*1,1</t>
  </si>
  <si>
    <t xml:space="preserve">49</t>
  </si>
  <si>
    <t xml:space="preserve">771573810</t>
  </si>
  <si>
    <t xml:space="preserve">Demontáž podlah z dlaždic keramických lepených</t>
  </si>
  <si>
    <t xml:space="preserve">1525322161</t>
  </si>
  <si>
    <t xml:space="preserve">50</t>
  </si>
  <si>
    <t xml:space="preserve">771574263</t>
  </si>
  <si>
    <t xml:space="preserve">Montáž podlah keramických pro mechanické zatížení protiskluzných lepených flexibilním lepidlem přes 9 do 12 ks/m2</t>
  </si>
  <si>
    <t xml:space="preserve">72613639</t>
  </si>
  <si>
    <t xml:space="preserve">51</t>
  </si>
  <si>
    <t xml:space="preserve">-2000003322</t>
  </si>
  <si>
    <t xml:space="preserve">15*1,1 'Přepočtené koeficientem množství</t>
  </si>
  <si>
    <t xml:space="preserve">52</t>
  </si>
  <si>
    <t xml:space="preserve">771591115</t>
  </si>
  <si>
    <t xml:space="preserve">Podlahy spárování silikonem</t>
  </si>
  <si>
    <t xml:space="preserve">-1671261948</t>
  </si>
  <si>
    <t xml:space="preserve">53</t>
  </si>
  <si>
    <t xml:space="preserve">771591123</t>
  </si>
  <si>
    <t xml:space="preserve">Podlahy separační provazec do pružných spar průměru 8 mm</t>
  </si>
  <si>
    <t xml:space="preserve">-1232185092</t>
  </si>
  <si>
    <t xml:space="preserve">54</t>
  </si>
  <si>
    <t xml:space="preserve">998771202</t>
  </si>
  <si>
    <t xml:space="preserve">Přesun hmot procentní pro podlahy z dlaždic v objektech v přes 6 do 12 m</t>
  </si>
  <si>
    <t xml:space="preserve">1680182521</t>
  </si>
  <si>
    <t xml:space="preserve">783</t>
  </si>
  <si>
    <t xml:space="preserve">Dokončovací práce - nátěry</t>
  </si>
  <si>
    <t xml:space="preserve">55</t>
  </si>
  <si>
    <t xml:space="preserve">783301313</t>
  </si>
  <si>
    <t xml:space="preserve">Odmaštění zámečnických konstrukcí ředidlovým odmašťovačem</t>
  </si>
  <si>
    <t xml:space="preserve">605199179</t>
  </si>
  <si>
    <t xml:space="preserve">zábradlí</t>
  </si>
  <si>
    <t xml:space="preserve">(2+3,6+2)*1,1*2</t>
  </si>
  <si>
    <t xml:space="preserve">56</t>
  </si>
  <si>
    <t xml:space="preserve">783314101</t>
  </si>
  <si>
    <t xml:space="preserve">Základní jednonásobný syntetický nátěr zámečnických konstrukcí</t>
  </si>
  <si>
    <t xml:space="preserve">892784169</t>
  </si>
  <si>
    <t xml:space="preserve">57</t>
  </si>
  <si>
    <t xml:space="preserve">783315101</t>
  </si>
  <si>
    <t xml:space="preserve">Mezinátěr jednonásobný syntetický standardní zámečnických konstrukcí</t>
  </si>
  <si>
    <t xml:space="preserve">1204273161</t>
  </si>
  <si>
    <t xml:space="preserve">58</t>
  </si>
  <si>
    <t xml:space="preserve">783317101</t>
  </si>
  <si>
    <t xml:space="preserve">Krycí jednonásobný syntetický standardní nátěr zámečnických konstrukcí</t>
  </si>
  <si>
    <t xml:space="preserve">526270069</t>
  </si>
  <si>
    <t xml:space="preserve">59</t>
  </si>
  <si>
    <t xml:space="preserve">783801231.01</t>
  </si>
  <si>
    <t xml:space="preserve">Očištění 1x nátěrem odstraňovačem uhličitanových výkvětů a okartáčováním omítek členitosti 1 a 2</t>
  </si>
  <si>
    <t xml:space="preserve">-1421226723</t>
  </si>
  <si>
    <t xml:space="preserve">stěna balkonu 2.np - 10%</t>
  </si>
  <si>
    <t xml:space="preserve">(3,6*2,65-1,2*1,5-1,2*2,4)*0,1</t>
  </si>
  <si>
    <t xml:space="preserve">60</t>
  </si>
  <si>
    <t xml:space="preserve">783801505</t>
  </si>
  <si>
    <t xml:space="preserve">Omytí omítek s odmaštěním před provedením nátěru</t>
  </si>
  <si>
    <t xml:space="preserve">-81907086</t>
  </si>
  <si>
    <t xml:space="preserve">3,6*6,77</t>
  </si>
  <si>
    <t xml:space="preserve">7,2*2</t>
  </si>
  <si>
    <t xml:space="preserve">-1,2*1,5*2</t>
  </si>
  <si>
    <t xml:space="preserve">-1,2*2,4*2</t>
  </si>
  <si>
    <t xml:space="preserve">(1,2+1,5*2)*0,2*2</t>
  </si>
  <si>
    <t xml:space="preserve">(1,2+2,4*2)*0,2*2</t>
  </si>
  <si>
    <t xml:space="preserve">61</t>
  </si>
  <si>
    <t xml:space="preserve">783823135</t>
  </si>
  <si>
    <t xml:space="preserve">Penetrační silikonový nátěr hladkých, tenkovrstvých zrnitých nebo štukových omítek</t>
  </si>
  <si>
    <t xml:space="preserve">-1488479614</t>
  </si>
  <si>
    <t xml:space="preserve">62</t>
  </si>
  <si>
    <t xml:space="preserve">783827425</t>
  </si>
  <si>
    <t xml:space="preserve">Krycí dvojnásobný silikonový nátěr omítek stupně členitosti 1 a 2</t>
  </si>
  <si>
    <t xml:space="preserve">-2115795240</t>
  </si>
  <si>
    <t xml:space="preserve">VRN</t>
  </si>
  <si>
    <t xml:space="preserve">Vedlejší rozpočtové náklady</t>
  </si>
  <si>
    <t xml:space="preserve">VRN9</t>
  </si>
  <si>
    <t xml:space="preserve">Ostatní náklady</t>
  </si>
  <si>
    <t xml:space="preserve">63</t>
  </si>
  <si>
    <t xml:space="preserve">090001000</t>
  </si>
  <si>
    <t xml:space="preserve">soub</t>
  </si>
  <si>
    <t xml:space="preserve">1024</t>
  </si>
  <si>
    <t xml:space="preserve">-2017736711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</si>
</sst>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34" activeCellId="0" sqref="L3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7</v>
      </c>
      <c r="BT3" s="3" t="s">
        <v>8</v>
      </c>
    </row>
    <row r="4" customFormat="false" ht="24.95" hidden="false" customHeight="true" outlineLevel="0" collapsed="false">
      <c r="B4" s="6"/>
      <c r="D4" s="7" t="s">
        <v>9</v>
      </c>
      <c r="AR4" s="6"/>
      <c r="AS4" s="8" t="s">
        <v>10</v>
      </c>
      <c r="BE4" s="9" t="s">
        <v>11</v>
      </c>
      <c r="BS4" s="3" t="s">
        <v>12</v>
      </c>
    </row>
    <row r="5" customFormat="false" ht="12" hidden="false" customHeight="true" outlineLevel="0" collapsed="false">
      <c r="B5" s="6"/>
      <c r="D5" s="10" t="s">
        <v>13</v>
      </c>
      <c r="K5" s="11" t="s">
        <v>14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15</v>
      </c>
      <c r="BS5" s="3" t="s">
        <v>5</v>
      </c>
    </row>
    <row r="6" customFormat="false" ht="36.95" hidden="false" customHeight="true" outlineLevel="0" collapsed="false">
      <c r="B6" s="6"/>
      <c r="D6" s="13" t="s">
        <v>16</v>
      </c>
      <c r="K6" s="14" t="s">
        <v>17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18</v>
      </c>
    </row>
    <row r="7" customFormat="false" ht="12" hidden="false" customHeight="true" outlineLevel="0" collapsed="false">
      <c r="B7" s="6"/>
      <c r="D7" s="15" t="s">
        <v>19</v>
      </c>
      <c r="K7" s="16"/>
      <c r="AK7" s="15" t="s">
        <v>20</v>
      </c>
      <c r="AN7" s="16"/>
      <c r="AR7" s="6"/>
      <c r="BE7" s="12"/>
      <c r="BS7" s="3" t="s">
        <v>7</v>
      </c>
    </row>
    <row r="8" customFormat="false" ht="12" hidden="false" customHeight="true" outlineLevel="0" collapsed="false">
      <c r="B8" s="6"/>
      <c r="D8" s="15" t="s">
        <v>21</v>
      </c>
      <c r="K8" s="16" t="s">
        <v>22</v>
      </c>
      <c r="AK8" s="15" t="s">
        <v>23</v>
      </c>
      <c r="AN8" s="17" t="s">
        <v>24</v>
      </c>
      <c r="AR8" s="6"/>
      <c r="BE8" s="12"/>
      <c r="BS8" s="3" t="s">
        <v>25</v>
      </c>
    </row>
    <row r="9" customFormat="false" ht="14.4" hidden="false" customHeight="true" outlineLevel="0" collapsed="false">
      <c r="B9" s="6"/>
      <c r="AR9" s="6"/>
      <c r="BE9" s="12"/>
      <c r="BS9" s="3" t="s">
        <v>26</v>
      </c>
    </row>
    <row r="10" customFormat="false" ht="12" hidden="false" customHeight="true" outlineLevel="0" collapsed="false">
      <c r="B10" s="6"/>
      <c r="D10" s="15" t="s">
        <v>27</v>
      </c>
      <c r="AK10" s="15" t="s">
        <v>28</v>
      </c>
      <c r="AN10" s="16" t="s">
        <v>29</v>
      </c>
      <c r="AR10" s="6"/>
      <c r="BE10" s="12"/>
      <c r="BS10" s="3" t="s">
        <v>18</v>
      </c>
    </row>
    <row r="11" customFormat="false" ht="18.5" hidden="false" customHeight="true" outlineLevel="0" collapsed="false">
      <c r="B11" s="6"/>
      <c r="E11" s="16" t="s">
        <v>30</v>
      </c>
      <c r="AK11" s="15" t="s">
        <v>31</v>
      </c>
      <c r="AN11" s="16"/>
      <c r="AR11" s="6"/>
      <c r="BE11" s="12"/>
      <c r="BS11" s="3" t="s">
        <v>18</v>
      </c>
    </row>
    <row r="12" customFormat="false" ht="6.95" hidden="false" customHeight="true" outlineLevel="0" collapsed="false">
      <c r="B12" s="6"/>
      <c r="AR12" s="6"/>
      <c r="BE12" s="12"/>
      <c r="BS12" s="3" t="s">
        <v>18</v>
      </c>
    </row>
    <row r="13" customFormat="false" ht="12" hidden="false" customHeight="true" outlineLevel="0" collapsed="false">
      <c r="B13" s="6"/>
      <c r="D13" s="15" t="s">
        <v>32</v>
      </c>
      <c r="AK13" s="15" t="s">
        <v>28</v>
      </c>
      <c r="AN13" s="18" t="s">
        <v>33</v>
      </c>
      <c r="AR13" s="6"/>
      <c r="BE13" s="12"/>
      <c r="BS13" s="3" t="s">
        <v>18</v>
      </c>
    </row>
    <row r="14" customFormat="false" ht="12.8" hidden="false" customHeight="false" outlineLevel="0" collapsed="false">
      <c r="B14" s="6"/>
      <c r="E14" s="19" t="s">
        <v>33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31</v>
      </c>
      <c r="AN14" s="18" t="s">
        <v>33</v>
      </c>
      <c r="AR14" s="6"/>
      <c r="BE14" s="12"/>
      <c r="BS14" s="3" t="s">
        <v>18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34</v>
      </c>
      <c r="AK16" s="15" t="s">
        <v>28</v>
      </c>
      <c r="AN16" s="16" t="s">
        <v>35</v>
      </c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36</v>
      </c>
      <c r="AK17" s="15" t="s">
        <v>31</v>
      </c>
      <c r="AN17" s="16"/>
      <c r="AR17" s="6"/>
      <c r="BE17" s="12"/>
      <c r="BS17" s="3" t="s">
        <v>37</v>
      </c>
    </row>
    <row r="18" customFormat="false" ht="6.95" hidden="false" customHeight="true" outlineLevel="0" collapsed="false">
      <c r="B18" s="6"/>
      <c r="AR18" s="6"/>
      <c r="BE18" s="12"/>
      <c r="BS18" s="3" t="s">
        <v>7</v>
      </c>
    </row>
    <row r="19" customFormat="false" ht="12" hidden="false" customHeight="true" outlineLevel="0" collapsed="false">
      <c r="B19" s="6"/>
      <c r="D19" s="15" t="s">
        <v>38</v>
      </c>
      <c r="AK19" s="15" t="s">
        <v>28</v>
      </c>
      <c r="AN19" s="16" t="s">
        <v>35</v>
      </c>
      <c r="AR19" s="6"/>
      <c r="BE19" s="12"/>
      <c r="BS19" s="3" t="s">
        <v>7</v>
      </c>
    </row>
    <row r="20" customFormat="false" ht="18.5" hidden="false" customHeight="true" outlineLevel="0" collapsed="false">
      <c r="B20" s="6"/>
      <c r="E20" s="16" t="s">
        <v>36</v>
      </c>
      <c r="AK20" s="15" t="s">
        <v>31</v>
      </c>
      <c r="AN20" s="16"/>
      <c r="AR20" s="6"/>
      <c r="BE20" s="12"/>
      <c r="BS20" s="3" t="s">
        <v>37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39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ROUND(AG94,0)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41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42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43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44</v>
      </c>
      <c r="F29" s="15" t="s">
        <v>45</v>
      </c>
      <c r="L29" s="31" t="n">
        <v>0.21</v>
      </c>
      <c r="M29" s="31"/>
      <c r="N29" s="31"/>
      <c r="O29" s="31"/>
      <c r="P29" s="31"/>
      <c r="W29" s="32" t="n">
        <f aca="false">ROUND(AZ94, 0)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0)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46</v>
      </c>
      <c r="L30" s="31" t="n">
        <v>0.12</v>
      </c>
      <c r="M30" s="31"/>
      <c r="N30" s="31"/>
      <c r="O30" s="31"/>
      <c r="P30" s="31"/>
      <c r="W30" s="32" t="n">
        <f aca="false">ROUND(BA94, 0)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0)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47</v>
      </c>
      <c r="L31" s="31" t="n">
        <v>0.21</v>
      </c>
      <c r="M31" s="31"/>
      <c r="N31" s="31"/>
      <c r="O31" s="31"/>
      <c r="P31" s="31"/>
      <c r="W31" s="32" t="n">
        <f aca="false">ROUND(BB94, 0)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48</v>
      </c>
      <c r="L32" s="31" t="n">
        <v>0.15</v>
      </c>
      <c r="M32" s="31"/>
      <c r="N32" s="31"/>
      <c r="O32" s="31"/>
      <c r="P32" s="31"/>
      <c r="W32" s="32" t="n">
        <f aca="false">ROUND(BC94, 0)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49</v>
      </c>
      <c r="L33" s="31" t="n">
        <v>0</v>
      </c>
      <c r="M33" s="31"/>
      <c r="N33" s="31"/>
      <c r="O33" s="31"/>
      <c r="P33" s="31"/>
      <c r="W33" s="32" t="n">
        <f aca="false">ROUND(BD94, 0)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51</v>
      </c>
      <c r="U35" s="35"/>
      <c r="V35" s="35"/>
      <c r="W35" s="35"/>
      <c r="X35" s="37" t="s">
        <v>52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55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56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55</v>
      </c>
      <c r="AI60" s="25"/>
      <c r="AJ60" s="25"/>
      <c r="AK60" s="25"/>
      <c r="AL60" s="25"/>
      <c r="AM60" s="42" t="s">
        <v>56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58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55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56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55</v>
      </c>
      <c r="AI75" s="25"/>
      <c r="AJ75" s="25"/>
      <c r="AK75" s="25"/>
      <c r="AL75" s="25"/>
      <c r="AM75" s="42" t="s">
        <v>56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59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13</v>
      </c>
      <c r="L84" s="48" t="str">
        <f aca="false">K5</f>
        <v>DN-022-009</v>
      </c>
      <c r="AR84" s="49"/>
    </row>
    <row r="85" s="50" customFormat="true" ht="36.95" hidden="false" customHeight="true" outlineLevel="0" collapsed="false">
      <c r="B85" s="51"/>
      <c r="C85" s="52" t="s">
        <v>16</v>
      </c>
      <c r="L85" s="53" t="str">
        <f aca="false">K6</f>
        <v>CPS ZAHRADA - OPRAVA BALKONŮ - TYP A - 2 ks (2.np + 3.np)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21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Bystřice pod Hostýnem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23</v>
      </c>
      <c r="AJ87" s="22"/>
      <c r="AK87" s="22"/>
      <c r="AL87" s="22"/>
      <c r="AM87" s="55" t="str">
        <f aca="false">IF(AN8= "","",AN8)</f>
        <v>2. 6. 2022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27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Město Bystřice pod Hostýnem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34</v>
      </c>
      <c r="AJ89" s="22"/>
      <c r="AK89" s="22"/>
      <c r="AL89" s="22"/>
      <c r="AM89" s="56" t="str">
        <f aca="false">IF(E17="","",E17)</f>
        <v>dnprojekce s.r.o.</v>
      </c>
      <c r="AN89" s="56"/>
      <c r="AO89" s="56"/>
      <c r="AP89" s="56"/>
      <c r="AQ89" s="22"/>
      <c r="AR89" s="23"/>
      <c r="AS89" s="57" t="s">
        <v>60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32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38</v>
      </c>
      <c r="AJ90" s="22"/>
      <c r="AK90" s="22"/>
      <c r="AL90" s="22"/>
      <c r="AM90" s="56" t="str">
        <f aca="false">IF(E20="","",E20)</f>
        <v>dnprojekce s.r.o.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61</v>
      </c>
      <c r="D92" s="62"/>
      <c r="E92" s="62"/>
      <c r="F92" s="62"/>
      <c r="G92" s="62"/>
      <c r="H92" s="63"/>
      <c r="I92" s="64" t="s">
        <v>62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63</v>
      </c>
      <c r="AH92" s="65"/>
      <c r="AI92" s="65"/>
      <c r="AJ92" s="65"/>
      <c r="AK92" s="65"/>
      <c r="AL92" s="65"/>
      <c r="AM92" s="65"/>
      <c r="AN92" s="66" t="s">
        <v>64</v>
      </c>
      <c r="AO92" s="66"/>
      <c r="AP92" s="66"/>
      <c r="AQ92" s="67" t="s">
        <v>65</v>
      </c>
      <c r="AR92" s="23"/>
      <c r="AS92" s="68" t="s">
        <v>66</v>
      </c>
      <c r="AT92" s="69" t="s">
        <v>67</v>
      </c>
      <c r="AU92" s="69" t="s">
        <v>68</v>
      </c>
      <c r="AV92" s="69" t="s">
        <v>69</v>
      </c>
      <c r="AW92" s="69" t="s">
        <v>70</v>
      </c>
      <c r="AX92" s="69" t="s">
        <v>71</v>
      </c>
      <c r="AY92" s="69" t="s">
        <v>72</v>
      </c>
      <c r="AZ92" s="69" t="s">
        <v>73</v>
      </c>
      <c r="BA92" s="69" t="s">
        <v>74</v>
      </c>
      <c r="BB92" s="69" t="s">
        <v>75</v>
      </c>
      <c r="BC92" s="69" t="s">
        <v>76</v>
      </c>
      <c r="BD92" s="70" t="s">
        <v>77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78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ROUND(AG95,0)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ROUND(AS95,0)</f>
        <v>0</v>
      </c>
      <c r="AT94" s="82" t="n">
        <f aca="false">ROUND(SUM(AV94:AW94),0)</f>
        <v>0</v>
      </c>
      <c r="AU94" s="83" t="n">
        <f aca="false">ROUND(AU95,5)</f>
        <v>0</v>
      </c>
      <c r="AV94" s="82" t="n">
        <f aca="false">ROUND(AZ94*L29,0)</f>
        <v>0</v>
      </c>
      <c r="AW94" s="82" t="n">
        <f aca="false">ROUND(BA94*L30,0)</f>
        <v>0</v>
      </c>
      <c r="AX94" s="82" t="n">
        <f aca="false">ROUND(BB94*L29,0)</f>
        <v>0</v>
      </c>
      <c r="AY94" s="82" t="n">
        <f aca="false">ROUND(BC94*L30,0)</f>
        <v>0</v>
      </c>
      <c r="AZ94" s="82" t="n">
        <f aca="false">ROUND(AZ95,0)</f>
        <v>0</v>
      </c>
      <c r="BA94" s="82" t="n">
        <f aca="false">ROUND(BA95,0)</f>
        <v>0</v>
      </c>
      <c r="BB94" s="82" t="n">
        <f aca="false">ROUND(BB95,0)</f>
        <v>0</v>
      </c>
      <c r="BC94" s="82" t="n">
        <f aca="false">ROUND(BC95,0)</f>
        <v>0</v>
      </c>
      <c r="BD94" s="84" t="n">
        <f aca="false">ROUND(BD95,0)</f>
        <v>0</v>
      </c>
      <c r="BS94" s="85" t="s">
        <v>79</v>
      </c>
      <c r="BT94" s="85" t="s">
        <v>80</v>
      </c>
      <c r="BV94" s="85" t="s">
        <v>81</v>
      </c>
      <c r="BW94" s="85" t="s">
        <v>3</v>
      </c>
      <c r="BX94" s="85" t="s">
        <v>82</v>
      </c>
      <c r="CL94" s="85"/>
    </row>
    <row r="95" s="97" customFormat="true" ht="24.75" hidden="false" customHeight="true" outlineLevel="0" collapsed="false">
      <c r="A95" s="86" t="s">
        <v>83</v>
      </c>
      <c r="B95" s="87"/>
      <c r="C95" s="88"/>
      <c r="D95" s="89" t="s">
        <v>14</v>
      </c>
      <c r="E95" s="89"/>
      <c r="F95" s="89"/>
      <c r="G95" s="89"/>
      <c r="H95" s="89"/>
      <c r="I95" s="90"/>
      <c r="J95" s="89" t="s">
        <v>17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'DN-022-009 - CPS ZAHRADA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84</v>
      </c>
      <c r="AR95" s="87"/>
      <c r="AS95" s="93" t="n">
        <v>0</v>
      </c>
      <c r="AT95" s="94" t="n">
        <f aca="false">ROUND(SUM(AV95:AW95),0)</f>
        <v>0</v>
      </c>
      <c r="AU95" s="95" t="n">
        <f aca="false">'DN-022-009 - CPS ZAHRADA ...'!P124</f>
        <v>0</v>
      </c>
      <c r="AV95" s="94" t="n">
        <f aca="false">'DN-022-009 - CPS ZAHRADA ...'!J31</f>
        <v>0</v>
      </c>
      <c r="AW95" s="94" t="n">
        <f aca="false">'DN-022-009 - CPS ZAHRADA ...'!J32</f>
        <v>0</v>
      </c>
      <c r="AX95" s="94" t="n">
        <f aca="false">'DN-022-009 - CPS ZAHRADA ...'!J33</f>
        <v>0</v>
      </c>
      <c r="AY95" s="94" t="n">
        <f aca="false">'DN-022-009 - CPS ZAHRADA ...'!J34</f>
        <v>0</v>
      </c>
      <c r="AZ95" s="94" t="n">
        <f aca="false">'DN-022-009 - CPS ZAHRADA ...'!F31</f>
        <v>0</v>
      </c>
      <c r="BA95" s="94" t="n">
        <f aca="false">'DN-022-009 - CPS ZAHRADA ...'!F32</f>
        <v>0</v>
      </c>
      <c r="BB95" s="94" t="n">
        <f aca="false">'DN-022-009 - CPS ZAHRADA ...'!F33</f>
        <v>0</v>
      </c>
      <c r="BC95" s="94" t="n">
        <f aca="false">'DN-022-009 - CPS ZAHRADA ...'!F34</f>
        <v>0</v>
      </c>
      <c r="BD95" s="96" t="n">
        <f aca="false">'DN-022-009 - CPS ZAHRADA ...'!F35</f>
        <v>0</v>
      </c>
      <c r="BT95" s="98" t="s">
        <v>7</v>
      </c>
      <c r="BU95" s="98" t="s">
        <v>85</v>
      </c>
      <c r="BV95" s="98" t="s">
        <v>81</v>
      </c>
      <c r="BW95" s="98" t="s">
        <v>3</v>
      </c>
      <c r="BX95" s="98" t="s">
        <v>82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sheetProtection sheet="true" password="b69c" objects="true" scenarios="true"/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DN-022-009 - CPS ZAHRADA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62"/>
  <sheetViews>
    <sheetView showFormulas="false" showGridLines="false" showRowColHeaders="true" showZeros="true" rightToLeft="false" tabSelected="false" showOutlineSymbols="true" defaultGridColor="true" view="normal" topLeftCell="A132" colorId="64" zoomScale="100" zoomScaleNormal="100" zoomScalePageLayoutView="100" workbookViewId="0">
      <selection pane="topLeft" activeCell="I154" activeCellId="0" sqref="I154"/>
    </sheetView>
  </sheetViews>
  <sheetFormatPr defaultColWidth="8.5078125" defaultRowHeight="12.8" zeroHeight="false" outlineLevelRow="0" outlineLevelCol="0"/>
  <cols>
    <col collapsed="false" customWidth="true" hidden="false" outlineLevel="0" max="1" min="1" style="99" width="8.34"/>
    <col collapsed="false" customWidth="true" hidden="false" outlineLevel="0" max="2" min="2" style="99" width="1.17"/>
    <col collapsed="false" customWidth="true" hidden="false" outlineLevel="0" max="3" min="3" style="99" width="4.16"/>
    <col collapsed="false" customWidth="true" hidden="false" outlineLevel="0" max="4" min="4" style="99" width="4.34"/>
    <col collapsed="false" customWidth="true" hidden="false" outlineLevel="0" max="5" min="5" style="99" width="17.15"/>
    <col collapsed="false" customWidth="true" hidden="false" outlineLevel="0" max="6" min="6" style="99" width="50.84"/>
    <col collapsed="false" customWidth="true" hidden="false" outlineLevel="0" max="7" min="7" style="99" width="7.5"/>
    <col collapsed="false" customWidth="true" hidden="false" outlineLevel="0" max="8" min="8" style="99" width="14"/>
    <col collapsed="false" customWidth="true" hidden="false" outlineLevel="0" max="9" min="9" style="99" width="15.83"/>
    <col collapsed="false" customWidth="true" hidden="false" outlineLevel="0" max="10" min="10" style="99" width="22.34"/>
    <col collapsed="false" customWidth="true" hidden="true" outlineLevel="0" max="11" min="11" style="99" width="22.34"/>
    <col collapsed="false" customWidth="true" hidden="false" outlineLevel="0" max="12" min="12" style="99" width="9.34"/>
    <col collapsed="false" customWidth="true" hidden="true" outlineLevel="0" max="13" min="13" style="99" width="10.83"/>
    <col collapsed="false" customWidth="true" hidden="true" outlineLevel="0" max="14" min="14" style="99" width="9.34"/>
    <col collapsed="false" customWidth="true" hidden="true" outlineLevel="0" max="20" min="15" style="99" width="14.16"/>
    <col collapsed="false" customWidth="true" hidden="true" outlineLevel="0" max="21" min="21" style="99" width="16.34"/>
    <col collapsed="false" customWidth="true" hidden="false" outlineLevel="0" max="22" min="22" style="99" width="12.34"/>
    <col collapsed="false" customWidth="true" hidden="false" outlineLevel="0" max="23" min="23" style="99" width="16.34"/>
    <col collapsed="false" customWidth="true" hidden="false" outlineLevel="0" max="24" min="24" style="99" width="12.34"/>
    <col collapsed="false" customWidth="true" hidden="false" outlineLevel="0" max="25" min="25" style="99" width="15"/>
    <col collapsed="false" customWidth="true" hidden="false" outlineLevel="0" max="26" min="26" style="99" width="11"/>
    <col collapsed="false" customWidth="true" hidden="false" outlineLevel="0" max="27" min="27" style="99" width="15"/>
    <col collapsed="false" customWidth="true" hidden="false" outlineLevel="0" max="28" min="28" style="99" width="16.34"/>
    <col collapsed="false" customWidth="true" hidden="false" outlineLevel="0" max="29" min="29" style="99" width="11"/>
    <col collapsed="false" customWidth="true" hidden="false" outlineLevel="0" max="30" min="30" style="99" width="15"/>
    <col collapsed="false" customWidth="true" hidden="false" outlineLevel="0" max="31" min="31" style="99" width="16.34"/>
    <col collapsed="false" customWidth="false" hidden="false" outlineLevel="0" max="43" min="32" style="99" width="8.5"/>
    <col collapsed="false" customWidth="true" hidden="true" outlineLevel="0" max="65" min="44" style="99" width="9.34"/>
    <col collapsed="false" customWidth="false" hidden="false" outlineLevel="0" max="1024" min="66" style="99" width="8.5"/>
  </cols>
  <sheetData>
    <row r="2" customFormat="false" ht="36.95" hidden="false" customHeight="true" outlineLevel="0" collapsed="false">
      <c r="L2" s="100" t="s">
        <v>4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AT2" s="101" t="s">
        <v>3</v>
      </c>
    </row>
    <row r="3" customFormat="false" ht="6.95" hidden="false" customHeight="true" outlineLevel="0" collapsed="false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  <c r="AT3" s="101" t="s">
        <v>7</v>
      </c>
    </row>
    <row r="4" customFormat="false" ht="24.95" hidden="false" customHeight="true" outlineLevel="0" collapsed="false">
      <c r="B4" s="104"/>
      <c r="D4" s="105" t="s">
        <v>86</v>
      </c>
      <c r="L4" s="104"/>
      <c r="M4" s="106" t="s">
        <v>10</v>
      </c>
      <c r="AT4" s="101" t="s">
        <v>2</v>
      </c>
    </row>
    <row r="5" customFormat="false" ht="6.95" hidden="false" customHeight="true" outlineLevel="0" collapsed="false">
      <c r="B5" s="104"/>
      <c r="L5" s="104"/>
    </row>
    <row r="6" s="111" customFormat="true" ht="12" hidden="false" customHeight="true" outlineLevel="0" collapsed="false">
      <c r="A6" s="107"/>
      <c r="B6" s="108"/>
      <c r="C6" s="107"/>
      <c r="D6" s="109" t="s">
        <v>16</v>
      </c>
      <c r="E6" s="107"/>
      <c r="F6" s="107"/>
      <c r="G6" s="107"/>
      <c r="H6" s="107"/>
      <c r="I6" s="107"/>
      <c r="J6" s="107"/>
      <c r="K6" s="107"/>
      <c r="L6" s="110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</row>
    <row r="7" s="111" customFormat="true" ht="30" hidden="false" customHeight="true" outlineLevel="0" collapsed="false">
      <c r="A7" s="107"/>
      <c r="B7" s="108"/>
      <c r="C7" s="107"/>
      <c r="D7" s="107"/>
      <c r="E7" s="112" t="s">
        <v>17</v>
      </c>
      <c r="F7" s="112"/>
      <c r="G7" s="112"/>
      <c r="H7" s="112"/>
      <c r="I7" s="107"/>
      <c r="J7" s="107"/>
      <c r="K7" s="107"/>
      <c r="L7" s="110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</row>
    <row r="8" s="111" customFormat="true" ht="12.8" hidden="false" customHeight="false" outlineLevel="0" collapsed="false">
      <c r="A8" s="107"/>
      <c r="B8" s="108"/>
      <c r="C8" s="107"/>
      <c r="D8" s="107"/>
      <c r="E8" s="107"/>
      <c r="F8" s="107"/>
      <c r="G8" s="107"/>
      <c r="H8" s="107"/>
      <c r="I8" s="107"/>
      <c r="J8" s="107"/>
      <c r="K8" s="107"/>
      <c r="L8" s="11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="111" customFormat="true" ht="12" hidden="false" customHeight="true" outlineLevel="0" collapsed="false">
      <c r="A9" s="107"/>
      <c r="B9" s="108"/>
      <c r="C9" s="107"/>
      <c r="D9" s="109" t="s">
        <v>19</v>
      </c>
      <c r="E9" s="107"/>
      <c r="F9" s="113"/>
      <c r="G9" s="107"/>
      <c r="H9" s="107"/>
      <c r="I9" s="109" t="s">
        <v>20</v>
      </c>
      <c r="J9" s="113"/>
      <c r="K9" s="107"/>
      <c r="L9" s="11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="111" customFormat="true" ht="12" hidden="false" customHeight="true" outlineLevel="0" collapsed="false">
      <c r="A10" s="107"/>
      <c r="B10" s="108"/>
      <c r="C10" s="107"/>
      <c r="D10" s="109" t="s">
        <v>21</v>
      </c>
      <c r="E10" s="107"/>
      <c r="F10" s="113" t="s">
        <v>22</v>
      </c>
      <c r="G10" s="107"/>
      <c r="H10" s="107"/>
      <c r="I10" s="109" t="s">
        <v>23</v>
      </c>
      <c r="J10" s="114" t="str">
        <f aca="false">'Rekapitulace stavby'!AN8</f>
        <v>2. 6. 2022</v>
      </c>
      <c r="K10" s="107"/>
      <c r="L10" s="11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="111" customFormat="true" ht="10.8" hidden="false" customHeight="true" outlineLevel="0" collapsed="false">
      <c r="A11" s="107"/>
      <c r="B11" s="108"/>
      <c r="C11" s="107"/>
      <c r="D11" s="107"/>
      <c r="E11" s="107"/>
      <c r="F11" s="107"/>
      <c r="G11" s="107"/>
      <c r="H11" s="107"/>
      <c r="I11" s="107"/>
      <c r="J11" s="107"/>
      <c r="K11" s="107"/>
      <c r="L11" s="11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="111" customFormat="true" ht="12" hidden="false" customHeight="true" outlineLevel="0" collapsed="false">
      <c r="A12" s="107"/>
      <c r="B12" s="108"/>
      <c r="C12" s="107"/>
      <c r="D12" s="109" t="s">
        <v>27</v>
      </c>
      <c r="E12" s="107"/>
      <c r="F12" s="107"/>
      <c r="G12" s="107"/>
      <c r="H12" s="107"/>
      <c r="I12" s="109" t="s">
        <v>28</v>
      </c>
      <c r="J12" s="113" t="s">
        <v>29</v>
      </c>
      <c r="K12" s="107"/>
      <c r="L12" s="11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="111" customFormat="true" ht="18" hidden="false" customHeight="true" outlineLevel="0" collapsed="false">
      <c r="A13" s="107"/>
      <c r="B13" s="108"/>
      <c r="C13" s="107"/>
      <c r="D13" s="107"/>
      <c r="E13" s="113" t="s">
        <v>30</v>
      </c>
      <c r="F13" s="107"/>
      <c r="G13" s="107"/>
      <c r="H13" s="107"/>
      <c r="I13" s="109" t="s">
        <v>31</v>
      </c>
      <c r="J13" s="113"/>
      <c r="K13" s="107"/>
      <c r="L13" s="11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="111" customFormat="true" ht="6.95" hidden="false" customHeight="true" outlineLevel="0" collapsed="false">
      <c r="A14" s="107"/>
      <c r="B14" s="108"/>
      <c r="C14" s="107"/>
      <c r="D14" s="107"/>
      <c r="E14" s="107"/>
      <c r="F14" s="107"/>
      <c r="G14" s="107"/>
      <c r="H14" s="107"/>
      <c r="I14" s="107"/>
      <c r="J14" s="107"/>
      <c r="K14" s="107"/>
      <c r="L14" s="11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="111" customFormat="true" ht="12" hidden="false" customHeight="true" outlineLevel="0" collapsed="false">
      <c r="A15" s="107"/>
      <c r="B15" s="108"/>
      <c r="C15" s="107"/>
      <c r="D15" s="109" t="s">
        <v>32</v>
      </c>
      <c r="E15" s="107"/>
      <c r="F15" s="107"/>
      <c r="G15" s="107"/>
      <c r="H15" s="107"/>
      <c r="I15" s="109" t="s">
        <v>28</v>
      </c>
      <c r="J15" s="115" t="str">
        <f aca="false">'Rekapitulace stavby'!AN13</f>
        <v>Vyplň údaj</v>
      </c>
      <c r="K15" s="107"/>
      <c r="L15" s="11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="111" customFormat="true" ht="18" hidden="false" customHeight="true" outlineLevel="0" collapsed="false">
      <c r="A16" s="107"/>
      <c r="B16" s="108"/>
      <c r="C16" s="107"/>
      <c r="D16" s="107"/>
      <c r="E16" s="116" t="str">
        <f aca="false">'Rekapitulace stavby'!E14</f>
        <v>Vyplň údaj</v>
      </c>
      <c r="F16" s="116"/>
      <c r="G16" s="116"/>
      <c r="H16" s="116"/>
      <c r="I16" s="109" t="s">
        <v>31</v>
      </c>
      <c r="J16" s="115" t="str">
        <f aca="false">'Rekapitulace stavby'!AN14</f>
        <v>Vyplň údaj</v>
      </c>
      <c r="K16" s="107"/>
      <c r="L16" s="11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="111" customFormat="true" ht="6.95" hidden="false" customHeight="true" outlineLevel="0" collapsed="false">
      <c r="A17" s="107"/>
      <c r="B17" s="108"/>
      <c r="C17" s="107"/>
      <c r="D17" s="107"/>
      <c r="E17" s="107"/>
      <c r="F17" s="107"/>
      <c r="G17" s="107"/>
      <c r="H17" s="107"/>
      <c r="I17" s="107"/>
      <c r="J17" s="107"/>
      <c r="K17" s="107"/>
      <c r="L17" s="11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="111" customFormat="true" ht="12" hidden="false" customHeight="true" outlineLevel="0" collapsed="false">
      <c r="A18" s="107"/>
      <c r="B18" s="108"/>
      <c r="C18" s="107"/>
      <c r="D18" s="109" t="s">
        <v>34</v>
      </c>
      <c r="E18" s="107"/>
      <c r="F18" s="107"/>
      <c r="G18" s="107"/>
      <c r="H18" s="107"/>
      <c r="I18" s="109" t="s">
        <v>28</v>
      </c>
      <c r="J18" s="113" t="s">
        <v>35</v>
      </c>
      <c r="K18" s="107"/>
      <c r="L18" s="11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="111" customFormat="true" ht="18" hidden="false" customHeight="true" outlineLevel="0" collapsed="false">
      <c r="A19" s="107"/>
      <c r="B19" s="108"/>
      <c r="C19" s="107"/>
      <c r="D19" s="107"/>
      <c r="E19" s="113" t="s">
        <v>36</v>
      </c>
      <c r="F19" s="107"/>
      <c r="G19" s="107"/>
      <c r="H19" s="107"/>
      <c r="I19" s="109" t="s">
        <v>31</v>
      </c>
      <c r="J19" s="113"/>
      <c r="K19" s="107"/>
      <c r="L19" s="11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="111" customFormat="true" ht="6.95" hidden="false" customHeight="true" outlineLevel="0" collapsed="false">
      <c r="A20" s="107"/>
      <c r="B20" s="108"/>
      <c r="C20" s="107"/>
      <c r="D20" s="107"/>
      <c r="E20" s="107"/>
      <c r="F20" s="107"/>
      <c r="G20" s="107"/>
      <c r="H20" s="107"/>
      <c r="I20" s="107"/>
      <c r="J20" s="107"/>
      <c r="K20" s="107"/>
      <c r="L20" s="11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="111" customFormat="true" ht="12" hidden="false" customHeight="true" outlineLevel="0" collapsed="false">
      <c r="A21" s="107"/>
      <c r="B21" s="108"/>
      <c r="C21" s="107"/>
      <c r="D21" s="109" t="s">
        <v>38</v>
      </c>
      <c r="E21" s="107"/>
      <c r="F21" s="107"/>
      <c r="G21" s="107"/>
      <c r="H21" s="107"/>
      <c r="I21" s="109" t="s">
        <v>28</v>
      </c>
      <c r="J21" s="113" t="s">
        <v>35</v>
      </c>
      <c r="K21" s="107"/>
      <c r="L21" s="11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="111" customFormat="true" ht="18" hidden="false" customHeight="true" outlineLevel="0" collapsed="false">
      <c r="A22" s="107"/>
      <c r="B22" s="108"/>
      <c r="C22" s="107"/>
      <c r="D22" s="107"/>
      <c r="E22" s="113" t="s">
        <v>36</v>
      </c>
      <c r="F22" s="107"/>
      <c r="G22" s="107"/>
      <c r="H22" s="107"/>
      <c r="I22" s="109" t="s">
        <v>31</v>
      </c>
      <c r="J22" s="113"/>
      <c r="K22" s="107"/>
      <c r="L22" s="11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="111" customFormat="true" ht="6.95" hidden="false" customHeight="true" outlineLevel="0" collapsed="false">
      <c r="A23" s="107"/>
      <c r="B23" s="108"/>
      <c r="C23" s="107"/>
      <c r="D23" s="107"/>
      <c r="E23" s="107"/>
      <c r="F23" s="107"/>
      <c r="G23" s="107"/>
      <c r="H23" s="107"/>
      <c r="I23" s="107"/>
      <c r="J23" s="107"/>
      <c r="K23" s="107"/>
      <c r="L23" s="11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="111" customFormat="true" ht="12" hidden="false" customHeight="true" outlineLevel="0" collapsed="false">
      <c r="A24" s="107"/>
      <c r="B24" s="108"/>
      <c r="C24" s="107"/>
      <c r="D24" s="109" t="s">
        <v>39</v>
      </c>
      <c r="E24" s="107"/>
      <c r="F24" s="107"/>
      <c r="G24" s="107"/>
      <c r="H24" s="107"/>
      <c r="I24" s="107"/>
      <c r="J24" s="107"/>
      <c r="K24" s="107"/>
      <c r="L24" s="11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="121" customFormat="true" ht="16.5" hidden="false" customHeight="true" outlineLevel="0" collapsed="false">
      <c r="A25" s="117"/>
      <c r="B25" s="118"/>
      <c r="C25" s="117"/>
      <c r="D25" s="117"/>
      <c r="E25" s="119"/>
      <c r="F25" s="119"/>
      <c r="G25" s="119"/>
      <c r="H25" s="119"/>
      <c r="I25" s="117"/>
      <c r="J25" s="117"/>
      <c r="K25" s="117"/>
      <c r="L25" s="120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</row>
    <row r="26" s="111" customFormat="true" ht="6.95" hidden="false" customHeight="true" outlineLevel="0" collapsed="false">
      <c r="A26" s="107"/>
      <c r="B26" s="108"/>
      <c r="C26" s="107"/>
      <c r="D26" s="107"/>
      <c r="E26" s="107"/>
      <c r="F26" s="107"/>
      <c r="G26" s="107"/>
      <c r="H26" s="107"/>
      <c r="I26" s="107"/>
      <c r="J26" s="107"/>
      <c r="K26" s="107"/>
      <c r="L26" s="11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="111" customFormat="true" ht="6.95" hidden="false" customHeight="true" outlineLevel="0" collapsed="false">
      <c r="A27" s="107"/>
      <c r="B27" s="108"/>
      <c r="C27" s="107"/>
      <c r="D27" s="122"/>
      <c r="E27" s="122"/>
      <c r="F27" s="122"/>
      <c r="G27" s="122"/>
      <c r="H27" s="122"/>
      <c r="I27" s="122"/>
      <c r="J27" s="122"/>
      <c r="K27" s="122"/>
      <c r="L27" s="110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="111" customFormat="true" ht="25.45" hidden="false" customHeight="true" outlineLevel="0" collapsed="false">
      <c r="A28" s="107"/>
      <c r="B28" s="108"/>
      <c r="C28" s="107"/>
      <c r="D28" s="123" t="s">
        <v>40</v>
      </c>
      <c r="E28" s="107"/>
      <c r="F28" s="107"/>
      <c r="G28" s="107"/>
      <c r="H28" s="107"/>
      <c r="I28" s="107"/>
      <c r="J28" s="124" t="n">
        <f aca="false">ROUND(J124, 0)</f>
        <v>0</v>
      </c>
      <c r="K28" s="107"/>
      <c r="L28" s="11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="111" customFormat="true" ht="6.95" hidden="false" customHeight="true" outlineLevel="0" collapsed="false">
      <c r="A29" s="107"/>
      <c r="B29" s="108"/>
      <c r="C29" s="107"/>
      <c r="D29" s="122"/>
      <c r="E29" s="122"/>
      <c r="F29" s="122"/>
      <c r="G29" s="122"/>
      <c r="H29" s="122"/>
      <c r="I29" s="122"/>
      <c r="J29" s="122"/>
      <c r="K29" s="122"/>
      <c r="L29" s="11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="111" customFormat="true" ht="14.4" hidden="false" customHeight="true" outlineLevel="0" collapsed="false">
      <c r="A30" s="107"/>
      <c r="B30" s="108"/>
      <c r="C30" s="107"/>
      <c r="D30" s="107"/>
      <c r="E30" s="107"/>
      <c r="F30" s="125" t="s">
        <v>42</v>
      </c>
      <c r="G30" s="107"/>
      <c r="H30" s="107"/>
      <c r="I30" s="125" t="s">
        <v>41</v>
      </c>
      <c r="J30" s="125" t="s">
        <v>43</v>
      </c>
      <c r="K30" s="107"/>
      <c r="L30" s="11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="111" customFormat="true" ht="14.4" hidden="false" customHeight="true" outlineLevel="0" collapsed="false">
      <c r="A31" s="107"/>
      <c r="B31" s="108"/>
      <c r="C31" s="107"/>
      <c r="D31" s="126" t="s">
        <v>44</v>
      </c>
      <c r="E31" s="109" t="s">
        <v>45</v>
      </c>
      <c r="F31" s="127" t="n">
        <f aca="false">ROUND((SUM(BE124:BE261)),  0)</f>
        <v>0</v>
      </c>
      <c r="G31" s="107"/>
      <c r="H31" s="107"/>
      <c r="I31" s="128" t="n">
        <v>0.21</v>
      </c>
      <c r="J31" s="127" t="n">
        <f aca="false">ROUND(((SUM(BE124:BE261))*I31),  0)</f>
        <v>0</v>
      </c>
      <c r="K31" s="107"/>
      <c r="L31" s="11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="111" customFormat="true" ht="14.4" hidden="false" customHeight="true" outlineLevel="0" collapsed="false">
      <c r="A32" s="107"/>
      <c r="B32" s="108"/>
      <c r="C32" s="107"/>
      <c r="D32" s="107"/>
      <c r="E32" s="109" t="s">
        <v>46</v>
      </c>
      <c r="F32" s="127" t="n">
        <f aca="false">ROUND((SUM(BF124:BF261)),  0)</f>
        <v>0</v>
      </c>
      <c r="G32" s="107"/>
      <c r="H32" s="107"/>
      <c r="I32" s="128" t="n">
        <v>0.12</v>
      </c>
      <c r="J32" s="127" t="n">
        <f aca="false">ROUND(((SUM(BF124:BF261))*I32),  0)</f>
        <v>0</v>
      </c>
      <c r="K32" s="107"/>
      <c r="L32" s="11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="111" customFormat="true" ht="14.4" hidden="true" customHeight="true" outlineLevel="0" collapsed="false">
      <c r="A33" s="107"/>
      <c r="B33" s="108"/>
      <c r="C33" s="107"/>
      <c r="D33" s="107"/>
      <c r="E33" s="109" t="s">
        <v>47</v>
      </c>
      <c r="F33" s="127" t="n">
        <f aca="false">ROUND((SUM(BG124:BG261)),  0)</f>
        <v>0</v>
      </c>
      <c r="G33" s="107"/>
      <c r="H33" s="107"/>
      <c r="I33" s="128" t="n">
        <v>0.21</v>
      </c>
      <c r="J33" s="127" t="n">
        <f aca="false">0</f>
        <v>0</v>
      </c>
      <c r="K33" s="107"/>
      <c r="L33" s="11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="111" customFormat="true" ht="14.4" hidden="true" customHeight="true" outlineLevel="0" collapsed="false">
      <c r="A34" s="107"/>
      <c r="B34" s="108"/>
      <c r="C34" s="107"/>
      <c r="D34" s="107"/>
      <c r="E34" s="109" t="s">
        <v>48</v>
      </c>
      <c r="F34" s="127" t="n">
        <f aca="false">ROUND((SUM(BH124:BH261)),  0)</f>
        <v>0</v>
      </c>
      <c r="G34" s="107"/>
      <c r="H34" s="107"/>
      <c r="I34" s="128" t="n">
        <v>0.15</v>
      </c>
      <c r="J34" s="127" t="n">
        <f aca="false">0</f>
        <v>0</v>
      </c>
      <c r="K34" s="107"/>
      <c r="L34" s="11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="111" customFormat="true" ht="14.4" hidden="true" customHeight="true" outlineLevel="0" collapsed="false">
      <c r="A35" s="107"/>
      <c r="B35" s="108"/>
      <c r="C35" s="107"/>
      <c r="D35" s="107"/>
      <c r="E35" s="109" t="s">
        <v>49</v>
      </c>
      <c r="F35" s="127" t="n">
        <f aca="false">ROUND((SUM(BI124:BI261)),  0)</f>
        <v>0</v>
      </c>
      <c r="G35" s="107"/>
      <c r="H35" s="107"/>
      <c r="I35" s="128" t="n">
        <v>0</v>
      </c>
      <c r="J35" s="127" t="n">
        <f aca="false">0</f>
        <v>0</v>
      </c>
      <c r="K35" s="107"/>
      <c r="L35" s="11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="111" customFormat="true" ht="6.95" hidden="false" customHeight="true" outlineLevel="0" collapsed="false">
      <c r="A36" s="107"/>
      <c r="B36" s="108"/>
      <c r="C36" s="107"/>
      <c r="D36" s="107"/>
      <c r="E36" s="107"/>
      <c r="F36" s="107"/>
      <c r="G36" s="107"/>
      <c r="H36" s="107"/>
      <c r="I36" s="107"/>
      <c r="J36" s="107"/>
      <c r="K36" s="107"/>
      <c r="L36" s="11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="111" customFormat="true" ht="25.45" hidden="false" customHeight="true" outlineLevel="0" collapsed="false">
      <c r="A37" s="107"/>
      <c r="B37" s="108"/>
      <c r="C37" s="129"/>
      <c r="D37" s="130" t="s">
        <v>50</v>
      </c>
      <c r="E37" s="131"/>
      <c r="F37" s="131"/>
      <c r="G37" s="132" t="s">
        <v>51</v>
      </c>
      <c r="H37" s="133" t="s">
        <v>52</v>
      </c>
      <c r="I37" s="131"/>
      <c r="J37" s="134" t="n">
        <f aca="false">SUM(J28:J35)</f>
        <v>0</v>
      </c>
      <c r="K37" s="135"/>
      <c r="L37" s="11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="111" customFormat="true" ht="14.4" hidden="false" customHeight="true" outlineLevel="0" collapsed="false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1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customFormat="false" ht="14.4" hidden="false" customHeight="true" outlineLevel="0" collapsed="false">
      <c r="B39" s="104"/>
      <c r="L39" s="104"/>
    </row>
    <row r="40" customFormat="false" ht="14.4" hidden="false" customHeight="true" outlineLevel="0" collapsed="false">
      <c r="B40" s="104"/>
      <c r="L40" s="104"/>
    </row>
    <row r="41" customFormat="false" ht="14.4" hidden="false" customHeight="true" outlineLevel="0" collapsed="false">
      <c r="B41" s="104"/>
      <c r="L41" s="104"/>
    </row>
    <row r="42" customFormat="false" ht="14.4" hidden="false" customHeight="true" outlineLevel="0" collapsed="false">
      <c r="B42" s="104"/>
      <c r="L42" s="104"/>
    </row>
    <row r="43" customFormat="false" ht="14.4" hidden="false" customHeight="true" outlineLevel="0" collapsed="false">
      <c r="B43" s="104"/>
      <c r="L43" s="104"/>
    </row>
    <row r="44" customFormat="false" ht="14.4" hidden="false" customHeight="true" outlineLevel="0" collapsed="false">
      <c r="B44" s="104"/>
      <c r="L44" s="104"/>
    </row>
    <row r="45" customFormat="false" ht="14.4" hidden="false" customHeight="true" outlineLevel="0" collapsed="false">
      <c r="B45" s="104"/>
      <c r="L45" s="104"/>
    </row>
    <row r="46" customFormat="false" ht="14.4" hidden="false" customHeight="true" outlineLevel="0" collapsed="false">
      <c r="B46" s="104"/>
      <c r="L46" s="104"/>
    </row>
    <row r="47" customFormat="false" ht="14.4" hidden="false" customHeight="true" outlineLevel="0" collapsed="false">
      <c r="B47" s="104"/>
      <c r="L47" s="104"/>
    </row>
    <row r="48" customFormat="false" ht="14.4" hidden="false" customHeight="true" outlineLevel="0" collapsed="false">
      <c r="B48" s="104"/>
      <c r="L48" s="104"/>
    </row>
    <row r="49" customFormat="false" ht="14.4" hidden="false" customHeight="true" outlineLevel="0" collapsed="false">
      <c r="B49" s="104"/>
      <c r="L49" s="104"/>
    </row>
    <row r="50" s="111" customFormat="true" ht="14.4" hidden="false" customHeight="true" outlineLevel="0" collapsed="false">
      <c r="B50" s="11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110"/>
    </row>
    <row r="51" customFormat="false" ht="12.8" hidden="false" customHeight="false" outlineLevel="0" collapsed="false">
      <c r="B51" s="104"/>
      <c r="L51" s="104"/>
    </row>
    <row r="52" customFormat="false" ht="12.8" hidden="false" customHeight="false" outlineLevel="0" collapsed="false">
      <c r="B52" s="104"/>
      <c r="L52" s="104"/>
    </row>
    <row r="53" customFormat="false" ht="12.8" hidden="false" customHeight="false" outlineLevel="0" collapsed="false">
      <c r="B53" s="104"/>
      <c r="L53" s="104"/>
    </row>
    <row r="54" customFormat="false" ht="12.8" hidden="false" customHeight="false" outlineLevel="0" collapsed="false">
      <c r="B54" s="104"/>
      <c r="L54" s="104"/>
    </row>
    <row r="55" customFormat="false" ht="12.8" hidden="false" customHeight="false" outlineLevel="0" collapsed="false">
      <c r="B55" s="104"/>
      <c r="L55" s="104"/>
    </row>
    <row r="56" customFormat="false" ht="12.8" hidden="false" customHeight="false" outlineLevel="0" collapsed="false">
      <c r="B56" s="104"/>
      <c r="L56" s="104"/>
    </row>
    <row r="57" customFormat="false" ht="12.8" hidden="false" customHeight="false" outlineLevel="0" collapsed="false">
      <c r="B57" s="104"/>
      <c r="L57" s="104"/>
    </row>
    <row r="58" customFormat="false" ht="12.8" hidden="false" customHeight="false" outlineLevel="0" collapsed="false">
      <c r="B58" s="104"/>
      <c r="L58" s="104"/>
    </row>
    <row r="59" customFormat="false" ht="12.8" hidden="false" customHeight="false" outlineLevel="0" collapsed="false">
      <c r="B59" s="104"/>
      <c r="L59" s="104"/>
    </row>
    <row r="60" customFormat="false" ht="12.8" hidden="false" customHeight="false" outlineLevel="0" collapsed="false">
      <c r="B60" s="104"/>
      <c r="L60" s="104"/>
    </row>
    <row r="61" s="111" customFormat="true" ht="12.8" hidden="false" customHeight="false" outlineLevel="0" collapsed="false">
      <c r="A61" s="107"/>
      <c r="B61" s="108"/>
      <c r="C61" s="107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110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customFormat="false" ht="12.8" hidden="false" customHeight="false" outlineLevel="0" collapsed="false">
      <c r="B62" s="104"/>
      <c r="L62" s="104"/>
    </row>
    <row r="63" customFormat="false" ht="12.8" hidden="false" customHeight="false" outlineLevel="0" collapsed="false">
      <c r="B63" s="104"/>
      <c r="L63" s="104"/>
    </row>
    <row r="64" customFormat="false" ht="12.8" hidden="false" customHeight="false" outlineLevel="0" collapsed="false">
      <c r="B64" s="104"/>
      <c r="L64" s="104"/>
    </row>
    <row r="65" s="111" customFormat="true" ht="12.8" hidden="false" customHeight="false" outlineLevel="0" collapsed="false">
      <c r="A65" s="107"/>
      <c r="B65" s="108"/>
      <c r="C65" s="107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110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customFormat="false" ht="12.8" hidden="false" customHeight="false" outlineLevel="0" collapsed="false">
      <c r="B66" s="104"/>
      <c r="L66" s="104"/>
    </row>
    <row r="67" customFormat="false" ht="12.8" hidden="false" customHeight="false" outlineLevel="0" collapsed="false">
      <c r="B67" s="104"/>
      <c r="L67" s="104"/>
    </row>
    <row r="68" customFormat="false" ht="12.8" hidden="false" customHeight="false" outlineLevel="0" collapsed="false">
      <c r="B68" s="104"/>
      <c r="L68" s="104"/>
    </row>
    <row r="69" customFormat="false" ht="12.8" hidden="false" customHeight="false" outlineLevel="0" collapsed="false">
      <c r="B69" s="104"/>
      <c r="L69" s="104"/>
    </row>
    <row r="70" customFormat="false" ht="12.8" hidden="false" customHeight="false" outlineLevel="0" collapsed="false">
      <c r="B70" s="104"/>
      <c r="L70" s="104"/>
    </row>
    <row r="71" customFormat="false" ht="12.8" hidden="false" customHeight="false" outlineLevel="0" collapsed="false">
      <c r="B71" s="104"/>
      <c r="L71" s="104"/>
    </row>
    <row r="72" customFormat="false" ht="12.8" hidden="false" customHeight="false" outlineLevel="0" collapsed="false">
      <c r="B72" s="104"/>
      <c r="L72" s="104"/>
    </row>
    <row r="73" customFormat="false" ht="12.8" hidden="false" customHeight="false" outlineLevel="0" collapsed="false">
      <c r="B73" s="104"/>
      <c r="L73" s="104"/>
    </row>
    <row r="74" customFormat="false" ht="12.8" hidden="false" customHeight="false" outlineLevel="0" collapsed="false">
      <c r="B74" s="104"/>
      <c r="L74" s="104"/>
    </row>
    <row r="75" customFormat="false" ht="12.8" hidden="false" customHeight="false" outlineLevel="0" collapsed="false">
      <c r="B75" s="104"/>
      <c r="L75" s="104"/>
    </row>
    <row r="76" s="111" customFormat="true" ht="12.8" hidden="false" customHeight="false" outlineLevel="0" collapsed="false">
      <c r="A76" s="107"/>
      <c r="B76" s="108"/>
      <c r="C76" s="107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110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="111" customFormat="true" ht="14.4" hidden="false" customHeight="true" outlineLevel="0" collapsed="false">
      <c r="A77" s="107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10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="111" customFormat="true" ht="6.95" hidden="false" customHeight="true" outlineLevel="0" collapsed="false">
      <c r="A81" s="107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1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="111" customFormat="true" ht="24.95" hidden="false" customHeight="true" outlineLevel="0" collapsed="false">
      <c r="A82" s="107"/>
      <c r="B82" s="108"/>
      <c r="C82" s="105" t="s">
        <v>87</v>
      </c>
      <c r="D82" s="107"/>
      <c r="E82" s="107"/>
      <c r="F82" s="107"/>
      <c r="G82" s="107"/>
      <c r="H82" s="107"/>
      <c r="I82" s="107"/>
      <c r="J82" s="107"/>
      <c r="K82" s="107"/>
      <c r="L82" s="11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="111" customFormat="true" ht="6.95" hidden="false" customHeight="true" outlineLevel="0" collapsed="false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1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="111" customFormat="true" ht="12" hidden="false" customHeight="true" outlineLevel="0" collapsed="false">
      <c r="A84" s="107"/>
      <c r="B84" s="108"/>
      <c r="C84" s="109" t="s">
        <v>16</v>
      </c>
      <c r="D84" s="107"/>
      <c r="E84" s="107"/>
      <c r="F84" s="107"/>
      <c r="G84" s="107"/>
      <c r="H84" s="107"/>
      <c r="I84" s="107"/>
      <c r="J84" s="107"/>
      <c r="K84" s="107"/>
      <c r="L84" s="11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="111" customFormat="true" ht="30" hidden="false" customHeight="true" outlineLevel="0" collapsed="false">
      <c r="A85" s="107"/>
      <c r="B85" s="108"/>
      <c r="C85" s="107"/>
      <c r="D85" s="107"/>
      <c r="E85" s="112" t="str">
        <f aca="false">E7</f>
        <v>CPS ZAHRADA - OPRAVA BALKONŮ - TYP A - 2 ks (2.np + 3.np)</v>
      </c>
      <c r="F85" s="112"/>
      <c r="G85" s="112"/>
      <c r="H85" s="112"/>
      <c r="I85" s="107"/>
      <c r="J85" s="107"/>
      <c r="K85" s="107"/>
      <c r="L85" s="11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="111" customFormat="true" ht="6.95" hidden="false" customHeight="true" outlineLevel="0" collapsed="false">
      <c r="A86" s="107"/>
      <c r="B86" s="108"/>
      <c r="C86" s="107"/>
      <c r="D86" s="107"/>
      <c r="E86" s="107"/>
      <c r="F86" s="107"/>
      <c r="G86" s="107"/>
      <c r="H86" s="107"/>
      <c r="I86" s="107"/>
      <c r="J86" s="107"/>
      <c r="K86" s="107"/>
      <c r="L86" s="11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="111" customFormat="true" ht="12" hidden="false" customHeight="true" outlineLevel="0" collapsed="false">
      <c r="A87" s="107"/>
      <c r="B87" s="108"/>
      <c r="C87" s="109" t="s">
        <v>21</v>
      </c>
      <c r="D87" s="107"/>
      <c r="E87" s="107"/>
      <c r="F87" s="113" t="str">
        <f aca="false">F10</f>
        <v>Bystřice pod Hostýnem</v>
      </c>
      <c r="G87" s="107"/>
      <c r="H87" s="107"/>
      <c r="I87" s="109" t="s">
        <v>23</v>
      </c>
      <c r="J87" s="114" t="str">
        <f aca="false">IF(J10="","",J10)</f>
        <v>2. 6. 2022</v>
      </c>
      <c r="K87" s="107"/>
      <c r="L87" s="11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="111" customFormat="true" ht="6.95" hidden="false" customHeight="true" outlineLevel="0" collapsed="false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1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="111" customFormat="true" ht="15.15" hidden="false" customHeight="true" outlineLevel="0" collapsed="false">
      <c r="A89" s="107"/>
      <c r="B89" s="108"/>
      <c r="C89" s="109" t="s">
        <v>27</v>
      </c>
      <c r="D89" s="107"/>
      <c r="E89" s="107"/>
      <c r="F89" s="113" t="str">
        <f aca="false">E13</f>
        <v>Město Bystřice pod Hostýnem</v>
      </c>
      <c r="G89" s="107"/>
      <c r="H89" s="107"/>
      <c r="I89" s="109" t="s">
        <v>34</v>
      </c>
      <c r="J89" s="147" t="str">
        <f aca="false">E19</f>
        <v>dnprojekce s.r.o.</v>
      </c>
      <c r="K89" s="107"/>
      <c r="L89" s="11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="111" customFormat="true" ht="15.15" hidden="false" customHeight="true" outlineLevel="0" collapsed="false">
      <c r="A90" s="107"/>
      <c r="B90" s="108"/>
      <c r="C90" s="109" t="s">
        <v>32</v>
      </c>
      <c r="D90" s="107"/>
      <c r="E90" s="107"/>
      <c r="F90" s="113" t="str">
        <f aca="false">IF(E16="","",E16)</f>
        <v>Vyplň údaj</v>
      </c>
      <c r="G90" s="107"/>
      <c r="H90" s="107"/>
      <c r="I90" s="109" t="s">
        <v>38</v>
      </c>
      <c r="J90" s="147" t="str">
        <f aca="false">E22</f>
        <v>dnprojekce s.r.o.</v>
      </c>
      <c r="K90" s="107"/>
      <c r="L90" s="11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="111" customFormat="true" ht="10.3" hidden="false" customHeight="true" outlineLevel="0" collapsed="false">
      <c r="A91" s="107"/>
      <c r="B91" s="108"/>
      <c r="C91" s="107"/>
      <c r="D91" s="107"/>
      <c r="E91" s="107"/>
      <c r="F91" s="107"/>
      <c r="G91" s="107"/>
      <c r="H91" s="107"/>
      <c r="I91" s="107"/>
      <c r="J91" s="107"/>
      <c r="K91" s="107"/>
      <c r="L91" s="110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="111" customFormat="true" ht="29.3" hidden="false" customHeight="true" outlineLevel="0" collapsed="false">
      <c r="A92" s="107"/>
      <c r="B92" s="108"/>
      <c r="C92" s="148" t="s">
        <v>88</v>
      </c>
      <c r="D92" s="129"/>
      <c r="E92" s="129"/>
      <c r="F92" s="129"/>
      <c r="G92" s="129"/>
      <c r="H92" s="129"/>
      <c r="I92" s="129"/>
      <c r="J92" s="149" t="s">
        <v>89</v>
      </c>
      <c r="K92" s="129"/>
      <c r="L92" s="110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="111" customFormat="true" ht="10.3" hidden="false" customHeight="true" outlineLevel="0" collapsed="false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10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="111" customFormat="true" ht="22.8" hidden="false" customHeight="true" outlineLevel="0" collapsed="false">
      <c r="A94" s="107"/>
      <c r="B94" s="108"/>
      <c r="C94" s="150" t="s">
        <v>90</v>
      </c>
      <c r="D94" s="107"/>
      <c r="E94" s="107"/>
      <c r="F94" s="107"/>
      <c r="G94" s="107"/>
      <c r="H94" s="107"/>
      <c r="I94" s="107"/>
      <c r="J94" s="124" t="n">
        <f aca="false">J124</f>
        <v>0</v>
      </c>
      <c r="K94" s="107"/>
      <c r="L94" s="110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U94" s="101" t="s">
        <v>91</v>
      </c>
    </row>
    <row r="95" s="151" customFormat="true" ht="24.95" hidden="false" customHeight="true" outlineLevel="0" collapsed="false">
      <c r="B95" s="152"/>
      <c r="D95" s="153" t="s">
        <v>92</v>
      </c>
      <c r="E95" s="154"/>
      <c r="F95" s="154"/>
      <c r="G95" s="154"/>
      <c r="H95" s="154"/>
      <c r="I95" s="154"/>
      <c r="J95" s="155" t="n">
        <f aca="false">J125</f>
        <v>0</v>
      </c>
      <c r="L95" s="152"/>
    </row>
    <row r="96" s="156" customFormat="true" ht="19.95" hidden="false" customHeight="true" outlineLevel="0" collapsed="false">
      <c r="B96" s="157"/>
      <c r="D96" s="158" t="s">
        <v>93</v>
      </c>
      <c r="E96" s="159"/>
      <c r="F96" s="159"/>
      <c r="G96" s="159"/>
      <c r="H96" s="159"/>
      <c r="I96" s="159"/>
      <c r="J96" s="160" t="n">
        <f aca="false">J126</f>
        <v>0</v>
      </c>
      <c r="L96" s="157"/>
    </row>
    <row r="97" s="156" customFormat="true" ht="19.95" hidden="false" customHeight="true" outlineLevel="0" collapsed="false">
      <c r="B97" s="157"/>
      <c r="D97" s="158" t="s">
        <v>94</v>
      </c>
      <c r="E97" s="159"/>
      <c r="F97" s="159"/>
      <c r="G97" s="159"/>
      <c r="H97" s="159"/>
      <c r="I97" s="159"/>
      <c r="J97" s="160" t="n">
        <f aca="false">J154</f>
        <v>0</v>
      </c>
      <c r="L97" s="157"/>
    </row>
    <row r="98" s="156" customFormat="true" ht="19.95" hidden="false" customHeight="true" outlineLevel="0" collapsed="false">
      <c r="B98" s="157"/>
      <c r="D98" s="158" t="s">
        <v>95</v>
      </c>
      <c r="E98" s="159"/>
      <c r="F98" s="159"/>
      <c r="G98" s="159"/>
      <c r="H98" s="159"/>
      <c r="I98" s="159"/>
      <c r="J98" s="160" t="n">
        <f aca="false">J178</f>
        <v>0</v>
      </c>
      <c r="L98" s="157"/>
    </row>
    <row r="99" s="156" customFormat="true" ht="19.95" hidden="false" customHeight="true" outlineLevel="0" collapsed="false">
      <c r="B99" s="157"/>
      <c r="D99" s="158" t="s">
        <v>96</v>
      </c>
      <c r="E99" s="159"/>
      <c r="F99" s="159"/>
      <c r="G99" s="159"/>
      <c r="H99" s="159"/>
      <c r="I99" s="159"/>
      <c r="J99" s="160" t="n">
        <f aca="false">J184</f>
        <v>0</v>
      </c>
      <c r="L99" s="157"/>
    </row>
    <row r="100" s="151" customFormat="true" ht="24.95" hidden="false" customHeight="true" outlineLevel="0" collapsed="false">
      <c r="B100" s="152"/>
      <c r="D100" s="153" t="s">
        <v>97</v>
      </c>
      <c r="E100" s="154"/>
      <c r="F100" s="154"/>
      <c r="G100" s="154"/>
      <c r="H100" s="154"/>
      <c r="I100" s="154"/>
      <c r="J100" s="155" t="n">
        <f aca="false">J186</f>
        <v>0</v>
      </c>
      <c r="L100" s="152"/>
    </row>
    <row r="101" s="156" customFormat="true" ht="19.95" hidden="false" customHeight="true" outlineLevel="0" collapsed="false">
      <c r="B101" s="157"/>
      <c r="D101" s="158" t="s">
        <v>98</v>
      </c>
      <c r="E101" s="159"/>
      <c r="F101" s="159"/>
      <c r="G101" s="159"/>
      <c r="H101" s="159"/>
      <c r="I101" s="159"/>
      <c r="J101" s="160" t="n">
        <f aca="false">J187</f>
        <v>0</v>
      </c>
      <c r="L101" s="157"/>
    </row>
    <row r="102" s="156" customFormat="true" ht="19.95" hidden="false" customHeight="true" outlineLevel="0" collapsed="false">
      <c r="B102" s="157"/>
      <c r="D102" s="158" t="s">
        <v>99</v>
      </c>
      <c r="E102" s="159"/>
      <c r="F102" s="159"/>
      <c r="G102" s="159"/>
      <c r="H102" s="159"/>
      <c r="I102" s="159"/>
      <c r="J102" s="160" t="n">
        <f aca="false">J208</f>
        <v>0</v>
      </c>
      <c r="L102" s="157"/>
    </row>
    <row r="103" s="156" customFormat="true" ht="19.95" hidden="false" customHeight="true" outlineLevel="0" collapsed="false">
      <c r="B103" s="157"/>
      <c r="D103" s="158" t="s">
        <v>100</v>
      </c>
      <c r="E103" s="159"/>
      <c r="F103" s="159"/>
      <c r="G103" s="159"/>
      <c r="H103" s="159"/>
      <c r="I103" s="159"/>
      <c r="J103" s="160" t="n">
        <f aca="false">J214</f>
        <v>0</v>
      </c>
      <c r="L103" s="157"/>
    </row>
    <row r="104" s="156" customFormat="true" ht="19.95" hidden="false" customHeight="true" outlineLevel="0" collapsed="false">
      <c r="B104" s="157"/>
      <c r="D104" s="158" t="s">
        <v>101</v>
      </c>
      <c r="E104" s="159"/>
      <c r="F104" s="159"/>
      <c r="G104" s="159"/>
      <c r="H104" s="159"/>
      <c r="I104" s="159"/>
      <c r="J104" s="160" t="n">
        <f aca="false">J238</f>
        <v>0</v>
      </c>
      <c r="L104" s="157"/>
    </row>
    <row r="105" s="151" customFormat="true" ht="24.95" hidden="false" customHeight="true" outlineLevel="0" collapsed="false">
      <c r="B105" s="152"/>
      <c r="D105" s="153" t="s">
        <v>102</v>
      </c>
      <c r="E105" s="154"/>
      <c r="F105" s="154"/>
      <c r="G105" s="154"/>
      <c r="H105" s="154"/>
      <c r="I105" s="154"/>
      <c r="J105" s="155" t="n">
        <f aca="false">J259</f>
        <v>0</v>
      </c>
      <c r="L105" s="152"/>
    </row>
    <row r="106" s="156" customFormat="true" ht="19.95" hidden="false" customHeight="true" outlineLevel="0" collapsed="false">
      <c r="B106" s="157"/>
      <c r="D106" s="158" t="s">
        <v>103</v>
      </c>
      <c r="E106" s="159"/>
      <c r="F106" s="159"/>
      <c r="G106" s="159"/>
      <c r="H106" s="159"/>
      <c r="I106" s="159"/>
      <c r="J106" s="160" t="n">
        <f aca="false">J260</f>
        <v>0</v>
      </c>
      <c r="L106" s="157"/>
    </row>
    <row r="107" s="111" customFormat="true" ht="21.85" hidden="false" customHeight="true" outlineLevel="0" collapsed="false">
      <c r="A107" s="107"/>
      <c r="B107" s="108"/>
      <c r="C107" s="107"/>
      <c r="D107" s="107"/>
      <c r="E107" s="107"/>
      <c r="F107" s="107"/>
      <c r="G107" s="107"/>
      <c r="H107" s="107"/>
      <c r="I107" s="107"/>
      <c r="J107" s="107"/>
      <c r="K107" s="107"/>
      <c r="L107" s="110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</row>
    <row r="108" s="111" customFormat="true" ht="6.95" hidden="false" customHeight="true" outlineLevel="0" collapsed="false">
      <c r="A108" s="107"/>
      <c r="B108" s="143"/>
      <c r="C108" s="144"/>
      <c r="D108" s="144"/>
      <c r="E108" s="144"/>
      <c r="F108" s="144"/>
      <c r="G108" s="144"/>
      <c r="H108" s="144"/>
      <c r="I108" s="144"/>
      <c r="J108" s="144"/>
      <c r="K108" s="144"/>
      <c r="L108" s="110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12" s="111" customFormat="true" ht="6.95" hidden="false" customHeight="true" outlineLevel="0" collapsed="false">
      <c r="A112" s="107"/>
      <c r="B112" s="145"/>
      <c r="C112" s="146"/>
      <c r="D112" s="146"/>
      <c r="E112" s="146"/>
      <c r="F112" s="146"/>
      <c r="G112" s="146"/>
      <c r="H112" s="146"/>
      <c r="I112" s="146"/>
      <c r="J112" s="146"/>
      <c r="K112" s="146"/>
      <c r="L112" s="110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</row>
    <row r="113" s="111" customFormat="true" ht="24.95" hidden="false" customHeight="true" outlineLevel="0" collapsed="false">
      <c r="A113" s="107"/>
      <c r="B113" s="108"/>
      <c r="C113" s="105" t="s">
        <v>104</v>
      </c>
      <c r="D113" s="107"/>
      <c r="E113" s="107"/>
      <c r="F113" s="107"/>
      <c r="G113" s="107"/>
      <c r="H113" s="107"/>
      <c r="I113" s="107"/>
      <c r="J113" s="107"/>
      <c r="K113" s="107"/>
      <c r="L113" s="110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="111" customFormat="true" ht="6.95" hidden="false" customHeight="true" outlineLevel="0" collapsed="false">
      <c r="A114" s="107"/>
      <c r="B114" s="108"/>
      <c r="C114" s="107"/>
      <c r="D114" s="107"/>
      <c r="E114" s="107"/>
      <c r="F114" s="107"/>
      <c r="G114" s="107"/>
      <c r="H114" s="107"/>
      <c r="I114" s="107"/>
      <c r="J114" s="107"/>
      <c r="K114" s="107"/>
      <c r="L114" s="110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="111" customFormat="true" ht="12" hidden="false" customHeight="true" outlineLevel="0" collapsed="false">
      <c r="A115" s="107"/>
      <c r="B115" s="108"/>
      <c r="C115" s="109" t="s">
        <v>16</v>
      </c>
      <c r="D115" s="107"/>
      <c r="E115" s="107"/>
      <c r="F115" s="107"/>
      <c r="G115" s="107"/>
      <c r="H115" s="107"/>
      <c r="I115" s="107"/>
      <c r="J115" s="107"/>
      <c r="K115" s="107"/>
      <c r="L115" s="110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="111" customFormat="true" ht="30" hidden="false" customHeight="true" outlineLevel="0" collapsed="false">
      <c r="A116" s="107"/>
      <c r="B116" s="108"/>
      <c r="C116" s="107"/>
      <c r="D116" s="107"/>
      <c r="E116" s="112" t="str">
        <f aca="false">E7</f>
        <v>CPS ZAHRADA - OPRAVA BALKONŮ - TYP A - 2 ks (2.np + 3.np)</v>
      </c>
      <c r="F116" s="112"/>
      <c r="G116" s="112"/>
      <c r="H116" s="112"/>
      <c r="I116" s="107"/>
      <c r="J116" s="107"/>
      <c r="K116" s="107"/>
      <c r="L116" s="110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="111" customFormat="true" ht="6.95" hidden="false" customHeight="true" outlineLevel="0" collapsed="false">
      <c r="A117" s="107"/>
      <c r="B117" s="108"/>
      <c r="C117" s="107"/>
      <c r="D117" s="107"/>
      <c r="E117" s="107"/>
      <c r="F117" s="107"/>
      <c r="G117" s="107"/>
      <c r="H117" s="107"/>
      <c r="I117" s="107"/>
      <c r="J117" s="107"/>
      <c r="K117" s="107"/>
      <c r="L117" s="110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="111" customFormat="true" ht="12" hidden="false" customHeight="true" outlineLevel="0" collapsed="false">
      <c r="A118" s="107"/>
      <c r="B118" s="108"/>
      <c r="C118" s="109" t="s">
        <v>21</v>
      </c>
      <c r="D118" s="107"/>
      <c r="E118" s="107"/>
      <c r="F118" s="113" t="str">
        <f aca="false">F10</f>
        <v>Bystřice pod Hostýnem</v>
      </c>
      <c r="G118" s="107"/>
      <c r="H118" s="107"/>
      <c r="I118" s="109" t="s">
        <v>23</v>
      </c>
      <c r="J118" s="114" t="str">
        <f aca="false">IF(J10="","",J10)</f>
        <v>2. 6. 2022</v>
      </c>
      <c r="K118" s="107"/>
      <c r="L118" s="110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="111" customFormat="true" ht="6.95" hidden="false" customHeight="true" outlineLevel="0" collapsed="false">
      <c r="A119" s="107"/>
      <c r="B119" s="108"/>
      <c r="C119" s="107"/>
      <c r="D119" s="107"/>
      <c r="E119" s="107"/>
      <c r="F119" s="107"/>
      <c r="G119" s="107"/>
      <c r="H119" s="107"/>
      <c r="I119" s="107"/>
      <c r="J119" s="107"/>
      <c r="K119" s="107"/>
      <c r="L119" s="110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="111" customFormat="true" ht="15.15" hidden="false" customHeight="true" outlineLevel="0" collapsed="false">
      <c r="A120" s="107"/>
      <c r="B120" s="108"/>
      <c r="C120" s="109" t="s">
        <v>27</v>
      </c>
      <c r="D120" s="107"/>
      <c r="E120" s="107"/>
      <c r="F120" s="113" t="str">
        <f aca="false">E13</f>
        <v>Město Bystřice pod Hostýnem</v>
      </c>
      <c r="G120" s="107"/>
      <c r="H120" s="107"/>
      <c r="I120" s="109" t="s">
        <v>34</v>
      </c>
      <c r="J120" s="147" t="str">
        <f aca="false">E19</f>
        <v>dnprojekce s.r.o.</v>
      </c>
      <c r="K120" s="107"/>
      <c r="L120" s="110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="111" customFormat="true" ht="15.15" hidden="false" customHeight="true" outlineLevel="0" collapsed="false">
      <c r="A121" s="107"/>
      <c r="B121" s="108"/>
      <c r="C121" s="109" t="s">
        <v>32</v>
      </c>
      <c r="D121" s="107"/>
      <c r="E121" s="107"/>
      <c r="F121" s="113" t="str">
        <f aca="false">IF(E16="","",E16)</f>
        <v>Vyplň údaj</v>
      </c>
      <c r="G121" s="107"/>
      <c r="H121" s="107"/>
      <c r="I121" s="109" t="s">
        <v>38</v>
      </c>
      <c r="J121" s="147" t="str">
        <f aca="false">E22</f>
        <v>dnprojekce s.r.o.</v>
      </c>
      <c r="K121" s="107"/>
      <c r="L121" s="110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</row>
    <row r="122" s="111" customFormat="true" ht="10.3" hidden="false" customHeight="true" outlineLevel="0" collapsed="false">
      <c r="A122" s="107"/>
      <c r="B122" s="108"/>
      <c r="C122" s="107"/>
      <c r="D122" s="107"/>
      <c r="E122" s="107"/>
      <c r="F122" s="107"/>
      <c r="G122" s="107"/>
      <c r="H122" s="107"/>
      <c r="I122" s="107"/>
      <c r="J122" s="107"/>
      <c r="K122" s="107"/>
      <c r="L122" s="110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</row>
    <row r="123" s="171" customFormat="true" ht="29.3" hidden="false" customHeight="true" outlineLevel="0" collapsed="false">
      <c r="A123" s="161"/>
      <c r="B123" s="162"/>
      <c r="C123" s="163" t="s">
        <v>105</v>
      </c>
      <c r="D123" s="164" t="s">
        <v>65</v>
      </c>
      <c r="E123" s="164" t="s">
        <v>61</v>
      </c>
      <c r="F123" s="164" t="s">
        <v>62</v>
      </c>
      <c r="G123" s="164" t="s">
        <v>106</v>
      </c>
      <c r="H123" s="164" t="s">
        <v>107</v>
      </c>
      <c r="I123" s="164" t="s">
        <v>108</v>
      </c>
      <c r="J123" s="165" t="s">
        <v>89</v>
      </c>
      <c r="K123" s="166" t="s">
        <v>109</v>
      </c>
      <c r="L123" s="167"/>
      <c r="M123" s="168"/>
      <c r="N123" s="169" t="s">
        <v>44</v>
      </c>
      <c r="O123" s="169" t="s">
        <v>110</v>
      </c>
      <c r="P123" s="169" t="s">
        <v>111</v>
      </c>
      <c r="Q123" s="169" t="s">
        <v>112</v>
      </c>
      <c r="R123" s="169" t="s">
        <v>113</v>
      </c>
      <c r="S123" s="169" t="s">
        <v>114</v>
      </c>
      <c r="T123" s="170" t="s">
        <v>115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="111" customFormat="true" ht="22.8" hidden="false" customHeight="true" outlineLevel="0" collapsed="false">
      <c r="A124" s="107"/>
      <c r="B124" s="108"/>
      <c r="C124" s="172" t="s">
        <v>116</v>
      </c>
      <c r="D124" s="107"/>
      <c r="E124" s="107"/>
      <c r="F124" s="107"/>
      <c r="G124" s="107"/>
      <c r="H124" s="107"/>
      <c r="I124" s="107"/>
      <c r="J124" s="173" t="n">
        <f aca="false">BK124</f>
        <v>0</v>
      </c>
      <c r="K124" s="107"/>
      <c r="L124" s="108"/>
      <c r="M124" s="174"/>
      <c r="N124" s="175"/>
      <c r="O124" s="122"/>
      <c r="P124" s="176" t="n">
        <f aca="false">P125+P186+P259</f>
        <v>0</v>
      </c>
      <c r="Q124" s="122"/>
      <c r="R124" s="176" t="n">
        <f aca="false">R125+R186+R259</f>
        <v>0.75615506</v>
      </c>
      <c r="S124" s="122"/>
      <c r="T124" s="177" t="n">
        <f aca="false">T125+T186+T259</f>
        <v>1.9510498</v>
      </c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T124" s="101" t="s">
        <v>79</v>
      </c>
      <c r="AU124" s="101" t="s">
        <v>91</v>
      </c>
      <c r="BK124" s="178" t="n">
        <f aca="false">BK125+BK186+BK259</f>
        <v>0</v>
      </c>
    </row>
    <row r="125" s="179" customFormat="true" ht="25.9" hidden="false" customHeight="true" outlineLevel="0" collapsed="false">
      <c r="B125" s="180"/>
      <c r="D125" s="181" t="s">
        <v>79</v>
      </c>
      <c r="E125" s="182" t="s">
        <v>117</v>
      </c>
      <c r="F125" s="182" t="s">
        <v>118</v>
      </c>
      <c r="J125" s="183" t="n">
        <f aca="false">BK125</f>
        <v>0</v>
      </c>
      <c r="L125" s="180"/>
      <c r="M125" s="184"/>
      <c r="N125" s="185"/>
      <c r="O125" s="185"/>
      <c r="P125" s="186" t="n">
        <f aca="false">P126+P154+P178+P184</f>
        <v>0</v>
      </c>
      <c r="Q125" s="185"/>
      <c r="R125" s="186" t="n">
        <f aca="false">R126+R154+R178+R184</f>
        <v>0.11174794</v>
      </c>
      <c r="S125" s="185"/>
      <c r="T125" s="187" t="n">
        <f aca="false">T126+T154+T178+T184</f>
        <v>1.3748208</v>
      </c>
      <c r="AR125" s="181" t="s">
        <v>7</v>
      </c>
      <c r="AT125" s="188" t="s">
        <v>79</v>
      </c>
      <c r="AU125" s="188" t="s">
        <v>80</v>
      </c>
      <c r="AY125" s="181" t="s">
        <v>119</v>
      </c>
      <c r="BK125" s="189" t="n">
        <f aca="false">BK126+BK154+BK178+BK184</f>
        <v>0</v>
      </c>
    </row>
    <row r="126" s="179" customFormat="true" ht="22.8" hidden="false" customHeight="true" outlineLevel="0" collapsed="false">
      <c r="B126" s="180"/>
      <c r="D126" s="181" t="s">
        <v>79</v>
      </c>
      <c r="E126" s="190" t="s">
        <v>120</v>
      </c>
      <c r="F126" s="190" t="s">
        <v>121</v>
      </c>
      <c r="J126" s="191" t="n">
        <f aca="false">BK126</f>
        <v>0</v>
      </c>
      <c r="L126" s="180"/>
      <c r="M126" s="184"/>
      <c r="N126" s="185"/>
      <c r="O126" s="185"/>
      <c r="P126" s="186" t="n">
        <f aca="false">SUM(P127:P153)</f>
        <v>0</v>
      </c>
      <c r="Q126" s="185"/>
      <c r="R126" s="186" t="n">
        <f aca="false">SUM(R127:R153)</f>
        <v>0.05152594</v>
      </c>
      <c r="S126" s="185"/>
      <c r="T126" s="187" t="n">
        <f aca="false">SUM(T127:T153)</f>
        <v>0</v>
      </c>
      <c r="AR126" s="181" t="s">
        <v>7</v>
      </c>
      <c r="AT126" s="188" t="s">
        <v>79</v>
      </c>
      <c r="AU126" s="188" t="s">
        <v>7</v>
      </c>
      <c r="AY126" s="181" t="s">
        <v>119</v>
      </c>
      <c r="BK126" s="189" t="n">
        <f aca="false">SUM(BK127:BK153)</f>
        <v>0</v>
      </c>
    </row>
    <row r="127" s="111" customFormat="true" ht="21.75" hidden="false" customHeight="true" outlineLevel="0" collapsed="false">
      <c r="A127" s="107"/>
      <c r="B127" s="108"/>
      <c r="C127" s="192" t="s">
        <v>7</v>
      </c>
      <c r="D127" s="192" t="s">
        <v>122</v>
      </c>
      <c r="E127" s="193" t="s">
        <v>123</v>
      </c>
      <c r="F127" s="194" t="s">
        <v>124</v>
      </c>
      <c r="G127" s="195" t="s">
        <v>125</v>
      </c>
      <c r="H127" s="196" t="n">
        <v>1.44</v>
      </c>
      <c r="I127" s="197"/>
      <c r="J127" s="198" t="n">
        <f aca="false">ROUND(I127*H127,0)</f>
        <v>0</v>
      </c>
      <c r="K127" s="199"/>
      <c r="L127" s="108"/>
      <c r="M127" s="200"/>
      <c r="N127" s="201" t="s">
        <v>46</v>
      </c>
      <c r="O127" s="202"/>
      <c r="P127" s="203" t="n">
        <f aca="false">O127*H127</f>
        <v>0</v>
      </c>
      <c r="Q127" s="203" t="n">
        <v>0.00026</v>
      </c>
      <c r="R127" s="203" t="n">
        <f aca="false">Q127*H127</f>
        <v>0.0003744</v>
      </c>
      <c r="S127" s="203" t="n">
        <v>0</v>
      </c>
      <c r="T127" s="204" t="n">
        <f aca="false">S127*H127</f>
        <v>0</v>
      </c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R127" s="205" t="s">
        <v>126</v>
      </c>
      <c r="AT127" s="205" t="s">
        <v>122</v>
      </c>
      <c r="AU127" s="205" t="s">
        <v>127</v>
      </c>
      <c r="AY127" s="101" t="s">
        <v>119</v>
      </c>
      <c r="BE127" s="206" t="n">
        <f aca="false">IF(N127="základní",J127,0)</f>
        <v>0</v>
      </c>
      <c r="BF127" s="206" t="n">
        <f aca="false">IF(N127="snížená",J127,0)</f>
        <v>0</v>
      </c>
      <c r="BG127" s="206" t="n">
        <f aca="false">IF(N127="zákl. přenesená",J127,0)</f>
        <v>0</v>
      </c>
      <c r="BH127" s="206" t="n">
        <f aca="false">IF(N127="sníž. přenesená",J127,0)</f>
        <v>0</v>
      </c>
      <c r="BI127" s="206" t="n">
        <f aca="false">IF(N127="nulová",J127,0)</f>
        <v>0</v>
      </c>
      <c r="BJ127" s="101" t="s">
        <v>127</v>
      </c>
      <c r="BK127" s="206" t="n">
        <f aca="false">ROUND(I127*H127,0)</f>
        <v>0</v>
      </c>
      <c r="BL127" s="101" t="s">
        <v>126</v>
      </c>
      <c r="BM127" s="205" t="s">
        <v>128</v>
      </c>
    </row>
    <row r="128" s="207" customFormat="true" ht="12.8" hidden="false" customHeight="false" outlineLevel="0" collapsed="false">
      <c r="B128" s="208"/>
      <c r="D128" s="209" t="s">
        <v>129</v>
      </c>
      <c r="E128" s="210"/>
      <c r="F128" s="211" t="s">
        <v>130</v>
      </c>
      <c r="H128" s="210"/>
      <c r="L128" s="208"/>
      <c r="M128" s="212"/>
      <c r="N128" s="213"/>
      <c r="O128" s="213"/>
      <c r="P128" s="213"/>
      <c r="Q128" s="213"/>
      <c r="R128" s="213"/>
      <c r="S128" s="213"/>
      <c r="T128" s="214"/>
      <c r="AT128" s="210" t="s">
        <v>129</v>
      </c>
      <c r="AU128" s="210" t="s">
        <v>127</v>
      </c>
      <c r="AV128" s="207" t="s">
        <v>7</v>
      </c>
      <c r="AW128" s="207" t="s">
        <v>37</v>
      </c>
      <c r="AX128" s="207" t="s">
        <v>80</v>
      </c>
      <c r="AY128" s="210" t="s">
        <v>119</v>
      </c>
    </row>
    <row r="129" s="215" customFormat="true" ht="12.8" hidden="false" customHeight="false" outlineLevel="0" collapsed="false">
      <c r="B129" s="216"/>
      <c r="D129" s="209" t="s">
        <v>129</v>
      </c>
      <c r="E129" s="217"/>
      <c r="F129" s="218" t="s">
        <v>131</v>
      </c>
      <c r="H129" s="219" t="n">
        <v>1.44</v>
      </c>
      <c r="L129" s="216"/>
      <c r="M129" s="220"/>
      <c r="N129" s="221"/>
      <c r="O129" s="221"/>
      <c r="P129" s="221"/>
      <c r="Q129" s="221"/>
      <c r="R129" s="221"/>
      <c r="S129" s="221"/>
      <c r="T129" s="222"/>
      <c r="AT129" s="217" t="s">
        <v>129</v>
      </c>
      <c r="AU129" s="217" t="s">
        <v>127</v>
      </c>
      <c r="AV129" s="215" t="s">
        <v>127</v>
      </c>
      <c r="AW129" s="215" t="s">
        <v>37</v>
      </c>
      <c r="AX129" s="215" t="s">
        <v>7</v>
      </c>
      <c r="AY129" s="217" t="s">
        <v>119</v>
      </c>
    </row>
    <row r="130" s="111" customFormat="true" ht="24.15" hidden="false" customHeight="true" outlineLevel="0" collapsed="false">
      <c r="A130" s="107"/>
      <c r="B130" s="108"/>
      <c r="C130" s="192" t="s">
        <v>127</v>
      </c>
      <c r="D130" s="192" t="s">
        <v>122</v>
      </c>
      <c r="E130" s="193" t="s">
        <v>132</v>
      </c>
      <c r="F130" s="194" t="s">
        <v>133</v>
      </c>
      <c r="G130" s="195" t="s">
        <v>125</v>
      </c>
      <c r="H130" s="196" t="n">
        <v>1.44</v>
      </c>
      <c r="I130" s="197"/>
      <c r="J130" s="198" t="n">
        <f aca="false">ROUND(I130*H130,0)</f>
        <v>0</v>
      </c>
      <c r="K130" s="199"/>
      <c r="L130" s="108"/>
      <c r="M130" s="200"/>
      <c r="N130" s="201" t="s">
        <v>46</v>
      </c>
      <c r="O130" s="202"/>
      <c r="P130" s="203" t="n">
        <f aca="false">O130*H130</f>
        <v>0</v>
      </c>
      <c r="Q130" s="203" t="n">
        <v>0.00438</v>
      </c>
      <c r="R130" s="203" t="n">
        <f aca="false">Q130*H130</f>
        <v>0.0063072</v>
      </c>
      <c r="S130" s="203" t="n">
        <v>0</v>
      </c>
      <c r="T130" s="204" t="n">
        <f aca="false">S130*H130</f>
        <v>0</v>
      </c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R130" s="205" t="s">
        <v>126</v>
      </c>
      <c r="AT130" s="205" t="s">
        <v>122</v>
      </c>
      <c r="AU130" s="205" t="s">
        <v>127</v>
      </c>
      <c r="AY130" s="101" t="s">
        <v>119</v>
      </c>
      <c r="BE130" s="206" t="n">
        <f aca="false">IF(N130="základní",J130,0)</f>
        <v>0</v>
      </c>
      <c r="BF130" s="206" t="n">
        <f aca="false">IF(N130="snížená",J130,0)</f>
        <v>0</v>
      </c>
      <c r="BG130" s="206" t="n">
        <f aca="false">IF(N130="zákl. přenesená",J130,0)</f>
        <v>0</v>
      </c>
      <c r="BH130" s="206" t="n">
        <f aca="false">IF(N130="sníž. přenesená",J130,0)</f>
        <v>0</v>
      </c>
      <c r="BI130" s="206" t="n">
        <f aca="false">IF(N130="nulová",J130,0)</f>
        <v>0</v>
      </c>
      <c r="BJ130" s="101" t="s">
        <v>127</v>
      </c>
      <c r="BK130" s="206" t="n">
        <f aca="false">ROUND(I130*H130,0)</f>
        <v>0</v>
      </c>
      <c r="BL130" s="101" t="s">
        <v>126</v>
      </c>
      <c r="BM130" s="205" t="s">
        <v>134</v>
      </c>
    </row>
    <row r="131" s="111" customFormat="true" ht="24.15" hidden="false" customHeight="true" outlineLevel="0" collapsed="false">
      <c r="A131" s="107"/>
      <c r="B131" s="108"/>
      <c r="C131" s="192" t="s">
        <v>135</v>
      </c>
      <c r="D131" s="192" t="s">
        <v>122</v>
      </c>
      <c r="E131" s="193" t="s">
        <v>136</v>
      </c>
      <c r="F131" s="194" t="s">
        <v>137</v>
      </c>
      <c r="G131" s="195" t="s">
        <v>125</v>
      </c>
      <c r="H131" s="196" t="n">
        <v>1.44</v>
      </c>
      <c r="I131" s="197"/>
      <c r="J131" s="198" t="n">
        <f aca="false">ROUND(I131*H131,0)</f>
        <v>0</v>
      </c>
      <c r="K131" s="199"/>
      <c r="L131" s="108"/>
      <c r="M131" s="200"/>
      <c r="N131" s="201" t="s">
        <v>46</v>
      </c>
      <c r="O131" s="202"/>
      <c r="P131" s="203" t="n">
        <f aca="false">O131*H131</f>
        <v>0</v>
      </c>
      <c r="Q131" s="203" t="n">
        <v>0.0003</v>
      </c>
      <c r="R131" s="203" t="n">
        <f aca="false">Q131*H131</f>
        <v>0.000432</v>
      </c>
      <c r="S131" s="203" t="n">
        <v>0</v>
      </c>
      <c r="T131" s="204" t="n">
        <f aca="false">S131*H131</f>
        <v>0</v>
      </c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R131" s="205" t="s">
        <v>126</v>
      </c>
      <c r="AT131" s="205" t="s">
        <v>122</v>
      </c>
      <c r="AU131" s="205" t="s">
        <v>127</v>
      </c>
      <c r="AY131" s="101" t="s">
        <v>119</v>
      </c>
      <c r="BE131" s="206" t="n">
        <f aca="false">IF(N131="základní",J131,0)</f>
        <v>0</v>
      </c>
      <c r="BF131" s="206" t="n">
        <f aca="false">IF(N131="snížená",J131,0)</f>
        <v>0</v>
      </c>
      <c r="BG131" s="206" t="n">
        <f aca="false">IF(N131="zákl. přenesená",J131,0)</f>
        <v>0</v>
      </c>
      <c r="BH131" s="206" t="n">
        <f aca="false">IF(N131="sníž. přenesená",J131,0)</f>
        <v>0</v>
      </c>
      <c r="BI131" s="206" t="n">
        <f aca="false">IF(N131="nulová",J131,0)</f>
        <v>0</v>
      </c>
      <c r="BJ131" s="101" t="s">
        <v>127</v>
      </c>
      <c r="BK131" s="206" t="n">
        <f aca="false">ROUND(I131*H131,0)</f>
        <v>0</v>
      </c>
      <c r="BL131" s="101" t="s">
        <v>126</v>
      </c>
      <c r="BM131" s="205" t="s">
        <v>138</v>
      </c>
    </row>
    <row r="132" s="111" customFormat="true" ht="24.15" hidden="false" customHeight="true" outlineLevel="0" collapsed="false">
      <c r="A132" s="107"/>
      <c r="B132" s="108"/>
      <c r="C132" s="192" t="s">
        <v>126</v>
      </c>
      <c r="D132" s="192" t="s">
        <v>122</v>
      </c>
      <c r="E132" s="193" t="s">
        <v>139</v>
      </c>
      <c r="F132" s="194" t="s">
        <v>140</v>
      </c>
      <c r="G132" s="195" t="s">
        <v>125</v>
      </c>
      <c r="H132" s="196" t="n">
        <v>1.44</v>
      </c>
      <c r="I132" s="197"/>
      <c r="J132" s="198" t="n">
        <f aca="false">ROUND(I132*H132,0)</f>
        <v>0</v>
      </c>
      <c r="K132" s="199"/>
      <c r="L132" s="108"/>
      <c r="M132" s="200"/>
      <c r="N132" s="201" t="s">
        <v>46</v>
      </c>
      <c r="O132" s="202"/>
      <c r="P132" s="203" t="n">
        <f aca="false">O132*H132</f>
        <v>0</v>
      </c>
      <c r="Q132" s="203" t="n">
        <v>0.00285</v>
      </c>
      <c r="R132" s="203" t="n">
        <f aca="false">Q132*H132</f>
        <v>0.004104</v>
      </c>
      <c r="S132" s="203" t="n">
        <v>0</v>
      </c>
      <c r="T132" s="204" t="n">
        <f aca="false">S132*H132</f>
        <v>0</v>
      </c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R132" s="205" t="s">
        <v>126</v>
      </c>
      <c r="AT132" s="205" t="s">
        <v>122</v>
      </c>
      <c r="AU132" s="205" t="s">
        <v>127</v>
      </c>
      <c r="AY132" s="101" t="s">
        <v>119</v>
      </c>
      <c r="BE132" s="206" t="n">
        <f aca="false">IF(N132="základní",J132,0)</f>
        <v>0</v>
      </c>
      <c r="BF132" s="206" t="n">
        <f aca="false">IF(N132="snížená",J132,0)</f>
        <v>0</v>
      </c>
      <c r="BG132" s="206" t="n">
        <f aca="false">IF(N132="zákl. přenesená",J132,0)</f>
        <v>0</v>
      </c>
      <c r="BH132" s="206" t="n">
        <f aca="false">IF(N132="sníž. přenesená",J132,0)</f>
        <v>0</v>
      </c>
      <c r="BI132" s="206" t="n">
        <f aca="false">IF(N132="nulová",J132,0)</f>
        <v>0</v>
      </c>
      <c r="BJ132" s="101" t="s">
        <v>127</v>
      </c>
      <c r="BK132" s="206" t="n">
        <f aca="false">ROUND(I132*H132,0)</f>
        <v>0</v>
      </c>
      <c r="BL132" s="101" t="s">
        <v>126</v>
      </c>
      <c r="BM132" s="205" t="s">
        <v>141</v>
      </c>
    </row>
    <row r="133" s="111" customFormat="true" ht="16.5" hidden="false" customHeight="true" outlineLevel="0" collapsed="false">
      <c r="A133" s="107"/>
      <c r="B133" s="108"/>
      <c r="C133" s="192" t="s">
        <v>142</v>
      </c>
      <c r="D133" s="192" t="s">
        <v>122</v>
      </c>
      <c r="E133" s="193" t="s">
        <v>143</v>
      </c>
      <c r="F133" s="194" t="s">
        <v>144</v>
      </c>
      <c r="G133" s="195" t="s">
        <v>125</v>
      </c>
      <c r="H133" s="196" t="n">
        <v>5.046</v>
      </c>
      <c r="I133" s="197"/>
      <c r="J133" s="198" t="n">
        <f aca="false">ROUND(I133*H133,0)</f>
        <v>0</v>
      </c>
      <c r="K133" s="199"/>
      <c r="L133" s="108"/>
      <c r="M133" s="200"/>
      <c r="N133" s="201" t="s">
        <v>46</v>
      </c>
      <c r="O133" s="202"/>
      <c r="P133" s="203" t="n">
        <f aca="false">O133*H133</f>
        <v>0</v>
      </c>
      <c r="Q133" s="203" t="n">
        <v>0.00026</v>
      </c>
      <c r="R133" s="203" t="n">
        <f aca="false">Q133*H133</f>
        <v>0.00131196</v>
      </c>
      <c r="S133" s="203" t="n">
        <v>0</v>
      </c>
      <c r="T133" s="204" t="n">
        <f aca="false">S133*H133</f>
        <v>0</v>
      </c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R133" s="205" t="s">
        <v>126</v>
      </c>
      <c r="AT133" s="205" t="s">
        <v>122</v>
      </c>
      <c r="AU133" s="205" t="s">
        <v>127</v>
      </c>
      <c r="AY133" s="101" t="s">
        <v>119</v>
      </c>
      <c r="BE133" s="206" t="n">
        <f aca="false">IF(N133="základní",J133,0)</f>
        <v>0</v>
      </c>
      <c r="BF133" s="206" t="n">
        <f aca="false">IF(N133="snížená",J133,0)</f>
        <v>0</v>
      </c>
      <c r="BG133" s="206" t="n">
        <f aca="false">IF(N133="zákl. přenesená",J133,0)</f>
        <v>0</v>
      </c>
      <c r="BH133" s="206" t="n">
        <f aca="false">IF(N133="sníž. přenesená",J133,0)</f>
        <v>0</v>
      </c>
      <c r="BI133" s="206" t="n">
        <f aca="false">IF(N133="nulová",J133,0)</f>
        <v>0</v>
      </c>
      <c r="BJ133" s="101" t="s">
        <v>127</v>
      </c>
      <c r="BK133" s="206" t="n">
        <f aca="false">ROUND(I133*H133,0)</f>
        <v>0</v>
      </c>
      <c r="BL133" s="101" t="s">
        <v>126</v>
      </c>
      <c r="BM133" s="205" t="s">
        <v>145</v>
      </c>
    </row>
    <row r="134" s="207" customFormat="true" ht="12.8" hidden="false" customHeight="false" outlineLevel="0" collapsed="false">
      <c r="B134" s="208"/>
      <c r="D134" s="209" t="s">
        <v>129</v>
      </c>
      <c r="E134" s="210"/>
      <c r="F134" s="211" t="s">
        <v>146</v>
      </c>
      <c r="H134" s="210"/>
      <c r="L134" s="208"/>
      <c r="M134" s="212"/>
      <c r="N134" s="213"/>
      <c r="O134" s="213"/>
      <c r="P134" s="213"/>
      <c r="Q134" s="213"/>
      <c r="R134" s="213"/>
      <c r="S134" s="213"/>
      <c r="T134" s="214"/>
      <c r="AT134" s="210" t="s">
        <v>129</v>
      </c>
      <c r="AU134" s="210" t="s">
        <v>127</v>
      </c>
      <c r="AV134" s="207" t="s">
        <v>7</v>
      </c>
      <c r="AW134" s="207" t="s">
        <v>37</v>
      </c>
      <c r="AX134" s="207" t="s">
        <v>80</v>
      </c>
      <c r="AY134" s="210" t="s">
        <v>119</v>
      </c>
    </row>
    <row r="135" s="215" customFormat="true" ht="12.8" hidden="false" customHeight="false" outlineLevel="0" collapsed="false">
      <c r="B135" s="216"/>
      <c r="D135" s="209" t="s">
        <v>129</v>
      </c>
      <c r="E135" s="217"/>
      <c r="F135" s="218" t="s">
        <v>147</v>
      </c>
      <c r="H135" s="219" t="n">
        <v>0.486</v>
      </c>
      <c r="L135" s="216"/>
      <c r="M135" s="220"/>
      <c r="N135" s="221"/>
      <c r="O135" s="221"/>
      <c r="P135" s="221"/>
      <c r="Q135" s="221"/>
      <c r="R135" s="221"/>
      <c r="S135" s="221"/>
      <c r="T135" s="222"/>
      <c r="AT135" s="217" t="s">
        <v>129</v>
      </c>
      <c r="AU135" s="217" t="s">
        <v>127</v>
      </c>
      <c r="AV135" s="215" t="s">
        <v>127</v>
      </c>
      <c r="AW135" s="215" t="s">
        <v>37</v>
      </c>
      <c r="AX135" s="215" t="s">
        <v>80</v>
      </c>
      <c r="AY135" s="217" t="s">
        <v>119</v>
      </c>
    </row>
    <row r="136" s="207" customFormat="true" ht="12.8" hidden="false" customHeight="false" outlineLevel="0" collapsed="false">
      <c r="B136" s="208"/>
      <c r="D136" s="209" t="s">
        <v>129</v>
      </c>
      <c r="E136" s="210"/>
      <c r="F136" s="211" t="s">
        <v>148</v>
      </c>
      <c r="H136" s="210"/>
      <c r="L136" s="208"/>
      <c r="M136" s="212"/>
      <c r="N136" s="213"/>
      <c r="O136" s="213"/>
      <c r="P136" s="213"/>
      <c r="Q136" s="213"/>
      <c r="R136" s="213"/>
      <c r="S136" s="213"/>
      <c r="T136" s="214"/>
      <c r="AT136" s="210" t="s">
        <v>129</v>
      </c>
      <c r="AU136" s="210" t="s">
        <v>127</v>
      </c>
      <c r="AV136" s="207" t="s">
        <v>7</v>
      </c>
      <c r="AW136" s="207" t="s">
        <v>37</v>
      </c>
      <c r="AX136" s="207" t="s">
        <v>80</v>
      </c>
      <c r="AY136" s="210" t="s">
        <v>119</v>
      </c>
    </row>
    <row r="137" s="215" customFormat="true" ht="12.8" hidden="false" customHeight="false" outlineLevel="0" collapsed="false">
      <c r="B137" s="216"/>
      <c r="D137" s="209" t="s">
        <v>129</v>
      </c>
      <c r="E137" s="217"/>
      <c r="F137" s="218" t="s">
        <v>149</v>
      </c>
      <c r="H137" s="219" t="n">
        <v>4.56</v>
      </c>
      <c r="L137" s="216"/>
      <c r="M137" s="220"/>
      <c r="N137" s="221"/>
      <c r="O137" s="221"/>
      <c r="P137" s="221"/>
      <c r="Q137" s="221"/>
      <c r="R137" s="221"/>
      <c r="S137" s="221"/>
      <c r="T137" s="222"/>
      <c r="AT137" s="217" t="s">
        <v>129</v>
      </c>
      <c r="AU137" s="217" t="s">
        <v>127</v>
      </c>
      <c r="AV137" s="215" t="s">
        <v>127</v>
      </c>
      <c r="AW137" s="215" t="s">
        <v>37</v>
      </c>
      <c r="AX137" s="215" t="s">
        <v>80</v>
      </c>
      <c r="AY137" s="217" t="s">
        <v>119</v>
      </c>
    </row>
    <row r="138" s="223" customFormat="true" ht="12.8" hidden="false" customHeight="false" outlineLevel="0" collapsed="false">
      <c r="B138" s="224"/>
      <c r="D138" s="209" t="s">
        <v>129</v>
      </c>
      <c r="E138" s="225"/>
      <c r="F138" s="226" t="s">
        <v>150</v>
      </c>
      <c r="H138" s="227" t="n">
        <v>5.046</v>
      </c>
      <c r="L138" s="224"/>
      <c r="M138" s="228"/>
      <c r="N138" s="229"/>
      <c r="O138" s="229"/>
      <c r="P138" s="229"/>
      <c r="Q138" s="229"/>
      <c r="R138" s="229"/>
      <c r="S138" s="229"/>
      <c r="T138" s="230"/>
      <c r="AT138" s="225" t="s">
        <v>129</v>
      </c>
      <c r="AU138" s="225" t="s">
        <v>127</v>
      </c>
      <c r="AV138" s="223" t="s">
        <v>126</v>
      </c>
      <c r="AW138" s="223" t="s">
        <v>37</v>
      </c>
      <c r="AX138" s="223" t="s">
        <v>7</v>
      </c>
      <c r="AY138" s="225" t="s">
        <v>119</v>
      </c>
    </row>
    <row r="139" s="111" customFormat="true" ht="24.15" hidden="false" customHeight="true" outlineLevel="0" collapsed="false">
      <c r="A139" s="107"/>
      <c r="B139" s="108"/>
      <c r="C139" s="192" t="s">
        <v>120</v>
      </c>
      <c r="D139" s="192" t="s">
        <v>122</v>
      </c>
      <c r="E139" s="193" t="s">
        <v>151</v>
      </c>
      <c r="F139" s="194" t="s">
        <v>152</v>
      </c>
      <c r="G139" s="195" t="s">
        <v>125</v>
      </c>
      <c r="H139" s="196" t="n">
        <v>5.046</v>
      </c>
      <c r="I139" s="197"/>
      <c r="J139" s="198" t="n">
        <f aca="false">ROUND(I139*H139,0)</f>
        <v>0</v>
      </c>
      <c r="K139" s="199"/>
      <c r="L139" s="108"/>
      <c r="M139" s="200"/>
      <c r="N139" s="201" t="s">
        <v>46</v>
      </c>
      <c r="O139" s="202"/>
      <c r="P139" s="203" t="n">
        <f aca="false">O139*H139</f>
        <v>0</v>
      </c>
      <c r="Q139" s="203" t="n">
        <v>0.00438</v>
      </c>
      <c r="R139" s="203" t="n">
        <f aca="false">Q139*H139</f>
        <v>0.02210148</v>
      </c>
      <c r="S139" s="203" t="n">
        <v>0</v>
      </c>
      <c r="T139" s="204" t="n">
        <f aca="false">S139*H139</f>
        <v>0</v>
      </c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R139" s="205" t="s">
        <v>126</v>
      </c>
      <c r="AT139" s="205" t="s">
        <v>122</v>
      </c>
      <c r="AU139" s="205" t="s">
        <v>127</v>
      </c>
      <c r="AY139" s="101" t="s">
        <v>119</v>
      </c>
      <c r="BE139" s="206" t="n">
        <f aca="false">IF(N139="základní",J139,0)</f>
        <v>0</v>
      </c>
      <c r="BF139" s="206" t="n">
        <f aca="false">IF(N139="snížená",J139,0)</f>
        <v>0</v>
      </c>
      <c r="BG139" s="206" t="n">
        <f aca="false">IF(N139="zákl. přenesená",J139,0)</f>
        <v>0</v>
      </c>
      <c r="BH139" s="206" t="n">
        <f aca="false">IF(N139="sníž. přenesená",J139,0)</f>
        <v>0</v>
      </c>
      <c r="BI139" s="206" t="n">
        <f aca="false">IF(N139="nulová",J139,0)</f>
        <v>0</v>
      </c>
      <c r="BJ139" s="101" t="s">
        <v>127</v>
      </c>
      <c r="BK139" s="206" t="n">
        <f aca="false">ROUND(I139*H139,0)</f>
        <v>0</v>
      </c>
      <c r="BL139" s="101" t="s">
        <v>126</v>
      </c>
      <c r="BM139" s="205" t="s">
        <v>153</v>
      </c>
    </row>
    <row r="140" s="111" customFormat="true" ht="24.15" hidden="false" customHeight="true" outlineLevel="0" collapsed="false">
      <c r="A140" s="107"/>
      <c r="B140" s="108"/>
      <c r="C140" s="192" t="s">
        <v>154</v>
      </c>
      <c r="D140" s="192" t="s">
        <v>122</v>
      </c>
      <c r="E140" s="193" t="s">
        <v>155</v>
      </c>
      <c r="F140" s="194" t="s">
        <v>156</v>
      </c>
      <c r="G140" s="195" t="s">
        <v>125</v>
      </c>
      <c r="H140" s="196" t="n">
        <v>5.046</v>
      </c>
      <c r="I140" s="197"/>
      <c r="J140" s="198" t="n">
        <f aca="false">ROUND(I140*H140,0)</f>
        <v>0</v>
      </c>
      <c r="K140" s="199"/>
      <c r="L140" s="108"/>
      <c r="M140" s="200"/>
      <c r="N140" s="201" t="s">
        <v>46</v>
      </c>
      <c r="O140" s="202"/>
      <c r="P140" s="203" t="n">
        <f aca="false">O140*H140</f>
        <v>0</v>
      </c>
      <c r="Q140" s="203" t="n">
        <v>0.0003</v>
      </c>
      <c r="R140" s="203" t="n">
        <f aca="false">Q140*H140</f>
        <v>0.0015138</v>
      </c>
      <c r="S140" s="203" t="n">
        <v>0</v>
      </c>
      <c r="T140" s="204" t="n">
        <f aca="false">S140*H140</f>
        <v>0</v>
      </c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R140" s="205" t="s">
        <v>126</v>
      </c>
      <c r="AT140" s="205" t="s">
        <v>122</v>
      </c>
      <c r="AU140" s="205" t="s">
        <v>127</v>
      </c>
      <c r="AY140" s="101" t="s">
        <v>119</v>
      </c>
      <c r="BE140" s="206" t="n">
        <f aca="false">IF(N140="základní",J140,0)</f>
        <v>0</v>
      </c>
      <c r="BF140" s="206" t="n">
        <f aca="false">IF(N140="snížená",J140,0)</f>
        <v>0</v>
      </c>
      <c r="BG140" s="206" t="n">
        <f aca="false">IF(N140="zákl. přenesená",J140,0)</f>
        <v>0</v>
      </c>
      <c r="BH140" s="206" t="n">
        <f aca="false">IF(N140="sníž. přenesená",J140,0)</f>
        <v>0</v>
      </c>
      <c r="BI140" s="206" t="n">
        <f aca="false">IF(N140="nulová",J140,0)</f>
        <v>0</v>
      </c>
      <c r="BJ140" s="101" t="s">
        <v>127</v>
      </c>
      <c r="BK140" s="206" t="n">
        <f aca="false">ROUND(I140*H140,0)</f>
        <v>0</v>
      </c>
      <c r="BL140" s="101" t="s">
        <v>126</v>
      </c>
      <c r="BM140" s="205" t="s">
        <v>157</v>
      </c>
    </row>
    <row r="141" s="111" customFormat="true" ht="24.15" hidden="false" customHeight="true" outlineLevel="0" collapsed="false">
      <c r="A141" s="107"/>
      <c r="B141" s="108"/>
      <c r="C141" s="192" t="s">
        <v>158</v>
      </c>
      <c r="D141" s="192" t="s">
        <v>122</v>
      </c>
      <c r="E141" s="193" t="s">
        <v>159</v>
      </c>
      <c r="F141" s="194" t="s">
        <v>160</v>
      </c>
      <c r="G141" s="195" t="s">
        <v>125</v>
      </c>
      <c r="H141" s="196" t="n">
        <v>5.046</v>
      </c>
      <c r="I141" s="197"/>
      <c r="J141" s="198" t="n">
        <f aca="false">ROUND(I141*H141,0)</f>
        <v>0</v>
      </c>
      <c r="K141" s="199"/>
      <c r="L141" s="108"/>
      <c r="M141" s="200"/>
      <c r="N141" s="201" t="s">
        <v>46</v>
      </c>
      <c r="O141" s="202"/>
      <c r="P141" s="203" t="n">
        <f aca="false">O141*H141</f>
        <v>0</v>
      </c>
      <c r="Q141" s="203" t="n">
        <v>0.00285</v>
      </c>
      <c r="R141" s="203" t="n">
        <f aca="false">Q141*H141</f>
        <v>0.0143811</v>
      </c>
      <c r="S141" s="203" t="n">
        <v>0</v>
      </c>
      <c r="T141" s="204" t="n">
        <f aca="false">S141*H141</f>
        <v>0</v>
      </c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R141" s="205" t="s">
        <v>126</v>
      </c>
      <c r="AT141" s="205" t="s">
        <v>122</v>
      </c>
      <c r="AU141" s="205" t="s">
        <v>127</v>
      </c>
      <c r="AY141" s="101" t="s">
        <v>119</v>
      </c>
      <c r="BE141" s="206" t="n">
        <f aca="false">IF(N141="základní",J141,0)</f>
        <v>0</v>
      </c>
      <c r="BF141" s="206" t="n">
        <f aca="false">IF(N141="snížená",J141,0)</f>
        <v>0</v>
      </c>
      <c r="BG141" s="206" t="n">
        <f aca="false">IF(N141="zákl. přenesená",J141,0)</f>
        <v>0</v>
      </c>
      <c r="BH141" s="206" t="n">
        <f aca="false">IF(N141="sníž. přenesená",J141,0)</f>
        <v>0</v>
      </c>
      <c r="BI141" s="206" t="n">
        <f aca="false">IF(N141="nulová",J141,0)</f>
        <v>0</v>
      </c>
      <c r="BJ141" s="101" t="s">
        <v>127</v>
      </c>
      <c r="BK141" s="206" t="n">
        <f aca="false">ROUND(I141*H141,0)</f>
        <v>0</v>
      </c>
      <c r="BL141" s="101" t="s">
        <v>126</v>
      </c>
      <c r="BM141" s="205" t="s">
        <v>161</v>
      </c>
    </row>
    <row r="142" s="111" customFormat="true" ht="24.15" hidden="false" customHeight="true" outlineLevel="0" collapsed="false">
      <c r="A142" s="107"/>
      <c r="B142" s="108"/>
      <c r="C142" s="192" t="s">
        <v>162</v>
      </c>
      <c r="D142" s="192" t="s">
        <v>122</v>
      </c>
      <c r="E142" s="193" t="s">
        <v>163</v>
      </c>
      <c r="F142" s="194" t="s">
        <v>164</v>
      </c>
      <c r="G142" s="195" t="s">
        <v>125</v>
      </c>
      <c r="H142" s="196" t="n">
        <v>9.36</v>
      </c>
      <c r="I142" s="197"/>
      <c r="J142" s="198" t="n">
        <f aca="false">ROUND(I142*H142,0)</f>
        <v>0</v>
      </c>
      <c r="K142" s="199"/>
      <c r="L142" s="108"/>
      <c r="M142" s="200"/>
      <c r="N142" s="201" t="s">
        <v>46</v>
      </c>
      <c r="O142" s="202"/>
      <c r="P142" s="203" t="n">
        <f aca="false">O142*H142</f>
        <v>0</v>
      </c>
      <c r="Q142" s="203" t="n">
        <v>0</v>
      </c>
      <c r="R142" s="203" t="n">
        <f aca="false">Q142*H142</f>
        <v>0</v>
      </c>
      <c r="S142" s="203" t="n">
        <v>0</v>
      </c>
      <c r="T142" s="204" t="n">
        <f aca="false">S142*H142</f>
        <v>0</v>
      </c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R142" s="205" t="s">
        <v>126</v>
      </c>
      <c r="AT142" s="205" t="s">
        <v>122</v>
      </c>
      <c r="AU142" s="205" t="s">
        <v>127</v>
      </c>
      <c r="AY142" s="101" t="s">
        <v>119</v>
      </c>
      <c r="BE142" s="206" t="n">
        <f aca="false">IF(N142="základní",J142,0)</f>
        <v>0</v>
      </c>
      <c r="BF142" s="206" t="n">
        <f aca="false">IF(N142="snížená",J142,0)</f>
        <v>0</v>
      </c>
      <c r="BG142" s="206" t="n">
        <f aca="false">IF(N142="zákl. přenesená",J142,0)</f>
        <v>0</v>
      </c>
      <c r="BH142" s="206" t="n">
        <f aca="false">IF(N142="sníž. přenesená",J142,0)</f>
        <v>0</v>
      </c>
      <c r="BI142" s="206" t="n">
        <f aca="false">IF(N142="nulová",J142,0)</f>
        <v>0</v>
      </c>
      <c r="BJ142" s="101" t="s">
        <v>127</v>
      </c>
      <c r="BK142" s="206" t="n">
        <f aca="false">ROUND(I142*H142,0)</f>
        <v>0</v>
      </c>
      <c r="BL142" s="101" t="s">
        <v>126</v>
      </c>
      <c r="BM142" s="205" t="s">
        <v>165</v>
      </c>
    </row>
    <row r="143" s="215" customFormat="true" ht="12.8" hidden="false" customHeight="false" outlineLevel="0" collapsed="false">
      <c r="B143" s="216"/>
      <c r="D143" s="209" t="s">
        <v>129</v>
      </c>
      <c r="E143" s="217"/>
      <c r="F143" s="218" t="s">
        <v>166</v>
      </c>
      <c r="H143" s="219" t="n">
        <v>3.6</v>
      </c>
      <c r="L143" s="216"/>
      <c r="M143" s="220"/>
      <c r="N143" s="221"/>
      <c r="O143" s="221"/>
      <c r="P143" s="221"/>
      <c r="Q143" s="221"/>
      <c r="R143" s="221"/>
      <c r="S143" s="221"/>
      <c r="T143" s="222"/>
      <c r="AT143" s="217" t="s">
        <v>129</v>
      </c>
      <c r="AU143" s="217" t="s">
        <v>127</v>
      </c>
      <c r="AV143" s="215" t="s">
        <v>127</v>
      </c>
      <c r="AW143" s="215" t="s">
        <v>37</v>
      </c>
      <c r="AX143" s="215" t="s">
        <v>80</v>
      </c>
      <c r="AY143" s="217" t="s">
        <v>119</v>
      </c>
    </row>
    <row r="144" s="215" customFormat="true" ht="12.8" hidden="false" customHeight="false" outlineLevel="0" collapsed="false">
      <c r="B144" s="216"/>
      <c r="D144" s="209" t="s">
        <v>129</v>
      </c>
      <c r="E144" s="217"/>
      <c r="F144" s="218" t="s">
        <v>167</v>
      </c>
      <c r="H144" s="219" t="n">
        <v>5.76</v>
      </c>
      <c r="L144" s="216"/>
      <c r="M144" s="220"/>
      <c r="N144" s="221"/>
      <c r="O144" s="221"/>
      <c r="P144" s="221"/>
      <c r="Q144" s="221"/>
      <c r="R144" s="221"/>
      <c r="S144" s="221"/>
      <c r="T144" s="222"/>
      <c r="AT144" s="217" t="s">
        <v>129</v>
      </c>
      <c r="AU144" s="217" t="s">
        <v>127</v>
      </c>
      <c r="AV144" s="215" t="s">
        <v>127</v>
      </c>
      <c r="AW144" s="215" t="s">
        <v>37</v>
      </c>
      <c r="AX144" s="215" t="s">
        <v>80</v>
      </c>
      <c r="AY144" s="217" t="s">
        <v>119</v>
      </c>
    </row>
    <row r="145" s="223" customFormat="true" ht="12.8" hidden="false" customHeight="false" outlineLevel="0" collapsed="false">
      <c r="B145" s="224"/>
      <c r="D145" s="209" t="s">
        <v>129</v>
      </c>
      <c r="E145" s="225"/>
      <c r="F145" s="226" t="s">
        <v>150</v>
      </c>
      <c r="H145" s="227" t="n">
        <v>9.36</v>
      </c>
      <c r="L145" s="224"/>
      <c r="M145" s="228"/>
      <c r="N145" s="229"/>
      <c r="O145" s="229"/>
      <c r="P145" s="229"/>
      <c r="Q145" s="229"/>
      <c r="R145" s="229"/>
      <c r="S145" s="229"/>
      <c r="T145" s="230"/>
      <c r="AT145" s="225" t="s">
        <v>129</v>
      </c>
      <c r="AU145" s="225" t="s">
        <v>127</v>
      </c>
      <c r="AV145" s="223" t="s">
        <v>126</v>
      </c>
      <c r="AW145" s="223" t="s">
        <v>37</v>
      </c>
      <c r="AX145" s="223" t="s">
        <v>7</v>
      </c>
      <c r="AY145" s="225" t="s">
        <v>119</v>
      </c>
    </row>
    <row r="146" s="111" customFormat="true" ht="24.15" hidden="false" customHeight="true" outlineLevel="0" collapsed="false">
      <c r="A146" s="107"/>
      <c r="B146" s="108"/>
      <c r="C146" s="192" t="s">
        <v>25</v>
      </c>
      <c r="D146" s="192" t="s">
        <v>122</v>
      </c>
      <c r="E146" s="193" t="s">
        <v>168</v>
      </c>
      <c r="F146" s="194" t="s">
        <v>169</v>
      </c>
      <c r="G146" s="195" t="s">
        <v>125</v>
      </c>
      <c r="H146" s="196" t="n">
        <v>6.486</v>
      </c>
      <c r="I146" s="197"/>
      <c r="J146" s="198" t="n">
        <f aca="false">ROUND(I146*H146,0)</f>
        <v>0</v>
      </c>
      <c r="K146" s="199"/>
      <c r="L146" s="108"/>
      <c r="M146" s="200"/>
      <c r="N146" s="201" t="s">
        <v>46</v>
      </c>
      <c r="O146" s="202"/>
      <c r="P146" s="203" t="n">
        <f aca="false">O146*H146</f>
        <v>0</v>
      </c>
      <c r="Q146" s="203" t="n">
        <v>0</v>
      </c>
      <c r="R146" s="203" t="n">
        <f aca="false">Q146*H146</f>
        <v>0</v>
      </c>
      <c r="S146" s="203" t="n">
        <v>0</v>
      </c>
      <c r="T146" s="204" t="n">
        <f aca="false">S146*H146</f>
        <v>0</v>
      </c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R146" s="205" t="s">
        <v>126</v>
      </c>
      <c r="AT146" s="205" t="s">
        <v>122</v>
      </c>
      <c r="AU146" s="205" t="s">
        <v>127</v>
      </c>
      <c r="AY146" s="101" t="s">
        <v>119</v>
      </c>
      <c r="BE146" s="206" t="n">
        <f aca="false">IF(N146="základní",J146,0)</f>
        <v>0</v>
      </c>
      <c r="BF146" s="206" t="n">
        <f aca="false">IF(N146="snížená",J146,0)</f>
        <v>0</v>
      </c>
      <c r="BG146" s="206" t="n">
        <f aca="false">IF(N146="zákl. přenesená",J146,0)</f>
        <v>0</v>
      </c>
      <c r="BH146" s="206" t="n">
        <f aca="false">IF(N146="sníž. přenesená",J146,0)</f>
        <v>0</v>
      </c>
      <c r="BI146" s="206" t="n">
        <f aca="false">IF(N146="nulová",J146,0)</f>
        <v>0</v>
      </c>
      <c r="BJ146" s="101" t="s">
        <v>127</v>
      </c>
      <c r="BK146" s="206" t="n">
        <f aca="false">ROUND(I146*H146,0)</f>
        <v>0</v>
      </c>
      <c r="BL146" s="101" t="s">
        <v>126</v>
      </c>
      <c r="BM146" s="205" t="s">
        <v>170</v>
      </c>
    </row>
    <row r="147" s="215" customFormat="true" ht="12.8" hidden="false" customHeight="false" outlineLevel="0" collapsed="false">
      <c r="B147" s="216"/>
      <c r="D147" s="209" t="s">
        <v>129</v>
      </c>
      <c r="E147" s="217"/>
      <c r="F147" s="218" t="s">
        <v>171</v>
      </c>
      <c r="H147" s="219" t="n">
        <v>1.44</v>
      </c>
      <c r="I147" s="231"/>
      <c r="L147" s="216"/>
      <c r="M147" s="220"/>
      <c r="N147" s="221"/>
      <c r="O147" s="221"/>
      <c r="P147" s="221"/>
      <c r="Q147" s="221"/>
      <c r="R147" s="221"/>
      <c r="S147" s="221"/>
      <c r="T147" s="222"/>
      <c r="AT147" s="217" t="s">
        <v>129</v>
      </c>
      <c r="AU147" s="217" t="s">
        <v>127</v>
      </c>
      <c r="AV147" s="215" t="s">
        <v>127</v>
      </c>
      <c r="AW147" s="215" t="s">
        <v>37</v>
      </c>
      <c r="AX147" s="215" t="s">
        <v>80</v>
      </c>
      <c r="AY147" s="217" t="s">
        <v>119</v>
      </c>
    </row>
    <row r="148" s="215" customFormat="true" ht="12.8" hidden="false" customHeight="false" outlineLevel="0" collapsed="false">
      <c r="B148" s="216"/>
      <c r="D148" s="209" t="s">
        <v>129</v>
      </c>
      <c r="E148" s="217"/>
      <c r="F148" s="218" t="s">
        <v>172</v>
      </c>
      <c r="H148" s="219" t="n">
        <v>5.046</v>
      </c>
      <c r="I148" s="231"/>
      <c r="L148" s="216"/>
      <c r="M148" s="220"/>
      <c r="N148" s="221"/>
      <c r="O148" s="221"/>
      <c r="P148" s="221"/>
      <c r="Q148" s="221"/>
      <c r="R148" s="221"/>
      <c r="S148" s="221"/>
      <c r="T148" s="222"/>
      <c r="AT148" s="217" t="s">
        <v>129</v>
      </c>
      <c r="AU148" s="217" t="s">
        <v>127</v>
      </c>
      <c r="AV148" s="215" t="s">
        <v>127</v>
      </c>
      <c r="AW148" s="215" t="s">
        <v>37</v>
      </c>
      <c r="AX148" s="215" t="s">
        <v>80</v>
      </c>
      <c r="AY148" s="217" t="s">
        <v>119</v>
      </c>
    </row>
    <row r="149" s="223" customFormat="true" ht="12.8" hidden="false" customHeight="false" outlineLevel="0" collapsed="false">
      <c r="B149" s="224"/>
      <c r="D149" s="209" t="s">
        <v>129</v>
      </c>
      <c r="E149" s="225"/>
      <c r="F149" s="226" t="s">
        <v>150</v>
      </c>
      <c r="H149" s="227" t="n">
        <v>6.486</v>
      </c>
      <c r="I149" s="232"/>
      <c r="L149" s="224"/>
      <c r="M149" s="228"/>
      <c r="N149" s="229"/>
      <c r="O149" s="229"/>
      <c r="P149" s="229"/>
      <c r="Q149" s="229"/>
      <c r="R149" s="229"/>
      <c r="S149" s="229"/>
      <c r="T149" s="230"/>
      <c r="AT149" s="225" t="s">
        <v>129</v>
      </c>
      <c r="AU149" s="225" t="s">
        <v>127</v>
      </c>
      <c r="AV149" s="223" t="s">
        <v>126</v>
      </c>
      <c r="AW149" s="223" t="s">
        <v>37</v>
      </c>
      <c r="AX149" s="223" t="s">
        <v>7</v>
      </c>
      <c r="AY149" s="225" t="s">
        <v>119</v>
      </c>
    </row>
    <row r="150" s="111" customFormat="true" ht="16.5" hidden="false" customHeight="true" outlineLevel="0" collapsed="false">
      <c r="A150" s="107"/>
      <c r="B150" s="108"/>
      <c r="C150" s="192" t="s">
        <v>173</v>
      </c>
      <c r="D150" s="192" t="s">
        <v>122</v>
      </c>
      <c r="E150" s="193" t="s">
        <v>174</v>
      </c>
      <c r="F150" s="194" t="s">
        <v>175</v>
      </c>
      <c r="G150" s="195" t="s">
        <v>176</v>
      </c>
      <c r="H150" s="196" t="n">
        <v>1</v>
      </c>
      <c r="I150" s="197"/>
      <c r="J150" s="198" t="n">
        <f aca="false">ROUND(I150*H150,0)</f>
        <v>0</v>
      </c>
      <c r="K150" s="199"/>
      <c r="L150" s="108"/>
      <c r="M150" s="200"/>
      <c r="N150" s="201" t="s">
        <v>46</v>
      </c>
      <c r="O150" s="202"/>
      <c r="P150" s="203" t="n">
        <f aca="false">O150*H150</f>
        <v>0</v>
      </c>
      <c r="Q150" s="203" t="n">
        <v>0</v>
      </c>
      <c r="R150" s="203" t="n">
        <f aca="false">Q150*H150</f>
        <v>0</v>
      </c>
      <c r="S150" s="203" t="n">
        <v>0</v>
      </c>
      <c r="T150" s="204" t="n">
        <f aca="false">S150*H150</f>
        <v>0</v>
      </c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R150" s="205" t="s">
        <v>126</v>
      </c>
      <c r="AT150" s="205" t="s">
        <v>122</v>
      </c>
      <c r="AU150" s="205" t="s">
        <v>127</v>
      </c>
      <c r="AY150" s="101" t="s">
        <v>119</v>
      </c>
      <c r="BE150" s="206" t="n">
        <f aca="false">IF(N150="základní",J150,0)</f>
        <v>0</v>
      </c>
      <c r="BF150" s="206" t="n">
        <f aca="false">IF(N150="snížená",J150,0)</f>
        <v>0</v>
      </c>
      <c r="BG150" s="206" t="n">
        <f aca="false">IF(N150="zákl. přenesená",J150,0)</f>
        <v>0</v>
      </c>
      <c r="BH150" s="206" t="n">
        <f aca="false">IF(N150="sníž. přenesená",J150,0)</f>
        <v>0</v>
      </c>
      <c r="BI150" s="206" t="n">
        <f aca="false">IF(N150="nulová",J150,0)</f>
        <v>0</v>
      </c>
      <c r="BJ150" s="101" t="s">
        <v>127</v>
      </c>
      <c r="BK150" s="206" t="n">
        <f aca="false">ROUND(I150*H150,0)</f>
        <v>0</v>
      </c>
      <c r="BL150" s="101" t="s">
        <v>126</v>
      </c>
      <c r="BM150" s="205" t="s">
        <v>177</v>
      </c>
    </row>
    <row r="151" s="207" customFormat="true" ht="12.8" hidden="false" customHeight="false" outlineLevel="0" collapsed="false">
      <c r="B151" s="208"/>
      <c r="D151" s="209" t="s">
        <v>129</v>
      </c>
      <c r="E151" s="210"/>
      <c r="F151" s="211" t="s">
        <v>178</v>
      </c>
      <c r="H151" s="210"/>
      <c r="I151" s="233"/>
      <c r="L151" s="208"/>
      <c r="M151" s="212"/>
      <c r="N151" s="213"/>
      <c r="O151" s="213"/>
      <c r="P151" s="213"/>
      <c r="Q151" s="213"/>
      <c r="R151" s="213"/>
      <c r="S151" s="213"/>
      <c r="T151" s="214"/>
      <c r="AT151" s="210" t="s">
        <v>129</v>
      </c>
      <c r="AU151" s="210" t="s">
        <v>127</v>
      </c>
      <c r="AV151" s="207" t="s">
        <v>7</v>
      </c>
      <c r="AW151" s="207" t="s">
        <v>37</v>
      </c>
      <c r="AX151" s="207" t="s">
        <v>80</v>
      </c>
      <c r="AY151" s="210" t="s">
        <v>119</v>
      </c>
    </row>
    <row r="152" s="215" customFormat="true" ht="12.8" hidden="false" customHeight="false" outlineLevel="0" collapsed="false">
      <c r="B152" s="216"/>
      <c r="D152" s="209" t="s">
        <v>129</v>
      </c>
      <c r="E152" s="217"/>
      <c r="F152" s="218" t="s">
        <v>7</v>
      </c>
      <c r="H152" s="219" t="n">
        <v>1</v>
      </c>
      <c r="I152" s="231"/>
      <c r="L152" s="216"/>
      <c r="M152" s="220"/>
      <c r="N152" s="221"/>
      <c r="O152" s="221"/>
      <c r="P152" s="221"/>
      <c r="Q152" s="221"/>
      <c r="R152" s="221"/>
      <c r="S152" s="221"/>
      <c r="T152" s="222"/>
      <c r="AT152" s="217" t="s">
        <v>129</v>
      </c>
      <c r="AU152" s="217" t="s">
        <v>127</v>
      </c>
      <c r="AV152" s="215" t="s">
        <v>127</v>
      </c>
      <c r="AW152" s="215" t="s">
        <v>37</v>
      </c>
      <c r="AX152" s="215" t="s">
        <v>7</v>
      </c>
      <c r="AY152" s="217" t="s">
        <v>119</v>
      </c>
    </row>
    <row r="153" s="111" customFormat="true" ht="16.5" hidden="false" customHeight="true" outlineLevel="0" collapsed="false">
      <c r="A153" s="107"/>
      <c r="B153" s="108"/>
      <c r="C153" s="234" t="s">
        <v>179</v>
      </c>
      <c r="D153" s="234" t="s">
        <v>180</v>
      </c>
      <c r="E153" s="235" t="s">
        <v>181</v>
      </c>
      <c r="F153" s="236" t="s">
        <v>182</v>
      </c>
      <c r="G153" s="237" t="s">
        <v>183</v>
      </c>
      <c r="H153" s="238" t="n">
        <v>1</v>
      </c>
      <c r="I153" s="239"/>
      <c r="J153" s="240" t="n">
        <f aca="false">ROUND(I153*H153,0)</f>
        <v>0</v>
      </c>
      <c r="K153" s="241"/>
      <c r="L153" s="242"/>
      <c r="M153" s="243"/>
      <c r="N153" s="244" t="s">
        <v>46</v>
      </c>
      <c r="O153" s="202"/>
      <c r="P153" s="203" t="n">
        <f aca="false">O153*H153</f>
        <v>0</v>
      </c>
      <c r="Q153" s="203" t="n">
        <v>0.001</v>
      </c>
      <c r="R153" s="203" t="n">
        <f aca="false">Q153*H153</f>
        <v>0.001</v>
      </c>
      <c r="S153" s="203" t="n">
        <v>0</v>
      </c>
      <c r="T153" s="204" t="n">
        <f aca="false">S153*H153</f>
        <v>0</v>
      </c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R153" s="205" t="s">
        <v>158</v>
      </c>
      <c r="AT153" s="205" t="s">
        <v>180</v>
      </c>
      <c r="AU153" s="205" t="s">
        <v>127</v>
      </c>
      <c r="AY153" s="101" t="s">
        <v>119</v>
      </c>
      <c r="BE153" s="206" t="n">
        <f aca="false">IF(N153="základní",J153,0)</f>
        <v>0</v>
      </c>
      <c r="BF153" s="206" t="n">
        <f aca="false">IF(N153="snížená",J153,0)</f>
        <v>0</v>
      </c>
      <c r="BG153" s="206" t="n">
        <f aca="false">IF(N153="zákl. přenesená",J153,0)</f>
        <v>0</v>
      </c>
      <c r="BH153" s="206" t="n">
        <f aca="false">IF(N153="sníž. přenesená",J153,0)</f>
        <v>0</v>
      </c>
      <c r="BI153" s="206" t="n">
        <f aca="false">IF(N153="nulová",J153,0)</f>
        <v>0</v>
      </c>
      <c r="BJ153" s="101" t="s">
        <v>127</v>
      </c>
      <c r="BK153" s="206" t="n">
        <f aca="false">ROUND(I153*H153,0)</f>
        <v>0</v>
      </c>
      <c r="BL153" s="101" t="s">
        <v>126</v>
      </c>
      <c r="BM153" s="205" t="s">
        <v>184</v>
      </c>
    </row>
    <row r="154" s="179" customFormat="true" ht="22.8" hidden="false" customHeight="true" outlineLevel="0" collapsed="false">
      <c r="B154" s="180"/>
      <c r="D154" s="181" t="s">
        <v>79</v>
      </c>
      <c r="E154" s="190" t="s">
        <v>162</v>
      </c>
      <c r="F154" s="190" t="s">
        <v>185</v>
      </c>
      <c r="I154" s="245"/>
      <c r="J154" s="191" t="n">
        <f aca="false">BK154</f>
        <v>0</v>
      </c>
      <c r="L154" s="180"/>
      <c r="M154" s="184"/>
      <c r="N154" s="185"/>
      <c r="O154" s="185"/>
      <c r="P154" s="186" t="n">
        <f aca="false">SUM(P155:P177)</f>
        <v>0</v>
      </c>
      <c r="Q154" s="185"/>
      <c r="R154" s="186" t="n">
        <f aca="false">SUM(R155:R177)</f>
        <v>0.060222</v>
      </c>
      <c r="S154" s="185"/>
      <c r="T154" s="187" t="n">
        <f aca="false">SUM(T155:T177)</f>
        <v>1.3748208</v>
      </c>
      <c r="AR154" s="181" t="s">
        <v>7</v>
      </c>
      <c r="AT154" s="188" t="s">
        <v>79</v>
      </c>
      <c r="AU154" s="188" t="s">
        <v>7</v>
      </c>
      <c r="AY154" s="181" t="s">
        <v>119</v>
      </c>
      <c r="BK154" s="189" t="n">
        <f aca="false">SUM(BK155:BK177)</f>
        <v>0</v>
      </c>
    </row>
    <row r="155" s="111" customFormat="true" ht="37.8" hidden="false" customHeight="true" outlineLevel="0" collapsed="false">
      <c r="A155" s="107"/>
      <c r="B155" s="108"/>
      <c r="C155" s="192" t="s">
        <v>186</v>
      </c>
      <c r="D155" s="192" t="s">
        <v>122</v>
      </c>
      <c r="E155" s="193" t="s">
        <v>187</v>
      </c>
      <c r="F155" s="194" t="s">
        <v>188</v>
      </c>
      <c r="G155" s="195" t="s">
        <v>125</v>
      </c>
      <c r="H155" s="196" t="n">
        <v>77.08</v>
      </c>
      <c r="I155" s="197"/>
      <c r="J155" s="198" t="n">
        <f aca="false">ROUND(I155*H155,0)</f>
        <v>0</v>
      </c>
      <c r="K155" s="199"/>
      <c r="L155" s="108"/>
      <c r="M155" s="200"/>
      <c r="N155" s="201" t="s">
        <v>46</v>
      </c>
      <c r="O155" s="202"/>
      <c r="P155" s="203" t="n">
        <f aca="false">O155*H155</f>
        <v>0</v>
      </c>
      <c r="Q155" s="203" t="n">
        <v>0</v>
      </c>
      <c r="R155" s="203" t="n">
        <f aca="false">Q155*H155</f>
        <v>0</v>
      </c>
      <c r="S155" s="203" t="n">
        <v>0</v>
      </c>
      <c r="T155" s="204" t="n">
        <f aca="false">S155*H155</f>
        <v>0</v>
      </c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  <c r="AR155" s="205" t="s">
        <v>126</v>
      </c>
      <c r="AT155" s="205" t="s">
        <v>122</v>
      </c>
      <c r="AU155" s="205" t="s">
        <v>127</v>
      </c>
      <c r="AY155" s="101" t="s">
        <v>119</v>
      </c>
      <c r="BE155" s="206" t="n">
        <f aca="false">IF(N155="základní",J155,0)</f>
        <v>0</v>
      </c>
      <c r="BF155" s="206" t="n">
        <f aca="false">IF(N155="snížená",J155,0)</f>
        <v>0</v>
      </c>
      <c r="BG155" s="206" t="n">
        <f aca="false">IF(N155="zákl. přenesená",J155,0)</f>
        <v>0</v>
      </c>
      <c r="BH155" s="206" t="n">
        <f aca="false">IF(N155="sníž. přenesená",J155,0)</f>
        <v>0</v>
      </c>
      <c r="BI155" s="206" t="n">
        <f aca="false">IF(N155="nulová",J155,0)</f>
        <v>0</v>
      </c>
      <c r="BJ155" s="101" t="s">
        <v>127</v>
      </c>
      <c r="BK155" s="206" t="n">
        <f aca="false">ROUND(I155*H155,0)</f>
        <v>0</v>
      </c>
      <c r="BL155" s="101" t="s">
        <v>126</v>
      </c>
      <c r="BM155" s="205" t="s">
        <v>189</v>
      </c>
    </row>
    <row r="156" s="215" customFormat="true" ht="12.8" hidden="false" customHeight="false" outlineLevel="0" collapsed="false">
      <c r="B156" s="216"/>
      <c r="D156" s="209" t="s">
        <v>129</v>
      </c>
      <c r="E156" s="217"/>
      <c r="F156" s="218" t="s">
        <v>190</v>
      </c>
      <c r="H156" s="219" t="n">
        <v>77.08</v>
      </c>
      <c r="I156" s="231"/>
      <c r="L156" s="216"/>
      <c r="M156" s="220"/>
      <c r="N156" s="221"/>
      <c r="O156" s="221"/>
      <c r="P156" s="221"/>
      <c r="Q156" s="221"/>
      <c r="R156" s="221"/>
      <c r="S156" s="221"/>
      <c r="T156" s="222"/>
      <c r="AT156" s="217" t="s">
        <v>129</v>
      </c>
      <c r="AU156" s="217" t="s">
        <v>127</v>
      </c>
      <c r="AV156" s="215" t="s">
        <v>127</v>
      </c>
      <c r="AW156" s="215" t="s">
        <v>37</v>
      </c>
      <c r="AX156" s="215" t="s">
        <v>7</v>
      </c>
      <c r="AY156" s="217" t="s">
        <v>119</v>
      </c>
    </row>
    <row r="157" s="111" customFormat="true" ht="33" hidden="false" customHeight="true" outlineLevel="0" collapsed="false">
      <c r="A157" s="107"/>
      <c r="B157" s="108"/>
      <c r="C157" s="192" t="s">
        <v>191</v>
      </c>
      <c r="D157" s="192" t="s">
        <v>122</v>
      </c>
      <c r="E157" s="193" t="s">
        <v>192</v>
      </c>
      <c r="F157" s="194" t="s">
        <v>193</v>
      </c>
      <c r="G157" s="195" t="s">
        <v>125</v>
      </c>
      <c r="H157" s="196" t="n">
        <v>1156.2</v>
      </c>
      <c r="I157" s="197"/>
      <c r="J157" s="198" t="n">
        <f aca="false">ROUND(I157*H157,0)</f>
        <v>0</v>
      </c>
      <c r="K157" s="199"/>
      <c r="L157" s="108"/>
      <c r="M157" s="200"/>
      <c r="N157" s="201" t="s">
        <v>46</v>
      </c>
      <c r="O157" s="202"/>
      <c r="P157" s="203" t="n">
        <f aca="false">O157*H157</f>
        <v>0</v>
      </c>
      <c r="Q157" s="203" t="n">
        <v>0</v>
      </c>
      <c r="R157" s="203" t="n">
        <f aca="false">Q157*H157</f>
        <v>0</v>
      </c>
      <c r="S157" s="203" t="n">
        <v>0</v>
      </c>
      <c r="T157" s="204" t="n">
        <f aca="false">S157*H157</f>
        <v>0</v>
      </c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R157" s="205" t="s">
        <v>126</v>
      </c>
      <c r="AT157" s="205" t="s">
        <v>122</v>
      </c>
      <c r="AU157" s="205" t="s">
        <v>127</v>
      </c>
      <c r="AY157" s="101" t="s">
        <v>119</v>
      </c>
      <c r="BE157" s="206" t="n">
        <f aca="false">IF(N157="základní",J157,0)</f>
        <v>0</v>
      </c>
      <c r="BF157" s="206" t="n">
        <f aca="false">IF(N157="snížená",J157,0)</f>
        <v>0</v>
      </c>
      <c r="BG157" s="206" t="n">
        <f aca="false">IF(N157="zákl. přenesená",J157,0)</f>
        <v>0</v>
      </c>
      <c r="BH157" s="206" t="n">
        <f aca="false">IF(N157="sníž. přenesená",J157,0)</f>
        <v>0</v>
      </c>
      <c r="BI157" s="206" t="n">
        <f aca="false">IF(N157="nulová",J157,0)</f>
        <v>0</v>
      </c>
      <c r="BJ157" s="101" t="s">
        <v>127</v>
      </c>
      <c r="BK157" s="206" t="n">
        <f aca="false">ROUND(I157*H157,0)</f>
        <v>0</v>
      </c>
      <c r="BL157" s="101" t="s">
        <v>126</v>
      </c>
      <c r="BM157" s="205" t="s">
        <v>194</v>
      </c>
    </row>
    <row r="158" s="215" customFormat="true" ht="12.8" hidden="false" customHeight="false" outlineLevel="0" collapsed="false">
      <c r="B158" s="216"/>
      <c r="D158" s="209" t="s">
        <v>129</v>
      </c>
      <c r="E158" s="217"/>
      <c r="F158" s="218" t="s">
        <v>195</v>
      </c>
      <c r="H158" s="219" t="n">
        <v>1156.2</v>
      </c>
      <c r="I158" s="231"/>
      <c r="L158" s="216"/>
      <c r="M158" s="220"/>
      <c r="N158" s="221"/>
      <c r="O158" s="221"/>
      <c r="P158" s="221"/>
      <c r="Q158" s="221"/>
      <c r="R158" s="221"/>
      <c r="S158" s="221"/>
      <c r="T158" s="222"/>
      <c r="AT158" s="217" t="s">
        <v>129</v>
      </c>
      <c r="AU158" s="217" t="s">
        <v>127</v>
      </c>
      <c r="AV158" s="215" t="s">
        <v>127</v>
      </c>
      <c r="AW158" s="215" t="s">
        <v>37</v>
      </c>
      <c r="AX158" s="215" t="s">
        <v>7</v>
      </c>
      <c r="AY158" s="217" t="s">
        <v>119</v>
      </c>
    </row>
    <row r="159" s="111" customFormat="true" ht="37.8" hidden="false" customHeight="true" outlineLevel="0" collapsed="false">
      <c r="A159" s="107"/>
      <c r="B159" s="108"/>
      <c r="C159" s="192" t="s">
        <v>8</v>
      </c>
      <c r="D159" s="192" t="s">
        <v>122</v>
      </c>
      <c r="E159" s="193" t="s">
        <v>196</v>
      </c>
      <c r="F159" s="194" t="s">
        <v>197</v>
      </c>
      <c r="G159" s="195" t="s">
        <v>125</v>
      </c>
      <c r="H159" s="196" t="n">
        <v>77.08</v>
      </c>
      <c r="I159" s="197"/>
      <c r="J159" s="198" t="n">
        <f aca="false">ROUND(I159*H159,0)</f>
        <v>0</v>
      </c>
      <c r="K159" s="199"/>
      <c r="L159" s="108"/>
      <c r="M159" s="200"/>
      <c r="N159" s="201" t="s">
        <v>46</v>
      </c>
      <c r="O159" s="202"/>
      <c r="P159" s="203" t="n">
        <f aca="false">O159*H159</f>
        <v>0</v>
      </c>
      <c r="Q159" s="203" t="n">
        <v>0</v>
      </c>
      <c r="R159" s="203" t="n">
        <f aca="false">Q159*H159</f>
        <v>0</v>
      </c>
      <c r="S159" s="203" t="n">
        <v>0</v>
      </c>
      <c r="T159" s="204" t="n">
        <f aca="false">S159*H159</f>
        <v>0</v>
      </c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R159" s="205" t="s">
        <v>126</v>
      </c>
      <c r="AT159" s="205" t="s">
        <v>122</v>
      </c>
      <c r="AU159" s="205" t="s">
        <v>127</v>
      </c>
      <c r="AY159" s="101" t="s">
        <v>119</v>
      </c>
      <c r="BE159" s="206" t="n">
        <f aca="false">IF(N159="základní",J159,0)</f>
        <v>0</v>
      </c>
      <c r="BF159" s="206" t="n">
        <f aca="false">IF(N159="snížená",J159,0)</f>
        <v>0</v>
      </c>
      <c r="BG159" s="206" t="n">
        <f aca="false">IF(N159="zákl. přenesená",J159,0)</f>
        <v>0</v>
      </c>
      <c r="BH159" s="206" t="n">
        <f aca="false">IF(N159="sníž. přenesená",J159,0)</f>
        <v>0</v>
      </c>
      <c r="BI159" s="206" t="n">
        <f aca="false">IF(N159="nulová",J159,0)</f>
        <v>0</v>
      </c>
      <c r="BJ159" s="101" t="s">
        <v>127</v>
      </c>
      <c r="BK159" s="206" t="n">
        <f aca="false">ROUND(I159*H159,0)</f>
        <v>0</v>
      </c>
      <c r="BL159" s="101" t="s">
        <v>126</v>
      </c>
      <c r="BM159" s="205" t="s">
        <v>198</v>
      </c>
    </row>
    <row r="160" s="111" customFormat="true" ht="33" hidden="false" customHeight="true" outlineLevel="0" collapsed="false">
      <c r="A160" s="107"/>
      <c r="B160" s="108"/>
      <c r="C160" s="192" t="s">
        <v>199</v>
      </c>
      <c r="D160" s="192" t="s">
        <v>122</v>
      </c>
      <c r="E160" s="193" t="s">
        <v>200</v>
      </c>
      <c r="F160" s="194" t="s">
        <v>201</v>
      </c>
      <c r="G160" s="195" t="s">
        <v>125</v>
      </c>
      <c r="H160" s="196" t="n">
        <v>14.4</v>
      </c>
      <c r="I160" s="197"/>
      <c r="J160" s="198" t="n">
        <f aca="false">ROUND(I160*H160,0)</f>
        <v>0</v>
      </c>
      <c r="K160" s="199"/>
      <c r="L160" s="108"/>
      <c r="M160" s="200"/>
      <c r="N160" s="201" t="s">
        <v>46</v>
      </c>
      <c r="O160" s="202"/>
      <c r="P160" s="203" t="n">
        <f aca="false">O160*H160</f>
        <v>0</v>
      </c>
      <c r="Q160" s="203" t="n">
        <v>0.00013</v>
      </c>
      <c r="R160" s="203" t="n">
        <f aca="false">Q160*H160</f>
        <v>0.001872</v>
      </c>
      <c r="S160" s="203" t="n">
        <v>0</v>
      </c>
      <c r="T160" s="204" t="n">
        <f aca="false">S160*H160</f>
        <v>0</v>
      </c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R160" s="205" t="s">
        <v>126</v>
      </c>
      <c r="AT160" s="205" t="s">
        <v>122</v>
      </c>
      <c r="AU160" s="205" t="s">
        <v>127</v>
      </c>
      <c r="AY160" s="101" t="s">
        <v>119</v>
      </c>
      <c r="BE160" s="206" t="n">
        <f aca="false">IF(N160="základní",J160,0)</f>
        <v>0</v>
      </c>
      <c r="BF160" s="206" t="n">
        <f aca="false">IF(N160="snížená",J160,0)</f>
        <v>0</v>
      </c>
      <c r="BG160" s="206" t="n">
        <f aca="false">IF(N160="zákl. přenesená",J160,0)</f>
        <v>0</v>
      </c>
      <c r="BH160" s="206" t="n">
        <f aca="false">IF(N160="sníž. přenesená",J160,0)</f>
        <v>0</v>
      </c>
      <c r="BI160" s="206" t="n">
        <f aca="false">IF(N160="nulová",J160,0)</f>
        <v>0</v>
      </c>
      <c r="BJ160" s="101" t="s">
        <v>127</v>
      </c>
      <c r="BK160" s="206" t="n">
        <f aca="false">ROUND(I160*H160,0)</f>
        <v>0</v>
      </c>
      <c r="BL160" s="101" t="s">
        <v>126</v>
      </c>
      <c r="BM160" s="205" t="s">
        <v>202</v>
      </c>
    </row>
    <row r="161" s="215" customFormat="true" ht="12.8" hidden="false" customHeight="false" outlineLevel="0" collapsed="false">
      <c r="B161" s="216"/>
      <c r="D161" s="209" t="s">
        <v>129</v>
      </c>
      <c r="E161" s="217"/>
      <c r="F161" s="218" t="s">
        <v>203</v>
      </c>
      <c r="H161" s="219" t="n">
        <v>14.4</v>
      </c>
      <c r="L161" s="216"/>
      <c r="M161" s="220"/>
      <c r="N161" s="221"/>
      <c r="O161" s="221"/>
      <c r="P161" s="221"/>
      <c r="Q161" s="221"/>
      <c r="R161" s="221"/>
      <c r="S161" s="221"/>
      <c r="T161" s="222"/>
      <c r="AT161" s="217" t="s">
        <v>129</v>
      </c>
      <c r="AU161" s="217" t="s">
        <v>127</v>
      </c>
      <c r="AV161" s="215" t="s">
        <v>127</v>
      </c>
      <c r="AW161" s="215" t="s">
        <v>37</v>
      </c>
      <c r="AX161" s="215" t="s">
        <v>7</v>
      </c>
      <c r="AY161" s="217" t="s">
        <v>119</v>
      </c>
    </row>
    <row r="162" s="111" customFormat="true" ht="24.15" hidden="false" customHeight="true" outlineLevel="0" collapsed="false">
      <c r="A162" s="107"/>
      <c r="B162" s="108"/>
      <c r="C162" s="192" t="s">
        <v>204</v>
      </c>
      <c r="D162" s="192" t="s">
        <v>122</v>
      </c>
      <c r="E162" s="193" t="s">
        <v>205</v>
      </c>
      <c r="F162" s="194" t="s">
        <v>206</v>
      </c>
      <c r="G162" s="195" t="s">
        <v>125</v>
      </c>
      <c r="H162" s="196" t="n">
        <v>15</v>
      </c>
      <c r="I162" s="197"/>
      <c r="J162" s="198" t="n">
        <f aca="false">ROUND(I162*H162,0)</f>
        <v>0</v>
      </c>
      <c r="K162" s="199"/>
      <c r="L162" s="108"/>
      <c r="M162" s="200"/>
      <c r="N162" s="201" t="s">
        <v>46</v>
      </c>
      <c r="O162" s="202"/>
      <c r="P162" s="203" t="n">
        <f aca="false">O162*H162</f>
        <v>0</v>
      </c>
      <c r="Q162" s="203" t="n">
        <v>0</v>
      </c>
      <c r="R162" s="203" t="n">
        <f aca="false">Q162*H162</f>
        <v>0</v>
      </c>
      <c r="S162" s="203" t="n">
        <v>0.09</v>
      </c>
      <c r="T162" s="204" t="n">
        <f aca="false">S162*H162</f>
        <v>1.35</v>
      </c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R162" s="205" t="s">
        <v>126</v>
      </c>
      <c r="AT162" s="205" t="s">
        <v>122</v>
      </c>
      <c r="AU162" s="205" t="s">
        <v>127</v>
      </c>
      <c r="AY162" s="101" t="s">
        <v>119</v>
      </c>
      <c r="BE162" s="206" t="n">
        <f aca="false">IF(N162="základní",J162,0)</f>
        <v>0</v>
      </c>
      <c r="BF162" s="206" t="n">
        <f aca="false">IF(N162="snížená",J162,0)</f>
        <v>0</v>
      </c>
      <c r="BG162" s="206" t="n">
        <f aca="false">IF(N162="zákl. přenesená",J162,0)</f>
        <v>0</v>
      </c>
      <c r="BH162" s="206" t="n">
        <f aca="false">IF(N162="sníž. přenesená",J162,0)</f>
        <v>0</v>
      </c>
      <c r="BI162" s="206" t="n">
        <f aca="false">IF(N162="nulová",J162,0)</f>
        <v>0</v>
      </c>
      <c r="BJ162" s="101" t="s">
        <v>127</v>
      </c>
      <c r="BK162" s="206" t="n">
        <f aca="false">ROUND(I162*H162,0)</f>
        <v>0</v>
      </c>
      <c r="BL162" s="101" t="s">
        <v>126</v>
      </c>
      <c r="BM162" s="205" t="s">
        <v>207</v>
      </c>
    </row>
    <row r="163" s="215" customFormat="true" ht="12.8" hidden="false" customHeight="false" outlineLevel="0" collapsed="false">
      <c r="B163" s="216"/>
      <c r="D163" s="209" t="s">
        <v>129</v>
      </c>
      <c r="E163" s="217"/>
      <c r="F163" s="218" t="s">
        <v>208</v>
      </c>
      <c r="H163" s="219" t="n">
        <v>15</v>
      </c>
      <c r="L163" s="216"/>
      <c r="M163" s="220"/>
      <c r="N163" s="221"/>
      <c r="O163" s="221"/>
      <c r="P163" s="221"/>
      <c r="Q163" s="221"/>
      <c r="R163" s="221"/>
      <c r="S163" s="221"/>
      <c r="T163" s="222"/>
      <c r="AT163" s="217" t="s">
        <v>129</v>
      </c>
      <c r="AU163" s="217" t="s">
        <v>127</v>
      </c>
      <c r="AV163" s="215" t="s">
        <v>127</v>
      </c>
      <c r="AW163" s="215" t="s">
        <v>37</v>
      </c>
      <c r="AX163" s="215" t="s">
        <v>7</v>
      </c>
      <c r="AY163" s="217" t="s">
        <v>119</v>
      </c>
    </row>
    <row r="164" s="111" customFormat="true" ht="24.15" hidden="false" customHeight="true" outlineLevel="0" collapsed="false">
      <c r="A164" s="107"/>
      <c r="B164" s="108"/>
      <c r="C164" s="192" t="s">
        <v>209</v>
      </c>
      <c r="D164" s="192" t="s">
        <v>122</v>
      </c>
      <c r="E164" s="193" t="s">
        <v>210</v>
      </c>
      <c r="F164" s="194" t="s">
        <v>211</v>
      </c>
      <c r="G164" s="195" t="s">
        <v>125</v>
      </c>
      <c r="H164" s="196" t="n">
        <v>6.3</v>
      </c>
      <c r="I164" s="197"/>
      <c r="J164" s="198" t="n">
        <f aca="false">ROUND(I164*H164,0)</f>
        <v>0</v>
      </c>
      <c r="K164" s="199"/>
      <c r="L164" s="108"/>
      <c r="M164" s="200"/>
      <c r="N164" s="201" t="s">
        <v>46</v>
      </c>
      <c r="O164" s="202"/>
      <c r="P164" s="203" t="n">
        <f aca="false">O164*H164</f>
        <v>0</v>
      </c>
      <c r="Q164" s="203" t="n">
        <v>0</v>
      </c>
      <c r="R164" s="203" t="n">
        <f aca="false">Q164*H164</f>
        <v>0</v>
      </c>
      <c r="S164" s="203" t="n">
        <v>0.00048</v>
      </c>
      <c r="T164" s="204" t="n">
        <f aca="false">S164*H164</f>
        <v>0.003024</v>
      </c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R164" s="205" t="s">
        <v>126</v>
      </c>
      <c r="AT164" s="205" t="s">
        <v>122</v>
      </c>
      <c r="AU164" s="205" t="s">
        <v>127</v>
      </c>
      <c r="AY164" s="101" t="s">
        <v>119</v>
      </c>
      <c r="BE164" s="206" t="n">
        <f aca="false">IF(N164="základní",J164,0)</f>
        <v>0</v>
      </c>
      <c r="BF164" s="206" t="n">
        <f aca="false">IF(N164="snížená",J164,0)</f>
        <v>0</v>
      </c>
      <c r="BG164" s="206" t="n">
        <f aca="false">IF(N164="zákl. přenesená",J164,0)</f>
        <v>0</v>
      </c>
      <c r="BH164" s="206" t="n">
        <f aca="false">IF(N164="sníž. přenesená",J164,0)</f>
        <v>0</v>
      </c>
      <c r="BI164" s="206" t="n">
        <f aca="false">IF(N164="nulová",J164,0)</f>
        <v>0</v>
      </c>
      <c r="BJ164" s="101" t="s">
        <v>127</v>
      </c>
      <c r="BK164" s="206" t="n">
        <f aca="false">ROUND(I164*H164,0)</f>
        <v>0</v>
      </c>
      <c r="BL164" s="101" t="s">
        <v>126</v>
      </c>
      <c r="BM164" s="205" t="s">
        <v>212</v>
      </c>
    </row>
    <row r="165" s="207" customFormat="true" ht="12.8" hidden="false" customHeight="false" outlineLevel="0" collapsed="false">
      <c r="B165" s="208"/>
      <c r="D165" s="209" t="s">
        <v>129</v>
      </c>
      <c r="E165" s="210"/>
      <c r="F165" s="211" t="s">
        <v>130</v>
      </c>
      <c r="H165" s="210"/>
      <c r="L165" s="208"/>
      <c r="M165" s="212"/>
      <c r="N165" s="213"/>
      <c r="O165" s="213"/>
      <c r="P165" s="213"/>
      <c r="Q165" s="213"/>
      <c r="R165" s="213"/>
      <c r="S165" s="213"/>
      <c r="T165" s="214"/>
      <c r="AT165" s="210" t="s">
        <v>129</v>
      </c>
      <c r="AU165" s="210" t="s">
        <v>127</v>
      </c>
      <c r="AV165" s="207" t="s">
        <v>7</v>
      </c>
      <c r="AW165" s="207" t="s">
        <v>37</v>
      </c>
      <c r="AX165" s="207" t="s">
        <v>80</v>
      </c>
      <c r="AY165" s="210" t="s">
        <v>119</v>
      </c>
    </row>
    <row r="166" s="215" customFormat="true" ht="12.8" hidden="false" customHeight="false" outlineLevel="0" collapsed="false">
      <c r="B166" s="216"/>
      <c r="D166" s="209" t="s">
        <v>129</v>
      </c>
      <c r="E166" s="217"/>
      <c r="F166" s="218" t="s">
        <v>131</v>
      </c>
      <c r="H166" s="219" t="n">
        <v>1.44</v>
      </c>
      <c r="L166" s="216"/>
      <c r="M166" s="220"/>
      <c r="N166" s="221"/>
      <c r="O166" s="221"/>
      <c r="P166" s="221"/>
      <c r="Q166" s="221"/>
      <c r="R166" s="221"/>
      <c r="S166" s="221"/>
      <c r="T166" s="222"/>
      <c r="AT166" s="217" t="s">
        <v>129</v>
      </c>
      <c r="AU166" s="217" t="s">
        <v>127</v>
      </c>
      <c r="AV166" s="215" t="s">
        <v>127</v>
      </c>
      <c r="AW166" s="215" t="s">
        <v>37</v>
      </c>
      <c r="AX166" s="215" t="s">
        <v>80</v>
      </c>
      <c r="AY166" s="217" t="s">
        <v>119</v>
      </c>
    </row>
    <row r="167" s="207" customFormat="true" ht="12.8" hidden="false" customHeight="false" outlineLevel="0" collapsed="false">
      <c r="B167" s="208"/>
      <c r="D167" s="209" t="s">
        <v>129</v>
      </c>
      <c r="E167" s="210"/>
      <c r="F167" s="211" t="s">
        <v>146</v>
      </c>
      <c r="H167" s="210"/>
      <c r="L167" s="208"/>
      <c r="M167" s="212"/>
      <c r="N167" s="213"/>
      <c r="O167" s="213"/>
      <c r="P167" s="213"/>
      <c r="Q167" s="213"/>
      <c r="R167" s="213"/>
      <c r="S167" s="213"/>
      <c r="T167" s="214"/>
      <c r="AT167" s="210" t="s">
        <v>129</v>
      </c>
      <c r="AU167" s="210" t="s">
        <v>127</v>
      </c>
      <c r="AV167" s="207" t="s">
        <v>7</v>
      </c>
      <c r="AW167" s="207" t="s">
        <v>37</v>
      </c>
      <c r="AX167" s="207" t="s">
        <v>80</v>
      </c>
      <c r="AY167" s="210" t="s">
        <v>119</v>
      </c>
    </row>
    <row r="168" s="215" customFormat="true" ht="12.8" hidden="false" customHeight="false" outlineLevel="0" collapsed="false">
      <c r="B168" s="216"/>
      <c r="D168" s="209" t="s">
        <v>129</v>
      </c>
      <c r="E168" s="217"/>
      <c r="F168" s="218" t="s">
        <v>213</v>
      </c>
      <c r="H168" s="219" t="n">
        <v>4.86</v>
      </c>
      <c r="L168" s="216"/>
      <c r="M168" s="220"/>
      <c r="N168" s="221"/>
      <c r="O168" s="221"/>
      <c r="P168" s="221"/>
      <c r="Q168" s="221"/>
      <c r="R168" s="221"/>
      <c r="S168" s="221"/>
      <c r="T168" s="222"/>
      <c r="AT168" s="217" t="s">
        <v>129</v>
      </c>
      <c r="AU168" s="217" t="s">
        <v>127</v>
      </c>
      <c r="AV168" s="215" t="s">
        <v>127</v>
      </c>
      <c r="AW168" s="215" t="s">
        <v>37</v>
      </c>
      <c r="AX168" s="215" t="s">
        <v>80</v>
      </c>
      <c r="AY168" s="217" t="s">
        <v>119</v>
      </c>
    </row>
    <row r="169" s="223" customFormat="true" ht="12.8" hidden="false" customHeight="false" outlineLevel="0" collapsed="false">
      <c r="B169" s="224"/>
      <c r="D169" s="209" t="s">
        <v>129</v>
      </c>
      <c r="E169" s="225"/>
      <c r="F169" s="226" t="s">
        <v>150</v>
      </c>
      <c r="H169" s="227" t="n">
        <v>6.3</v>
      </c>
      <c r="L169" s="224"/>
      <c r="M169" s="228"/>
      <c r="N169" s="229"/>
      <c r="O169" s="229"/>
      <c r="P169" s="229"/>
      <c r="Q169" s="229"/>
      <c r="R169" s="229"/>
      <c r="S169" s="229"/>
      <c r="T169" s="230"/>
      <c r="AT169" s="225" t="s">
        <v>129</v>
      </c>
      <c r="AU169" s="225" t="s">
        <v>127</v>
      </c>
      <c r="AV169" s="223" t="s">
        <v>126</v>
      </c>
      <c r="AW169" s="223" t="s">
        <v>37</v>
      </c>
      <c r="AX169" s="223" t="s">
        <v>7</v>
      </c>
      <c r="AY169" s="225" t="s">
        <v>119</v>
      </c>
    </row>
    <row r="170" s="111" customFormat="true" ht="24.15" hidden="false" customHeight="true" outlineLevel="0" collapsed="false">
      <c r="A170" s="107"/>
      <c r="B170" s="108"/>
      <c r="C170" s="192" t="s">
        <v>214</v>
      </c>
      <c r="D170" s="192" t="s">
        <v>122</v>
      </c>
      <c r="E170" s="193" t="s">
        <v>215</v>
      </c>
      <c r="F170" s="194" t="s">
        <v>216</v>
      </c>
      <c r="G170" s="195" t="s">
        <v>125</v>
      </c>
      <c r="H170" s="196" t="n">
        <v>4.56</v>
      </c>
      <c r="I170" s="197"/>
      <c r="J170" s="198" t="n">
        <f aca="false">ROUND(I170*H170,0)</f>
        <v>0</v>
      </c>
      <c r="K170" s="199"/>
      <c r="L170" s="108"/>
      <c r="M170" s="200"/>
      <c r="N170" s="201" t="s">
        <v>46</v>
      </c>
      <c r="O170" s="202"/>
      <c r="P170" s="203" t="n">
        <f aca="false">O170*H170</f>
        <v>0</v>
      </c>
      <c r="Q170" s="203" t="n">
        <v>0</v>
      </c>
      <c r="R170" s="203" t="n">
        <f aca="false">Q170*H170</f>
        <v>0</v>
      </c>
      <c r="S170" s="203" t="n">
        <v>0.00478</v>
      </c>
      <c r="T170" s="204" t="n">
        <f aca="false">S170*H170</f>
        <v>0.0217968</v>
      </c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R170" s="205" t="s">
        <v>126</v>
      </c>
      <c r="AT170" s="205" t="s">
        <v>122</v>
      </c>
      <c r="AU170" s="205" t="s">
        <v>127</v>
      </c>
      <c r="AY170" s="101" t="s">
        <v>119</v>
      </c>
      <c r="BE170" s="206" t="n">
        <f aca="false">IF(N170="základní",J170,0)</f>
        <v>0</v>
      </c>
      <c r="BF170" s="206" t="n">
        <f aca="false">IF(N170="snížená",J170,0)</f>
        <v>0</v>
      </c>
      <c r="BG170" s="206" t="n">
        <f aca="false">IF(N170="zákl. přenesená",J170,0)</f>
        <v>0</v>
      </c>
      <c r="BH170" s="206" t="n">
        <f aca="false">IF(N170="sníž. přenesená",J170,0)</f>
        <v>0</v>
      </c>
      <c r="BI170" s="206" t="n">
        <f aca="false">IF(N170="nulová",J170,0)</f>
        <v>0</v>
      </c>
      <c r="BJ170" s="101" t="s">
        <v>127</v>
      </c>
      <c r="BK170" s="206" t="n">
        <f aca="false">ROUND(I170*H170,0)</f>
        <v>0</v>
      </c>
      <c r="BL170" s="101" t="s">
        <v>126</v>
      </c>
      <c r="BM170" s="205" t="s">
        <v>217</v>
      </c>
    </row>
    <row r="171" s="207" customFormat="true" ht="12.8" hidden="false" customHeight="false" outlineLevel="0" collapsed="false">
      <c r="B171" s="208"/>
      <c r="D171" s="209" t="s">
        <v>129</v>
      </c>
      <c r="E171" s="210"/>
      <c r="F171" s="211" t="s">
        <v>148</v>
      </c>
      <c r="H171" s="210"/>
      <c r="L171" s="208"/>
      <c r="M171" s="212"/>
      <c r="N171" s="213"/>
      <c r="O171" s="213"/>
      <c r="P171" s="213"/>
      <c r="Q171" s="213"/>
      <c r="R171" s="213"/>
      <c r="S171" s="213"/>
      <c r="T171" s="214"/>
      <c r="AT171" s="210" t="s">
        <v>129</v>
      </c>
      <c r="AU171" s="210" t="s">
        <v>127</v>
      </c>
      <c r="AV171" s="207" t="s">
        <v>7</v>
      </c>
      <c r="AW171" s="207" t="s">
        <v>37</v>
      </c>
      <c r="AX171" s="207" t="s">
        <v>80</v>
      </c>
      <c r="AY171" s="210" t="s">
        <v>119</v>
      </c>
    </row>
    <row r="172" s="215" customFormat="true" ht="12.8" hidden="false" customHeight="false" outlineLevel="0" collapsed="false">
      <c r="B172" s="216"/>
      <c r="D172" s="209" t="s">
        <v>129</v>
      </c>
      <c r="E172" s="217"/>
      <c r="F172" s="218" t="s">
        <v>149</v>
      </c>
      <c r="H172" s="219" t="n">
        <v>4.56</v>
      </c>
      <c r="L172" s="216"/>
      <c r="M172" s="220"/>
      <c r="N172" s="221"/>
      <c r="O172" s="221"/>
      <c r="P172" s="221"/>
      <c r="Q172" s="221"/>
      <c r="R172" s="221"/>
      <c r="S172" s="221"/>
      <c r="T172" s="222"/>
      <c r="AT172" s="217" t="s">
        <v>129</v>
      </c>
      <c r="AU172" s="217" t="s">
        <v>127</v>
      </c>
      <c r="AV172" s="215" t="s">
        <v>127</v>
      </c>
      <c r="AW172" s="215" t="s">
        <v>37</v>
      </c>
      <c r="AX172" s="215" t="s">
        <v>7</v>
      </c>
      <c r="AY172" s="217" t="s">
        <v>119</v>
      </c>
    </row>
    <row r="173" s="111" customFormat="true" ht="24.15" hidden="false" customHeight="true" outlineLevel="0" collapsed="false">
      <c r="A173" s="107"/>
      <c r="B173" s="108"/>
      <c r="C173" s="192" t="s">
        <v>218</v>
      </c>
      <c r="D173" s="192" t="s">
        <v>122</v>
      </c>
      <c r="E173" s="193" t="s">
        <v>219</v>
      </c>
      <c r="F173" s="194" t="s">
        <v>220</v>
      </c>
      <c r="G173" s="195" t="s">
        <v>125</v>
      </c>
      <c r="H173" s="196" t="n">
        <v>15</v>
      </c>
      <c r="I173" s="197"/>
      <c r="J173" s="198" t="n">
        <f aca="false">ROUND(I173*H173,0)</f>
        <v>0</v>
      </c>
      <c r="K173" s="199"/>
      <c r="L173" s="108"/>
      <c r="M173" s="200"/>
      <c r="N173" s="201" t="s">
        <v>46</v>
      </c>
      <c r="O173" s="202"/>
      <c r="P173" s="203" t="n">
        <f aca="false">O173*H173</f>
        <v>0</v>
      </c>
      <c r="Q173" s="203" t="n">
        <v>0</v>
      </c>
      <c r="R173" s="203" t="n">
        <f aca="false">Q173*H173</f>
        <v>0</v>
      </c>
      <c r="S173" s="203" t="n">
        <v>0</v>
      </c>
      <c r="T173" s="204" t="n">
        <f aca="false">S173*H173</f>
        <v>0</v>
      </c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R173" s="205" t="s">
        <v>126</v>
      </c>
      <c r="AT173" s="205" t="s">
        <v>122</v>
      </c>
      <c r="AU173" s="205" t="s">
        <v>127</v>
      </c>
      <c r="AY173" s="101" t="s">
        <v>119</v>
      </c>
      <c r="BE173" s="206" t="n">
        <f aca="false">IF(N173="základní",J173,0)</f>
        <v>0</v>
      </c>
      <c r="BF173" s="206" t="n">
        <f aca="false">IF(N173="snížená",J173,0)</f>
        <v>0</v>
      </c>
      <c r="BG173" s="206" t="n">
        <f aca="false">IF(N173="zákl. přenesená",J173,0)</f>
        <v>0</v>
      </c>
      <c r="BH173" s="206" t="n">
        <f aca="false">IF(N173="sníž. přenesená",J173,0)</f>
        <v>0</v>
      </c>
      <c r="BI173" s="206" t="n">
        <f aca="false">IF(N173="nulová",J173,0)</f>
        <v>0</v>
      </c>
      <c r="BJ173" s="101" t="s">
        <v>127</v>
      </c>
      <c r="BK173" s="206" t="n">
        <f aca="false">ROUND(I173*H173,0)</f>
        <v>0</v>
      </c>
      <c r="BL173" s="101" t="s">
        <v>126</v>
      </c>
      <c r="BM173" s="205" t="s">
        <v>221</v>
      </c>
    </row>
    <row r="174" s="111" customFormat="true" ht="24.15" hidden="false" customHeight="true" outlineLevel="0" collapsed="false">
      <c r="A174" s="107"/>
      <c r="B174" s="108"/>
      <c r="C174" s="192" t="s">
        <v>6</v>
      </c>
      <c r="D174" s="192" t="s">
        <v>122</v>
      </c>
      <c r="E174" s="193" t="s">
        <v>222</v>
      </c>
      <c r="F174" s="194" t="s">
        <v>223</v>
      </c>
      <c r="G174" s="195" t="s">
        <v>125</v>
      </c>
      <c r="H174" s="196" t="n">
        <v>15</v>
      </c>
      <c r="I174" s="197"/>
      <c r="J174" s="198" t="n">
        <f aca="false">ROUND(I174*H174,0)</f>
        <v>0</v>
      </c>
      <c r="K174" s="199"/>
      <c r="L174" s="108"/>
      <c r="M174" s="200"/>
      <c r="N174" s="201" t="s">
        <v>46</v>
      </c>
      <c r="O174" s="202"/>
      <c r="P174" s="203" t="n">
        <f aca="false">O174*H174</f>
        <v>0</v>
      </c>
      <c r="Q174" s="203" t="n">
        <v>0</v>
      </c>
      <c r="R174" s="203" t="n">
        <f aca="false">Q174*H174</f>
        <v>0</v>
      </c>
      <c r="S174" s="203" t="n">
        <v>0</v>
      </c>
      <c r="T174" s="204" t="n">
        <f aca="false">S174*H174</f>
        <v>0</v>
      </c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R174" s="205" t="s">
        <v>126</v>
      </c>
      <c r="AT174" s="205" t="s">
        <v>122</v>
      </c>
      <c r="AU174" s="205" t="s">
        <v>127</v>
      </c>
      <c r="AY174" s="101" t="s">
        <v>119</v>
      </c>
      <c r="BE174" s="206" t="n">
        <f aca="false">IF(N174="základní",J174,0)</f>
        <v>0</v>
      </c>
      <c r="BF174" s="206" t="n">
        <f aca="false">IF(N174="snížená",J174,0)</f>
        <v>0</v>
      </c>
      <c r="BG174" s="206" t="n">
        <f aca="false">IF(N174="zákl. přenesená",J174,0)</f>
        <v>0</v>
      </c>
      <c r="BH174" s="206" t="n">
        <f aca="false">IF(N174="sníž. přenesená",J174,0)</f>
        <v>0</v>
      </c>
      <c r="BI174" s="206" t="n">
        <f aca="false">IF(N174="nulová",J174,0)</f>
        <v>0</v>
      </c>
      <c r="BJ174" s="101" t="s">
        <v>127</v>
      </c>
      <c r="BK174" s="206" t="n">
        <f aca="false">ROUND(I174*H174,0)</f>
        <v>0</v>
      </c>
      <c r="BL174" s="101" t="s">
        <v>126</v>
      </c>
      <c r="BM174" s="205" t="s">
        <v>224</v>
      </c>
    </row>
    <row r="175" s="111" customFormat="true" ht="16.5" hidden="false" customHeight="true" outlineLevel="0" collapsed="false">
      <c r="A175" s="107"/>
      <c r="B175" s="108"/>
      <c r="C175" s="192" t="s">
        <v>225</v>
      </c>
      <c r="D175" s="192" t="s">
        <v>122</v>
      </c>
      <c r="E175" s="193" t="s">
        <v>226</v>
      </c>
      <c r="F175" s="194" t="s">
        <v>227</v>
      </c>
      <c r="G175" s="195" t="s">
        <v>125</v>
      </c>
      <c r="H175" s="196" t="n">
        <v>15</v>
      </c>
      <c r="I175" s="197"/>
      <c r="J175" s="198" t="n">
        <f aca="false">ROUND(I175*H175,0)</f>
        <v>0</v>
      </c>
      <c r="K175" s="199"/>
      <c r="L175" s="108"/>
      <c r="M175" s="200"/>
      <c r="N175" s="201" t="s">
        <v>46</v>
      </c>
      <c r="O175" s="202"/>
      <c r="P175" s="203" t="n">
        <f aca="false">O175*H175</f>
        <v>0</v>
      </c>
      <c r="Q175" s="203" t="n">
        <v>0.0003</v>
      </c>
      <c r="R175" s="203" t="n">
        <f aca="false">Q175*H175</f>
        <v>0.0045</v>
      </c>
      <c r="S175" s="203" t="n">
        <v>0</v>
      </c>
      <c r="T175" s="204" t="n">
        <f aca="false">S175*H175</f>
        <v>0</v>
      </c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R175" s="205" t="s">
        <v>199</v>
      </c>
      <c r="AT175" s="205" t="s">
        <v>122</v>
      </c>
      <c r="AU175" s="205" t="s">
        <v>127</v>
      </c>
      <c r="AY175" s="101" t="s">
        <v>119</v>
      </c>
      <c r="BE175" s="206" t="n">
        <f aca="false">IF(N175="základní",J175,0)</f>
        <v>0</v>
      </c>
      <c r="BF175" s="206" t="n">
        <f aca="false">IF(N175="snížená",J175,0)</f>
        <v>0</v>
      </c>
      <c r="BG175" s="206" t="n">
        <f aca="false">IF(N175="zákl. přenesená",J175,0)</f>
        <v>0</v>
      </c>
      <c r="BH175" s="206" t="n">
        <f aca="false">IF(N175="sníž. přenesená",J175,0)</f>
        <v>0</v>
      </c>
      <c r="BI175" s="206" t="n">
        <f aca="false">IF(N175="nulová",J175,0)</f>
        <v>0</v>
      </c>
      <c r="BJ175" s="101" t="s">
        <v>127</v>
      </c>
      <c r="BK175" s="206" t="n">
        <f aca="false">ROUND(I175*H175,0)</f>
        <v>0</v>
      </c>
      <c r="BL175" s="101" t="s">
        <v>199</v>
      </c>
      <c r="BM175" s="205" t="s">
        <v>228</v>
      </c>
    </row>
    <row r="176" s="111" customFormat="true" ht="24.15" hidden="false" customHeight="true" outlineLevel="0" collapsed="false">
      <c r="A176" s="107"/>
      <c r="B176" s="108"/>
      <c r="C176" s="192" t="s">
        <v>229</v>
      </c>
      <c r="D176" s="192" t="s">
        <v>122</v>
      </c>
      <c r="E176" s="193" t="s">
        <v>230</v>
      </c>
      <c r="F176" s="194" t="s">
        <v>231</v>
      </c>
      <c r="G176" s="195" t="s">
        <v>125</v>
      </c>
      <c r="H176" s="196" t="n">
        <v>15</v>
      </c>
      <c r="I176" s="197"/>
      <c r="J176" s="198" t="n">
        <f aca="false">ROUND(I176*H176,0)</f>
        <v>0</v>
      </c>
      <c r="K176" s="199"/>
      <c r="L176" s="108"/>
      <c r="M176" s="200"/>
      <c r="N176" s="201" t="s">
        <v>46</v>
      </c>
      <c r="O176" s="202"/>
      <c r="P176" s="203" t="n">
        <f aca="false">O176*H176</f>
        <v>0</v>
      </c>
      <c r="Q176" s="203" t="n">
        <v>0.00359</v>
      </c>
      <c r="R176" s="203" t="n">
        <f aca="false">Q176*H176</f>
        <v>0.05385</v>
      </c>
      <c r="S176" s="203" t="n">
        <v>0</v>
      </c>
      <c r="T176" s="204" t="n">
        <f aca="false">S176*H176</f>
        <v>0</v>
      </c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R176" s="205" t="s">
        <v>126</v>
      </c>
      <c r="AT176" s="205" t="s">
        <v>122</v>
      </c>
      <c r="AU176" s="205" t="s">
        <v>127</v>
      </c>
      <c r="AY176" s="101" t="s">
        <v>119</v>
      </c>
      <c r="BE176" s="206" t="n">
        <f aca="false">IF(N176="základní",J176,0)</f>
        <v>0</v>
      </c>
      <c r="BF176" s="206" t="n">
        <f aca="false">IF(N176="snížená",J176,0)</f>
        <v>0</v>
      </c>
      <c r="BG176" s="206" t="n">
        <f aca="false">IF(N176="zákl. přenesená",J176,0)</f>
        <v>0</v>
      </c>
      <c r="BH176" s="206" t="n">
        <f aca="false">IF(N176="sníž. přenesená",J176,0)</f>
        <v>0</v>
      </c>
      <c r="BI176" s="206" t="n">
        <f aca="false">IF(N176="nulová",J176,0)</f>
        <v>0</v>
      </c>
      <c r="BJ176" s="101" t="s">
        <v>127</v>
      </c>
      <c r="BK176" s="206" t="n">
        <f aca="false">ROUND(I176*H176,0)</f>
        <v>0</v>
      </c>
      <c r="BL176" s="101" t="s">
        <v>126</v>
      </c>
      <c r="BM176" s="205" t="s">
        <v>232</v>
      </c>
    </row>
    <row r="177" s="111" customFormat="true" ht="24.15" hidden="false" customHeight="true" outlineLevel="0" collapsed="false">
      <c r="A177" s="107"/>
      <c r="B177" s="108"/>
      <c r="C177" s="192" t="s">
        <v>233</v>
      </c>
      <c r="D177" s="192" t="s">
        <v>122</v>
      </c>
      <c r="E177" s="193" t="s">
        <v>234</v>
      </c>
      <c r="F177" s="194" t="s">
        <v>235</v>
      </c>
      <c r="G177" s="195" t="s">
        <v>125</v>
      </c>
      <c r="H177" s="196" t="n">
        <v>15</v>
      </c>
      <c r="I177" s="197"/>
      <c r="J177" s="198" t="n">
        <f aca="false">ROUND(I177*H177,0)</f>
        <v>0</v>
      </c>
      <c r="K177" s="199"/>
      <c r="L177" s="108"/>
      <c r="M177" s="200"/>
      <c r="N177" s="201" t="s">
        <v>46</v>
      </c>
      <c r="O177" s="202"/>
      <c r="P177" s="203" t="n">
        <f aca="false">O177*H177</f>
        <v>0</v>
      </c>
      <c r="Q177" s="203" t="n">
        <v>0</v>
      </c>
      <c r="R177" s="203" t="n">
        <f aca="false">Q177*H177</f>
        <v>0</v>
      </c>
      <c r="S177" s="203" t="n">
        <v>0</v>
      </c>
      <c r="T177" s="204" t="n">
        <f aca="false">S177*H177</f>
        <v>0</v>
      </c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R177" s="205" t="s">
        <v>126</v>
      </c>
      <c r="AT177" s="205" t="s">
        <v>122</v>
      </c>
      <c r="AU177" s="205" t="s">
        <v>127</v>
      </c>
      <c r="AY177" s="101" t="s">
        <v>119</v>
      </c>
      <c r="BE177" s="206" t="n">
        <f aca="false">IF(N177="základní",J177,0)</f>
        <v>0</v>
      </c>
      <c r="BF177" s="206" t="n">
        <f aca="false">IF(N177="snížená",J177,0)</f>
        <v>0</v>
      </c>
      <c r="BG177" s="206" t="n">
        <f aca="false">IF(N177="zákl. přenesená",J177,0)</f>
        <v>0</v>
      </c>
      <c r="BH177" s="206" t="n">
        <f aca="false">IF(N177="sníž. přenesená",J177,0)</f>
        <v>0</v>
      </c>
      <c r="BI177" s="206" t="n">
        <f aca="false">IF(N177="nulová",J177,0)</f>
        <v>0</v>
      </c>
      <c r="BJ177" s="101" t="s">
        <v>127</v>
      </c>
      <c r="BK177" s="206" t="n">
        <f aca="false">ROUND(I177*H177,0)</f>
        <v>0</v>
      </c>
      <c r="BL177" s="101" t="s">
        <v>126</v>
      </c>
      <c r="BM177" s="205" t="s">
        <v>236</v>
      </c>
    </row>
    <row r="178" s="179" customFormat="true" ht="22.8" hidden="false" customHeight="true" outlineLevel="0" collapsed="false">
      <c r="B178" s="180"/>
      <c r="D178" s="181" t="s">
        <v>79</v>
      </c>
      <c r="E178" s="190" t="s">
        <v>237</v>
      </c>
      <c r="F178" s="190" t="s">
        <v>238</v>
      </c>
      <c r="J178" s="191" t="n">
        <f aca="false">BK178</f>
        <v>0</v>
      </c>
      <c r="L178" s="180"/>
      <c r="M178" s="184"/>
      <c r="N178" s="185"/>
      <c r="O178" s="185"/>
      <c r="P178" s="186" t="n">
        <f aca="false">SUM(P179:P183)</f>
        <v>0</v>
      </c>
      <c r="Q178" s="185"/>
      <c r="R178" s="186" t="n">
        <f aca="false">SUM(R179:R183)</f>
        <v>0</v>
      </c>
      <c r="S178" s="185"/>
      <c r="T178" s="187" t="n">
        <f aca="false">SUM(T179:T183)</f>
        <v>0</v>
      </c>
      <c r="AR178" s="181" t="s">
        <v>7</v>
      </c>
      <c r="AT178" s="188" t="s">
        <v>79</v>
      </c>
      <c r="AU178" s="188" t="s">
        <v>7</v>
      </c>
      <c r="AY178" s="181" t="s">
        <v>119</v>
      </c>
      <c r="BK178" s="189" t="n">
        <f aca="false">SUM(BK179:BK183)</f>
        <v>0</v>
      </c>
    </row>
    <row r="179" s="111" customFormat="true" ht="24.15" hidden="false" customHeight="true" outlineLevel="0" collapsed="false">
      <c r="A179" s="107"/>
      <c r="B179" s="108"/>
      <c r="C179" s="192" t="s">
        <v>239</v>
      </c>
      <c r="D179" s="192" t="s">
        <v>122</v>
      </c>
      <c r="E179" s="193" t="s">
        <v>240</v>
      </c>
      <c r="F179" s="194" t="s">
        <v>241</v>
      </c>
      <c r="G179" s="195" t="s">
        <v>242</v>
      </c>
      <c r="H179" s="196" t="n">
        <v>1.951</v>
      </c>
      <c r="I179" s="197"/>
      <c r="J179" s="198" t="n">
        <f aca="false">ROUND(I179*H179,0)</f>
        <v>0</v>
      </c>
      <c r="K179" s="199"/>
      <c r="L179" s="108"/>
      <c r="M179" s="200"/>
      <c r="N179" s="201" t="s">
        <v>46</v>
      </c>
      <c r="O179" s="202"/>
      <c r="P179" s="203" t="n">
        <f aca="false">O179*H179</f>
        <v>0</v>
      </c>
      <c r="Q179" s="203" t="n">
        <v>0</v>
      </c>
      <c r="R179" s="203" t="n">
        <f aca="false">Q179*H179</f>
        <v>0</v>
      </c>
      <c r="S179" s="203" t="n">
        <v>0</v>
      </c>
      <c r="T179" s="204" t="n">
        <f aca="false">S179*H179</f>
        <v>0</v>
      </c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R179" s="205" t="s">
        <v>126</v>
      </c>
      <c r="AT179" s="205" t="s">
        <v>122</v>
      </c>
      <c r="AU179" s="205" t="s">
        <v>127</v>
      </c>
      <c r="AY179" s="101" t="s">
        <v>119</v>
      </c>
      <c r="BE179" s="206" t="n">
        <f aca="false">IF(N179="základní",J179,0)</f>
        <v>0</v>
      </c>
      <c r="BF179" s="206" t="n">
        <f aca="false">IF(N179="snížená",J179,0)</f>
        <v>0</v>
      </c>
      <c r="BG179" s="206" t="n">
        <f aca="false">IF(N179="zákl. přenesená",J179,0)</f>
        <v>0</v>
      </c>
      <c r="BH179" s="206" t="n">
        <f aca="false">IF(N179="sníž. přenesená",J179,0)</f>
        <v>0</v>
      </c>
      <c r="BI179" s="206" t="n">
        <f aca="false">IF(N179="nulová",J179,0)</f>
        <v>0</v>
      </c>
      <c r="BJ179" s="101" t="s">
        <v>127</v>
      </c>
      <c r="BK179" s="206" t="n">
        <f aca="false">ROUND(I179*H179,0)</f>
        <v>0</v>
      </c>
      <c r="BL179" s="101" t="s">
        <v>126</v>
      </c>
      <c r="BM179" s="205" t="s">
        <v>243</v>
      </c>
    </row>
    <row r="180" s="111" customFormat="true" ht="24.15" hidden="false" customHeight="true" outlineLevel="0" collapsed="false">
      <c r="A180" s="107"/>
      <c r="B180" s="108"/>
      <c r="C180" s="192" t="s">
        <v>244</v>
      </c>
      <c r="D180" s="192" t="s">
        <v>122</v>
      </c>
      <c r="E180" s="193" t="s">
        <v>245</v>
      </c>
      <c r="F180" s="194" t="s">
        <v>246</v>
      </c>
      <c r="G180" s="195" t="s">
        <v>242</v>
      </c>
      <c r="H180" s="196" t="n">
        <v>1.951</v>
      </c>
      <c r="I180" s="197"/>
      <c r="J180" s="198" t="n">
        <f aca="false">ROUND(I180*H180,0)</f>
        <v>0</v>
      </c>
      <c r="K180" s="199"/>
      <c r="L180" s="108"/>
      <c r="M180" s="200"/>
      <c r="N180" s="201" t="s">
        <v>46</v>
      </c>
      <c r="O180" s="202"/>
      <c r="P180" s="203" t="n">
        <f aca="false">O180*H180</f>
        <v>0</v>
      </c>
      <c r="Q180" s="203" t="n">
        <v>0</v>
      </c>
      <c r="R180" s="203" t="n">
        <f aca="false">Q180*H180</f>
        <v>0</v>
      </c>
      <c r="S180" s="203" t="n">
        <v>0</v>
      </c>
      <c r="T180" s="204" t="n">
        <f aca="false">S180*H180</f>
        <v>0</v>
      </c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R180" s="205" t="s">
        <v>126</v>
      </c>
      <c r="AT180" s="205" t="s">
        <v>122</v>
      </c>
      <c r="AU180" s="205" t="s">
        <v>127</v>
      </c>
      <c r="AY180" s="101" t="s">
        <v>119</v>
      </c>
      <c r="BE180" s="206" t="n">
        <f aca="false">IF(N180="základní",J180,0)</f>
        <v>0</v>
      </c>
      <c r="BF180" s="206" t="n">
        <f aca="false">IF(N180="snížená",J180,0)</f>
        <v>0</v>
      </c>
      <c r="BG180" s="206" t="n">
        <f aca="false">IF(N180="zákl. přenesená",J180,0)</f>
        <v>0</v>
      </c>
      <c r="BH180" s="206" t="n">
        <f aca="false">IF(N180="sníž. přenesená",J180,0)</f>
        <v>0</v>
      </c>
      <c r="BI180" s="206" t="n">
        <f aca="false">IF(N180="nulová",J180,0)</f>
        <v>0</v>
      </c>
      <c r="BJ180" s="101" t="s">
        <v>127</v>
      </c>
      <c r="BK180" s="206" t="n">
        <f aca="false">ROUND(I180*H180,0)</f>
        <v>0</v>
      </c>
      <c r="BL180" s="101" t="s">
        <v>126</v>
      </c>
      <c r="BM180" s="205" t="s">
        <v>247</v>
      </c>
    </row>
    <row r="181" s="111" customFormat="true" ht="24.15" hidden="false" customHeight="true" outlineLevel="0" collapsed="false">
      <c r="A181" s="107"/>
      <c r="B181" s="108"/>
      <c r="C181" s="192" t="s">
        <v>248</v>
      </c>
      <c r="D181" s="192" t="s">
        <v>122</v>
      </c>
      <c r="E181" s="193" t="s">
        <v>249</v>
      </c>
      <c r="F181" s="194" t="s">
        <v>250</v>
      </c>
      <c r="G181" s="195" t="s">
        <v>242</v>
      </c>
      <c r="H181" s="196" t="n">
        <v>3.902</v>
      </c>
      <c r="I181" s="197"/>
      <c r="J181" s="198" t="n">
        <f aca="false">ROUND(I181*H181,0)</f>
        <v>0</v>
      </c>
      <c r="K181" s="199"/>
      <c r="L181" s="108"/>
      <c r="M181" s="200"/>
      <c r="N181" s="201" t="s">
        <v>46</v>
      </c>
      <c r="O181" s="202"/>
      <c r="P181" s="203" t="n">
        <f aca="false">O181*H181</f>
        <v>0</v>
      </c>
      <c r="Q181" s="203" t="n">
        <v>0</v>
      </c>
      <c r="R181" s="203" t="n">
        <f aca="false">Q181*H181</f>
        <v>0</v>
      </c>
      <c r="S181" s="203" t="n">
        <v>0</v>
      </c>
      <c r="T181" s="204" t="n">
        <f aca="false">S181*H181</f>
        <v>0</v>
      </c>
      <c r="U181" s="107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R181" s="205" t="s">
        <v>126</v>
      </c>
      <c r="AT181" s="205" t="s">
        <v>122</v>
      </c>
      <c r="AU181" s="205" t="s">
        <v>127</v>
      </c>
      <c r="AY181" s="101" t="s">
        <v>119</v>
      </c>
      <c r="BE181" s="206" t="n">
        <f aca="false">IF(N181="základní",J181,0)</f>
        <v>0</v>
      </c>
      <c r="BF181" s="206" t="n">
        <f aca="false">IF(N181="snížená",J181,0)</f>
        <v>0</v>
      </c>
      <c r="BG181" s="206" t="n">
        <f aca="false">IF(N181="zákl. přenesená",J181,0)</f>
        <v>0</v>
      </c>
      <c r="BH181" s="206" t="n">
        <f aca="false">IF(N181="sníž. přenesená",J181,0)</f>
        <v>0</v>
      </c>
      <c r="BI181" s="206" t="n">
        <f aca="false">IF(N181="nulová",J181,0)</f>
        <v>0</v>
      </c>
      <c r="BJ181" s="101" t="s">
        <v>127</v>
      </c>
      <c r="BK181" s="206" t="n">
        <f aca="false">ROUND(I181*H181,0)</f>
        <v>0</v>
      </c>
      <c r="BL181" s="101" t="s">
        <v>126</v>
      </c>
      <c r="BM181" s="205" t="s">
        <v>251</v>
      </c>
    </row>
    <row r="182" s="215" customFormat="true" ht="12.8" hidden="false" customHeight="false" outlineLevel="0" collapsed="false">
      <c r="B182" s="216"/>
      <c r="D182" s="209" t="s">
        <v>129</v>
      </c>
      <c r="F182" s="218" t="s">
        <v>252</v>
      </c>
      <c r="H182" s="219" t="n">
        <v>3.902</v>
      </c>
      <c r="L182" s="216"/>
      <c r="M182" s="220"/>
      <c r="N182" s="221"/>
      <c r="O182" s="221"/>
      <c r="P182" s="221"/>
      <c r="Q182" s="221"/>
      <c r="R182" s="221"/>
      <c r="S182" s="221"/>
      <c r="T182" s="222"/>
      <c r="AT182" s="217" t="s">
        <v>129</v>
      </c>
      <c r="AU182" s="217" t="s">
        <v>127</v>
      </c>
      <c r="AV182" s="215" t="s">
        <v>127</v>
      </c>
      <c r="AW182" s="215" t="s">
        <v>2</v>
      </c>
      <c r="AX182" s="215" t="s">
        <v>7</v>
      </c>
      <c r="AY182" s="217" t="s">
        <v>119</v>
      </c>
    </row>
    <row r="183" s="111" customFormat="true" ht="33" hidden="false" customHeight="true" outlineLevel="0" collapsed="false">
      <c r="A183" s="107"/>
      <c r="B183" s="108"/>
      <c r="C183" s="192" t="s">
        <v>253</v>
      </c>
      <c r="D183" s="192" t="s">
        <v>122</v>
      </c>
      <c r="E183" s="193" t="s">
        <v>254</v>
      </c>
      <c r="F183" s="194" t="s">
        <v>255</v>
      </c>
      <c r="G183" s="195" t="s">
        <v>242</v>
      </c>
      <c r="H183" s="196" t="n">
        <v>1.951</v>
      </c>
      <c r="I183" s="197"/>
      <c r="J183" s="198" t="n">
        <f aca="false">ROUND(I183*H183,0)</f>
        <v>0</v>
      </c>
      <c r="K183" s="199"/>
      <c r="L183" s="108"/>
      <c r="M183" s="200"/>
      <c r="N183" s="201" t="s">
        <v>46</v>
      </c>
      <c r="O183" s="202"/>
      <c r="P183" s="203" t="n">
        <f aca="false">O183*H183</f>
        <v>0</v>
      </c>
      <c r="Q183" s="203" t="n">
        <v>0</v>
      </c>
      <c r="R183" s="203" t="n">
        <f aca="false">Q183*H183</f>
        <v>0</v>
      </c>
      <c r="S183" s="203" t="n">
        <v>0</v>
      </c>
      <c r="T183" s="204" t="n">
        <f aca="false">S183*H183</f>
        <v>0</v>
      </c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R183" s="205" t="s">
        <v>126</v>
      </c>
      <c r="AT183" s="205" t="s">
        <v>122</v>
      </c>
      <c r="AU183" s="205" t="s">
        <v>127</v>
      </c>
      <c r="AY183" s="101" t="s">
        <v>119</v>
      </c>
      <c r="BE183" s="206" t="n">
        <f aca="false">IF(N183="základní",J183,0)</f>
        <v>0</v>
      </c>
      <c r="BF183" s="206" t="n">
        <f aca="false">IF(N183="snížená",J183,0)</f>
        <v>0</v>
      </c>
      <c r="BG183" s="206" t="n">
        <f aca="false">IF(N183="zákl. přenesená",J183,0)</f>
        <v>0</v>
      </c>
      <c r="BH183" s="206" t="n">
        <f aca="false">IF(N183="sníž. přenesená",J183,0)</f>
        <v>0</v>
      </c>
      <c r="BI183" s="206" t="n">
        <f aca="false">IF(N183="nulová",J183,0)</f>
        <v>0</v>
      </c>
      <c r="BJ183" s="101" t="s">
        <v>127</v>
      </c>
      <c r="BK183" s="206" t="n">
        <f aca="false">ROUND(I183*H183,0)</f>
        <v>0</v>
      </c>
      <c r="BL183" s="101" t="s">
        <v>126</v>
      </c>
      <c r="BM183" s="205" t="s">
        <v>256</v>
      </c>
    </row>
    <row r="184" s="179" customFormat="true" ht="22.8" hidden="false" customHeight="true" outlineLevel="0" collapsed="false">
      <c r="B184" s="180"/>
      <c r="D184" s="181" t="s">
        <v>79</v>
      </c>
      <c r="E184" s="190" t="s">
        <v>257</v>
      </c>
      <c r="F184" s="190" t="s">
        <v>258</v>
      </c>
      <c r="J184" s="191" t="n">
        <f aca="false">BK184</f>
        <v>0</v>
      </c>
      <c r="L184" s="180"/>
      <c r="M184" s="184"/>
      <c r="N184" s="185"/>
      <c r="O184" s="185"/>
      <c r="P184" s="186" t="n">
        <f aca="false">P185</f>
        <v>0</v>
      </c>
      <c r="Q184" s="185"/>
      <c r="R184" s="186" t="n">
        <f aca="false">R185</f>
        <v>0</v>
      </c>
      <c r="S184" s="185"/>
      <c r="T184" s="187" t="n">
        <f aca="false">T185</f>
        <v>0</v>
      </c>
      <c r="AR184" s="181" t="s">
        <v>7</v>
      </c>
      <c r="AT184" s="188" t="s">
        <v>79</v>
      </c>
      <c r="AU184" s="188" t="s">
        <v>7</v>
      </c>
      <c r="AY184" s="181" t="s">
        <v>119</v>
      </c>
      <c r="BK184" s="189" t="n">
        <f aca="false">BK185</f>
        <v>0</v>
      </c>
    </row>
    <row r="185" s="111" customFormat="true" ht="21.75" hidden="false" customHeight="true" outlineLevel="0" collapsed="false">
      <c r="A185" s="107"/>
      <c r="B185" s="108"/>
      <c r="C185" s="192" t="s">
        <v>259</v>
      </c>
      <c r="D185" s="192" t="s">
        <v>122</v>
      </c>
      <c r="E185" s="193" t="s">
        <v>260</v>
      </c>
      <c r="F185" s="194" t="s">
        <v>261</v>
      </c>
      <c r="G185" s="195" t="s">
        <v>242</v>
      </c>
      <c r="H185" s="196" t="n">
        <v>0.107</v>
      </c>
      <c r="I185" s="197"/>
      <c r="J185" s="198" t="n">
        <f aca="false">ROUND(I185*H185,0)</f>
        <v>0</v>
      </c>
      <c r="K185" s="199"/>
      <c r="L185" s="108"/>
      <c r="M185" s="200"/>
      <c r="N185" s="201" t="s">
        <v>46</v>
      </c>
      <c r="O185" s="202"/>
      <c r="P185" s="203" t="n">
        <f aca="false">O185*H185</f>
        <v>0</v>
      </c>
      <c r="Q185" s="203" t="n">
        <v>0</v>
      </c>
      <c r="R185" s="203" t="n">
        <f aca="false">Q185*H185</f>
        <v>0</v>
      </c>
      <c r="S185" s="203" t="n">
        <v>0</v>
      </c>
      <c r="T185" s="204" t="n">
        <f aca="false">S185*H185</f>
        <v>0</v>
      </c>
      <c r="U185" s="107"/>
      <c r="V185" s="107"/>
      <c r="W185" s="107"/>
      <c r="X185" s="107"/>
      <c r="Y185" s="107"/>
      <c r="Z185" s="107"/>
      <c r="AA185" s="107"/>
      <c r="AB185" s="107"/>
      <c r="AC185" s="107"/>
      <c r="AD185" s="107"/>
      <c r="AE185" s="107"/>
      <c r="AR185" s="205" t="s">
        <v>126</v>
      </c>
      <c r="AT185" s="205" t="s">
        <v>122</v>
      </c>
      <c r="AU185" s="205" t="s">
        <v>127</v>
      </c>
      <c r="AY185" s="101" t="s">
        <v>119</v>
      </c>
      <c r="BE185" s="206" t="n">
        <f aca="false">IF(N185="základní",J185,0)</f>
        <v>0</v>
      </c>
      <c r="BF185" s="206" t="n">
        <f aca="false">IF(N185="snížená",J185,0)</f>
        <v>0</v>
      </c>
      <c r="BG185" s="206" t="n">
        <f aca="false">IF(N185="zákl. přenesená",J185,0)</f>
        <v>0</v>
      </c>
      <c r="BH185" s="206" t="n">
        <f aca="false">IF(N185="sníž. přenesená",J185,0)</f>
        <v>0</v>
      </c>
      <c r="BI185" s="206" t="n">
        <f aca="false">IF(N185="nulová",J185,0)</f>
        <v>0</v>
      </c>
      <c r="BJ185" s="101" t="s">
        <v>127</v>
      </c>
      <c r="BK185" s="206" t="n">
        <f aca="false">ROUND(I185*H185,0)</f>
        <v>0</v>
      </c>
      <c r="BL185" s="101" t="s">
        <v>126</v>
      </c>
      <c r="BM185" s="205" t="s">
        <v>262</v>
      </c>
    </row>
    <row r="186" s="179" customFormat="true" ht="25.9" hidden="false" customHeight="true" outlineLevel="0" collapsed="false">
      <c r="B186" s="180"/>
      <c r="D186" s="181" t="s">
        <v>79</v>
      </c>
      <c r="E186" s="182" t="s">
        <v>263</v>
      </c>
      <c r="F186" s="182" t="s">
        <v>264</v>
      </c>
      <c r="J186" s="183" t="n">
        <f aca="false">BK186</f>
        <v>0</v>
      </c>
      <c r="L186" s="180"/>
      <c r="M186" s="184"/>
      <c r="N186" s="185"/>
      <c r="O186" s="185"/>
      <c r="P186" s="186" t="n">
        <f aca="false">P187+P208+P214+P238</f>
        <v>0</v>
      </c>
      <c r="Q186" s="185"/>
      <c r="R186" s="186" t="n">
        <f aca="false">R187+R208+R214+R238</f>
        <v>0.64440712</v>
      </c>
      <c r="S186" s="185"/>
      <c r="T186" s="187" t="n">
        <f aca="false">T187+T208+T214+T238</f>
        <v>0.576229</v>
      </c>
      <c r="AR186" s="181" t="s">
        <v>127</v>
      </c>
      <c r="AT186" s="188" t="s">
        <v>79</v>
      </c>
      <c r="AU186" s="188" t="s">
        <v>80</v>
      </c>
      <c r="AY186" s="181" t="s">
        <v>119</v>
      </c>
      <c r="BK186" s="189" t="n">
        <f aca="false">BK187+BK208+BK214+BK238</f>
        <v>0</v>
      </c>
    </row>
    <row r="187" s="179" customFormat="true" ht="22.8" hidden="false" customHeight="true" outlineLevel="0" collapsed="false">
      <c r="B187" s="180"/>
      <c r="D187" s="181" t="s">
        <v>79</v>
      </c>
      <c r="E187" s="190" t="s">
        <v>265</v>
      </c>
      <c r="F187" s="190" t="s">
        <v>266</v>
      </c>
      <c r="J187" s="191" t="n">
        <f aca="false">BK187</f>
        <v>0</v>
      </c>
      <c r="L187" s="180"/>
      <c r="M187" s="184"/>
      <c r="N187" s="185"/>
      <c r="O187" s="185"/>
      <c r="P187" s="186" t="n">
        <f aca="false">SUM(P188:P207)</f>
        <v>0</v>
      </c>
      <c r="Q187" s="185"/>
      <c r="R187" s="186" t="n">
        <f aca="false">SUM(R188:R207)</f>
        <v>0.040867</v>
      </c>
      <c r="S187" s="185"/>
      <c r="T187" s="187" t="n">
        <f aca="false">SUM(T188:T207)</f>
        <v>0</v>
      </c>
      <c r="AR187" s="181" t="s">
        <v>127</v>
      </c>
      <c r="AT187" s="188" t="s">
        <v>79</v>
      </c>
      <c r="AU187" s="188" t="s">
        <v>7</v>
      </c>
      <c r="AY187" s="181" t="s">
        <v>119</v>
      </c>
      <c r="BK187" s="189" t="n">
        <f aca="false">SUM(BK188:BK207)</f>
        <v>0</v>
      </c>
    </row>
    <row r="188" s="111" customFormat="true" ht="24.15" hidden="false" customHeight="true" outlineLevel="0" collapsed="false">
      <c r="A188" s="107"/>
      <c r="B188" s="108"/>
      <c r="C188" s="192" t="s">
        <v>267</v>
      </c>
      <c r="D188" s="192" t="s">
        <v>122</v>
      </c>
      <c r="E188" s="193" t="s">
        <v>268</v>
      </c>
      <c r="F188" s="194" t="s">
        <v>269</v>
      </c>
      <c r="G188" s="195" t="s">
        <v>125</v>
      </c>
      <c r="H188" s="196" t="n">
        <v>15</v>
      </c>
      <c r="I188" s="197"/>
      <c r="J188" s="198" t="n">
        <f aca="false">ROUND(I188*H188,0)</f>
        <v>0</v>
      </c>
      <c r="K188" s="199"/>
      <c r="L188" s="108"/>
      <c r="M188" s="200"/>
      <c r="N188" s="201" t="s">
        <v>46</v>
      </c>
      <c r="O188" s="202"/>
      <c r="P188" s="203" t="n">
        <f aca="false">O188*H188</f>
        <v>0</v>
      </c>
      <c r="Q188" s="203" t="n">
        <v>0</v>
      </c>
      <c r="R188" s="203" t="n">
        <f aca="false">Q188*H188</f>
        <v>0</v>
      </c>
      <c r="S188" s="203" t="n">
        <v>0</v>
      </c>
      <c r="T188" s="204" t="n">
        <f aca="false">S188*H188</f>
        <v>0</v>
      </c>
      <c r="U188" s="107"/>
      <c r="V188" s="107"/>
      <c r="W188" s="107"/>
      <c r="X188" s="107"/>
      <c r="Y188" s="107"/>
      <c r="Z188" s="107"/>
      <c r="AA188" s="107"/>
      <c r="AB188" s="107"/>
      <c r="AC188" s="107"/>
      <c r="AD188" s="107"/>
      <c r="AE188" s="107"/>
      <c r="AR188" s="205" t="s">
        <v>199</v>
      </c>
      <c r="AT188" s="205" t="s">
        <v>122</v>
      </c>
      <c r="AU188" s="205" t="s">
        <v>127</v>
      </c>
      <c r="AY188" s="101" t="s">
        <v>119</v>
      </c>
      <c r="BE188" s="206" t="n">
        <f aca="false">IF(N188="základní",J188,0)</f>
        <v>0</v>
      </c>
      <c r="BF188" s="206" t="n">
        <f aca="false">IF(N188="snížená",J188,0)</f>
        <v>0</v>
      </c>
      <c r="BG188" s="206" t="n">
        <f aca="false">IF(N188="zákl. přenesená",J188,0)</f>
        <v>0</v>
      </c>
      <c r="BH188" s="206" t="n">
        <f aca="false">IF(N188="sníž. přenesená",J188,0)</f>
        <v>0</v>
      </c>
      <c r="BI188" s="206" t="n">
        <f aca="false">IF(N188="nulová",J188,0)</f>
        <v>0</v>
      </c>
      <c r="BJ188" s="101" t="s">
        <v>127</v>
      </c>
      <c r="BK188" s="206" t="n">
        <f aca="false">ROUND(I188*H188,0)</f>
        <v>0</v>
      </c>
      <c r="BL188" s="101" t="s">
        <v>199</v>
      </c>
      <c r="BM188" s="205" t="s">
        <v>270</v>
      </c>
    </row>
    <row r="189" s="215" customFormat="true" ht="12.8" hidden="false" customHeight="false" outlineLevel="0" collapsed="false">
      <c r="B189" s="216"/>
      <c r="D189" s="209" t="s">
        <v>129</v>
      </c>
      <c r="E189" s="217"/>
      <c r="F189" s="218" t="s">
        <v>208</v>
      </c>
      <c r="H189" s="219" t="n">
        <v>15</v>
      </c>
      <c r="L189" s="216"/>
      <c r="M189" s="220"/>
      <c r="N189" s="221"/>
      <c r="O189" s="221"/>
      <c r="P189" s="221"/>
      <c r="Q189" s="221"/>
      <c r="R189" s="221"/>
      <c r="S189" s="221"/>
      <c r="T189" s="222"/>
      <c r="AT189" s="217" t="s">
        <v>129</v>
      </c>
      <c r="AU189" s="217" t="s">
        <v>127</v>
      </c>
      <c r="AV189" s="215" t="s">
        <v>127</v>
      </c>
      <c r="AW189" s="215" t="s">
        <v>37</v>
      </c>
      <c r="AX189" s="215" t="s">
        <v>7</v>
      </c>
      <c r="AY189" s="217" t="s">
        <v>119</v>
      </c>
    </row>
    <row r="190" s="111" customFormat="true" ht="21.75" hidden="false" customHeight="true" outlineLevel="0" collapsed="false">
      <c r="A190" s="107"/>
      <c r="B190" s="108"/>
      <c r="C190" s="234" t="s">
        <v>271</v>
      </c>
      <c r="D190" s="234" t="s">
        <v>180</v>
      </c>
      <c r="E190" s="235" t="s">
        <v>272</v>
      </c>
      <c r="F190" s="236" t="s">
        <v>273</v>
      </c>
      <c r="G190" s="237" t="s">
        <v>274</v>
      </c>
      <c r="H190" s="238" t="n">
        <v>33</v>
      </c>
      <c r="I190" s="239"/>
      <c r="J190" s="240" t="n">
        <f aca="false">ROUND(I190*H190,0)</f>
        <v>0</v>
      </c>
      <c r="K190" s="241"/>
      <c r="L190" s="242"/>
      <c r="M190" s="243"/>
      <c r="N190" s="244" t="s">
        <v>46</v>
      </c>
      <c r="O190" s="202"/>
      <c r="P190" s="203" t="n">
        <f aca="false">O190*H190</f>
        <v>0</v>
      </c>
      <c r="Q190" s="203" t="n">
        <v>0.001</v>
      </c>
      <c r="R190" s="203" t="n">
        <f aca="false">Q190*H190</f>
        <v>0.033</v>
      </c>
      <c r="S190" s="203" t="n">
        <v>0</v>
      </c>
      <c r="T190" s="204" t="n">
        <f aca="false">S190*H190</f>
        <v>0</v>
      </c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R190" s="205" t="s">
        <v>275</v>
      </c>
      <c r="AT190" s="205" t="s">
        <v>180</v>
      </c>
      <c r="AU190" s="205" t="s">
        <v>127</v>
      </c>
      <c r="AY190" s="101" t="s">
        <v>119</v>
      </c>
      <c r="BE190" s="206" t="n">
        <f aca="false">IF(N190="základní",J190,0)</f>
        <v>0</v>
      </c>
      <c r="BF190" s="206" t="n">
        <f aca="false">IF(N190="snížená",J190,0)</f>
        <v>0</v>
      </c>
      <c r="BG190" s="206" t="n">
        <f aca="false">IF(N190="zákl. přenesená",J190,0)</f>
        <v>0</v>
      </c>
      <c r="BH190" s="206" t="n">
        <f aca="false">IF(N190="sníž. přenesená",J190,0)</f>
        <v>0</v>
      </c>
      <c r="BI190" s="206" t="n">
        <f aca="false">IF(N190="nulová",J190,0)</f>
        <v>0</v>
      </c>
      <c r="BJ190" s="101" t="s">
        <v>127</v>
      </c>
      <c r="BK190" s="206" t="n">
        <f aca="false">ROUND(I190*H190,0)</f>
        <v>0</v>
      </c>
      <c r="BL190" s="101" t="s">
        <v>199</v>
      </c>
      <c r="BM190" s="205" t="s">
        <v>276</v>
      </c>
    </row>
    <row r="191" s="215" customFormat="true" ht="12.8" hidden="false" customHeight="false" outlineLevel="0" collapsed="false">
      <c r="B191" s="216"/>
      <c r="D191" s="209" t="s">
        <v>129</v>
      </c>
      <c r="E191" s="217"/>
      <c r="F191" s="218" t="s">
        <v>277</v>
      </c>
      <c r="H191" s="219" t="n">
        <v>33</v>
      </c>
      <c r="L191" s="216"/>
      <c r="M191" s="220"/>
      <c r="N191" s="221"/>
      <c r="O191" s="221"/>
      <c r="P191" s="221"/>
      <c r="Q191" s="221"/>
      <c r="R191" s="221"/>
      <c r="S191" s="221"/>
      <c r="T191" s="222"/>
      <c r="AT191" s="217" t="s">
        <v>129</v>
      </c>
      <c r="AU191" s="217" t="s">
        <v>127</v>
      </c>
      <c r="AV191" s="215" t="s">
        <v>127</v>
      </c>
      <c r="AW191" s="215" t="s">
        <v>37</v>
      </c>
      <c r="AX191" s="215" t="s">
        <v>7</v>
      </c>
      <c r="AY191" s="217" t="s">
        <v>119</v>
      </c>
    </row>
    <row r="192" s="111" customFormat="true" ht="24.15" hidden="false" customHeight="true" outlineLevel="0" collapsed="false">
      <c r="A192" s="107"/>
      <c r="B192" s="108"/>
      <c r="C192" s="234" t="s">
        <v>275</v>
      </c>
      <c r="D192" s="234" t="s">
        <v>180</v>
      </c>
      <c r="E192" s="235" t="s">
        <v>278</v>
      </c>
      <c r="F192" s="236" t="s">
        <v>279</v>
      </c>
      <c r="G192" s="237" t="s">
        <v>125</v>
      </c>
      <c r="H192" s="238" t="n">
        <v>17.25</v>
      </c>
      <c r="I192" s="239"/>
      <c r="J192" s="240" t="n">
        <f aca="false">ROUND(I192*H192,0)</f>
        <v>0</v>
      </c>
      <c r="K192" s="241"/>
      <c r="L192" s="242"/>
      <c r="M192" s="243"/>
      <c r="N192" s="244" t="s">
        <v>46</v>
      </c>
      <c r="O192" s="202"/>
      <c r="P192" s="203" t="n">
        <f aca="false">O192*H192</f>
        <v>0</v>
      </c>
      <c r="Q192" s="203" t="n">
        <v>0</v>
      </c>
      <c r="R192" s="203" t="n">
        <f aca="false">Q192*H192</f>
        <v>0</v>
      </c>
      <c r="S192" s="203" t="n">
        <v>0</v>
      </c>
      <c r="T192" s="204" t="n">
        <f aca="false">S192*H192</f>
        <v>0</v>
      </c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R192" s="205" t="s">
        <v>275</v>
      </c>
      <c r="AT192" s="205" t="s">
        <v>180</v>
      </c>
      <c r="AU192" s="205" t="s">
        <v>127</v>
      </c>
      <c r="AY192" s="101" t="s">
        <v>119</v>
      </c>
      <c r="BE192" s="206" t="n">
        <f aca="false">IF(N192="základní",J192,0)</f>
        <v>0</v>
      </c>
      <c r="BF192" s="206" t="n">
        <f aca="false">IF(N192="snížená",J192,0)</f>
        <v>0</v>
      </c>
      <c r="BG192" s="206" t="n">
        <f aca="false">IF(N192="zákl. přenesená",J192,0)</f>
        <v>0</v>
      </c>
      <c r="BH192" s="206" t="n">
        <f aca="false">IF(N192="sníž. přenesená",J192,0)</f>
        <v>0</v>
      </c>
      <c r="BI192" s="206" t="n">
        <f aca="false">IF(N192="nulová",J192,0)</f>
        <v>0</v>
      </c>
      <c r="BJ192" s="101" t="s">
        <v>127</v>
      </c>
      <c r="BK192" s="206" t="n">
        <f aca="false">ROUND(I192*H192,0)</f>
        <v>0</v>
      </c>
      <c r="BL192" s="101" t="s">
        <v>199</v>
      </c>
      <c r="BM192" s="205" t="s">
        <v>280</v>
      </c>
    </row>
    <row r="193" s="215" customFormat="true" ht="12.8" hidden="false" customHeight="false" outlineLevel="0" collapsed="false">
      <c r="B193" s="216"/>
      <c r="D193" s="209" t="s">
        <v>129</v>
      </c>
      <c r="E193" s="217"/>
      <c r="F193" s="218" t="s">
        <v>281</v>
      </c>
      <c r="H193" s="219" t="n">
        <v>17.25</v>
      </c>
      <c r="L193" s="216"/>
      <c r="M193" s="220"/>
      <c r="N193" s="221"/>
      <c r="O193" s="221"/>
      <c r="P193" s="221"/>
      <c r="Q193" s="221"/>
      <c r="R193" s="221"/>
      <c r="S193" s="221"/>
      <c r="T193" s="222"/>
      <c r="AT193" s="217" t="s">
        <v>129</v>
      </c>
      <c r="AU193" s="217" t="s">
        <v>127</v>
      </c>
      <c r="AV193" s="215" t="s">
        <v>127</v>
      </c>
      <c r="AW193" s="215" t="s">
        <v>37</v>
      </c>
      <c r="AX193" s="215" t="s">
        <v>7</v>
      </c>
      <c r="AY193" s="217" t="s">
        <v>119</v>
      </c>
    </row>
    <row r="194" s="111" customFormat="true" ht="24.15" hidden="false" customHeight="true" outlineLevel="0" collapsed="false">
      <c r="A194" s="107"/>
      <c r="B194" s="108"/>
      <c r="C194" s="192" t="s">
        <v>282</v>
      </c>
      <c r="D194" s="192" t="s">
        <v>122</v>
      </c>
      <c r="E194" s="193" t="s">
        <v>283</v>
      </c>
      <c r="F194" s="194" t="s">
        <v>284</v>
      </c>
      <c r="G194" s="195" t="s">
        <v>125</v>
      </c>
      <c r="H194" s="196" t="n">
        <v>0.61</v>
      </c>
      <c r="I194" s="197"/>
      <c r="J194" s="198" t="n">
        <f aca="false">ROUND(I194*H194,0)</f>
        <v>0</v>
      </c>
      <c r="K194" s="199"/>
      <c r="L194" s="108"/>
      <c r="M194" s="200"/>
      <c r="N194" s="201" t="s">
        <v>46</v>
      </c>
      <c r="O194" s="202"/>
      <c r="P194" s="203" t="n">
        <f aca="false">O194*H194</f>
        <v>0</v>
      </c>
      <c r="Q194" s="203" t="n">
        <v>0</v>
      </c>
      <c r="R194" s="203" t="n">
        <f aca="false">Q194*H194</f>
        <v>0</v>
      </c>
      <c r="S194" s="203" t="n">
        <v>0</v>
      </c>
      <c r="T194" s="204" t="n">
        <f aca="false">S194*H194</f>
        <v>0</v>
      </c>
      <c r="U194" s="107"/>
      <c r="V194" s="107"/>
      <c r="W194" s="107"/>
      <c r="X194" s="107"/>
      <c r="Y194" s="107"/>
      <c r="Z194" s="107"/>
      <c r="AA194" s="107"/>
      <c r="AB194" s="107"/>
      <c r="AC194" s="107"/>
      <c r="AD194" s="107"/>
      <c r="AE194" s="107"/>
      <c r="AR194" s="205" t="s">
        <v>199</v>
      </c>
      <c r="AT194" s="205" t="s">
        <v>122</v>
      </c>
      <c r="AU194" s="205" t="s">
        <v>127</v>
      </c>
      <c r="AY194" s="101" t="s">
        <v>119</v>
      </c>
      <c r="BE194" s="206" t="n">
        <f aca="false">IF(N194="základní",J194,0)</f>
        <v>0</v>
      </c>
      <c r="BF194" s="206" t="n">
        <f aca="false">IF(N194="snížená",J194,0)</f>
        <v>0</v>
      </c>
      <c r="BG194" s="206" t="n">
        <f aca="false">IF(N194="zákl. přenesená",J194,0)</f>
        <v>0</v>
      </c>
      <c r="BH194" s="206" t="n">
        <f aca="false">IF(N194="sníž. přenesená",J194,0)</f>
        <v>0</v>
      </c>
      <c r="BI194" s="206" t="n">
        <f aca="false">IF(N194="nulová",J194,0)</f>
        <v>0</v>
      </c>
      <c r="BJ194" s="101" t="s">
        <v>127</v>
      </c>
      <c r="BK194" s="206" t="n">
        <f aca="false">ROUND(I194*H194,0)</f>
        <v>0</v>
      </c>
      <c r="BL194" s="101" t="s">
        <v>199</v>
      </c>
      <c r="BM194" s="205" t="s">
        <v>285</v>
      </c>
    </row>
    <row r="195" s="215" customFormat="true" ht="12.8" hidden="false" customHeight="false" outlineLevel="0" collapsed="false">
      <c r="B195" s="216"/>
      <c r="D195" s="209" t="s">
        <v>129</v>
      </c>
      <c r="E195" s="217"/>
      <c r="F195" s="218" t="s">
        <v>286</v>
      </c>
      <c r="H195" s="219" t="n">
        <v>0.61</v>
      </c>
      <c r="L195" s="216"/>
      <c r="M195" s="220"/>
      <c r="N195" s="221"/>
      <c r="O195" s="221"/>
      <c r="P195" s="221"/>
      <c r="Q195" s="221"/>
      <c r="R195" s="221"/>
      <c r="S195" s="221"/>
      <c r="T195" s="222"/>
      <c r="AT195" s="217" t="s">
        <v>129</v>
      </c>
      <c r="AU195" s="217" t="s">
        <v>127</v>
      </c>
      <c r="AV195" s="215" t="s">
        <v>127</v>
      </c>
      <c r="AW195" s="215" t="s">
        <v>37</v>
      </c>
      <c r="AX195" s="215" t="s">
        <v>7</v>
      </c>
      <c r="AY195" s="217" t="s">
        <v>119</v>
      </c>
    </row>
    <row r="196" s="111" customFormat="true" ht="21.75" hidden="false" customHeight="true" outlineLevel="0" collapsed="false">
      <c r="A196" s="107"/>
      <c r="B196" s="108"/>
      <c r="C196" s="234" t="s">
        <v>287</v>
      </c>
      <c r="D196" s="234" t="s">
        <v>180</v>
      </c>
      <c r="E196" s="235" t="s">
        <v>272</v>
      </c>
      <c r="F196" s="236" t="s">
        <v>273</v>
      </c>
      <c r="G196" s="237" t="s">
        <v>274</v>
      </c>
      <c r="H196" s="238" t="n">
        <v>1.342</v>
      </c>
      <c r="I196" s="239"/>
      <c r="J196" s="240" t="n">
        <f aca="false">ROUND(I196*H196,0)</f>
        <v>0</v>
      </c>
      <c r="K196" s="241"/>
      <c r="L196" s="242"/>
      <c r="M196" s="243"/>
      <c r="N196" s="244" t="s">
        <v>46</v>
      </c>
      <c r="O196" s="202"/>
      <c r="P196" s="203" t="n">
        <f aca="false">O196*H196</f>
        <v>0</v>
      </c>
      <c r="Q196" s="203" t="n">
        <v>0.001</v>
      </c>
      <c r="R196" s="203" t="n">
        <f aca="false">Q196*H196</f>
        <v>0.001342</v>
      </c>
      <c r="S196" s="203" t="n">
        <v>0</v>
      </c>
      <c r="T196" s="204" t="n">
        <f aca="false">S196*H196</f>
        <v>0</v>
      </c>
      <c r="U196" s="107"/>
      <c r="V196" s="107"/>
      <c r="W196" s="107"/>
      <c r="X196" s="107"/>
      <c r="Y196" s="107"/>
      <c r="Z196" s="107"/>
      <c r="AA196" s="107"/>
      <c r="AB196" s="107"/>
      <c r="AC196" s="107"/>
      <c r="AD196" s="107"/>
      <c r="AE196" s="107"/>
      <c r="AR196" s="205" t="s">
        <v>275</v>
      </c>
      <c r="AT196" s="205" t="s">
        <v>180</v>
      </c>
      <c r="AU196" s="205" t="s">
        <v>127</v>
      </c>
      <c r="AY196" s="101" t="s">
        <v>119</v>
      </c>
      <c r="BE196" s="206" t="n">
        <f aca="false">IF(N196="základní",J196,0)</f>
        <v>0</v>
      </c>
      <c r="BF196" s="206" t="n">
        <f aca="false">IF(N196="snížená",J196,0)</f>
        <v>0</v>
      </c>
      <c r="BG196" s="206" t="n">
        <f aca="false">IF(N196="zákl. přenesená",J196,0)</f>
        <v>0</v>
      </c>
      <c r="BH196" s="206" t="n">
        <f aca="false">IF(N196="sníž. přenesená",J196,0)</f>
        <v>0</v>
      </c>
      <c r="BI196" s="206" t="n">
        <f aca="false">IF(N196="nulová",J196,0)</f>
        <v>0</v>
      </c>
      <c r="BJ196" s="101" t="s">
        <v>127</v>
      </c>
      <c r="BK196" s="206" t="n">
        <f aca="false">ROUND(I196*H196,0)</f>
        <v>0</v>
      </c>
      <c r="BL196" s="101" t="s">
        <v>199</v>
      </c>
      <c r="BM196" s="205" t="s">
        <v>288</v>
      </c>
    </row>
    <row r="197" s="215" customFormat="true" ht="12.8" hidden="false" customHeight="false" outlineLevel="0" collapsed="false">
      <c r="B197" s="216"/>
      <c r="D197" s="209" t="s">
        <v>129</v>
      </c>
      <c r="E197" s="217"/>
      <c r="F197" s="218" t="s">
        <v>289</v>
      </c>
      <c r="H197" s="219" t="n">
        <v>1.342</v>
      </c>
      <c r="L197" s="216"/>
      <c r="M197" s="220"/>
      <c r="N197" s="221"/>
      <c r="O197" s="221"/>
      <c r="P197" s="221"/>
      <c r="Q197" s="221"/>
      <c r="R197" s="221"/>
      <c r="S197" s="221"/>
      <c r="T197" s="222"/>
      <c r="AT197" s="217" t="s">
        <v>129</v>
      </c>
      <c r="AU197" s="217" t="s">
        <v>127</v>
      </c>
      <c r="AV197" s="215" t="s">
        <v>127</v>
      </c>
      <c r="AW197" s="215" t="s">
        <v>37</v>
      </c>
      <c r="AX197" s="215" t="s">
        <v>7</v>
      </c>
      <c r="AY197" s="217" t="s">
        <v>119</v>
      </c>
    </row>
    <row r="198" s="111" customFormat="true" ht="24.15" hidden="false" customHeight="true" outlineLevel="0" collapsed="false">
      <c r="A198" s="107"/>
      <c r="B198" s="108"/>
      <c r="C198" s="234" t="s">
        <v>290</v>
      </c>
      <c r="D198" s="234" t="s">
        <v>180</v>
      </c>
      <c r="E198" s="235" t="s">
        <v>291</v>
      </c>
      <c r="F198" s="236" t="s">
        <v>279</v>
      </c>
      <c r="G198" s="237" t="s">
        <v>125</v>
      </c>
      <c r="H198" s="238" t="n">
        <v>0.702</v>
      </c>
      <c r="I198" s="239"/>
      <c r="J198" s="240" t="n">
        <f aca="false">ROUND(I198*H198,0)</f>
        <v>0</v>
      </c>
      <c r="K198" s="241"/>
      <c r="L198" s="242"/>
      <c r="M198" s="243"/>
      <c r="N198" s="244" t="s">
        <v>46</v>
      </c>
      <c r="O198" s="202"/>
      <c r="P198" s="203" t="n">
        <f aca="false">O198*H198</f>
        <v>0</v>
      </c>
      <c r="Q198" s="203" t="n">
        <v>0</v>
      </c>
      <c r="R198" s="203" t="n">
        <f aca="false">Q198*H198</f>
        <v>0</v>
      </c>
      <c r="S198" s="203" t="n">
        <v>0</v>
      </c>
      <c r="T198" s="204" t="n">
        <f aca="false">S198*H198</f>
        <v>0</v>
      </c>
      <c r="U198" s="107"/>
      <c r="V198" s="107"/>
      <c r="W198" s="107"/>
      <c r="X198" s="107"/>
      <c r="Y198" s="107"/>
      <c r="Z198" s="107"/>
      <c r="AA198" s="107"/>
      <c r="AB198" s="107"/>
      <c r="AC198" s="107"/>
      <c r="AD198" s="107"/>
      <c r="AE198" s="107"/>
      <c r="AR198" s="205" t="s">
        <v>275</v>
      </c>
      <c r="AT198" s="205" t="s">
        <v>180</v>
      </c>
      <c r="AU198" s="205" t="s">
        <v>127</v>
      </c>
      <c r="AY198" s="101" t="s">
        <v>119</v>
      </c>
      <c r="BE198" s="206" t="n">
        <f aca="false">IF(N198="základní",J198,0)</f>
        <v>0</v>
      </c>
      <c r="BF198" s="206" t="n">
        <f aca="false">IF(N198="snížená",J198,0)</f>
        <v>0</v>
      </c>
      <c r="BG198" s="206" t="n">
        <f aca="false">IF(N198="zákl. přenesená",J198,0)</f>
        <v>0</v>
      </c>
      <c r="BH198" s="206" t="n">
        <f aca="false">IF(N198="sníž. přenesená",J198,0)</f>
        <v>0</v>
      </c>
      <c r="BI198" s="206" t="n">
        <f aca="false">IF(N198="nulová",J198,0)</f>
        <v>0</v>
      </c>
      <c r="BJ198" s="101" t="s">
        <v>127</v>
      </c>
      <c r="BK198" s="206" t="n">
        <f aca="false">ROUND(I198*H198,0)</f>
        <v>0</v>
      </c>
      <c r="BL198" s="101" t="s">
        <v>199</v>
      </c>
      <c r="BM198" s="205" t="s">
        <v>292</v>
      </c>
    </row>
    <row r="199" s="215" customFormat="true" ht="12.8" hidden="false" customHeight="false" outlineLevel="0" collapsed="false">
      <c r="B199" s="216"/>
      <c r="D199" s="209" t="s">
        <v>129</v>
      </c>
      <c r="E199" s="217"/>
      <c r="F199" s="218" t="s">
        <v>293</v>
      </c>
      <c r="H199" s="219" t="n">
        <v>0.702</v>
      </c>
      <c r="L199" s="216"/>
      <c r="M199" s="220"/>
      <c r="N199" s="221"/>
      <c r="O199" s="221"/>
      <c r="P199" s="221"/>
      <c r="Q199" s="221"/>
      <c r="R199" s="221"/>
      <c r="S199" s="221"/>
      <c r="T199" s="222"/>
      <c r="AT199" s="217" t="s">
        <v>129</v>
      </c>
      <c r="AU199" s="217" t="s">
        <v>127</v>
      </c>
      <c r="AV199" s="215" t="s">
        <v>127</v>
      </c>
      <c r="AW199" s="215" t="s">
        <v>37</v>
      </c>
      <c r="AX199" s="215" t="s">
        <v>7</v>
      </c>
      <c r="AY199" s="217" t="s">
        <v>119</v>
      </c>
    </row>
    <row r="200" s="111" customFormat="true" ht="24.15" hidden="false" customHeight="true" outlineLevel="0" collapsed="false">
      <c r="A200" s="107"/>
      <c r="B200" s="108"/>
      <c r="C200" s="192" t="s">
        <v>294</v>
      </c>
      <c r="D200" s="192" t="s">
        <v>122</v>
      </c>
      <c r="E200" s="193" t="s">
        <v>295</v>
      </c>
      <c r="F200" s="194" t="s">
        <v>296</v>
      </c>
      <c r="G200" s="195" t="s">
        <v>297</v>
      </c>
      <c r="H200" s="196" t="n">
        <v>6.1</v>
      </c>
      <c r="I200" s="197"/>
      <c r="J200" s="198" t="n">
        <f aca="false">ROUND(I200*H200,0)</f>
        <v>0</v>
      </c>
      <c r="K200" s="199"/>
      <c r="L200" s="108"/>
      <c r="M200" s="200"/>
      <c r="N200" s="201" t="s">
        <v>46</v>
      </c>
      <c r="O200" s="202"/>
      <c r="P200" s="203" t="n">
        <f aca="false">O200*H200</f>
        <v>0</v>
      </c>
      <c r="Q200" s="203" t="n">
        <v>0</v>
      </c>
      <c r="R200" s="203" t="n">
        <f aca="false">Q200*H200</f>
        <v>0</v>
      </c>
      <c r="S200" s="203" t="n">
        <v>0</v>
      </c>
      <c r="T200" s="204" t="n">
        <f aca="false">S200*H200</f>
        <v>0</v>
      </c>
      <c r="U200" s="107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  <c r="AR200" s="205" t="s">
        <v>199</v>
      </c>
      <c r="AT200" s="205" t="s">
        <v>122</v>
      </c>
      <c r="AU200" s="205" t="s">
        <v>127</v>
      </c>
      <c r="AY200" s="101" t="s">
        <v>119</v>
      </c>
      <c r="BE200" s="206" t="n">
        <f aca="false">IF(N200="základní",J200,0)</f>
        <v>0</v>
      </c>
      <c r="BF200" s="206" t="n">
        <f aca="false">IF(N200="snížená",J200,0)</f>
        <v>0</v>
      </c>
      <c r="BG200" s="206" t="n">
        <f aca="false">IF(N200="zákl. přenesená",J200,0)</f>
        <v>0</v>
      </c>
      <c r="BH200" s="206" t="n">
        <f aca="false">IF(N200="sníž. přenesená",J200,0)</f>
        <v>0</v>
      </c>
      <c r="BI200" s="206" t="n">
        <f aca="false">IF(N200="nulová",J200,0)</f>
        <v>0</v>
      </c>
      <c r="BJ200" s="101" t="s">
        <v>127</v>
      </c>
      <c r="BK200" s="206" t="n">
        <f aca="false">ROUND(I200*H200,0)</f>
        <v>0</v>
      </c>
      <c r="BL200" s="101" t="s">
        <v>199</v>
      </c>
      <c r="BM200" s="205" t="s">
        <v>298</v>
      </c>
    </row>
    <row r="201" s="215" customFormat="true" ht="12.8" hidden="false" customHeight="false" outlineLevel="0" collapsed="false">
      <c r="B201" s="216"/>
      <c r="D201" s="209" t="s">
        <v>129</v>
      </c>
      <c r="E201" s="217"/>
      <c r="F201" s="218" t="s">
        <v>299</v>
      </c>
      <c r="H201" s="219" t="n">
        <v>6.1</v>
      </c>
      <c r="L201" s="216"/>
      <c r="M201" s="220"/>
      <c r="N201" s="221"/>
      <c r="O201" s="221"/>
      <c r="P201" s="221"/>
      <c r="Q201" s="221"/>
      <c r="R201" s="221"/>
      <c r="S201" s="221"/>
      <c r="T201" s="222"/>
      <c r="AT201" s="217" t="s">
        <v>129</v>
      </c>
      <c r="AU201" s="217" t="s">
        <v>127</v>
      </c>
      <c r="AV201" s="215" t="s">
        <v>127</v>
      </c>
      <c r="AW201" s="215" t="s">
        <v>37</v>
      </c>
      <c r="AX201" s="215" t="s">
        <v>7</v>
      </c>
      <c r="AY201" s="217" t="s">
        <v>119</v>
      </c>
    </row>
    <row r="202" s="111" customFormat="true" ht="16.5" hidden="false" customHeight="true" outlineLevel="0" collapsed="false">
      <c r="A202" s="107"/>
      <c r="B202" s="108"/>
      <c r="C202" s="234" t="s">
        <v>300</v>
      </c>
      <c r="D202" s="234" t="s">
        <v>180</v>
      </c>
      <c r="E202" s="235" t="s">
        <v>301</v>
      </c>
      <c r="F202" s="236" t="s">
        <v>302</v>
      </c>
      <c r="G202" s="237" t="s">
        <v>297</v>
      </c>
      <c r="H202" s="238" t="n">
        <v>6.405</v>
      </c>
      <c r="I202" s="239"/>
      <c r="J202" s="240" t="n">
        <f aca="false">ROUND(I202*H202,0)</f>
        <v>0</v>
      </c>
      <c r="K202" s="241"/>
      <c r="L202" s="242"/>
      <c r="M202" s="243"/>
      <c r="N202" s="244" t="s">
        <v>46</v>
      </c>
      <c r="O202" s="202"/>
      <c r="P202" s="203" t="n">
        <f aca="false">O202*H202</f>
        <v>0</v>
      </c>
      <c r="Q202" s="203" t="n">
        <v>0.001</v>
      </c>
      <c r="R202" s="203" t="n">
        <f aca="false">Q202*H202</f>
        <v>0.006405</v>
      </c>
      <c r="S202" s="203" t="n">
        <v>0</v>
      </c>
      <c r="T202" s="204" t="n">
        <f aca="false">S202*H202</f>
        <v>0</v>
      </c>
      <c r="U202" s="107"/>
      <c r="V202" s="107"/>
      <c r="W202" s="107"/>
      <c r="X202" s="107"/>
      <c r="Y202" s="107"/>
      <c r="Z202" s="107"/>
      <c r="AA202" s="107"/>
      <c r="AB202" s="107"/>
      <c r="AC202" s="107"/>
      <c r="AD202" s="107"/>
      <c r="AE202" s="107"/>
      <c r="AR202" s="205" t="s">
        <v>275</v>
      </c>
      <c r="AT202" s="205" t="s">
        <v>180</v>
      </c>
      <c r="AU202" s="205" t="s">
        <v>127</v>
      </c>
      <c r="AY202" s="101" t="s">
        <v>119</v>
      </c>
      <c r="BE202" s="206" t="n">
        <f aca="false">IF(N202="základní",J202,0)</f>
        <v>0</v>
      </c>
      <c r="BF202" s="206" t="n">
        <f aca="false">IF(N202="snížená",J202,0)</f>
        <v>0</v>
      </c>
      <c r="BG202" s="206" t="n">
        <f aca="false">IF(N202="zákl. přenesená",J202,0)</f>
        <v>0</v>
      </c>
      <c r="BH202" s="206" t="n">
        <f aca="false">IF(N202="sníž. přenesená",J202,0)</f>
        <v>0</v>
      </c>
      <c r="BI202" s="206" t="n">
        <f aca="false">IF(N202="nulová",J202,0)</f>
        <v>0</v>
      </c>
      <c r="BJ202" s="101" t="s">
        <v>127</v>
      </c>
      <c r="BK202" s="206" t="n">
        <f aca="false">ROUND(I202*H202,0)</f>
        <v>0</v>
      </c>
      <c r="BL202" s="101" t="s">
        <v>199</v>
      </c>
      <c r="BM202" s="205" t="s">
        <v>303</v>
      </c>
    </row>
    <row r="203" s="215" customFormat="true" ht="12.8" hidden="false" customHeight="false" outlineLevel="0" collapsed="false">
      <c r="B203" s="216"/>
      <c r="D203" s="209" t="s">
        <v>129</v>
      </c>
      <c r="F203" s="218" t="s">
        <v>304</v>
      </c>
      <c r="H203" s="219" t="n">
        <v>6.405</v>
      </c>
      <c r="L203" s="216"/>
      <c r="M203" s="220"/>
      <c r="N203" s="221"/>
      <c r="O203" s="221"/>
      <c r="P203" s="221"/>
      <c r="Q203" s="221"/>
      <c r="R203" s="221"/>
      <c r="S203" s="221"/>
      <c r="T203" s="222"/>
      <c r="AT203" s="217" t="s">
        <v>129</v>
      </c>
      <c r="AU203" s="217" t="s">
        <v>127</v>
      </c>
      <c r="AV203" s="215" t="s">
        <v>127</v>
      </c>
      <c r="AW203" s="215" t="s">
        <v>2</v>
      </c>
      <c r="AX203" s="215" t="s">
        <v>7</v>
      </c>
      <c r="AY203" s="217" t="s">
        <v>119</v>
      </c>
    </row>
    <row r="204" s="111" customFormat="true" ht="24.15" hidden="false" customHeight="true" outlineLevel="0" collapsed="false">
      <c r="A204" s="107"/>
      <c r="B204" s="108"/>
      <c r="C204" s="192" t="s">
        <v>305</v>
      </c>
      <c r="D204" s="192" t="s">
        <v>122</v>
      </c>
      <c r="E204" s="193" t="s">
        <v>306</v>
      </c>
      <c r="F204" s="194" t="s">
        <v>307</v>
      </c>
      <c r="G204" s="195" t="s">
        <v>308</v>
      </c>
      <c r="H204" s="196" t="n">
        <v>4</v>
      </c>
      <c r="I204" s="197"/>
      <c r="J204" s="198" t="n">
        <f aca="false">ROUND(I204*H204,0)</f>
        <v>0</v>
      </c>
      <c r="K204" s="199"/>
      <c r="L204" s="108"/>
      <c r="M204" s="200"/>
      <c r="N204" s="201" t="s">
        <v>46</v>
      </c>
      <c r="O204" s="202"/>
      <c r="P204" s="203" t="n">
        <f aca="false">O204*H204</f>
        <v>0</v>
      </c>
      <c r="Q204" s="203" t="n">
        <v>0</v>
      </c>
      <c r="R204" s="203" t="n">
        <f aca="false">Q204*H204</f>
        <v>0</v>
      </c>
      <c r="S204" s="203" t="n">
        <v>0</v>
      </c>
      <c r="T204" s="204" t="n">
        <f aca="false">S204*H204</f>
        <v>0</v>
      </c>
      <c r="U204" s="107"/>
      <c r="V204" s="107"/>
      <c r="W204" s="107"/>
      <c r="X204" s="107"/>
      <c r="Y204" s="107"/>
      <c r="Z204" s="107"/>
      <c r="AA204" s="107"/>
      <c r="AB204" s="107"/>
      <c r="AC204" s="107"/>
      <c r="AD204" s="107"/>
      <c r="AE204" s="107"/>
      <c r="AR204" s="205" t="s">
        <v>199</v>
      </c>
      <c r="AT204" s="205" t="s">
        <v>122</v>
      </c>
      <c r="AU204" s="205" t="s">
        <v>127</v>
      </c>
      <c r="AY204" s="101" t="s">
        <v>119</v>
      </c>
      <c r="BE204" s="206" t="n">
        <f aca="false">IF(N204="základní",J204,0)</f>
        <v>0</v>
      </c>
      <c r="BF204" s="206" t="n">
        <f aca="false">IF(N204="snížená",J204,0)</f>
        <v>0</v>
      </c>
      <c r="BG204" s="206" t="n">
        <f aca="false">IF(N204="zákl. přenesená",J204,0)</f>
        <v>0</v>
      </c>
      <c r="BH204" s="206" t="n">
        <f aca="false">IF(N204="sníž. přenesená",J204,0)</f>
        <v>0</v>
      </c>
      <c r="BI204" s="206" t="n">
        <f aca="false">IF(N204="nulová",J204,0)</f>
        <v>0</v>
      </c>
      <c r="BJ204" s="101" t="s">
        <v>127</v>
      </c>
      <c r="BK204" s="206" t="n">
        <f aca="false">ROUND(I204*H204,0)</f>
        <v>0</v>
      </c>
      <c r="BL204" s="101" t="s">
        <v>199</v>
      </c>
      <c r="BM204" s="205" t="s">
        <v>309</v>
      </c>
    </row>
    <row r="205" s="215" customFormat="true" ht="12.8" hidden="false" customHeight="false" outlineLevel="0" collapsed="false">
      <c r="B205" s="216"/>
      <c r="D205" s="209" t="s">
        <v>129</v>
      </c>
      <c r="E205" s="217"/>
      <c r="F205" s="218" t="s">
        <v>310</v>
      </c>
      <c r="H205" s="219" t="n">
        <v>4</v>
      </c>
      <c r="L205" s="216"/>
      <c r="M205" s="220"/>
      <c r="N205" s="221"/>
      <c r="O205" s="221"/>
      <c r="P205" s="221"/>
      <c r="Q205" s="221"/>
      <c r="R205" s="221"/>
      <c r="S205" s="221"/>
      <c r="T205" s="222"/>
      <c r="AT205" s="217" t="s">
        <v>129</v>
      </c>
      <c r="AU205" s="217" t="s">
        <v>127</v>
      </c>
      <c r="AV205" s="215" t="s">
        <v>127</v>
      </c>
      <c r="AW205" s="215" t="s">
        <v>37</v>
      </c>
      <c r="AX205" s="215" t="s">
        <v>7</v>
      </c>
      <c r="AY205" s="217" t="s">
        <v>119</v>
      </c>
    </row>
    <row r="206" s="111" customFormat="true" ht="16.5" hidden="false" customHeight="true" outlineLevel="0" collapsed="false">
      <c r="A206" s="107"/>
      <c r="B206" s="108"/>
      <c r="C206" s="234" t="s">
        <v>311</v>
      </c>
      <c r="D206" s="234" t="s">
        <v>180</v>
      </c>
      <c r="E206" s="235" t="s">
        <v>312</v>
      </c>
      <c r="F206" s="236" t="s">
        <v>313</v>
      </c>
      <c r="G206" s="237" t="s">
        <v>308</v>
      </c>
      <c r="H206" s="238" t="n">
        <v>4</v>
      </c>
      <c r="I206" s="239"/>
      <c r="J206" s="240" t="n">
        <f aca="false">ROUND(I206*H206,0)</f>
        <v>0</v>
      </c>
      <c r="K206" s="241"/>
      <c r="L206" s="242"/>
      <c r="M206" s="243"/>
      <c r="N206" s="244" t="s">
        <v>46</v>
      </c>
      <c r="O206" s="202"/>
      <c r="P206" s="203" t="n">
        <f aca="false">O206*H206</f>
        <v>0</v>
      </c>
      <c r="Q206" s="203" t="n">
        <v>3E-005</v>
      </c>
      <c r="R206" s="203" t="n">
        <f aca="false">Q206*H206</f>
        <v>0.00012</v>
      </c>
      <c r="S206" s="203" t="n">
        <v>0</v>
      </c>
      <c r="T206" s="204" t="n">
        <f aca="false">S206*H206</f>
        <v>0</v>
      </c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R206" s="205" t="s">
        <v>275</v>
      </c>
      <c r="AT206" s="205" t="s">
        <v>180</v>
      </c>
      <c r="AU206" s="205" t="s">
        <v>127</v>
      </c>
      <c r="AY206" s="101" t="s">
        <v>119</v>
      </c>
      <c r="BE206" s="206" t="n">
        <f aca="false">IF(N206="základní",J206,0)</f>
        <v>0</v>
      </c>
      <c r="BF206" s="206" t="n">
        <f aca="false">IF(N206="snížená",J206,0)</f>
        <v>0</v>
      </c>
      <c r="BG206" s="206" t="n">
        <f aca="false">IF(N206="zákl. přenesená",J206,0)</f>
        <v>0</v>
      </c>
      <c r="BH206" s="206" t="n">
        <f aca="false">IF(N206="sníž. přenesená",J206,0)</f>
        <v>0</v>
      </c>
      <c r="BI206" s="206" t="n">
        <f aca="false">IF(N206="nulová",J206,0)</f>
        <v>0</v>
      </c>
      <c r="BJ206" s="101" t="s">
        <v>127</v>
      </c>
      <c r="BK206" s="206" t="n">
        <f aca="false">ROUND(I206*H206,0)</f>
        <v>0</v>
      </c>
      <c r="BL206" s="101" t="s">
        <v>199</v>
      </c>
      <c r="BM206" s="205" t="s">
        <v>314</v>
      </c>
    </row>
    <row r="207" s="111" customFormat="true" ht="33" hidden="false" customHeight="true" outlineLevel="0" collapsed="false">
      <c r="A207" s="107"/>
      <c r="B207" s="108"/>
      <c r="C207" s="192" t="s">
        <v>315</v>
      </c>
      <c r="D207" s="192" t="s">
        <v>122</v>
      </c>
      <c r="E207" s="193" t="s">
        <v>316</v>
      </c>
      <c r="F207" s="194" t="s">
        <v>317</v>
      </c>
      <c r="G207" s="195" t="s">
        <v>318</v>
      </c>
      <c r="H207" s="246"/>
      <c r="I207" s="197"/>
      <c r="J207" s="198" t="n">
        <f aca="false">ROUND(I207*H207,0)</f>
        <v>0</v>
      </c>
      <c r="K207" s="199"/>
      <c r="L207" s="108"/>
      <c r="M207" s="200"/>
      <c r="N207" s="201" t="s">
        <v>46</v>
      </c>
      <c r="O207" s="202"/>
      <c r="P207" s="203" t="n">
        <f aca="false">O207*H207</f>
        <v>0</v>
      </c>
      <c r="Q207" s="203" t="n">
        <v>0</v>
      </c>
      <c r="R207" s="203" t="n">
        <f aca="false">Q207*H207</f>
        <v>0</v>
      </c>
      <c r="S207" s="203" t="n">
        <v>0</v>
      </c>
      <c r="T207" s="204" t="n">
        <f aca="false">S207*H207</f>
        <v>0</v>
      </c>
      <c r="U207" s="107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R207" s="205" t="s">
        <v>199</v>
      </c>
      <c r="AT207" s="205" t="s">
        <v>122</v>
      </c>
      <c r="AU207" s="205" t="s">
        <v>127</v>
      </c>
      <c r="AY207" s="101" t="s">
        <v>119</v>
      </c>
      <c r="BE207" s="206" t="n">
        <f aca="false">IF(N207="základní",J207,0)</f>
        <v>0</v>
      </c>
      <c r="BF207" s="206" t="n">
        <f aca="false">IF(N207="snížená",J207,0)</f>
        <v>0</v>
      </c>
      <c r="BG207" s="206" t="n">
        <f aca="false">IF(N207="zákl. přenesená",J207,0)</f>
        <v>0</v>
      </c>
      <c r="BH207" s="206" t="n">
        <f aca="false">IF(N207="sníž. přenesená",J207,0)</f>
        <v>0</v>
      </c>
      <c r="BI207" s="206" t="n">
        <f aca="false">IF(N207="nulová",J207,0)</f>
        <v>0</v>
      </c>
      <c r="BJ207" s="101" t="s">
        <v>127</v>
      </c>
      <c r="BK207" s="206" t="n">
        <f aca="false">ROUND(I207*H207,0)</f>
        <v>0</v>
      </c>
      <c r="BL207" s="101" t="s">
        <v>199</v>
      </c>
      <c r="BM207" s="205" t="s">
        <v>319</v>
      </c>
    </row>
    <row r="208" s="179" customFormat="true" ht="22.8" hidden="false" customHeight="true" outlineLevel="0" collapsed="false">
      <c r="B208" s="180"/>
      <c r="D208" s="181" t="s">
        <v>79</v>
      </c>
      <c r="E208" s="190" t="s">
        <v>320</v>
      </c>
      <c r="F208" s="190" t="s">
        <v>321</v>
      </c>
      <c r="J208" s="191" t="n">
        <f aca="false">BK208</f>
        <v>0</v>
      </c>
      <c r="L208" s="180"/>
      <c r="M208" s="184"/>
      <c r="N208" s="185"/>
      <c r="O208" s="185"/>
      <c r="P208" s="186" t="n">
        <f aca="false">SUM(P209:P213)</f>
        <v>0</v>
      </c>
      <c r="Q208" s="185"/>
      <c r="R208" s="186" t="n">
        <f aca="false">SUM(R209:R213)</f>
        <v>0.00684</v>
      </c>
      <c r="S208" s="185"/>
      <c r="T208" s="187" t="n">
        <f aca="false">SUM(T209:T213)</f>
        <v>0.026904</v>
      </c>
      <c r="AR208" s="181" t="s">
        <v>127</v>
      </c>
      <c r="AT208" s="188" t="s">
        <v>79</v>
      </c>
      <c r="AU208" s="188" t="s">
        <v>7</v>
      </c>
      <c r="AY208" s="181" t="s">
        <v>119</v>
      </c>
      <c r="BK208" s="189" t="n">
        <f aca="false">SUM(BK209:BK213)</f>
        <v>0</v>
      </c>
    </row>
    <row r="209" s="111" customFormat="true" ht="21.75" hidden="false" customHeight="true" outlineLevel="0" collapsed="false">
      <c r="A209" s="107"/>
      <c r="B209" s="108"/>
      <c r="C209" s="192" t="s">
        <v>322</v>
      </c>
      <c r="D209" s="192" t="s">
        <v>122</v>
      </c>
      <c r="E209" s="193" t="s">
        <v>323</v>
      </c>
      <c r="F209" s="194" t="s">
        <v>324</v>
      </c>
      <c r="G209" s="195" t="s">
        <v>297</v>
      </c>
      <c r="H209" s="196" t="n">
        <v>15.2</v>
      </c>
      <c r="I209" s="197"/>
      <c r="J209" s="198" t="n">
        <f aca="false">ROUND(I209*H209,0)</f>
        <v>0</v>
      </c>
      <c r="K209" s="199"/>
      <c r="L209" s="108"/>
      <c r="M209" s="200"/>
      <c r="N209" s="201" t="s">
        <v>46</v>
      </c>
      <c r="O209" s="202"/>
      <c r="P209" s="203" t="n">
        <f aca="false">O209*H209</f>
        <v>0</v>
      </c>
      <c r="Q209" s="203" t="n">
        <v>0</v>
      </c>
      <c r="R209" s="203" t="n">
        <f aca="false">Q209*H209</f>
        <v>0</v>
      </c>
      <c r="S209" s="203" t="n">
        <v>0.00177</v>
      </c>
      <c r="T209" s="204" t="n">
        <f aca="false">S209*H209</f>
        <v>0.026904</v>
      </c>
      <c r="U209" s="107"/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07"/>
      <c r="AR209" s="205" t="s">
        <v>199</v>
      </c>
      <c r="AT209" s="205" t="s">
        <v>122</v>
      </c>
      <c r="AU209" s="205" t="s">
        <v>127</v>
      </c>
      <c r="AY209" s="101" t="s">
        <v>119</v>
      </c>
      <c r="BE209" s="206" t="n">
        <f aca="false">IF(N209="základní",J209,0)</f>
        <v>0</v>
      </c>
      <c r="BF209" s="206" t="n">
        <f aca="false">IF(N209="snížená",J209,0)</f>
        <v>0</v>
      </c>
      <c r="BG209" s="206" t="n">
        <f aca="false">IF(N209="zákl. přenesená",J209,0)</f>
        <v>0</v>
      </c>
      <c r="BH209" s="206" t="n">
        <f aca="false">IF(N209="sníž. přenesená",J209,0)</f>
        <v>0</v>
      </c>
      <c r="BI209" s="206" t="n">
        <f aca="false">IF(N209="nulová",J209,0)</f>
        <v>0</v>
      </c>
      <c r="BJ209" s="101" t="s">
        <v>127</v>
      </c>
      <c r="BK209" s="206" t="n">
        <f aca="false">ROUND(I209*H209,0)</f>
        <v>0</v>
      </c>
      <c r="BL209" s="101" t="s">
        <v>199</v>
      </c>
      <c r="BM209" s="205" t="s">
        <v>325</v>
      </c>
    </row>
    <row r="210" s="215" customFormat="true" ht="12.8" hidden="false" customHeight="false" outlineLevel="0" collapsed="false">
      <c r="B210" s="216"/>
      <c r="D210" s="209" t="s">
        <v>129</v>
      </c>
      <c r="E210" s="217"/>
      <c r="F210" s="218" t="s">
        <v>326</v>
      </c>
      <c r="H210" s="219" t="n">
        <v>15.2</v>
      </c>
      <c r="L210" s="216"/>
      <c r="M210" s="220"/>
      <c r="N210" s="221"/>
      <c r="O210" s="221"/>
      <c r="P210" s="221"/>
      <c r="Q210" s="221"/>
      <c r="R210" s="221"/>
      <c r="S210" s="221"/>
      <c r="T210" s="222"/>
      <c r="AT210" s="217" t="s">
        <v>129</v>
      </c>
      <c r="AU210" s="217" t="s">
        <v>127</v>
      </c>
      <c r="AV210" s="215" t="s">
        <v>127</v>
      </c>
      <c r="AW210" s="215" t="s">
        <v>37</v>
      </c>
      <c r="AX210" s="215" t="s">
        <v>7</v>
      </c>
      <c r="AY210" s="217" t="s">
        <v>119</v>
      </c>
    </row>
    <row r="211" s="111" customFormat="true" ht="24.15" hidden="false" customHeight="true" outlineLevel="0" collapsed="false">
      <c r="A211" s="107"/>
      <c r="B211" s="108"/>
      <c r="C211" s="192" t="s">
        <v>327</v>
      </c>
      <c r="D211" s="192" t="s">
        <v>122</v>
      </c>
      <c r="E211" s="193" t="s">
        <v>328</v>
      </c>
      <c r="F211" s="194" t="s">
        <v>329</v>
      </c>
      <c r="G211" s="195" t="s">
        <v>297</v>
      </c>
      <c r="H211" s="196" t="n">
        <v>15.2</v>
      </c>
      <c r="I211" s="197"/>
      <c r="J211" s="198" t="n">
        <f aca="false">ROUND(I211*H211,0)</f>
        <v>0</v>
      </c>
      <c r="K211" s="199"/>
      <c r="L211" s="108"/>
      <c r="M211" s="200"/>
      <c r="N211" s="201" t="s">
        <v>46</v>
      </c>
      <c r="O211" s="202"/>
      <c r="P211" s="203" t="n">
        <f aca="false">O211*H211</f>
        <v>0</v>
      </c>
      <c r="Q211" s="203" t="n">
        <v>0.00045</v>
      </c>
      <c r="R211" s="203" t="n">
        <f aca="false">Q211*H211</f>
        <v>0.00684</v>
      </c>
      <c r="S211" s="203" t="n">
        <v>0</v>
      </c>
      <c r="T211" s="204" t="n">
        <f aca="false">S211*H211</f>
        <v>0</v>
      </c>
      <c r="U211" s="107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  <c r="AR211" s="205" t="s">
        <v>199</v>
      </c>
      <c r="AT211" s="205" t="s">
        <v>122</v>
      </c>
      <c r="AU211" s="205" t="s">
        <v>127</v>
      </c>
      <c r="AY211" s="101" t="s">
        <v>119</v>
      </c>
      <c r="BE211" s="206" t="n">
        <f aca="false">IF(N211="základní",J211,0)</f>
        <v>0</v>
      </c>
      <c r="BF211" s="206" t="n">
        <f aca="false">IF(N211="snížená",J211,0)</f>
        <v>0</v>
      </c>
      <c r="BG211" s="206" t="n">
        <f aca="false">IF(N211="zákl. přenesená",J211,0)</f>
        <v>0</v>
      </c>
      <c r="BH211" s="206" t="n">
        <f aca="false">IF(N211="sníž. přenesená",J211,0)</f>
        <v>0</v>
      </c>
      <c r="BI211" s="206" t="n">
        <f aca="false">IF(N211="nulová",J211,0)</f>
        <v>0</v>
      </c>
      <c r="BJ211" s="101" t="s">
        <v>127</v>
      </c>
      <c r="BK211" s="206" t="n">
        <f aca="false">ROUND(I211*H211,0)</f>
        <v>0</v>
      </c>
      <c r="BL211" s="101" t="s">
        <v>199</v>
      </c>
      <c r="BM211" s="205" t="s">
        <v>330</v>
      </c>
    </row>
    <row r="212" s="215" customFormat="true" ht="12.8" hidden="false" customHeight="false" outlineLevel="0" collapsed="false">
      <c r="B212" s="216"/>
      <c r="D212" s="209" t="s">
        <v>129</v>
      </c>
      <c r="E212" s="217"/>
      <c r="F212" s="218" t="s">
        <v>326</v>
      </c>
      <c r="H212" s="219" t="n">
        <v>15.2</v>
      </c>
      <c r="L212" s="216"/>
      <c r="M212" s="220"/>
      <c r="N212" s="221"/>
      <c r="O212" s="221"/>
      <c r="P212" s="221"/>
      <c r="Q212" s="221"/>
      <c r="R212" s="221"/>
      <c r="S212" s="221"/>
      <c r="T212" s="222"/>
      <c r="AT212" s="217" t="s">
        <v>129</v>
      </c>
      <c r="AU212" s="217" t="s">
        <v>127</v>
      </c>
      <c r="AV212" s="215" t="s">
        <v>127</v>
      </c>
      <c r="AW212" s="215" t="s">
        <v>37</v>
      </c>
      <c r="AX212" s="215" t="s">
        <v>7</v>
      </c>
      <c r="AY212" s="217" t="s">
        <v>119</v>
      </c>
    </row>
    <row r="213" s="111" customFormat="true" ht="24.15" hidden="false" customHeight="true" outlineLevel="0" collapsed="false">
      <c r="A213" s="107"/>
      <c r="B213" s="108"/>
      <c r="C213" s="192" t="s">
        <v>331</v>
      </c>
      <c r="D213" s="192" t="s">
        <v>122</v>
      </c>
      <c r="E213" s="193" t="s">
        <v>332</v>
      </c>
      <c r="F213" s="194" t="s">
        <v>333</v>
      </c>
      <c r="G213" s="195" t="s">
        <v>318</v>
      </c>
      <c r="H213" s="246"/>
      <c r="I213" s="197"/>
      <c r="J213" s="198" t="n">
        <f aca="false">ROUND(I213*H213,0)</f>
        <v>0</v>
      </c>
      <c r="K213" s="199"/>
      <c r="L213" s="108"/>
      <c r="M213" s="200"/>
      <c r="N213" s="201" t="s">
        <v>46</v>
      </c>
      <c r="O213" s="202"/>
      <c r="P213" s="203" t="n">
        <f aca="false">O213*H213</f>
        <v>0</v>
      </c>
      <c r="Q213" s="203" t="n">
        <v>0</v>
      </c>
      <c r="R213" s="203" t="n">
        <f aca="false">Q213*H213</f>
        <v>0</v>
      </c>
      <c r="S213" s="203" t="n">
        <v>0</v>
      </c>
      <c r="T213" s="204" t="n">
        <f aca="false">S213*H213</f>
        <v>0</v>
      </c>
      <c r="U213" s="107"/>
      <c r="V213" s="107"/>
      <c r="W213" s="107"/>
      <c r="X213" s="107"/>
      <c r="Y213" s="107"/>
      <c r="Z213" s="107"/>
      <c r="AA213" s="107"/>
      <c r="AB213" s="107"/>
      <c r="AC213" s="107"/>
      <c r="AD213" s="107"/>
      <c r="AE213" s="107"/>
      <c r="AR213" s="205" t="s">
        <v>199</v>
      </c>
      <c r="AT213" s="205" t="s">
        <v>122</v>
      </c>
      <c r="AU213" s="205" t="s">
        <v>127</v>
      </c>
      <c r="AY213" s="101" t="s">
        <v>119</v>
      </c>
      <c r="BE213" s="206" t="n">
        <f aca="false">IF(N213="základní",J213,0)</f>
        <v>0</v>
      </c>
      <c r="BF213" s="206" t="n">
        <f aca="false">IF(N213="snížená",J213,0)</f>
        <v>0</v>
      </c>
      <c r="BG213" s="206" t="n">
        <f aca="false">IF(N213="zákl. přenesená",J213,0)</f>
        <v>0</v>
      </c>
      <c r="BH213" s="206" t="n">
        <f aca="false">IF(N213="sníž. přenesená",J213,0)</f>
        <v>0</v>
      </c>
      <c r="BI213" s="206" t="n">
        <f aca="false">IF(N213="nulová",J213,0)</f>
        <v>0</v>
      </c>
      <c r="BJ213" s="101" t="s">
        <v>127</v>
      </c>
      <c r="BK213" s="206" t="n">
        <f aca="false">ROUND(I213*H213,0)</f>
        <v>0</v>
      </c>
      <c r="BL213" s="101" t="s">
        <v>199</v>
      </c>
      <c r="BM213" s="205" t="s">
        <v>334</v>
      </c>
    </row>
    <row r="214" s="179" customFormat="true" ht="22.8" hidden="false" customHeight="true" outlineLevel="0" collapsed="false">
      <c r="B214" s="180"/>
      <c r="D214" s="181" t="s">
        <v>79</v>
      </c>
      <c r="E214" s="190" t="s">
        <v>335</v>
      </c>
      <c r="F214" s="190" t="s">
        <v>336</v>
      </c>
      <c r="J214" s="191" t="n">
        <f aca="false">BK214</f>
        <v>0</v>
      </c>
      <c r="L214" s="180"/>
      <c r="M214" s="184"/>
      <c r="N214" s="185"/>
      <c r="O214" s="185"/>
      <c r="P214" s="186" t="n">
        <f aca="false">SUM(P215:P237)</f>
        <v>0</v>
      </c>
      <c r="Q214" s="185"/>
      <c r="R214" s="186" t="n">
        <f aca="false">SUM(R215:R237)</f>
        <v>0.4421982</v>
      </c>
      <c r="S214" s="185"/>
      <c r="T214" s="187" t="n">
        <f aca="false">SUM(T215:T237)</f>
        <v>0.549325</v>
      </c>
      <c r="AR214" s="181" t="s">
        <v>127</v>
      </c>
      <c r="AT214" s="188" t="s">
        <v>79</v>
      </c>
      <c r="AU214" s="188" t="s">
        <v>7</v>
      </c>
      <c r="AY214" s="181" t="s">
        <v>119</v>
      </c>
      <c r="BK214" s="189" t="n">
        <f aca="false">SUM(BK215:BK237)</f>
        <v>0</v>
      </c>
    </row>
    <row r="215" s="111" customFormat="true" ht="16.5" hidden="false" customHeight="true" outlineLevel="0" collapsed="false">
      <c r="A215" s="107"/>
      <c r="B215" s="108"/>
      <c r="C215" s="192" t="s">
        <v>337</v>
      </c>
      <c r="D215" s="192" t="s">
        <v>122</v>
      </c>
      <c r="E215" s="193" t="s">
        <v>338</v>
      </c>
      <c r="F215" s="194" t="s">
        <v>339</v>
      </c>
      <c r="G215" s="195" t="s">
        <v>125</v>
      </c>
      <c r="H215" s="196" t="n">
        <v>15.61</v>
      </c>
      <c r="I215" s="197"/>
      <c r="J215" s="198" t="n">
        <f aca="false">ROUND(I215*H215,0)</f>
        <v>0</v>
      </c>
      <c r="K215" s="199"/>
      <c r="L215" s="108"/>
      <c r="M215" s="200"/>
      <c r="N215" s="201" t="s">
        <v>46</v>
      </c>
      <c r="O215" s="202"/>
      <c r="P215" s="203" t="n">
        <f aca="false">O215*H215</f>
        <v>0</v>
      </c>
      <c r="Q215" s="203" t="n">
        <v>0</v>
      </c>
      <c r="R215" s="203" t="n">
        <f aca="false">Q215*H215</f>
        <v>0</v>
      </c>
      <c r="S215" s="203" t="n">
        <v>0</v>
      </c>
      <c r="T215" s="204" t="n">
        <f aca="false">S215*H215</f>
        <v>0</v>
      </c>
      <c r="U215" s="107"/>
      <c r="V215" s="107"/>
      <c r="W215" s="107"/>
      <c r="X215" s="107"/>
      <c r="Y215" s="107"/>
      <c r="Z215" s="107"/>
      <c r="AA215" s="107"/>
      <c r="AB215" s="107"/>
      <c r="AC215" s="107"/>
      <c r="AD215" s="107"/>
      <c r="AE215" s="107"/>
      <c r="AR215" s="205" t="s">
        <v>199</v>
      </c>
      <c r="AT215" s="205" t="s">
        <v>122</v>
      </c>
      <c r="AU215" s="205" t="s">
        <v>127</v>
      </c>
      <c r="AY215" s="101" t="s">
        <v>119</v>
      </c>
      <c r="BE215" s="206" t="n">
        <f aca="false">IF(N215="základní",J215,0)</f>
        <v>0</v>
      </c>
      <c r="BF215" s="206" t="n">
        <f aca="false">IF(N215="snížená",J215,0)</f>
        <v>0</v>
      </c>
      <c r="BG215" s="206" t="n">
        <f aca="false">IF(N215="zákl. přenesená",J215,0)</f>
        <v>0</v>
      </c>
      <c r="BH215" s="206" t="n">
        <f aca="false">IF(N215="sníž. přenesená",J215,0)</f>
        <v>0</v>
      </c>
      <c r="BI215" s="206" t="n">
        <f aca="false">IF(N215="nulová",J215,0)</f>
        <v>0</v>
      </c>
      <c r="BJ215" s="101" t="s">
        <v>127</v>
      </c>
      <c r="BK215" s="206" t="n">
        <f aca="false">ROUND(I215*H215,0)</f>
        <v>0</v>
      </c>
      <c r="BL215" s="101" t="s">
        <v>199</v>
      </c>
      <c r="BM215" s="205" t="s">
        <v>340</v>
      </c>
    </row>
    <row r="216" s="215" customFormat="true" ht="12.8" hidden="false" customHeight="false" outlineLevel="0" collapsed="false">
      <c r="B216" s="216"/>
      <c r="D216" s="209" t="s">
        <v>129</v>
      </c>
      <c r="E216" s="217"/>
      <c r="F216" s="218" t="s">
        <v>208</v>
      </c>
      <c r="H216" s="219" t="n">
        <v>15</v>
      </c>
      <c r="L216" s="216"/>
      <c r="M216" s="220"/>
      <c r="N216" s="221"/>
      <c r="O216" s="221"/>
      <c r="P216" s="221"/>
      <c r="Q216" s="221"/>
      <c r="R216" s="221"/>
      <c r="S216" s="221"/>
      <c r="T216" s="222"/>
      <c r="AT216" s="217" t="s">
        <v>129</v>
      </c>
      <c r="AU216" s="217" t="s">
        <v>127</v>
      </c>
      <c r="AV216" s="215" t="s">
        <v>127</v>
      </c>
      <c r="AW216" s="215" t="s">
        <v>37</v>
      </c>
      <c r="AX216" s="215" t="s">
        <v>80</v>
      </c>
      <c r="AY216" s="217" t="s">
        <v>119</v>
      </c>
    </row>
    <row r="217" s="215" customFormat="true" ht="12.8" hidden="false" customHeight="false" outlineLevel="0" collapsed="false">
      <c r="B217" s="216"/>
      <c r="D217" s="209" t="s">
        <v>129</v>
      </c>
      <c r="E217" s="217"/>
      <c r="F217" s="218" t="s">
        <v>341</v>
      </c>
      <c r="H217" s="219" t="n">
        <v>0.61</v>
      </c>
      <c r="L217" s="216"/>
      <c r="M217" s="220"/>
      <c r="N217" s="221"/>
      <c r="O217" s="221"/>
      <c r="P217" s="221"/>
      <c r="Q217" s="221"/>
      <c r="R217" s="221"/>
      <c r="S217" s="221"/>
      <c r="T217" s="222"/>
      <c r="AT217" s="217" t="s">
        <v>129</v>
      </c>
      <c r="AU217" s="217" t="s">
        <v>127</v>
      </c>
      <c r="AV217" s="215" t="s">
        <v>127</v>
      </c>
      <c r="AW217" s="215" t="s">
        <v>37</v>
      </c>
      <c r="AX217" s="215" t="s">
        <v>80</v>
      </c>
      <c r="AY217" s="217" t="s">
        <v>119</v>
      </c>
    </row>
    <row r="218" s="223" customFormat="true" ht="12.8" hidden="false" customHeight="false" outlineLevel="0" collapsed="false">
      <c r="B218" s="224"/>
      <c r="D218" s="209" t="s">
        <v>129</v>
      </c>
      <c r="E218" s="225"/>
      <c r="F218" s="226" t="s">
        <v>150</v>
      </c>
      <c r="H218" s="227" t="n">
        <v>15.61</v>
      </c>
      <c r="L218" s="224"/>
      <c r="M218" s="228"/>
      <c r="N218" s="229"/>
      <c r="O218" s="229"/>
      <c r="P218" s="229"/>
      <c r="Q218" s="229"/>
      <c r="R218" s="229"/>
      <c r="S218" s="229"/>
      <c r="T218" s="230"/>
      <c r="AT218" s="225" t="s">
        <v>129</v>
      </c>
      <c r="AU218" s="225" t="s">
        <v>127</v>
      </c>
      <c r="AV218" s="223" t="s">
        <v>126</v>
      </c>
      <c r="AW218" s="223" t="s">
        <v>37</v>
      </c>
      <c r="AX218" s="223" t="s">
        <v>7</v>
      </c>
      <c r="AY218" s="225" t="s">
        <v>119</v>
      </c>
    </row>
    <row r="219" s="111" customFormat="true" ht="16.5" hidden="false" customHeight="true" outlineLevel="0" collapsed="false">
      <c r="A219" s="107"/>
      <c r="B219" s="108"/>
      <c r="C219" s="192" t="s">
        <v>342</v>
      </c>
      <c r="D219" s="192" t="s">
        <v>122</v>
      </c>
      <c r="E219" s="193" t="s">
        <v>226</v>
      </c>
      <c r="F219" s="194" t="s">
        <v>227</v>
      </c>
      <c r="G219" s="195" t="s">
        <v>125</v>
      </c>
      <c r="H219" s="196" t="n">
        <v>15.61</v>
      </c>
      <c r="I219" s="197"/>
      <c r="J219" s="198" t="n">
        <f aca="false">ROUND(I219*H219,0)</f>
        <v>0</v>
      </c>
      <c r="K219" s="199"/>
      <c r="L219" s="108"/>
      <c r="M219" s="200"/>
      <c r="N219" s="201" t="s">
        <v>46</v>
      </c>
      <c r="O219" s="202"/>
      <c r="P219" s="203" t="n">
        <f aca="false">O219*H219</f>
        <v>0</v>
      </c>
      <c r="Q219" s="203" t="n">
        <v>0.0003</v>
      </c>
      <c r="R219" s="203" t="n">
        <f aca="false">Q219*H219</f>
        <v>0.004683</v>
      </c>
      <c r="S219" s="203" t="n">
        <v>0</v>
      </c>
      <c r="T219" s="204" t="n">
        <f aca="false">S219*H219</f>
        <v>0</v>
      </c>
      <c r="U219" s="107"/>
      <c r="V219" s="107"/>
      <c r="W219" s="107"/>
      <c r="X219" s="107"/>
      <c r="Y219" s="107"/>
      <c r="Z219" s="107"/>
      <c r="AA219" s="107"/>
      <c r="AB219" s="107"/>
      <c r="AC219" s="107"/>
      <c r="AD219" s="107"/>
      <c r="AE219" s="107"/>
      <c r="AR219" s="205" t="s">
        <v>199</v>
      </c>
      <c r="AT219" s="205" t="s">
        <v>122</v>
      </c>
      <c r="AU219" s="205" t="s">
        <v>127</v>
      </c>
      <c r="AY219" s="101" t="s">
        <v>119</v>
      </c>
      <c r="BE219" s="206" t="n">
        <f aca="false">IF(N219="základní",J219,0)</f>
        <v>0</v>
      </c>
      <c r="BF219" s="206" t="n">
        <f aca="false">IF(N219="snížená",J219,0)</f>
        <v>0</v>
      </c>
      <c r="BG219" s="206" t="n">
        <f aca="false">IF(N219="zákl. přenesená",J219,0)</f>
        <v>0</v>
      </c>
      <c r="BH219" s="206" t="n">
        <f aca="false">IF(N219="sníž. přenesená",J219,0)</f>
        <v>0</v>
      </c>
      <c r="BI219" s="206" t="n">
        <f aca="false">IF(N219="nulová",J219,0)</f>
        <v>0</v>
      </c>
      <c r="BJ219" s="101" t="s">
        <v>127</v>
      </c>
      <c r="BK219" s="206" t="n">
        <f aca="false">ROUND(I219*H219,0)</f>
        <v>0</v>
      </c>
      <c r="BL219" s="101" t="s">
        <v>199</v>
      </c>
      <c r="BM219" s="205" t="s">
        <v>343</v>
      </c>
    </row>
    <row r="220" s="111" customFormat="true" ht="24.15" hidden="false" customHeight="true" outlineLevel="0" collapsed="false">
      <c r="A220" s="107"/>
      <c r="B220" s="108"/>
      <c r="C220" s="192" t="s">
        <v>344</v>
      </c>
      <c r="D220" s="192" t="s">
        <v>122</v>
      </c>
      <c r="E220" s="193" t="s">
        <v>345</v>
      </c>
      <c r="F220" s="194" t="s">
        <v>346</v>
      </c>
      <c r="G220" s="195" t="s">
        <v>297</v>
      </c>
      <c r="H220" s="196" t="n">
        <v>6.1</v>
      </c>
      <c r="I220" s="197"/>
      <c r="J220" s="198" t="n">
        <f aca="false">ROUND(I220*H220,0)</f>
        <v>0</v>
      </c>
      <c r="K220" s="199"/>
      <c r="L220" s="108"/>
      <c r="M220" s="200"/>
      <c r="N220" s="201" t="s">
        <v>46</v>
      </c>
      <c r="O220" s="202"/>
      <c r="P220" s="203" t="n">
        <f aca="false">O220*H220</f>
        <v>0</v>
      </c>
      <c r="Q220" s="203" t="n">
        <v>0</v>
      </c>
      <c r="R220" s="203" t="n">
        <f aca="false">Q220*H220</f>
        <v>0</v>
      </c>
      <c r="S220" s="203" t="n">
        <v>0.00325</v>
      </c>
      <c r="T220" s="204" t="n">
        <f aca="false">S220*H220</f>
        <v>0.019825</v>
      </c>
      <c r="U220" s="107"/>
      <c r="V220" s="107"/>
      <c r="W220" s="107"/>
      <c r="X220" s="107"/>
      <c r="Y220" s="107"/>
      <c r="Z220" s="107"/>
      <c r="AA220" s="107"/>
      <c r="AB220" s="107"/>
      <c r="AC220" s="107"/>
      <c r="AD220" s="107"/>
      <c r="AE220" s="107"/>
      <c r="AR220" s="205" t="s">
        <v>199</v>
      </c>
      <c r="AT220" s="205" t="s">
        <v>122</v>
      </c>
      <c r="AU220" s="205" t="s">
        <v>127</v>
      </c>
      <c r="AY220" s="101" t="s">
        <v>119</v>
      </c>
      <c r="BE220" s="206" t="n">
        <f aca="false">IF(N220="základní",J220,0)</f>
        <v>0</v>
      </c>
      <c r="BF220" s="206" t="n">
        <f aca="false">IF(N220="snížená",J220,0)</f>
        <v>0</v>
      </c>
      <c r="BG220" s="206" t="n">
        <f aca="false">IF(N220="zákl. přenesená",J220,0)</f>
        <v>0</v>
      </c>
      <c r="BH220" s="206" t="n">
        <f aca="false">IF(N220="sníž. přenesená",J220,0)</f>
        <v>0</v>
      </c>
      <c r="BI220" s="206" t="n">
        <f aca="false">IF(N220="nulová",J220,0)</f>
        <v>0</v>
      </c>
      <c r="BJ220" s="101" t="s">
        <v>127</v>
      </c>
      <c r="BK220" s="206" t="n">
        <f aca="false">ROUND(I220*H220,0)</f>
        <v>0</v>
      </c>
      <c r="BL220" s="101" t="s">
        <v>199</v>
      </c>
      <c r="BM220" s="205" t="s">
        <v>347</v>
      </c>
    </row>
    <row r="221" s="215" customFormat="true" ht="12.8" hidden="false" customHeight="false" outlineLevel="0" collapsed="false">
      <c r="B221" s="216"/>
      <c r="D221" s="209" t="s">
        <v>129</v>
      </c>
      <c r="E221" s="217"/>
      <c r="F221" s="218" t="s">
        <v>299</v>
      </c>
      <c r="H221" s="219" t="n">
        <v>6.1</v>
      </c>
      <c r="L221" s="216"/>
      <c r="M221" s="220"/>
      <c r="N221" s="221"/>
      <c r="O221" s="221"/>
      <c r="P221" s="221"/>
      <c r="Q221" s="221"/>
      <c r="R221" s="221"/>
      <c r="S221" s="221"/>
      <c r="T221" s="222"/>
      <c r="AT221" s="217" t="s">
        <v>129</v>
      </c>
      <c r="AU221" s="217" t="s">
        <v>127</v>
      </c>
      <c r="AV221" s="215" t="s">
        <v>127</v>
      </c>
      <c r="AW221" s="215" t="s">
        <v>37</v>
      </c>
      <c r="AX221" s="215" t="s">
        <v>7</v>
      </c>
      <c r="AY221" s="217" t="s">
        <v>119</v>
      </c>
    </row>
    <row r="222" s="111" customFormat="true" ht="24.15" hidden="false" customHeight="true" outlineLevel="0" collapsed="false">
      <c r="A222" s="107"/>
      <c r="B222" s="108"/>
      <c r="C222" s="192" t="s">
        <v>348</v>
      </c>
      <c r="D222" s="192" t="s">
        <v>122</v>
      </c>
      <c r="E222" s="193" t="s">
        <v>349</v>
      </c>
      <c r="F222" s="194" t="s">
        <v>350</v>
      </c>
      <c r="G222" s="195" t="s">
        <v>297</v>
      </c>
      <c r="H222" s="196" t="n">
        <v>6.1</v>
      </c>
      <c r="I222" s="197"/>
      <c r="J222" s="198" t="n">
        <f aca="false">ROUND(I222*H222,0)</f>
        <v>0</v>
      </c>
      <c r="K222" s="199"/>
      <c r="L222" s="108"/>
      <c r="M222" s="200"/>
      <c r="N222" s="201" t="s">
        <v>46</v>
      </c>
      <c r="O222" s="202"/>
      <c r="P222" s="203" t="n">
        <f aca="false">O222*H222</f>
        <v>0</v>
      </c>
      <c r="Q222" s="203" t="n">
        <v>0.00058</v>
      </c>
      <c r="R222" s="203" t="n">
        <f aca="false">Q222*H222</f>
        <v>0.003538</v>
      </c>
      <c r="S222" s="203" t="n">
        <v>0</v>
      </c>
      <c r="T222" s="204" t="n">
        <f aca="false">S222*H222</f>
        <v>0</v>
      </c>
      <c r="U222" s="107"/>
      <c r="V222" s="107"/>
      <c r="W222" s="107"/>
      <c r="X222" s="107"/>
      <c r="Y222" s="107"/>
      <c r="Z222" s="107"/>
      <c r="AA222" s="107"/>
      <c r="AB222" s="107"/>
      <c r="AC222" s="107"/>
      <c r="AD222" s="107"/>
      <c r="AE222" s="107"/>
      <c r="AR222" s="205" t="s">
        <v>199</v>
      </c>
      <c r="AT222" s="205" t="s">
        <v>122</v>
      </c>
      <c r="AU222" s="205" t="s">
        <v>127</v>
      </c>
      <c r="AY222" s="101" t="s">
        <v>119</v>
      </c>
      <c r="BE222" s="206" t="n">
        <f aca="false">IF(N222="základní",J222,0)</f>
        <v>0</v>
      </c>
      <c r="BF222" s="206" t="n">
        <f aca="false">IF(N222="snížená",J222,0)</f>
        <v>0</v>
      </c>
      <c r="BG222" s="206" t="n">
        <f aca="false">IF(N222="zákl. přenesená",J222,0)</f>
        <v>0</v>
      </c>
      <c r="BH222" s="206" t="n">
        <f aca="false">IF(N222="sníž. přenesená",J222,0)</f>
        <v>0</v>
      </c>
      <c r="BI222" s="206" t="n">
        <f aca="false">IF(N222="nulová",J222,0)</f>
        <v>0</v>
      </c>
      <c r="BJ222" s="101" t="s">
        <v>127</v>
      </c>
      <c r="BK222" s="206" t="n">
        <f aca="false">ROUND(I222*H222,0)</f>
        <v>0</v>
      </c>
      <c r="BL222" s="101" t="s">
        <v>199</v>
      </c>
      <c r="BM222" s="205" t="s">
        <v>351</v>
      </c>
    </row>
    <row r="223" s="111" customFormat="true" ht="37.8" hidden="false" customHeight="true" outlineLevel="0" collapsed="false">
      <c r="A223" s="107"/>
      <c r="B223" s="108"/>
      <c r="C223" s="234" t="s">
        <v>352</v>
      </c>
      <c r="D223" s="234" t="s">
        <v>180</v>
      </c>
      <c r="E223" s="235" t="s">
        <v>353</v>
      </c>
      <c r="F223" s="236" t="s">
        <v>354</v>
      </c>
      <c r="G223" s="237" t="s">
        <v>125</v>
      </c>
      <c r="H223" s="238" t="n">
        <v>0.671</v>
      </c>
      <c r="I223" s="239"/>
      <c r="J223" s="240" t="n">
        <f aca="false">ROUND(I223*H223,0)</f>
        <v>0</v>
      </c>
      <c r="K223" s="241"/>
      <c r="L223" s="242"/>
      <c r="M223" s="243"/>
      <c r="N223" s="244" t="s">
        <v>46</v>
      </c>
      <c r="O223" s="202"/>
      <c r="P223" s="203" t="n">
        <f aca="false">O223*H223</f>
        <v>0</v>
      </c>
      <c r="Q223" s="203" t="n">
        <v>0.0192</v>
      </c>
      <c r="R223" s="203" t="n">
        <f aca="false">Q223*H223</f>
        <v>0.0128832</v>
      </c>
      <c r="S223" s="203" t="n">
        <v>0</v>
      </c>
      <c r="T223" s="204" t="n">
        <f aca="false">S223*H223</f>
        <v>0</v>
      </c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R223" s="205" t="s">
        <v>275</v>
      </c>
      <c r="AT223" s="205" t="s">
        <v>180</v>
      </c>
      <c r="AU223" s="205" t="s">
        <v>127</v>
      </c>
      <c r="AY223" s="101" t="s">
        <v>119</v>
      </c>
      <c r="BE223" s="206" t="n">
        <f aca="false">IF(N223="základní",J223,0)</f>
        <v>0</v>
      </c>
      <c r="BF223" s="206" t="n">
        <f aca="false">IF(N223="snížená",J223,0)</f>
        <v>0</v>
      </c>
      <c r="BG223" s="206" t="n">
        <f aca="false">IF(N223="zákl. přenesená",J223,0)</f>
        <v>0</v>
      </c>
      <c r="BH223" s="206" t="n">
        <f aca="false">IF(N223="sníž. přenesená",J223,0)</f>
        <v>0</v>
      </c>
      <c r="BI223" s="206" t="n">
        <f aca="false">IF(N223="nulová",J223,0)</f>
        <v>0</v>
      </c>
      <c r="BJ223" s="101" t="s">
        <v>127</v>
      </c>
      <c r="BK223" s="206" t="n">
        <f aca="false">ROUND(I223*H223,0)</f>
        <v>0</v>
      </c>
      <c r="BL223" s="101" t="s">
        <v>199</v>
      </c>
      <c r="BM223" s="205" t="s">
        <v>355</v>
      </c>
    </row>
    <row r="224" s="215" customFormat="true" ht="12.8" hidden="false" customHeight="false" outlineLevel="0" collapsed="false">
      <c r="B224" s="216"/>
      <c r="D224" s="209" t="s">
        <v>129</v>
      </c>
      <c r="E224" s="217"/>
      <c r="F224" s="218" t="s">
        <v>356</v>
      </c>
      <c r="H224" s="219" t="n">
        <v>0.671</v>
      </c>
      <c r="L224" s="216"/>
      <c r="M224" s="220"/>
      <c r="N224" s="221"/>
      <c r="O224" s="221"/>
      <c r="P224" s="221"/>
      <c r="Q224" s="221"/>
      <c r="R224" s="221"/>
      <c r="S224" s="221"/>
      <c r="T224" s="222"/>
      <c r="AT224" s="217" t="s">
        <v>129</v>
      </c>
      <c r="AU224" s="217" t="s">
        <v>127</v>
      </c>
      <c r="AV224" s="215" t="s">
        <v>127</v>
      </c>
      <c r="AW224" s="215" t="s">
        <v>37</v>
      </c>
      <c r="AX224" s="215" t="s">
        <v>7</v>
      </c>
      <c r="AY224" s="217" t="s">
        <v>119</v>
      </c>
    </row>
    <row r="225" s="111" customFormat="true" ht="16.5" hidden="false" customHeight="true" outlineLevel="0" collapsed="false">
      <c r="A225" s="107"/>
      <c r="B225" s="108"/>
      <c r="C225" s="192" t="s">
        <v>357</v>
      </c>
      <c r="D225" s="192" t="s">
        <v>122</v>
      </c>
      <c r="E225" s="193" t="s">
        <v>358</v>
      </c>
      <c r="F225" s="194" t="s">
        <v>359</v>
      </c>
      <c r="G225" s="195" t="s">
        <v>125</v>
      </c>
      <c r="H225" s="196" t="n">
        <v>15</v>
      </c>
      <c r="I225" s="197"/>
      <c r="J225" s="198" t="n">
        <f aca="false">ROUND(I225*H225,0)</f>
        <v>0</v>
      </c>
      <c r="K225" s="199"/>
      <c r="L225" s="108"/>
      <c r="M225" s="200"/>
      <c r="N225" s="201" t="s">
        <v>46</v>
      </c>
      <c r="O225" s="202"/>
      <c r="P225" s="203" t="n">
        <f aca="false">O225*H225</f>
        <v>0</v>
      </c>
      <c r="Q225" s="203" t="n">
        <v>0</v>
      </c>
      <c r="R225" s="203" t="n">
        <f aca="false">Q225*H225</f>
        <v>0</v>
      </c>
      <c r="S225" s="203" t="n">
        <v>0.0353</v>
      </c>
      <c r="T225" s="204" t="n">
        <f aca="false">S225*H225</f>
        <v>0.5295</v>
      </c>
      <c r="U225" s="107"/>
      <c r="V225" s="107"/>
      <c r="W225" s="107"/>
      <c r="X225" s="107"/>
      <c r="Y225" s="107"/>
      <c r="Z225" s="107"/>
      <c r="AA225" s="107"/>
      <c r="AB225" s="107"/>
      <c r="AC225" s="107"/>
      <c r="AD225" s="107"/>
      <c r="AE225" s="107"/>
      <c r="AR225" s="205" t="s">
        <v>199</v>
      </c>
      <c r="AT225" s="205" t="s">
        <v>122</v>
      </c>
      <c r="AU225" s="205" t="s">
        <v>127</v>
      </c>
      <c r="AY225" s="101" t="s">
        <v>119</v>
      </c>
      <c r="BE225" s="206" t="n">
        <f aca="false">IF(N225="základní",J225,0)</f>
        <v>0</v>
      </c>
      <c r="BF225" s="206" t="n">
        <f aca="false">IF(N225="snížená",J225,0)</f>
        <v>0</v>
      </c>
      <c r="BG225" s="206" t="n">
        <f aca="false">IF(N225="zákl. přenesená",J225,0)</f>
        <v>0</v>
      </c>
      <c r="BH225" s="206" t="n">
        <f aca="false">IF(N225="sníž. přenesená",J225,0)</f>
        <v>0</v>
      </c>
      <c r="BI225" s="206" t="n">
        <f aca="false">IF(N225="nulová",J225,0)</f>
        <v>0</v>
      </c>
      <c r="BJ225" s="101" t="s">
        <v>127</v>
      </c>
      <c r="BK225" s="206" t="n">
        <f aca="false">ROUND(I225*H225,0)</f>
        <v>0</v>
      </c>
      <c r="BL225" s="101" t="s">
        <v>199</v>
      </c>
      <c r="BM225" s="205" t="s">
        <v>360</v>
      </c>
    </row>
    <row r="226" s="215" customFormat="true" ht="12.8" hidden="false" customHeight="false" outlineLevel="0" collapsed="false">
      <c r="B226" s="216"/>
      <c r="D226" s="209" t="s">
        <v>129</v>
      </c>
      <c r="E226" s="217"/>
      <c r="F226" s="218" t="s">
        <v>208</v>
      </c>
      <c r="H226" s="219" t="n">
        <v>15</v>
      </c>
      <c r="L226" s="216"/>
      <c r="M226" s="220"/>
      <c r="N226" s="221"/>
      <c r="O226" s="221"/>
      <c r="P226" s="221"/>
      <c r="Q226" s="221"/>
      <c r="R226" s="221"/>
      <c r="S226" s="221"/>
      <c r="T226" s="222"/>
      <c r="AT226" s="217" t="s">
        <v>129</v>
      </c>
      <c r="AU226" s="217" t="s">
        <v>127</v>
      </c>
      <c r="AV226" s="215" t="s">
        <v>127</v>
      </c>
      <c r="AW226" s="215" t="s">
        <v>37</v>
      </c>
      <c r="AX226" s="215" t="s">
        <v>7</v>
      </c>
      <c r="AY226" s="217" t="s">
        <v>119</v>
      </c>
    </row>
    <row r="227" s="111" customFormat="true" ht="37.8" hidden="false" customHeight="true" outlineLevel="0" collapsed="false">
      <c r="A227" s="107"/>
      <c r="B227" s="108"/>
      <c r="C227" s="192" t="s">
        <v>361</v>
      </c>
      <c r="D227" s="192" t="s">
        <v>122</v>
      </c>
      <c r="E227" s="193" t="s">
        <v>362</v>
      </c>
      <c r="F227" s="194" t="s">
        <v>363</v>
      </c>
      <c r="G227" s="195" t="s">
        <v>125</v>
      </c>
      <c r="H227" s="196" t="n">
        <v>15</v>
      </c>
      <c r="I227" s="197"/>
      <c r="J227" s="198" t="n">
        <f aca="false">ROUND(I227*H227,0)</f>
        <v>0</v>
      </c>
      <c r="K227" s="199"/>
      <c r="L227" s="108"/>
      <c r="M227" s="200"/>
      <c r="N227" s="201" t="s">
        <v>46</v>
      </c>
      <c r="O227" s="202"/>
      <c r="P227" s="203" t="n">
        <f aca="false">O227*H227</f>
        <v>0</v>
      </c>
      <c r="Q227" s="203" t="n">
        <v>0.00689</v>
      </c>
      <c r="R227" s="203" t="n">
        <f aca="false">Q227*H227</f>
        <v>0.10335</v>
      </c>
      <c r="S227" s="203" t="n">
        <v>0</v>
      </c>
      <c r="T227" s="204" t="n">
        <f aca="false">S227*H227</f>
        <v>0</v>
      </c>
      <c r="U227" s="107"/>
      <c r="V227" s="107"/>
      <c r="W227" s="107"/>
      <c r="X227" s="107"/>
      <c r="Y227" s="107"/>
      <c r="Z227" s="107"/>
      <c r="AA227" s="107"/>
      <c r="AB227" s="107"/>
      <c r="AC227" s="107"/>
      <c r="AD227" s="107"/>
      <c r="AE227" s="107"/>
      <c r="AR227" s="205" t="s">
        <v>199</v>
      </c>
      <c r="AT227" s="205" t="s">
        <v>122</v>
      </c>
      <c r="AU227" s="205" t="s">
        <v>127</v>
      </c>
      <c r="AY227" s="101" t="s">
        <v>119</v>
      </c>
      <c r="BE227" s="206" t="n">
        <f aca="false">IF(N227="základní",J227,0)</f>
        <v>0</v>
      </c>
      <c r="BF227" s="206" t="n">
        <f aca="false">IF(N227="snížená",J227,0)</f>
        <v>0</v>
      </c>
      <c r="BG227" s="206" t="n">
        <f aca="false">IF(N227="zákl. přenesená",J227,0)</f>
        <v>0</v>
      </c>
      <c r="BH227" s="206" t="n">
        <f aca="false">IF(N227="sníž. přenesená",J227,0)</f>
        <v>0</v>
      </c>
      <c r="BI227" s="206" t="n">
        <f aca="false">IF(N227="nulová",J227,0)</f>
        <v>0</v>
      </c>
      <c r="BJ227" s="101" t="s">
        <v>127</v>
      </c>
      <c r="BK227" s="206" t="n">
        <f aca="false">ROUND(I227*H227,0)</f>
        <v>0</v>
      </c>
      <c r="BL227" s="101" t="s">
        <v>199</v>
      </c>
      <c r="BM227" s="205" t="s">
        <v>364</v>
      </c>
    </row>
    <row r="228" s="215" customFormat="true" ht="12.8" hidden="false" customHeight="false" outlineLevel="0" collapsed="false">
      <c r="B228" s="216"/>
      <c r="D228" s="209" t="s">
        <v>129</v>
      </c>
      <c r="E228" s="217"/>
      <c r="F228" s="218" t="s">
        <v>208</v>
      </c>
      <c r="H228" s="219" t="n">
        <v>15</v>
      </c>
      <c r="L228" s="216"/>
      <c r="M228" s="220"/>
      <c r="N228" s="221"/>
      <c r="O228" s="221"/>
      <c r="P228" s="221"/>
      <c r="Q228" s="221"/>
      <c r="R228" s="221"/>
      <c r="S228" s="221"/>
      <c r="T228" s="222"/>
      <c r="AT228" s="217" t="s">
        <v>129</v>
      </c>
      <c r="AU228" s="217" t="s">
        <v>127</v>
      </c>
      <c r="AV228" s="215" t="s">
        <v>127</v>
      </c>
      <c r="AW228" s="215" t="s">
        <v>37</v>
      </c>
      <c r="AX228" s="215" t="s">
        <v>7</v>
      </c>
      <c r="AY228" s="217" t="s">
        <v>119</v>
      </c>
    </row>
    <row r="229" s="111" customFormat="true" ht="37.8" hidden="false" customHeight="true" outlineLevel="0" collapsed="false">
      <c r="A229" s="107"/>
      <c r="B229" s="108"/>
      <c r="C229" s="234" t="s">
        <v>365</v>
      </c>
      <c r="D229" s="234" t="s">
        <v>180</v>
      </c>
      <c r="E229" s="235" t="s">
        <v>353</v>
      </c>
      <c r="F229" s="236" t="s">
        <v>354</v>
      </c>
      <c r="G229" s="237" t="s">
        <v>125</v>
      </c>
      <c r="H229" s="238" t="n">
        <v>16.5</v>
      </c>
      <c r="I229" s="239"/>
      <c r="J229" s="240" t="n">
        <f aca="false">ROUND(I229*H229,0)</f>
        <v>0</v>
      </c>
      <c r="K229" s="241"/>
      <c r="L229" s="242"/>
      <c r="M229" s="243"/>
      <c r="N229" s="244" t="s">
        <v>46</v>
      </c>
      <c r="O229" s="202"/>
      <c r="P229" s="203" t="n">
        <f aca="false">O229*H229</f>
        <v>0</v>
      </c>
      <c r="Q229" s="203" t="n">
        <v>0.0192</v>
      </c>
      <c r="R229" s="203" t="n">
        <f aca="false">Q229*H229</f>
        <v>0.3168</v>
      </c>
      <c r="S229" s="203" t="n">
        <v>0</v>
      </c>
      <c r="T229" s="204" t="n">
        <f aca="false">S229*H229</f>
        <v>0</v>
      </c>
      <c r="U229" s="107"/>
      <c r="V229" s="107"/>
      <c r="W229" s="107"/>
      <c r="X229" s="107"/>
      <c r="Y229" s="107"/>
      <c r="Z229" s="107"/>
      <c r="AA229" s="107"/>
      <c r="AB229" s="107"/>
      <c r="AC229" s="107"/>
      <c r="AD229" s="107"/>
      <c r="AE229" s="107"/>
      <c r="AR229" s="205" t="s">
        <v>275</v>
      </c>
      <c r="AT229" s="205" t="s">
        <v>180</v>
      </c>
      <c r="AU229" s="205" t="s">
        <v>127</v>
      </c>
      <c r="AY229" s="101" t="s">
        <v>119</v>
      </c>
      <c r="BE229" s="206" t="n">
        <f aca="false">IF(N229="základní",J229,0)</f>
        <v>0</v>
      </c>
      <c r="BF229" s="206" t="n">
        <f aca="false">IF(N229="snížená",J229,0)</f>
        <v>0</v>
      </c>
      <c r="BG229" s="206" t="n">
        <f aca="false">IF(N229="zákl. přenesená",J229,0)</f>
        <v>0</v>
      </c>
      <c r="BH229" s="206" t="n">
        <f aca="false">IF(N229="sníž. přenesená",J229,0)</f>
        <v>0</v>
      </c>
      <c r="BI229" s="206" t="n">
        <f aca="false">IF(N229="nulová",J229,0)</f>
        <v>0</v>
      </c>
      <c r="BJ229" s="101" t="s">
        <v>127</v>
      </c>
      <c r="BK229" s="206" t="n">
        <f aca="false">ROUND(I229*H229,0)</f>
        <v>0</v>
      </c>
      <c r="BL229" s="101" t="s">
        <v>199</v>
      </c>
      <c r="BM229" s="205" t="s">
        <v>366</v>
      </c>
    </row>
    <row r="230" s="215" customFormat="true" ht="12.8" hidden="false" customHeight="false" outlineLevel="0" collapsed="false">
      <c r="B230" s="216"/>
      <c r="D230" s="209" t="s">
        <v>129</v>
      </c>
      <c r="F230" s="218" t="s">
        <v>367</v>
      </c>
      <c r="H230" s="219" t="n">
        <v>16.5</v>
      </c>
      <c r="L230" s="216"/>
      <c r="M230" s="220"/>
      <c r="N230" s="221"/>
      <c r="O230" s="221"/>
      <c r="P230" s="221"/>
      <c r="Q230" s="221"/>
      <c r="R230" s="221"/>
      <c r="S230" s="221"/>
      <c r="T230" s="222"/>
      <c r="AT230" s="217" t="s">
        <v>129</v>
      </c>
      <c r="AU230" s="217" t="s">
        <v>127</v>
      </c>
      <c r="AV230" s="215" t="s">
        <v>127</v>
      </c>
      <c r="AW230" s="215" t="s">
        <v>2</v>
      </c>
      <c r="AX230" s="215" t="s">
        <v>7</v>
      </c>
      <c r="AY230" s="217" t="s">
        <v>119</v>
      </c>
    </row>
    <row r="231" s="111" customFormat="true" ht="16.5" hidden="false" customHeight="true" outlineLevel="0" collapsed="false">
      <c r="A231" s="107"/>
      <c r="B231" s="108"/>
      <c r="C231" s="192" t="s">
        <v>368</v>
      </c>
      <c r="D231" s="192" t="s">
        <v>122</v>
      </c>
      <c r="E231" s="193" t="s">
        <v>369</v>
      </c>
      <c r="F231" s="194" t="s">
        <v>370</v>
      </c>
      <c r="G231" s="195" t="s">
        <v>297</v>
      </c>
      <c r="H231" s="196" t="n">
        <v>21.3</v>
      </c>
      <c r="I231" s="197"/>
      <c r="J231" s="198" t="n">
        <f aca="false">ROUND(I231*H231,0)</f>
        <v>0</v>
      </c>
      <c r="K231" s="199"/>
      <c r="L231" s="108"/>
      <c r="M231" s="200"/>
      <c r="N231" s="201" t="s">
        <v>46</v>
      </c>
      <c r="O231" s="202"/>
      <c r="P231" s="203" t="n">
        <f aca="false">O231*H231</f>
        <v>0</v>
      </c>
      <c r="Q231" s="203" t="n">
        <v>3E-005</v>
      </c>
      <c r="R231" s="203" t="n">
        <f aca="false">Q231*H231</f>
        <v>0.000639</v>
      </c>
      <c r="S231" s="203" t="n">
        <v>0</v>
      </c>
      <c r="T231" s="204" t="n">
        <f aca="false">S231*H231</f>
        <v>0</v>
      </c>
      <c r="U231" s="107"/>
      <c r="V231" s="107"/>
      <c r="W231" s="107"/>
      <c r="X231" s="107"/>
      <c r="Y231" s="107"/>
      <c r="Z231" s="107"/>
      <c r="AA231" s="107"/>
      <c r="AB231" s="107"/>
      <c r="AC231" s="107"/>
      <c r="AD231" s="107"/>
      <c r="AE231" s="107"/>
      <c r="AR231" s="205" t="s">
        <v>199</v>
      </c>
      <c r="AT231" s="205" t="s">
        <v>122</v>
      </c>
      <c r="AU231" s="205" t="s">
        <v>127</v>
      </c>
      <c r="AY231" s="101" t="s">
        <v>119</v>
      </c>
      <c r="BE231" s="206" t="n">
        <f aca="false">IF(N231="základní",J231,0)</f>
        <v>0</v>
      </c>
      <c r="BF231" s="206" t="n">
        <f aca="false">IF(N231="snížená",J231,0)</f>
        <v>0</v>
      </c>
      <c r="BG231" s="206" t="n">
        <f aca="false">IF(N231="zákl. přenesená",J231,0)</f>
        <v>0</v>
      </c>
      <c r="BH231" s="206" t="n">
        <f aca="false">IF(N231="sníž. přenesená",J231,0)</f>
        <v>0</v>
      </c>
      <c r="BI231" s="206" t="n">
        <f aca="false">IF(N231="nulová",J231,0)</f>
        <v>0</v>
      </c>
      <c r="BJ231" s="101" t="s">
        <v>127</v>
      </c>
      <c r="BK231" s="206" t="n">
        <f aca="false">ROUND(I231*H231,0)</f>
        <v>0</v>
      </c>
      <c r="BL231" s="101" t="s">
        <v>199</v>
      </c>
      <c r="BM231" s="205" t="s">
        <v>371</v>
      </c>
    </row>
    <row r="232" s="215" customFormat="true" ht="12.8" hidden="false" customHeight="false" outlineLevel="0" collapsed="false">
      <c r="B232" s="216"/>
      <c r="D232" s="209" t="s">
        <v>129</v>
      </c>
      <c r="E232" s="217"/>
      <c r="F232" s="218" t="s">
        <v>299</v>
      </c>
      <c r="H232" s="219" t="n">
        <v>6.1</v>
      </c>
      <c r="L232" s="216"/>
      <c r="M232" s="220"/>
      <c r="N232" s="221"/>
      <c r="O232" s="221"/>
      <c r="P232" s="221"/>
      <c r="Q232" s="221"/>
      <c r="R232" s="221"/>
      <c r="S232" s="221"/>
      <c r="T232" s="222"/>
      <c r="AT232" s="217" t="s">
        <v>129</v>
      </c>
      <c r="AU232" s="217" t="s">
        <v>127</v>
      </c>
      <c r="AV232" s="215" t="s">
        <v>127</v>
      </c>
      <c r="AW232" s="215" t="s">
        <v>37</v>
      </c>
      <c r="AX232" s="215" t="s">
        <v>80</v>
      </c>
      <c r="AY232" s="217" t="s">
        <v>119</v>
      </c>
    </row>
    <row r="233" s="215" customFormat="true" ht="12.8" hidden="false" customHeight="false" outlineLevel="0" collapsed="false">
      <c r="B233" s="216"/>
      <c r="D233" s="209" t="s">
        <v>129</v>
      </c>
      <c r="E233" s="217"/>
      <c r="F233" s="218" t="s">
        <v>326</v>
      </c>
      <c r="H233" s="219" t="n">
        <v>15.2</v>
      </c>
      <c r="L233" s="216"/>
      <c r="M233" s="220"/>
      <c r="N233" s="221"/>
      <c r="O233" s="221"/>
      <c r="P233" s="221"/>
      <c r="Q233" s="221"/>
      <c r="R233" s="221"/>
      <c r="S233" s="221"/>
      <c r="T233" s="222"/>
      <c r="AT233" s="217" t="s">
        <v>129</v>
      </c>
      <c r="AU233" s="217" t="s">
        <v>127</v>
      </c>
      <c r="AV233" s="215" t="s">
        <v>127</v>
      </c>
      <c r="AW233" s="215" t="s">
        <v>37</v>
      </c>
      <c r="AX233" s="215" t="s">
        <v>80</v>
      </c>
      <c r="AY233" s="217" t="s">
        <v>119</v>
      </c>
    </row>
    <row r="234" s="223" customFormat="true" ht="12.8" hidden="false" customHeight="false" outlineLevel="0" collapsed="false">
      <c r="B234" s="224"/>
      <c r="D234" s="209" t="s">
        <v>129</v>
      </c>
      <c r="E234" s="225"/>
      <c r="F234" s="226" t="s">
        <v>150</v>
      </c>
      <c r="H234" s="227" t="n">
        <v>21.3</v>
      </c>
      <c r="L234" s="224"/>
      <c r="M234" s="228"/>
      <c r="N234" s="229"/>
      <c r="O234" s="229"/>
      <c r="P234" s="229"/>
      <c r="Q234" s="229"/>
      <c r="R234" s="229"/>
      <c r="S234" s="229"/>
      <c r="T234" s="230"/>
      <c r="AT234" s="225" t="s">
        <v>129</v>
      </c>
      <c r="AU234" s="225" t="s">
        <v>127</v>
      </c>
      <c r="AV234" s="223" t="s">
        <v>126</v>
      </c>
      <c r="AW234" s="223" t="s">
        <v>37</v>
      </c>
      <c r="AX234" s="223" t="s">
        <v>7</v>
      </c>
      <c r="AY234" s="225" t="s">
        <v>119</v>
      </c>
    </row>
    <row r="235" s="111" customFormat="true" ht="24.15" hidden="false" customHeight="true" outlineLevel="0" collapsed="false">
      <c r="A235" s="107"/>
      <c r="B235" s="108"/>
      <c r="C235" s="192" t="s">
        <v>372</v>
      </c>
      <c r="D235" s="192" t="s">
        <v>122</v>
      </c>
      <c r="E235" s="193" t="s">
        <v>373</v>
      </c>
      <c r="F235" s="194" t="s">
        <v>374</v>
      </c>
      <c r="G235" s="195" t="s">
        <v>297</v>
      </c>
      <c r="H235" s="196" t="n">
        <v>6.1</v>
      </c>
      <c r="I235" s="197"/>
      <c r="J235" s="198" t="n">
        <f aca="false">ROUND(I235*H235,0)</f>
        <v>0</v>
      </c>
      <c r="K235" s="199"/>
      <c r="L235" s="108"/>
      <c r="M235" s="200"/>
      <c r="N235" s="201" t="s">
        <v>46</v>
      </c>
      <c r="O235" s="202"/>
      <c r="P235" s="203" t="n">
        <f aca="false">O235*H235</f>
        <v>0</v>
      </c>
      <c r="Q235" s="203" t="n">
        <v>5E-005</v>
      </c>
      <c r="R235" s="203" t="n">
        <f aca="false">Q235*H235</f>
        <v>0.000305</v>
      </c>
      <c r="S235" s="203" t="n">
        <v>0</v>
      </c>
      <c r="T235" s="204" t="n">
        <f aca="false">S235*H235</f>
        <v>0</v>
      </c>
      <c r="U235" s="107"/>
      <c r="V235" s="107"/>
      <c r="W235" s="107"/>
      <c r="X235" s="107"/>
      <c r="Y235" s="107"/>
      <c r="Z235" s="107"/>
      <c r="AA235" s="107"/>
      <c r="AB235" s="107"/>
      <c r="AC235" s="107"/>
      <c r="AD235" s="107"/>
      <c r="AE235" s="107"/>
      <c r="AR235" s="205" t="s">
        <v>199</v>
      </c>
      <c r="AT235" s="205" t="s">
        <v>122</v>
      </c>
      <c r="AU235" s="205" t="s">
        <v>127</v>
      </c>
      <c r="AY235" s="101" t="s">
        <v>119</v>
      </c>
      <c r="BE235" s="206" t="n">
        <f aca="false">IF(N235="základní",J235,0)</f>
        <v>0</v>
      </c>
      <c r="BF235" s="206" t="n">
        <f aca="false">IF(N235="snížená",J235,0)</f>
        <v>0</v>
      </c>
      <c r="BG235" s="206" t="n">
        <f aca="false">IF(N235="zákl. přenesená",J235,0)</f>
        <v>0</v>
      </c>
      <c r="BH235" s="206" t="n">
        <f aca="false">IF(N235="sníž. přenesená",J235,0)</f>
        <v>0</v>
      </c>
      <c r="BI235" s="206" t="n">
        <f aca="false">IF(N235="nulová",J235,0)</f>
        <v>0</v>
      </c>
      <c r="BJ235" s="101" t="s">
        <v>127</v>
      </c>
      <c r="BK235" s="206" t="n">
        <f aca="false">ROUND(I235*H235,0)</f>
        <v>0</v>
      </c>
      <c r="BL235" s="101" t="s">
        <v>199</v>
      </c>
      <c r="BM235" s="205" t="s">
        <v>375</v>
      </c>
    </row>
    <row r="236" s="215" customFormat="true" ht="12.8" hidden="false" customHeight="false" outlineLevel="0" collapsed="false">
      <c r="B236" s="216"/>
      <c r="D236" s="209" t="s">
        <v>129</v>
      </c>
      <c r="E236" s="217"/>
      <c r="F236" s="218" t="s">
        <v>299</v>
      </c>
      <c r="H236" s="219" t="n">
        <v>6.1</v>
      </c>
      <c r="L236" s="216"/>
      <c r="M236" s="220"/>
      <c r="N236" s="221"/>
      <c r="O236" s="221"/>
      <c r="P236" s="221"/>
      <c r="Q236" s="221"/>
      <c r="R236" s="221"/>
      <c r="S236" s="221"/>
      <c r="T236" s="222"/>
      <c r="AT236" s="217" t="s">
        <v>129</v>
      </c>
      <c r="AU236" s="217" t="s">
        <v>127</v>
      </c>
      <c r="AV236" s="215" t="s">
        <v>127</v>
      </c>
      <c r="AW236" s="215" t="s">
        <v>37</v>
      </c>
      <c r="AX236" s="215" t="s">
        <v>7</v>
      </c>
      <c r="AY236" s="217" t="s">
        <v>119</v>
      </c>
    </row>
    <row r="237" s="111" customFormat="true" ht="24.15" hidden="false" customHeight="true" outlineLevel="0" collapsed="false">
      <c r="A237" s="107"/>
      <c r="B237" s="108"/>
      <c r="C237" s="192" t="s">
        <v>376</v>
      </c>
      <c r="D237" s="192" t="s">
        <v>122</v>
      </c>
      <c r="E237" s="193" t="s">
        <v>377</v>
      </c>
      <c r="F237" s="194" t="s">
        <v>378</v>
      </c>
      <c r="G237" s="195" t="s">
        <v>318</v>
      </c>
      <c r="H237" s="246"/>
      <c r="I237" s="197"/>
      <c r="J237" s="198" t="n">
        <f aca="false">ROUND(I237*H237,0)</f>
        <v>0</v>
      </c>
      <c r="K237" s="199"/>
      <c r="L237" s="108"/>
      <c r="M237" s="200"/>
      <c r="N237" s="201" t="s">
        <v>46</v>
      </c>
      <c r="O237" s="202"/>
      <c r="P237" s="203" t="n">
        <f aca="false">O237*H237</f>
        <v>0</v>
      </c>
      <c r="Q237" s="203" t="n">
        <v>0</v>
      </c>
      <c r="R237" s="203" t="n">
        <f aca="false">Q237*H237</f>
        <v>0</v>
      </c>
      <c r="S237" s="203" t="n">
        <v>0</v>
      </c>
      <c r="T237" s="204" t="n">
        <f aca="false">S237*H237</f>
        <v>0</v>
      </c>
      <c r="U237" s="107"/>
      <c r="V237" s="107"/>
      <c r="W237" s="107"/>
      <c r="X237" s="107"/>
      <c r="Y237" s="107"/>
      <c r="Z237" s="107"/>
      <c r="AA237" s="107"/>
      <c r="AB237" s="107"/>
      <c r="AC237" s="107"/>
      <c r="AD237" s="107"/>
      <c r="AE237" s="107"/>
      <c r="AR237" s="205" t="s">
        <v>199</v>
      </c>
      <c r="AT237" s="205" t="s">
        <v>122</v>
      </c>
      <c r="AU237" s="205" t="s">
        <v>127</v>
      </c>
      <c r="AY237" s="101" t="s">
        <v>119</v>
      </c>
      <c r="BE237" s="206" t="n">
        <f aca="false">IF(N237="základní",J237,0)</f>
        <v>0</v>
      </c>
      <c r="BF237" s="206" t="n">
        <f aca="false">IF(N237="snížená",J237,0)</f>
        <v>0</v>
      </c>
      <c r="BG237" s="206" t="n">
        <f aca="false">IF(N237="zákl. přenesená",J237,0)</f>
        <v>0</v>
      </c>
      <c r="BH237" s="206" t="n">
        <f aca="false">IF(N237="sníž. přenesená",J237,0)</f>
        <v>0</v>
      </c>
      <c r="BI237" s="206" t="n">
        <f aca="false">IF(N237="nulová",J237,0)</f>
        <v>0</v>
      </c>
      <c r="BJ237" s="101" t="s">
        <v>127</v>
      </c>
      <c r="BK237" s="206" t="n">
        <f aca="false">ROUND(I237*H237,0)</f>
        <v>0</v>
      </c>
      <c r="BL237" s="101" t="s">
        <v>199</v>
      </c>
      <c r="BM237" s="205" t="s">
        <v>379</v>
      </c>
    </row>
    <row r="238" s="179" customFormat="true" ht="22.8" hidden="false" customHeight="true" outlineLevel="0" collapsed="false">
      <c r="B238" s="180"/>
      <c r="D238" s="181" t="s">
        <v>79</v>
      </c>
      <c r="E238" s="190" t="s">
        <v>380</v>
      </c>
      <c r="F238" s="190" t="s">
        <v>381</v>
      </c>
      <c r="J238" s="191" t="n">
        <f aca="false">BK238</f>
        <v>0</v>
      </c>
      <c r="L238" s="180"/>
      <c r="M238" s="184"/>
      <c r="N238" s="185"/>
      <c r="O238" s="185"/>
      <c r="P238" s="186" t="n">
        <f aca="false">SUM(P239:P258)</f>
        <v>0</v>
      </c>
      <c r="Q238" s="185"/>
      <c r="R238" s="186" t="n">
        <f aca="false">SUM(R239:R258)</f>
        <v>0.15450192</v>
      </c>
      <c r="S238" s="185"/>
      <c r="T238" s="187" t="n">
        <f aca="false">SUM(T239:T258)</f>
        <v>0</v>
      </c>
      <c r="AR238" s="181" t="s">
        <v>127</v>
      </c>
      <c r="AT238" s="188" t="s">
        <v>79</v>
      </c>
      <c r="AU238" s="188" t="s">
        <v>7</v>
      </c>
      <c r="AY238" s="181" t="s">
        <v>119</v>
      </c>
      <c r="BK238" s="189" t="n">
        <f aca="false">SUM(BK239:BK258)</f>
        <v>0</v>
      </c>
    </row>
    <row r="239" s="111" customFormat="true" ht="24.15" hidden="false" customHeight="true" outlineLevel="0" collapsed="false">
      <c r="A239" s="107"/>
      <c r="B239" s="108"/>
      <c r="C239" s="192" t="s">
        <v>382</v>
      </c>
      <c r="D239" s="192" t="s">
        <v>122</v>
      </c>
      <c r="E239" s="193" t="s">
        <v>383</v>
      </c>
      <c r="F239" s="194" t="s">
        <v>384</v>
      </c>
      <c r="G239" s="195" t="s">
        <v>125</v>
      </c>
      <c r="H239" s="196" t="n">
        <v>16.72</v>
      </c>
      <c r="I239" s="197"/>
      <c r="J239" s="198" t="n">
        <f aca="false">ROUND(I239*H239,0)</f>
        <v>0</v>
      </c>
      <c r="K239" s="199"/>
      <c r="L239" s="108"/>
      <c r="M239" s="200"/>
      <c r="N239" s="201" t="s">
        <v>46</v>
      </c>
      <c r="O239" s="202"/>
      <c r="P239" s="203" t="n">
        <f aca="false">O239*H239</f>
        <v>0</v>
      </c>
      <c r="Q239" s="203" t="n">
        <v>7E-005</v>
      </c>
      <c r="R239" s="203" t="n">
        <f aca="false">Q239*H239</f>
        <v>0.0011704</v>
      </c>
      <c r="S239" s="203" t="n">
        <v>0</v>
      </c>
      <c r="T239" s="204" t="n">
        <f aca="false">S239*H239</f>
        <v>0</v>
      </c>
      <c r="U239" s="107"/>
      <c r="V239" s="107"/>
      <c r="W239" s="107"/>
      <c r="X239" s="107"/>
      <c r="Y239" s="107"/>
      <c r="Z239" s="107"/>
      <c r="AA239" s="107"/>
      <c r="AB239" s="107"/>
      <c r="AC239" s="107"/>
      <c r="AD239" s="107"/>
      <c r="AE239" s="107"/>
      <c r="AR239" s="205" t="s">
        <v>199</v>
      </c>
      <c r="AT239" s="205" t="s">
        <v>122</v>
      </c>
      <c r="AU239" s="205" t="s">
        <v>127</v>
      </c>
      <c r="AY239" s="101" t="s">
        <v>119</v>
      </c>
      <c r="BE239" s="206" t="n">
        <f aca="false">IF(N239="základní",J239,0)</f>
        <v>0</v>
      </c>
      <c r="BF239" s="206" t="n">
        <f aca="false">IF(N239="snížená",J239,0)</f>
        <v>0</v>
      </c>
      <c r="BG239" s="206" t="n">
        <f aca="false">IF(N239="zákl. přenesená",J239,0)</f>
        <v>0</v>
      </c>
      <c r="BH239" s="206" t="n">
        <f aca="false">IF(N239="sníž. přenesená",J239,0)</f>
        <v>0</v>
      </c>
      <c r="BI239" s="206" t="n">
        <f aca="false">IF(N239="nulová",J239,0)</f>
        <v>0</v>
      </c>
      <c r="BJ239" s="101" t="s">
        <v>127</v>
      </c>
      <c r="BK239" s="206" t="n">
        <f aca="false">ROUND(I239*H239,0)</f>
        <v>0</v>
      </c>
      <c r="BL239" s="101" t="s">
        <v>199</v>
      </c>
      <c r="BM239" s="205" t="s">
        <v>385</v>
      </c>
    </row>
    <row r="240" s="207" customFormat="true" ht="12.8" hidden="false" customHeight="false" outlineLevel="0" collapsed="false">
      <c r="B240" s="208"/>
      <c r="D240" s="209" t="s">
        <v>129</v>
      </c>
      <c r="E240" s="210"/>
      <c r="F240" s="211" t="s">
        <v>386</v>
      </c>
      <c r="H240" s="210"/>
      <c r="L240" s="208"/>
      <c r="M240" s="212"/>
      <c r="N240" s="213"/>
      <c r="O240" s="213"/>
      <c r="P240" s="213"/>
      <c r="Q240" s="213"/>
      <c r="R240" s="213"/>
      <c r="S240" s="213"/>
      <c r="T240" s="214"/>
      <c r="AT240" s="210" t="s">
        <v>129</v>
      </c>
      <c r="AU240" s="210" t="s">
        <v>127</v>
      </c>
      <c r="AV240" s="207" t="s">
        <v>7</v>
      </c>
      <c r="AW240" s="207" t="s">
        <v>37</v>
      </c>
      <c r="AX240" s="207" t="s">
        <v>80</v>
      </c>
      <c r="AY240" s="210" t="s">
        <v>119</v>
      </c>
    </row>
    <row r="241" s="215" customFormat="true" ht="12.8" hidden="false" customHeight="false" outlineLevel="0" collapsed="false">
      <c r="B241" s="216"/>
      <c r="D241" s="209" t="s">
        <v>129</v>
      </c>
      <c r="E241" s="217"/>
      <c r="F241" s="218" t="s">
        <v>387</v>
      </c>
      <c r="H241" s="219" t="n">
        <v>16.72</v>
      </c>
      <c r="L241" s="216"/>
      <c r="M241" s="220"/>
      <c r="N241" s="221"/>
      <c r="O241" s="221"/>
      <c r="P241" s="221"/>
      <c r="Q241" s="221"/>
      <c r="R241" s="221"/>
      <c r="S241" s="221"/>
      <c r="T241" s="222"/>
      <c r="AT241" s="217" t="s">
        <v>129</v>
      </c>
      <c r="AU241" s="217" t="s">
        <v>127</v>
      </c>
      <c r="AV241" s="215" t="s">
        <v>127</v>
      </c>
      <c r="AW241" s="215" t="s">
        <v>37</v>
      </c>
      <c r="AX241" s="215" t="s">
        <v>7</v>
      </c>
      <c r="AY241" s="217" t="s">
        <v>119</v>
      </c>
    </row>
    <row r="242" s="111" customFormat="true" ht="24.15" hidden="false" customHeight="true" outlineLevel="0" collapsed="false">
      <c r="A242" s="107"/>
      <c r="B242" s="108"/>
      <c r="C242" s="192" t="s">
        <v>388</v>
      </c>
      <c r="D242" s="192" t="s">
        <v>122</v>
      </c>
      <c r="E242" s="193" t="s">
        <v>389</v>
      </c>
      <c r="F242" s="194" t="s">
        <v>390</v>
      </c>
      <c r="G242" s="195" t="s">
        <v>125</v>
      </c>
      <c r="H242" s="196" t="n">
        <v>16.72</v>
      </c>
      <c r="I242" s="197"/>
      <c r="J242" s="198" t="n">
        <f aca="false">ROUND(I242*H242,0)</f>
        <v>0</v>
      </c>
      <c r="K242" s="199"/>
      <c r="L242" s="108"/>
      <c r="M242" s="200"/>
      <c r="N242" s="201" t="s">
        <v>46</v>
      </c>
      <c r="O242" s="202"/>
      <c r="P242" s="203" t="n">
        <f aca="false">O242*H242</f>
        <v>0</v>
      </c>
      <c r="Q242" s="203" t="n">
        <v>0.00014</v>
      </c>
      <c r="R242" s="203" t="n">
        <f aca="false">Q242*H242</f>
        <v>0.0023408</v>
      </c>
      <c r="S242" s="203" t="n">
        <v>0</v>
      </c>
      <c r="T242" s="204" t="n">
        <f aca="false">S242*H242</f>
        <v>0</v>
      </c>
      <c r="U242" s="107"/>
      <c r="V242" s="107"/>
      <c r="W242" s="107"/>
      <c r="X242" s="107"/>
      <c r="Y242" s="107"/>
      <c r="Z242" s="107"/>
      <c r="AA242" s="107"/>
      <c r="AB242" s="107"/>
      <c r="AC242" s="107"/>
      <c r="AD242" s="107"/>
      <c r="AE242" s="107"/>
      <c r="AR242" s="205" t="s">
        <v>199</v>
      </c>
      <c r="AT242" s="205" t="s">
        <v>122</v>
      </c>
      <c r="AU242" s="205" t="s">
        <v>127</v>
      </c>
      <c r="AY242" s="101" t="s">
        <v>119</v>
      </c>
      <c r="BE242" s="206" t="n">
        <f aca="false">IF(N242="základní",J242,0)</f>
        <v>0</v>
      </c>
      <c r="BF242" s="206" t="n">
        <f aca="false">IF(N242="snížená",J242,0)</f>
        <v>0</v>
      </c>
      <c r="BG242" s="206" t="n">
        <f aca="false">IF(N242="zákl. přenesená",J242,0)</f>
        <v>0</v>
      </c>
      <c r="BH242" s="206" t="n">
        <f aca="false">IF(N242="sníž. přenesená",J242,0)</f>
        <v>0</v>
      </c>
      <c r="BI242" s="206" t="n">
        <f aca="false">IF(N242="nulová",J242,0)</f>
        <v>0</v>
      </c>
      <c r="BJ242" s="101" t="s">
        <v>127</v>
      </c>
      <c r="BK242" s="206" t="n">
        <f aca="false">ROUND(I242*H242,0)</f>
        <v>0</v>
      </c>
      <c r="BL242" s="101" t="s">
        <v>199</v>
      </c>
      <c r="BM242" s="205" t="s">
        <v>391</v>
      </c>
    </row>
    <row r="243" s="111" customFormat="true" ht="24.15" hidden="false" customHeight="true" outlineLevel="0" collapsed="false">
      <c r="A243" s="107"/>
      <c r="B243" s="108"/>
      <c r="C243" s="192" t="s">
        <v>392</v>
      </c>
      <c r="D243" s="192" t="s">
        <v>122</v>
      </c>
      <c r="E243" s="193" t="s">
        <v>393</v>
      </c>
      <c r="F243" s="194" t="s">
        <v>394</v>
      </c>
      <c r="G243" s="195" t="s">
        <v>125</v>
      </c>
      <c r="H243" s="196" t="n">
        <v>16.72</v>
      </c>
      <c r="I243" s="197"/>
      <c r="J243" s="198" t="n">
        <f aca="false">ROUND(I243*H243,0)</f>
        <v>0</v>
      </c>
      <c r="K243" s="199"/>
      <c r="L243" s="108"/>
      <c r="M243" s="200"/>
      <c r="N243" s="201" t="s">
        <v>46</v>
      </c>
      <c r="O243" s="202"/>
      <c r="P243" s="203" t="n">
        <f aca="false">O243*H243</f>
        <v>0</v>
      </c>
      <c r="Q243" s="203" t="n">
        <v>0.00012</v>
      </c>
      <c r="R243" s="203" t="n">
        <f aca="false">Q243*H243</f>
        <v>0.0020064</v>
      </c>
      <c r="S243" s="203" t="n">
        <v>0</v>
      </c>
      <c r="T243" s="204" t="n">
        <f aca="false">S243*H243</f>
        <v>0</v>
      </c>
      <c r="U243" s="107"/>
      <c r="V243" s="107"/>
      <c r="W243" s="107"/>
      <c r="X243" s="107"/>
      <c r="Y243" s="107"/>
      <c r="Z243" s="107"/>
      <c r="AA243" s="107"/>
      <c r="AB243" s="107"/>
      <c r="AC243" s="107"/>
      <c r="AD243" s="107"/>
      <c r="AE243" s="107"/>
      <c r="AR243" s="205" t="s">
        <v>199</v>
      </c>
      <c r="AT243" s="205" t="s">
        <v>122</v>
      </c>
      <c r="AU243" s="205" t="s">
        <v>127</v>
      </c>
      <c r="AY243" s="101" t="s">
        <v>119</v>
      </c>
      <c r="BE243" s="206" t="n">
        <f aca="false">IF(N243="základní",J243,0)</f>
        <v>0</v>
      </c>
      <c r="BF243" s="206" t="n">
        <f aca="false">IF(N243="snížená",J243,0)</f>
        <v>0</v>
      </c>
      <c r="BG243" s="206" t="n">
        <f aca="false">IF(N243="zákl. přenesená",J243,0)</f>
        <v>0</v>
      </c>
      <c r="BH243" s="206" t="n">
        <f aca="false">IF(N243="sníž. přenesená",J243,0)</f>
        <v>0</v>
      </c>
      <c r="BI243" s="206" t="n">
        <f aca="false">IF(N243="nulová",J243,0)</f>
        <v>0</v>
      </c>
      <c r="BJ243" s="101" t="s">
        <v>127</v>
      </c>
      <c r="BK243" s="206" t="n">
        <f aca="false">ROUND(I243*H243,0)</f>
        <v>0</v>
      </c>
      <c r="BL243" s="101" t="s">
        <v>199</v>
      </c>
      <c r="BM243" s="205" t="s">
        <v>395</v>
      </c>
    </row>
    <row r="244" s="111" customFormat="true" ht="24.15" hidden="false" customHeight="true" outlineLevel="0" collapsed="false">
      <c r="A244" s="107"/>
      <c r="B244" s="108"/>
      <c r="C244" s="192" t="s">
        <v>396</v>
      </c>
      <c r="D244" s="192" t="s">
        <v>122</v>
      </c>
      <c r="E244" s="193" t="s">
        <v>397</v>
      </c>
      <c r="F244" s="194" t="s">
        <v>398</v>
      </c>
      <c r="G244" s="195" t="s">
        <v>125</v>
      </c>
      <c r="H244" s="196" t="n">
        <v>16.72</v>
      </c>
      <c r="I244" s="197"/>
      <c r="J244" s="198" t="n">
        <f aca="false">ROUND(I244*H244,0)</f>
        <v>0</v>
      </c>
      <c r="K244" s="199"/>
      <c r="L244" s="108"/>
      <c r="M244" s="200"/>
      <c r="N244" s="201" t="s">
        <v>46</v>
      </c>
      <c r="O244" s="202"/>
      <c r="P244" s="203" t="n">
        <f aca="false">O244*H244</f>
        <v>0</v>
      </c>
      <c r="Q244" s="203" t="n">
        <v>0.00012</v>
      </c>
      <c r="R244" s="203" t="n">
        <f aca="false">Q244*H244</f>
        <v>0.0020064</v>
      </c>
      <c r="S244" s="203" t="n">
        <v>0</v>
      </c>
      <c r="T244" s="204" t="n">
        <f aca="false">S244*H244</f>
        <v>0</v>
      </c>
      <c r="U244" s="107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R244" s="205" t="s">
        <v>199</v>
      </c>
      <c r="AT244" s="205" t="s">
        <v>122</v>
      </c>
      <c r="AU244" s="205" t="s">
        <v>127</v>
      </c>
      <c r="AY244" s="101" t="s">
        <v>119</v>
      </c>
      <c r="BE244" s="206" t="n">
        <f aca="false">IF(N244="základní",J244,0)</f>
        <v>0</v>
      </c>
      <c r="BF244" s="206" t="n">
        <f aca="false">IF(N244="snížená",J244,0)</f>
        <v>0</v>
      </c>
      <c r="BG244" s="206" t="n">
        <f aca="false">IF(N244="zákl. přenesená",J244,0)</f>
        <v>0</v>
      </c>
      <c r="BH244" s="206" t="n">
        <f aca="false">IF(N244="sníž. přenesená",J244,0)</f>
        <v>0</v>
      </c>
      <c r="BI244" s="206" t="n">
        <f aca="false">IF(N244="nulová",J244,0)</f>
        <v>0</v>
      </c>
      <c r="BJ244" s="101" t="s">
        <v>127</v>
      </c>
      <c r="BK244" s="206" t="n">
        <f aca="false">ROUND(I244*H244,0)</f>
        <v>0</v>
      </c>
      <c r="BL244" s="101" t="s">
        <v>199</v>
      </c>
      <c r="BM244" s="205" t="s">
        <v>399</v>
      </c>
    </row>
    <row r="245" s="111" customFormat="true" ht="33" hidden="false" customHeight="true" outlineLevel="0" collapsed="false">
      <c r="A245" s="107"/>
      <c r="B245" s="108"/>
      <c r="C245" s="192" t="s">
        <v>400</v>
      </c>
      <c r="D245" s="192" t="s">
        <v>122</v>
      </c>
      <c r="E245" s="193" t="s">
        <v>401</v>
      </c>
      <c r="F245" s="194" t="s">
        <v>402</v>
      </c>
      <c r="G245" s="195" t="s">
        <v>125</v>
      </c>
      <c r="H245" s="196" t="n">
        <v>0.486</v>
      </c>
      <c r="I245" s="197"/>
      <c r="J245" s="198" t="n">
        <f aca="false">ROUND(I245*H245,0)</f>
        <v>0</v>
      </c>
      <c r="K245" s="199"/>
      <c r="L245" s="108"/>
      <c r="M245" s="200"/>
      <c r="N245" s="201" t="s">
        <v>46</v>
      </c>
      <c r="O245" s="202"/>
      <c r="P245" s="203" t="n">
        <f aca="false">O245*H245</f>
        <v>0</v>
      </c>
      <c r="Q245" s="203" t="n">
        <v>0.0002</v>
      </c>
      <c r="R245" s="203" t="n">
        <f aca="false">Q245*H245</f>
        <v>9.72E-005</v>
      </c>
      <c r="S245" s="203" t="n">
        <v>0</v>
      </c>
      <c r="T245" s="204" t="n">
        <f aca="false">S245*H245</f>
        <v>0</v>
      </c>
      <c r="U245" s="107"/>
      <c r="V245" s="107"/>
      <c r="W245" s="107"/>
      <c r="X245" s="107"/>
      <c r="Y245" s="107"/>
      <c r="Z245" s="107"/>
      <c r="AA245" s="107"/>
      <c r="AB245" s="107"/>
      <c r="AC245" s="107"/>
      <c r="AD245" s="107"/>
      <c r="AE245" s="107"/>
      <c r="AR245" s="205" t="s">
        <v>199</v>
      </c>
      <c r="AT245" s="205" t="s">
        <v>122</v>
      </c>
      <c r="AU245" s="205" t="s">
        <v>127</v>
      </c>
      <c r="AY245" s="101" t="s">
        <v>119</v>
      </c>
      <c r="BE245" s="206" t="n">
        <f aca="false">IF(N245="základní",J245,0)</f>
        <v>0</v>
      </c>
      <c r="BF245" s="206" t="n">
        <f aca="false">IF(N245="snížená",J245,0)</f>
        <v>0</v>
      </c>
      <c r="BG245" s="206" t="n">
        <f aca="false">IF(N245="zákl. přenesená",J245,0)</f>
        <v>0</v>
      </c>
      <c r="BH245" s="206" t="n">
        <f aca="false">IF(N245="sníž. přenesená",J245,0)</f>
        <v>0</v>
      </c>
      <c r="BI245" s="206" t="n">
        <f aca="false">IF(N245="nulová",J245,0)</f>
        <v>0</v>
      </c>
      <c r="BJ245" s="101" t="s">
        <v>127</v>
      </c>
      <c r="BK245" s="206" t="n">
        <f aca="false">ROUND(I245*H245,0)</f>
        <v>0</v>
      </c>
      <c r="BL245" s="101" t="s">
        <v>199</v>
      </c>
      <c r="BM245" s="205" t="s">
        <v>403</v>
      </c>
    </row>
    <row r="246" s="207" customFormat="true" ht="12.8" hidden="false" customHeight="false" outlineLevel="0" collapsed="false">
      <c r="B246" s="208"/>
      <c r="D246" s="209" t="s">
        <v>129</v>
      </c>
      <c r="E246" s="210"/>
      <c r="F246" s="211" t="s">
        <v>404</v>
      </c>
      <c r="H246" s="210"/>
      <c r="L246" s="208"/>
      <c r="M246" s="212"/>
      <c r="N246" s="213"/>
      <c r="O246" s="213"/>
      <c r="P246" s="213"/>
      <c r="Q246" s="213"/>
      <c r="R246" s="213"/>
      <c r="S246" s="213"/>
      <c r="T246" s="214"/>
      <c r="AT246" s="210" t="s">
        <v>129</v>
      </c>
      <c r="AU246" s="210" t="s">
        <v>127</v>
      </c>
      <c r="AV246" s="207" t="s">
        <v>7</v>
      </c>
      <c r="AW246" s="207" t="s">
        <v>37</v>
      </c>
      <c r="AX246" s="207" t="s">
        <v>80</v>
      </c>
      <c r="AY246" s="210" t="s">
        <v>119</v>
      </c>
    </row>
    <row r="247" s="215" customFormat="true" ht="12.8" hidden="false" customHeight="false" outlineLevel="0" collapsed="false">
      <c r="B247" s="216"/>
      <c r="D247" s="209" t="s">
        <v>129</v>
      </c>
      <c r="E247" s="217"/>
      <c r="F247" s="218" t="s">
        <v>405</v>
      </c>
      <c r="H247" s="219" t="n">
        <v>0.486</v>
      </c>
      <c r="L247" s="216"/>
      <c r="M247" s="220"/>
      <c r="N247" s="221"/>
      <c r="O247" s="221"/>
      <c r="P247" s="221"/>
      <c r="Q247" s="221"/>
      <c r="R247" s="221"/>
      <c r="S247" s="221"/>
      <c r="T247" s="222"/>
      <c r="AT247" s="217" t="s">
        <v>129</v>
      </c>
      <c r="AU247" s="217" t="s">
        <v>127</v>
      </c>
      <c r="AV247" s="215" t="s">
        <v>127</v>
      </c>
      <c r="AW247" s="215" t="s">
        <v>37</v>
      </c>
      <c r="AX247" s="215" t="s">
        <v>7</v>
      </c>
      <c r="AY247" s="217" t="s">
        <v>119</v>
      </c>
    </row>
    <row r="248" s="111" customFormat="true" ht="21.75" hidden="false" customHeight="true" outlineLevel="0" collapsed="false">
      <c r="A248" s="107"/>
      <c r="B248" s="108"/>
      <c r="C248" s="192" t="s">
        <v>406</v>
      </c>
      <c r="D248" s="192" t="s">
        <v>122</v>
      </c>
      <c r="E248" s="193" t="s">
        <v>407</v>
      </c>
      <c r="F248" s="194" t="s">
        <v>408</v>
      </c>
      <c r="G248" s="195" t="s">
        <v>125</v>
      </c>
      <c r="H248" s="196" t="n">
        <v>38.052</v>
      </c>
      <c r="I248" s="197"/>
      <c r="J248" s="198" t="n">
        <f aca="false">ROUND(I248*H248,0)</f>
        <v>0</v>
      </c>
      <c r="K248" s="199"/>
      <c r="L248" s="108"/>
      <c r="M248" s="200"/>
      <c r="N248" s="201" t="s">
        <v>46</v>
      </c>
      <c r="O248" s="202"/>
      <c r="P248" s="203" t="n">
        <f aca="false">O248*H248</f>
        <v>0</v>
      </c>
      <c r="Q248" s="203" t="n">
        <v>0.003</v>
      </c>
      <c r="R248" s="203" t="n">
        <f aca="false">Q248*H248</f>
        <v>0.114156</v>
      </c>
      <c r="S248" s="203" t="n">
        <v>0</v>
      </c>
      <c r="T248" s="204" t="n">
        <f aca="false">S248*H248</f>
        <v>0</v>
      </c>
      <c r="U248" s="107"/>
      <c r="V248" s="107"/>
      <c r="W248" s="107"/>
      <c r="X248" s="107"/>
      <c r="Y248" s="107"/>
      <c r="Z248" s="107"/>
      <c r="AA248" s="107"/>
      <c r="AB248" s="107"/>
      <c r="AC248" s="107"/>
      <c r="AD248" s="107"/>
      <c r="AE248" s="107"/>
      <c r="AR248" s="205" t="s">
        <v>199</v>
      </c>
      <c r="AT248" s="205" t="s">
        <v>122</v>
      </c>
      <c r="AU248" s="205" t="s">
        <v>127</v>
      </c>
      <c r="AY248" s="101" t="s">
        <v>119</v>
      </c>
      <c r="BE248" s="206" t="n">
        <f aca="false">IF(N248="základní",J248,0)</f>
        <v>0</v>
      </c>
      <c r="BF248" s="206" t="n">
        <f aca="false">IF(N248="snížená",J248,0)</f>
        <v>0</v>
      </c>
      <c r="BG248" s="206" t="n">
        <f aca="false">IF(N248="zákl. přenesená",J248,0)</f>
        <v>0</v>
      </c>
      <c r="BH248" s="206" t="n">
        <f aca="false">IF(N248="sníž. přenesená",J248,0)</f>
        <v>0</v>
      </c>
      <c r="BI248" s="206" t="n">
        <f aca="false">IF(N248="nulová",J248,0)</f>
        <v>0</v>
      </c>
      <c r="BJ248" s="101" t="s">
        <v>127</v>
      </c>
      <c r="BK248" s="206" t="n">
        <f aca="false">ROUND(I248*H248,0)</f>
        <v>0</v>
      </c>
      <c r="BL248" s="101" t="s">
        <v>199</v>
      </c>
      <c r="BM248" s="205" t="s">
        <v>409</v>
      </c>
    </row>
    <row r="249" s="215" customFormat="true" ht="12.8" hidden="false" customHeight="false" outlineLevel="0" collapsed="false">
      <c r="B249" s="216"/>
      <c r="D249" s="209" t="s">
        <v>129</v>
      </c>
      <c r="E249" s="217"/>
      <c r="F249" s="218" t="s">
        <v>410</v>
      </c>
      <c r="H249" s="219" t="n">
        <v>24.372</v>
      </c>
      <c r="L249" s="216"/>
      <c r="M249" s="220"/>
      <c r="N249" s="221"/>
      <c r="O249" s="221"/>
      <c r="P249" s="221"/>
      <c r="Q249" s="221"/>
      <c r="R249" s="221"/>
      <c r="S249" s="221"/>
      <c r="T249" s="222"/>
      <c r="AT249" s="217" t="s">
        <v>129</v>
      </c>
      <c r="AU249" s="217" t="s">
        <v>127</v>
      </c>
      <c r="AV249" s="215" t="s">
        <v>127</v>
      </c>
      <c r="AW249" s="215" t="s">
        <v>37</v>
      </c>
      <c r="AX249" s="215" t="s">
        <v>80</v>
      </c>
      <c r="AY249" s="217" t="s">
        <v>119</v>
      </c>
    </row>
    <row r="250" s="215" customFormat="true" ht="12.8" hidden="false" customHeight="false" outlineLevel="0" collapsed="false">
      <c r="B250" s="216"/>
      <c r="D250" s="209" t="s">
        <v>129</v>
      </c>
      <c r="E250" s="217"/>
      <c r="F250" s="218" t="s">
        <v>411</v>
      </c>
      <c r="H250" s="219" t="n">
        <v>14.4</v>
      </c>
      <c r="L250" s="216"/>
      <c r="M250" s="220"/>
      <c r="N250" s="221"/>
      <c r="O250" s="221"/>
      <c r="P250" s="221"/>
      <c r="Q250" s="221"/>
      <c r="R250" s="221"/>
      <c r="S250" s="221"/>
      <c r="T250" s="222"/>
      <c r="AT250" s="217" t="s">
        <v>129</v>
      </c>
      <c r="AU250" s="217" t="s">
        <v>127</v>
      </c>
      <c r="AV250" s="215" t="s">
        <v>127</v>
      </c>
      <c r="AW250" s="215" t="s">
        <v>37</v>
      </c>
      <c r="AX250" s="215" t="s">
        <v>80</v>
      </c>
      <c r="AY250" s="217" t="s">
        <v>119</v>
      </c>
    </row>
    <row r="251" s="215" customFormat="true" ht="12.8" hidden="false" customHeight="false" outlineLevel="0" collapsed="false">
      <c r="B251" s="216"/>
      <c r="D251" s="209" t="s">
        <v>129</v>
      </c>
      <c r="E251" s="217"/>
      <c r="F251" s="218" t="s">
        <v>149</v>
      </c>
      <c r="H251" s="219" t="n">
        <v>4.56</v>
      </c>
      <c r="L251" s="216"/>
      <c r="M251" s="220"/>
      <c r="N251" s="221"/>
      <c r="O251" s="221"/>
      <c r="P251" s="221"/>
      <c r="Q251" s="221"/>
      <c r="R251" s="221"/>
      <c r="S251" s="221"/>
      <c r="T251" s="222"/>
      <c r="AT251" s="217" t="s">
        <v>129</v>
      </c>
      <c r="AU251" s="217" t="s">
        <v>127</v>
      </c>
      <c r="AV251" s="215" t="s">
        <v>127</v>
      </c>
      <c r="AW251" s="215" t="s">
        <v>37</v>
      </c>
      <c r="AX251" s="215" t="s">
        <v>80</v>
      </c>
      <c r="AY251" s="217" t="s">
        <v>119</v>
      </c>
    </row>
    <row r="252" s="215" customFormat="true" ht="12.8" hidden="false" customHeight="false" outlineLevel="0" collapsed="false">
      <c r="B252" s="216"/>
      <c r="D252" s="209" t="s">
        <v>129</v>
      </c>
      <c r="E252" s="217"/>
      <c r="F252" s="218" t="s">
        <v>412</v>
      </c>
      <c r="H252" s="219" t="n">
        <v>-3.6</v>
      </c>
      <c r="L252" s="216"/>
      <c r="M252" s="220"/>
      <c r="N252" s="221"/>
      <c r="O252" s="221"/>
      <c r="P252" s="221"/>
      <c r="Q252" s="221"/>
      <c r="R252" s="221"/>
      <c r="S252" s="221"/>
      <c r="T252" s="222"/>
      <c r="AT252" s="217" t="s">
        <v>129</v>
      </c>
      <c r="AU252" s="217" t="s">
        <v>127</v>
      </c>
      <c r="AV252" s="215" t="s">
        <v>127</v>
      </c>
      <c r="AW252" s="215" t="s">
        <v>37</v>
      </c>
      <c r="AX252" s="215" t="s">
        <v>80</v>
      </c>
      <c r="AY252" s="217" t="s">
        <v>119</v>
      </c>
    </row>
    <row r="253" s="215" customFormat="true" ht="12.8" hidden="false" customHeight="false" outlineLevel="0" collapsed="false">
      <c r="B253" s="216"/>
      <c r="D253" s="209" t="s">
        <v>129</v>
      </c>
      <c r="E253" s="217"/>
      <c r="F253" s="218" t="s">
        <v>413</v>
      </c>
      <c r="H253" s="219" t="n">
        <v>-5.76</v>
      </c>
      <c r="L253" s="216"/>
      <c r="M253" s="220"/>
      <c r="N253" s="221"/>
      <c r="O253" s="221"/>
      <c r="P253" s="221"/>
      <c r="Q253" s="221"/>
      <c r="R253" s="221"/>
      <c r="S253" s="221"/>
      <c r="T253" s="222"/>
      <c r="AT253" s="217" t="s">
        <v>129</v>
      </c>
      <c r="AU253" s="217" t="s">
        <v>127</v>
      </c>
      <c r="AV253" s="215" t="s">
        <v>127</v>
      </c>
      <c r="AW253" s="215" t="s">
        <v>37</v>
      </c>
      <c r="AX253" s="215" t="s">
        <v>80</v>
      </c>
      <c r="AY253" s="217" t="s">
        <v>119</v>
      </c>
    </row>
    <row r="254" s="215" customFormat="true" ht="12.8" hidden="false" customHeight="false" outlineLevel="0" collapsed="false">
      <c r="B254" s="216"/>
      <c r="D254" s="209" t="s">
        <v>129</v>
      </c>
      <c r="E254" s="217"/>
      <c r="F254" s="218" t="s">
        <v>414</v>
      </c>
      <c r="H254" s="219" t="n">
        <v>1.68</v>
      </c>
      <c r="L254" s="216"/>
      <c r="M254" s="220"/>
      <c r="N254" s="221"/>
      <c r="O254" s="221"/>
      <c r="P254" s="221"/>
      <c r="Q254" s="221"/>
      <c r="R254" s="221"/>
      <c r="S254" s="221"/>
      <c r="T254" s="222"/>
      <c r="AT254" s="217" t="s">
        <v>129</v>
      </c>
      <c r="AU254" s="217" t="s">
        <v>127</v>
      </c>
      <c r="AV254" s="215" t="s">
        <v>127</v>
      </c>
      <c r="AW254" s="215" t="s">
        <v>37</v>
      </c>
      <c r="AX254" s="215" t="s">
        <v>80</v>
      </c>
      <c r="AY254" s="217" t="s">
        <v>119</v>
      </c>
    </row>
    <row r="255" s="215" customFormat="true" ht="12.8" hidden="false" customHeight="false" outlineLevel="0" collapsed="false">
      <c r="B255" s="216"/>
      <c r="D255" s="209" t="s">
        <v>129</v>
      </c>
      <c r="E255" s="217"/>
      <c r="F255" s="218" t="s">
        <v>415</v>
      </c>
      <c r="H255" s="219" t="n">
        <v>2.4</v>
      </c>
      <c r="L255" s="216"/>
      <c r="M255" s="220"/>
      <c r="N255" s="221"/>
      <c r="O255" s="221"/>
      <c r="P255" s="221"/>
      <c r="Q255" s="221"/>
      <c r="R255" s="221"/>
      <c r="S255" s="221"/>
      <c r="T255" s="222"/>
      <c r="AT255" s="217" t="s">
        <v>129</v>
      </c>
      <c r="AU255" s="217" t="s">
        <v>127</v>
      </c>
      <c r="AV255" s="215" t="s">
        <v>127</v>
      </c>
      <c r="AW255" s="215" t="s">
        <v>37</v>
      </c>
      <c r="AX255" s="215" t="s">
        <v>80</v>
      </c>
      <c r="AY255" s="217" t="s">
        <v>119</v>
      </c>
    </row>
    <row r="256" s="223" customFormat="true" ht="12.8" hidden="false" customHeight="false" outlineLevel="0" collapsed="false">
      <c r="B256" s="224"/>
      <c r="D256" s="209" t="s">
        <v>129</v>
      </c>
      <c r="E256" s="225"/>
      <c r="F256" s="226" t="s">
        <v>150</v>
      </c>
      <c r="H256" s="227" t="n">
        <v>38.052</v>
      </c>
      <c r="L256" s="224"/>
      <c r="M256" s="228"/>
      <c r="N256" s="229"/>
      <c r="O256" s="229"/>
      <c r="P256" s="229"/>
      <c r="Q256" s="229"/>
      <c r="R256" s="229"/>
      <c r="S256" s="229"/>
      <c r="T256" s="230"/>
      <c r="AT256" s="225" t="s">
        <v>129</v>
      </c>
      <c r="AU256" s="225" t="s">
        <v>127</v>
      </c>
      <c r="AV256" s="223" t="s">
        <v>126</v>
      </c>
      <c r="AW256" s="223" t="s">
        <v>37</v>
      </c>
      <c r="AX256" s="223" t="s">
        <v>7</v>
      </c>
      <c r="AY256" s="225" t="s">
        <v>119</v>
      </c>
    </row>
    <row r="257" s="111" customFormat="true" ht="24.15" hidden="false" customHeight="true" outlineLevel="0" collapsed="false">
      <c r="A257" s="107"/>
      <c r="B257" s="108"/>
      <c r="C257" s="192" t="s">
        <v>416</v>
      </c>
      <c r="D257" s="192" t="s">
        <v>122</v>
      </c>
      <c r="E257" s="193" t="s">
        <v>417</v>
      </c>
      <c r="F257" s="194" t="s">
        <v>418</v>
      </c>
      <c r="G257" s="195" t="s">
        <v>125</v>
      </c>
      <c r="H257" s="196" t="n">
        <v>38.052</v>
      </c>
      <c r="I257" s="197"/>
      <c r="J257" s="198" t="n">
        <f aca="false">ROUND(I257*H257,0)</f>
        <v>0</v>
      </c>
      <c r="K257" s="199"/>
      <c r="L257" s="108"/>
      <c r="M257" s="200"/>
      <c r="N257" s="201" t="s">
        <v>46</v>
      </c>
      <c r="O257" s="202"/>
      <c r="P257" s="203" t="n">
        <f aca="false">O257*H257</f>
        <v>0</v>
      </c>
      <c r="Q257" s="203" t="n">
        <v>0.00014</v>
      </c>
      <c r="R257" s="203" t="n">
        <f aca="false">Q257*H257</f>
        <v>0.00532728</v>
      </c>
      <c r="S257" s="203" t="n">
        <v>0</v>
      </c>
      <c r="T257" s="204" t="n">
        <f aca="false">S257*H257</f>
        <v>0</v>
      </c>
      <c r="U257" s="107"/>
      <c r="V257" s="107"/>
      <c r="W257" s="107"/>
      <c r="X257" s="107"/>
      <c r="Y257" s="107"/>
      <c r="Z257" s="107"/>
      <c r="AA257" s="107"/>
      <c r="AB257" s="107"/>
      <c r="AC257" s="107"/>
      <c r="AD257" s="107"/>
      <c r="AE257" s="107"/>
      <c r="AR257" s="205" t="s">
        <v>199</v>
      </c>
      <c r="AT257" s="205" t="s">
        <v>122</v>
      </c>
      <c r="AU257" s="205" t="s">
        <v>127</v>
      </c>
      <c r="AY257" s="101" t="s">
        <v>119</v>
      </c>
      <c r="BE257" s="206" t="n">
        <f aca="false">IF(N257="základní",J257,0)</f>
        <v>0</v>
      </c>
      <c r="BF257" s="206" t="n">
        <f aca="false">IF(N257="snížená",J257,0)</f>
        <v>0</v>
      </c>
      <c r="BG257" s="206" t="n">
        <f aca="false">IF(N257="zákl. přenesená",J257,0)</f>
        <v>0</v>
      </c>
      <c r="BH257" s="206" t="n">
        <f aca="false">IF(N257="sníž. přenesená",J257,0)</f>
        <v>0</v>
      </c>
      <c r="BI257" s="206" t="n">
        <f aca="false">IF(N257="nulová",J257,0)</f>
        <v>0</v>
      </c>
      <c r="BJ257" s="101" t="s">
        <v>127</v>
      </c>
      <c r="BK257" s="206" t="n">
        <f aca="false">ROUND(I257*H257,0)</f>
        <v>0</v>
      </c>
      <c r="BL257" s="101" t="s">
        <v>199</v>
      </c>
      <c r="BM257" s="205" t="s">
        <v>419</v>
      </c>
    </row>
    <row r="258" s="111" customFormat="true" ht="24.15" hidden="false" customHeight="true" outlineLevel="0" collapsed="false">
      <c r="A258" s="107"/>
      <c r="B258" s="108"/>
      <c r="C258" s="192" t="s">
        <v>420</v>
      </c>
      <c r="D258" s="192" t="s">
        <v>122</v>
      </c>
      <c r="E258" s="193" t="s">
        <v>421</v>
      </c>
      <c r="F258" s="194" t="s">
        <v>422</v>
      </c>
      <c r="G258" s="195" t="s">
        <v>125</v>
      </c>
      <c r="H258" s="196" t="n">
        <v>38.052</v>
      </c>
      <c r="I258" s="197"/>
      <c r="J258" s="198" t="n">
        <f aca="false">ROUND(I258*H258,0)</f>
        <v>0</v>
      </c>
      <c r="K258" s="199"/>
      <c r="L258" s="108"/>
      <c r="M258" s="200"/>
      <c r="N258" s="201" t="s">
        <v>46</v>
      </c>
      <c r="O258" s="202"/>
      <c r="P258" s="203" t="n">
        <f aca="false">O258*H258</f>
        <v>0</v>
      </c>
      <c r="Q258" s="203" t="n">
        <v>0.00072</v>
      </c>
      <c r="R258" s="203" t="n">
        <f aca="false">Q258*H258</f>
        <v>0.02739744</v>
      </c>
      <c r="S258" s="203" t="n">
        <v>0</v>
      </c>
      <c r="T258" s="204" t="n">
        <f aca="false">S258*H258</f>
        <v>0</v>
      </c>
      <c r="U258" s="107"/>
      <c r="V258" s="107"/>
      <c r="W258" s="107"/>
      <c r="X258" s="107"/>
      <c r="Y258" s="107"/>
      <c r="Z258" s="107"/>
      <c r="AA258" s="107"/>
      <c r="AB258" s="107"/>
      <c r="AC258" s="107"/>
      <c r="AD258" s="107"/>
      <c r="AE258" s="107"/>
      <c r="AR258" s="205" t="s">
        <v>199</v>
      </c>
      <c r="AT258" s="205" t="s">
        <v>122</v>
      </c>
      <c r="AU258" s="205" t="s">
        <v>127</v>
      </c>
      <c r="AY258" s="101" t="s">
        <v>119</v>
      </c>
      <c r="BE258" s="206" t="n">
        <f aca="false">IF(N258="základní",J258,0)</f>
        <v>0</v>
      </c>
      <c r="BF258" s="206" t="n">
        <f aca="false">IF(N258="snížená",J258,0)</f>
        <v>0</v>
      </c>
      <c r="BG258" s="206" t="n">
        <f aca="false">IF(N258="zákl. přenesená",J258,0)</f>
        <v>0</v>
      </c>
      <c r="BH258" s="206" t="n">
        <f aca="false">IF(N258="sníž. přenesená",J258,0)</f>
        <v>0</v>
      </c>
      <c r="BI258" s="206" t="n">
        <f aca="false">IF(N258="nulová",J258,0)</f>
        <v>0</v>
      </c>
      <c r="BJ258" s="101" t="s">
        <v>127</v>
      </c>
      <c r="BK258" s="206" t="n">
        <f aca="false">ROUND(I258*H258,0)</f>
        <v>0</v>
      </c>
      <c r="BL258" s="101" t="s">
        <v>199</v>
      </c>
      <c r="BM258" s="205" t="s">
        <v>423</v>
      </c>
    </row>
    <row r="259" s="179" customFormat="true" ht="25.9" hidden="false" customHeight="true" outlineLevel="0" collapsed="false">
      <c r="B259" s="180"/>
      <c r="D259" s="181" t="s">
        <v>79</v>
      </c>
      <c r="E259" s="182" t="s">
        <v>424</v>
      </c>
      <c r="F259" s="182" t="s">
        <v>425</v>
      </c>
      <c r="J259" s="183" t="n">
        <f aca="false">BK259</f>
        <v>0</v>
      </c>
      <c r="L259" s="180"/>
      <c r="M259" s="184"/>
      <c r="N259" s="185"/>
      <c r="O259" s="185"/>
      <c r="P259" s="186" t="n">
        <f aca="false">P260</f>
        <v>0</v>
      </c>
      <c r="Q259" s="185"/>
      <c r="R259" s="186" t="n">
        <f aca="false">R260</f>
        <v>0</v>
      </c>
      <c r="S259" s="185"/>
      <c r="T259" s="187" t="n">
        <f aca="false">T260</f>
        <v>0</v>
      </c>
      <c r="AR259" s="181" t="s">
        <v>142</v>
      </c>
      <c r="AT259" s="188" t="s">
        <v>79</v>
      </c>
      <c r="AU259" s="188" t="s">
        <v>80</v>
      </c>
      <c r="AY259" s="181" t="s">
        <v>119</v>
      </c>
      <c r="BK259" s="189" t="n">
        <f aca="false">BK260</f>
        <v>0</v>
      </c>
    </row>
    <row r="260" s="179" customFormat="true" ht="22.8" hidden="false" customHeight="true" outlineLevel="0" collapsed="false">
      <c r="B260" s="180"/>
      <c r="D260" s="181" t="s">
        <v>79</v>
      </c>
      <c r="E260" s="190" t="s">
        <v>426</v>
      </c>
      <c r="F260" s="190" t="s">
        <v>427</v>
      </c>
      <c r="J260" s="191" t="n">
        <f aca="false">BK260</f>
        <v>0</v>
      </c>
      <c r="L260" s="180"/>
      <c r="M260" s="184"/>
      <c r="N260" s="185"/>
      <c r="O260" s="185"/>
      <c r="P260" s="186" t="n">
        <f aca="false">P261</f>
        <v>0</v>
      </c>
      <c r="Q260" s="185"/>
      <c r="R260" s="186" t="n">
        <f aca="false">R261</f>
        <v>0</v>
      </c>
      <c r="S260" s="185"/>
      <c r="T260" s="187" t="n">
        <f aca="false">T261</f>
        <v>0</v>
      </c>
      <c r="AR260" s="181" t="s">
        <v>142</v>
      </c>
      <c r="AT260" s="188" t="s">
        <v>79</v>
      </c>
      <c r="AU260" s="188" t="s">
        <v>7</v>
      </c>
      <c r="AY260" s="181" t="s">
        <v>119</v>
      </c>
      <c r="BK260" s="189" t="n">
        <f aca="false">BK261</f>
        <v>0</v>
      </c>
    </row>
    <row r="261" s="111" customFormat="true" ht="16.5" hidden="false" customHeight="true" outlineLevel="0" collapsed="false">
      <c r="A261" s="107"/>
      <c r="B261" s="108"/>
      <c r="C261" s="192" t="s">
        <v>428</v>
      </c>
      <c r="D261" s="192" t="s">
        <v>122</v>
      </c>
      <c r="E261" s="193" t="s">
        <v>429</v>
      </c>
      <c r="F261" s="194" t="s">
        <v>427</v>
      </c>
      <c r="G261" s="195" t="s">
        <v>430</v>
      </c>
      <c r="H261" s="196" t="n">
        <v>1</v>
      </c>
      <c r="I261" s="197"/>
      <c r="J261" s="198" t="n">
        <f aca="false">ROUND(I261*H261,0)</f>
        <v>0</v>
      </c>
      <c r="K261" s="199"/>
      <c r="L261" s="108"/>
      <c r="M261" s="247"/>
      <c r="N261" s="248" t="s">
        <v>46</v>
      </c>
      <c r="O261" s="249"/>
      <c r="P261" s="250" t="n">
        <f aca="false">O261*H261</f>
        <v>0</v>
      </c>
      <c r="Q261" s="250" t="n">
        <v>0</v>
      </c>
      <c r="R261" s="250" t="n">
        <f aca="false">Q261*H261</f>
        <v>0</v>
      </c>
      <c r="S261" s="250" t="n">
        <v>0</v>
      </c>
      <c r="T261" s="251" t="n">
        <f aca="false">S261*H261</f>
        <v>0</v>
      </c>
      <c r="U261" s="107"/>
      <c r="V261" s="107"/>
      <c r="W261" s="107"/>
      <c r="X261" s="107"/>
      <c r="Y261" s="107"/>
      <c r="Z261" s="107"/>
      <c r="AA261" s="107"/>
      <c r="AB261" s="107"/>
      <c r="AC261" s="107"/>
      <c r="AD261" s="107"/>
      <c r="AE261" s="107"/>
      <c r="AR261" s="205" t="s">
        <v>431</v>
      </c>
      <c r="AT261" s="205" t="s">
        <v>122</v>
      </c>
      <c r="AU261" s="205" t="s">
        <v>127</v>
      </c>
      <c r="AY261" s="101" t="s">
        <v>119</v>
      </c>
      <c r="BE261" s="206" t="n">
        <f aca="false">IF(N261="základní",J261,0)</f>
        <v>0</v>
      </c>
      <c r="BF261" s="206" t="n">
        <f aca="false">IF(N261="snížená",J261,0)</f>
        <v>0</v>
      </c>
      <c r="BG261" s="206" t="n">
        <f aca="false">IF(N261="zákl. přenesená",J261,0)</f>
        <v>0</v>
      </c>
      <c r="BH261" s="206" t="n">
        <f aca="false">IF(N261="sníž. přenesená",J261,0)</f>
        <v>0</v>
      </c>
      <c r="BI261" s="206" t="n">
        <f aca="false">IF(N261="nulová",J261,0)</f>
        <v>0</v>
      </c>
      <c r="BJ261" s="101" t="s">
        <v>127</v>
      </c>
      <c r="BK261" s="206" t="n">
        <f aca="false">ROUND(I261*H261,0)</f>
        <v>0</v>
      </c>
      <c r="BL261" s="101" t="s">
        <v>431</v>
      </c>
      <c r="BM261" s="205" t="s">
        <v>432</v>
      </c>
    </row>
    <row r="262" s="111" customFormat="true" ht="6.95" hidden="false" customHeight="true" outlineLevel="0" collapsed="false">
      <c r="A262" s="107"/>
      <c r="B262" s="143"/>
      <c r="C262" s="144"/>
      <c r="D262" s="144"/>
      <c r="E262" s="144"/>
      <c r="F262" s="144"/>
      <c r="G262" s="144"/>
      <c r="H262" s="144"/>
      <c r="I262" s="144"/>
      <c r="J262" s="144"/>
      <c r="K262" s="144"/>
      <c r="L262" s="108"/>
      <c r="M262" s="107"/>
      <c r="O262" s="107"/>
      <c r="P262" s="107"/>
      <c r="Q262" s="107"/>
      <c r="R262" s="107"/>
      <c r="S262" s="107"/>
      <c r="T262" s="107"/>
      <c r="U262" s="107"/>
      <c r="V262" s="107"/>
      <c r="W262" s="107"/>
      <c r="X262" s="107"/>
      <c r="Y262" s="107"/>
      <c r="Z262" s="107"/>
      <c r="AA262" s="107"/>
      <c r="AB262" s="107"/>
      <c r="AC262" s="107"/>
      <c r="AD262" s="107"/>
      <c r="AE262" s="107"/>
    </row>
  </sheetData>
  <sheetProtection sheet="true" password="b69c" objects="true" scenarios="true"/>
  <autoFilter ref="C123:K261"/>
  <mergeCells count="6">
    <mergeCell ref="L2:V2"/>
    <mergeCell ref="E7:H7"/>
    <mergeCell ref="E16:H16"/>
    <mergeCell ref="E25:H25"/>
    <mergeCell ref="E85:H85"/>
    <mergeCell ref="E116:H11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2022-06-02T07:09:35Z</dcterms:created>
  <dc:creator>DESKTOP-O7TS77F\PC</dc:creator>
  <dc:description/>
  <dc:language>cs-CZ</dc:language>
  <cp:lastModifiedBy/>
  <dcterms:modified xsi:type="dcterms:W3CDTF">2025-03-10T09:04:24Z</dcterms:modified>
  <cp:revision>2</cp:revision>
  <dc:subject/>
  <dc:title/>
</cp:coreProperties>
</file>