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liveuniba-my.sharepoint.com/personal/vysna8_uniba_sk/Documents/Pracovná plocha/Strecha final/"/>
    </mc:Choice>
  </mc:AlternateContent>
  <xr:revisionPtr revIDLastSave="0" documentId="8_{393132D1-FE45-4028-9175-8AB1BA83E4B7}" xr6:coauthVersionLast="47" xr6:coauthVersionMax="47" xr10:uidLastSave="{00000000-0000-0000-0000-000000000000}"/>
  <bookViews>
    <workbookView xWindow="530" yWindow="0" windowWidth="18370" windowHeight="8840" xr2:uid="{00000000-000D-0000-FFFF-FFFF00000000}"/>
  </bookViews>
  <sheets>
    <sheet name="Rekapitulácia stavby" sheetId="1" r:id="rId1"/>
    <sheet name="Objekt0 - Prehlad" sheetId="2" r:id="rId2"/>
  </sheets>
  <definedNames>
    <definedName name="_xlnm._FilterDatabase" localSheetId="1" hidden="1">'Objekt0 - Prehlad'!$C$129:$K$197</definedName>
    <definedName name="_xlnm.Print_Titles" localSheetId="1">'Objekt0 - Prehlad'!$129:$129</definedName>
    <definedName name="_xlnm.Print_Titles" localSheetId="0">'Rekapitulácia stavby'!$92:$92</definedName>
    <definedName name="_xlnm.Print_Area" localSheetId="1">'Objekt0 - Prehlad'!$C$82:$J$111,'Objekt0 - Prehlad'!$C$117:$J$197</definedName>
    <definedName name="_xlnm.Print_Area" localSheetId="0">'Rekapitulácia stavby'!$D$4:$AO$76,'Rekapitulácia stavby'!$C$82:$AQ$96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J127" i="2"/>
  <c r="J126" i="2"/>
  <c r="F126" i="2"/>
  <c r="F124" i="2"/>
  <c r="E122" i="2"/>
  <c r="J92" i="2"/>
  <c r="J91" i="2"/>
  <c r="F91" i="2"/>
  <c r="F89" i="2"/>
  <c r="E87" i="2"/>
  <c r="J18" i="2"/>
  <c r="E18" i="2"/>
  <c r="F127" i="2"/>
  <c r="J17" i="2"/>
  <c r="J12" i="2"/>
  <c r="J124" i="2" s="1"/>
  <c r="E7" i="2"/>
  <c r="E85" i="2" s="1"/>
  <c r="L90" i="1"/>
  <c r="AM90" i="1"/>
  <c r="AM89" i="1"/>
  <c r="L89" i="1"/>
  <c r="AM87" i="1"/>
  <c r="L87" i="1"/>
  <c r="L85" i="1"/>
  <c r="L84" i="1"/>
  <c r="BK181" i="2"/>
  <c r="BK173" i="2"/>
  <c r="BK164" i="2"/>
  <c r="J152" i="2"/>
  <c r="J140" i="2"/>
  <c r="AS94" i="1"/>
  <c r="BK193" i="2"/>
  <c r="J180" i="2"/>
  <c r="J165" i="2"/>
  <c r="BK156" i="2"/>
  <c r="J197" i="2"/>
  <c r="J184" i="2"/>
  <c r="J179" i="2"/>
  <c r="J174" i="2"/>
  <c r="J168" i="2"/>
  <c r="J162" i="2"/>
  <c r="BK158" i="2"/>
  <c r="J143" i="2"/>
  <c r="BK135" i="2"/>
  <c r="BK195" i="2"/>
  <c r="J183" i="2"/>
  <c r="BK168" i="2"/>
  <c r="BK157" i="2"/>
  <c r="BK152" i="2"/>
  <c r="BK146" i="2"/>
  <c r="BK138" i="2"/>
  <c r="BK133" i="2"/>
  <c r="J189" i="2"/>
  <c r="J177" i="2"/>
  <c r="J170" i="2"/>
  <c r="BK154" i="2"/>
  <c r="J146" i="2"/>
  <c r="BK139" i="2"/>
  <c r="BK196" i="2"/>
  <c r="BK187" i="2"/>
  <c r="BK172" i="2"/>
  <c r="BK162" i="2"/>
  <c r="BK144" i="2"/>
  <c r="J141" i="2"/>
  <c r="J195" i="2"/>
  <c r="J181" i="2"/>
  <c r="BK176" i="2"/>
  <c r="J172" i="2"/>
  <c r="BK165" i="2"/>
  <c r="BK159" i="2"/>
  <c r="BK149" i="2"/>
  <c r="J136" i="2"/>
  <c r="J193" i="2"/>
  <c r="J176" i="2"/>
  <c r="J159" i="2"/>
  <c r="J156" i="2"/>
  <c r="BK148" i="2"/>
  <c r="BK140" i="2"/>
  <c r="J135" i="2"/>
  <c r="BK188" i="2"/>
  <c r="BK174" i="2"/>
  <c r="J166" i="2"/>
  <c r="BK153" i="2"/>
  <c r="BK143" i="2"/>
  <c r="BK136" i="2"/>
  <c r="BK197" i="2"/>
  <c r="J190" i="2"/>
  <c r="BK179" i="2"/>
  <c r="J164" i="2"/>
  <c r="BK147" i="2"/>
  <c r="J139" i="2"/>
  <c r="BK190" i="2"/>
  <c r="BK183" i="2"/>
  <c r="BK177" i="2"/>
  <c r="BK171" i="2"/>
  <c r="J167" i="2"/>
  <c r="J160" i="2"/>
  <c r="J154" i="2"/>
  <c r="BK141" i="2"/>
  <c r="J134" i="2"/>
  <c r="BK184" i="2"/>
  <c r="J173" i="2"/>
  <c r="BK160" i="2"/>
  <c r="BK155" i="2"/>
  <c r="J149" i="2"/>
  <c r="J194" i="2"/>
  <c r="BK180" i="2"/>
  <c r="J171" i="2"/>
  <c r="J155" i="2"/>
  <c r="J148" i="2"/>
  <c r="BK142" i="2"/>
  <c r="J133" i="2"/>
  <c r="BK194" i="2"/>
  <c r="BK189" i="2"/>
  <c r="BK166" i="2"/>
  <c r="BK161" i="2"/>
  <c r="J142" i="2"/>
  <c r="J196" i="2"/>
  <c r="J188" i="2"/>
  <c r="J178" i="2"/>
  <c r="BK170" i="2"/>
  <c r="J161" i="2"/>
  <c r="J157" i="2"/>
  <c r="J138" i="2"/>
  <c r="J187" i="2"/>
  <c r="BK178" i="2"/>
  <c r="BK167" i="2"/>
  <c r="J158" i="2"/>
  <c r="J153" i="2"/>
  <c r="J147" i="2"/>
  <c r="J144" i="2"/>
  <c r="BK134" i="2"/>
  <c r="R132" i="2" l="1"/>
  <c r="R137" i="2"/>
  <c r="P145" i="2"/>
  <c r="T151" i="2"/>
  <c r="T163" i="2"/>
  <c r="T169" i="2"/>
  <c r="T182" i="2"/>
  <c r="P132" i="2"/>
  <c r="P137" i="2"/>
  <c r="BK151" i="2"/>
  <c r="BK163" i="2"/>
  <c r="J163" i="2"/>
  <c r="J103" i="2" s="1"/>
  <c r="BK169" i="2"/>
  <c r="J169" i="2" s="1"/>
  <c r="J104" i="2" s="1"/>
  <c r="BK175" i="2"/>
  <c r="J175" i="2"/>
  <c r="J105" i="2"/>
  <c r="BK182" i="2"/>
  <c r="J182" i="2"/>
  <c r="J106" i="2"/>
  <c r="R186" i="2"/>
  <c r="R185" i="2"/>
  <c r="P192" i="2"/>
  <c r="P191" i="2"/>
  <c r="BK137" i="2"/>
  <c r="J137" i="2" s="1"/>
  <c r="J99" i="2" s="1"/>
  <c r="BK145" i="2"/>
  <c r="J145" i="2"/>
  <c r="J100" i="2" s="1"/>
  <c r="T145" i="2"/>
  <c r="R151" i="2"/>
  <c r="P163" i="2"/>
  <c r="P169" i="2"/>
  <c r="P175" i="2"/>
  <c r="T175" i="2"/>
  <c r="P182" i="2"/>
  <c r="BK186" i="2"/>
  <c r="BK185" i="2" s="1"/>
  <c r="J185" i="2" s="1"/>
  <c r="J107" i="2" s="1"/>
  <c r="T186" i="2"/>
  <c r="T185" i="2"/>
  <c r="R192" i="2"/>
  <c r="R191" i="2" s="1"/>
  <c r="BK132" i="2"/>
  <c r="J132" i="2" s="1"/>
  <c r="J98" i="2" s="1"/>
  <c r="T132" i="2"/>
  <c r="T131" i="2" s="1"/>
  <c r="T137" i="2"/>
  <c r="R145" i="2"/>
  <c r="P151" i="2"/>
  <c r="P150" i="2" s="1"/>
  <c r="R163" i="2"/>
  <c r="R169" i="2"/>
  <c r="R175" i="2"/>
  <c r="R182" i="2"/>
  <c r="P186" i="2"/>
  <c r="P185" i="2"/>
  <c r="BK192" i="2"/>
  <c r="J192" i="2" s="1"/>
  <c r="J110" i="2" s="1"/>
  <c r="T192" i="2"/>
  <c r="T191" i="2"/>
  <c r="E120" i="2"/>
  <c r="BF134" i="2"/>
  <c r="BF148" i="2"/>
  <c r="BF155" i="2"/>
  <c r="BF157" i="2"/>
  <c r="BF158" i="2"/>
  <c r="BF159" i="2"/>
  <c r="BF160" i="2"/>
  <c r="BF170" i="2"/>
  <c r="BF178" i="2"/>
  <c r="BF181" i="2"/>
  <c r="BF183" i="2"/>
  <c r="BF194" i="2"/>
  <c r="BF196" i="2"/>
  <c r="BF197" i="2"/>
  <c r="J89" i="2"/>
  <c r="F92" i="2"/>
  <c r="BF136" i="2"/>
  <c r="BF138" i="2"/>
  <c r="BF142" i="2"/>
  <c r="BF143" i="2"/>
  <c r="BF147" i="2"/>
  <c r="BF154" i="2"/>
  <c r="BF156" i="2"/>
  <c r="BF167" i="2"/>
  <c r="BF171" i="2"/>
  <c r="BF173" i="2"/>
  <c r="BF180" i="2"/>
  <c r="BF187" i="2"/>
  <c r="BF193" i="2"/>
  <c r="BF135" i="2"/>
  <c r="BF140" i="2"/>
  <c r="BF141" i="2"/>
  <c r="BF146" i="2"/>
  <c r="BF164" i="2"/>
  <c r="BF166" i="2"/>
  <c r="BF168" i="2"/>
  <c r="BF174" i="2"/>
  <c r="BF177" i="2"/>
  <c r="BF179" i="2"/>
  <c r="BF184" i="2"/>
  <c r="BF188" i="2"/>
  <c r="BF189" i="2"/>
  <c r="BF190" i="2"/>
  <c r="BF195" i="2"/>
  <c r="BF133" i="2"/>
  <c r="BF139" i="2"/>
  <c r="BF144" i="2"/>
  <c r="BF149" i="2"/>
  <c r="BF152" i="2"/>
  <c r="BF153" i="2"/>
  <c r="BF161" i="2"/>
  <c r="BF162" i="2"/>
  <c r="BF165" i="2"/>
  <c r="BF172" i="2"/>
  <c r="BF176" i="2"/>
  <c r="F36" i="2"/>
  <c r="BC95" i="1" s="1"/>
  <c r="BC94" i="1" s="1"/>
  <c r="W32" i="1" s="1"/>
  <c r="F35" i="2"/>
  <c r="BB95" i="1"/>
  <c r="BB94" i="1"/>
  <c r="W31" i="1" s="1"/>
  <c r="F33" i="2"/>
  <c r="AZ95" i="1" s="1"/>
  <c r="AZ94" i="1" s="1"/>
  <c r="W29" i="1" s="1"/>
  <c r="J33" i="2"/>
  <c r="AV95" i="1" s="1"/>
  <c r="F37" i="2"/>
  <c r="BD95" i="1" s="1"/>
  <c r="BD94" i="1" s="1"/>
  <c r="W33" i="1" s="1"/>
  <c r="BK150" i="2" l="1"/>
  <c r="J150" i="2"/>
  <c r="J101" i="2" s="1"/>
  <c r="T150" i="2"/>
  <c r="R150" i="2"/>
  <c r="R131" i="2"/>
  <c r="R130" i="2" s="1"/>
  <c r="T130" i="2"/>
  <c r="P131" i="2"/>
  <c r="P130" i="2"/>
  <c r="AU95" i="1"/>
  <c r="J186" i="2"/>
  <c r="J108" i="2" s="1"/>
  <c r="J151" i="2"/>
  <c r="J102" i="2" s="1"/>
  <c r="BK191" i="2"/>
  <c r="J191" i="2" s="1"/>
  <c r="J109" i="2" s="1"/>
  <c r="BK131" i="2"/>
  <c r="J131" i="2" s="1"/>
  <c r="J97" i="2" s="1"/>
  <c r="AU94" i="1"/>
  <c r="F34" i="2"/>
  <c r="BA95" i="1" s="1"/>
  <c r="BA94" i="1" s="1"/>
  <c r="AW94" i="1" s="1"/>
  <c r="AK30" i="1" s="1"/>
  <c r="AY94" i="1"/>
  <c r="AV94" i="1"/>
  <c r="AK29" i="1"/>
  <c r="AX94" i="1"/>
  <c r="J34" i="2"/>
  <c r="AW95" i="1" s="1"/>
  <c r="AT95" i="1" s="1"/>
  <c r="BK130" i="2" l="1"/>
  <c r="J130" i="2"/>
  <c r="J30" i="2"/>
  <c r="AG95" i="1"/>
  <c r="AG94" i="1"/>
  <c r="AK26" i="1"/>
  <c r="AK35" i="1" s="1"/>
  <c r="AT94" i="1"/>
  <c r="W30" i="1"/>
  <c r="J39" i="2" l="1"/>
  <c r="J96" i="2"/>
  <c r="AN94" i="1"/>
  <c r="AN9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tc={32A6CC58-F6C1-46C7-A7BA-9E7C2A7A901C}</author>
  </authors>
  <commentList>
    <comment ref="F138" authorId="0" shapeId="0" xr:uid="{32A6CC58-F6C1-46C7-A7BA-9E7C2A7A901C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doplnené „silikónová“</t>
      </text>
    </comment>
  </commentList>
</comments>
</file>

<file path=xl/sharedStrings.xml><?xml version="1.0" encoding="utf-8"?>
<sst xmlns="http://schemas.openxmlformats.org/spreadsheetml/2006/main" count="1102" uniqueCount="340">
  <si>
    <t>Export Komplet</t>
  </si>
  <si>
    <t/>
  </si>
  <si>
    <t>2.0</t>
  </si>
  <si>
    <t>False</t>
  </si>
  <si>
    <t>{7cc65c10-b332-4734-bd88-ca364a5f03db}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</si>
  <si>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</si>
  <si>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</si>
  <si>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</si>
  <si>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</si>
  <si>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</si>
  <si>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</si>
  <si>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</si>
  <si>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</si>
  <si>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801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</si>
  <si>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</si>
  <si>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</si>
  <si>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 Revitalizacia fasád.konštr manželských internátov Mlyny ÚK - obslužné objekty</t>
  </si>
  <si>
    <t>JKSO:</t>
  </si>
  <si>
    <t>KS:</t>
  </si>
  <si>
    <t>Miesto:</t>
  </si>
  <si>
    <t xml:space="preserve"> </t>
  </si>
  <si>
    <t>Dátum:</t>
  </si>
  <si>
    <t>26. 2. 2025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</si>
  <si>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</si>
  <si>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</si>
  <si>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</si>
  <si>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</si>
  <si>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</si>
  <si>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</si>
  <si>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</si>
  <si>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</si>
  <si>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 xml:space="preserve">Ing.Dana Urbanová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</si>
  <si>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</si>
  <si>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</si>
  <si>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</si>
  <si>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</si>
  <si>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</si>
  <si>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</si>
  <si>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</si>
  <si>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</si>
  <si>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</si>
  <si>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</si>
  <si>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</si>
  <si>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</si>
  <si>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</si>
  <si>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</si>
  <si>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</si>
  <si>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</si>
  <si>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</si>
  <si>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</si>
  <si>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</si>
  <si>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</si>
  <si>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</si>
  <si>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</si>
  <si>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</si>
  <si>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</si>
  <si>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</si>
  <si>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</si>
  <si>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</si>
  <si>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</si>
  <si>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</si>
  <si>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</si>
  <si>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</si>
  <si>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</si>
  <si>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</si>
  <si>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</si>
  <si>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</si>
  <si>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</si>
  <si>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</si>
  <si>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</si>
  <si>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</si>
  <si>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</si>
  <si>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</si>
  <si>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</si>
  <si>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</si>
  <si>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</si>
  <si>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</si>
  <si>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</si>
  <si>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Objekt0</t>
  </si>
  <si>
    <t>Prehlad</t>
  </si>
  <si>
    <t>STA</t>
  </si>
  <si>
    <t>1</t>
  </si>
  <si>
    <t>{8a8313f4-4893-47ad-ba49-441e8de26a99}</t>
  </si>
  <si>
    <t>KRYCÍ LIST ROZPOČTU</t>
  </si>
  <si>
    <t>Objekt:</t>
  </si>
  <si>
    <t>Objekt0 - Prehlad</t>
  </si>
  <si>
    <t xml:space="preserve"> Univerzita Komenského v Bratislave </t>
  </si>
  <si>
    <t xml:space="preserve"> Architectural &amp; Building Management s.r.o. </t>
  </si>
  <si>
    <t xml:space="preserve"> Ing.Dana Urbanová                       </t>
  </si>
  <si>
    <t>REKAPITULÁCIA ROZPOČTU</t>
  </si>
  <si>
    <t>Kód dielu - Popis</t>
  </si>
  <si>
    <t>Cena celkom [EUR]</t>
  </si>
  <si>
    <t>Náklady z rozpočtu</t>
  </si>
  <si>
    <t>-1</t>
  </si>
  <si>
    <t>D1 - PRÁCE A DODÁVKY HSV</t>
  </si>
  <si>
    <t xml:space="preserve">    4 - VODOROVNÉ KONŠTRUKCIE</t>
  </si>
  <si>
    <t xml:space="preserve">    6 - ÚPRAVY POVRCHOV, PODLAHY, VÝPLNE</t>
  </si>
  <si>
    <t xml:space="preserve">    9 - OSTATNÉ KONŠTRUKCIE A PRÁCE</t>
  </si>
  <si>
    <t>D2 - PRÁCE A DODÁVKY PSV</t>
  </si>
  <si>
    <t xml:space="preserve">    712 - Povlakové krytiny</t>
  </si>
  <si>
    <t xml:space="preserve">    713 - Izolácie tepelné</t>
  </si>
  <si>
    <t xml:space="preserve">    764 - Konštrukcie klampiarske</t>
  </si>
  <si>
    <t xml:space="preserve">    767 - Konštrukcie doplnk. kovové stavebné</t>
  </si>
  <si>
    <t xml:space="preserve">    783 - Nátery</t>
  </si>
  <si>
    <t>PSV - Práce a dodávky PSV</t>
  </si>
  <si>
    <t xml:space="preserve">    769 - Montáže vzduchotechnických zariadení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</si>
  <si>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</si>
  <si>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</si>
  <si>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</si>
  <si>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</si>
  <si>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</si>
  <si>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</si>
  <si>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</si>
  <si>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</si>
  <si>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</si>
  <si>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</si>
  <si>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</si>
  <si>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</si>
  <si>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</si>
  <si>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</si>
  <si>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</si>
  <si>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HSV</t>
  </si>
  <si>
    <t>ROZPOCET</t>
  </si>
  <si>
    <t>4</t>
  </si>
  <si>
    <t>VODOROVNÉ KONŠTRUKCIE</t>
  </si>
  <si>
    <t>K</t>
  </si>
  <si>
    <t>417321515</t>
  </si>
  <si>
    <t>Stužujúce pásy a vence zo železobetónu tr. C25/30</t>
  </si>
  <si>
    <t>m3</t>
  </si>
  <si>
    <t>2</t>
  </si>
  <si>
    <t>417351115</t>
  </si>
  <si>
    <t>Debnenie stužujúcich pásov a vencov zhotovenie</t>
  </si>
  <si>
    <t>m2</t>
  </si>
  <si>
    <t>3</t>
  </si>
  <si>
    <t>417351116</t>
  </si>
  <si>
    <t>Debnenie stužujúcich pásov a vencov odstránenie</t>
  </si>
  <si>
    <t>6</t>
  </si>
  <si>
    <t>417361821</t>
  </si>
  <si>
    <t>Výstuž stužujúcich pásov, vencov oceľ B500 /Bst 500/ (10505) vrátane kotvenia prútov do jest.atiky</t>
  </si>
  <si>
    <t>t</t>
  </si>
  <si>
    <t>8</t>
  </si>
  <si>
    <t>ÚPRAVY POVRCHOV, PODLAHY, VÝPLNE</t>
  </si>
  <si>
    <t>5</t>
  </si>
  <si>
    <t>622464143</t>
  </si>
  <si>
    <t>Omietka vonk. stien tenkovrstv. silikónová, napr. Baumit</t>
  </si>
  <si>
    <t>10</t>
  </si>
  <si>
    <t>622466115</t>
  </si>
  <si>
    <t>Príprava podkladu pod omietky vonk.stien, zvýš. priľnavosti</t>
  </si>
  <si>
    <t>12</t>
  </si>
  <si>
    <t>7</t>
  </si>
  <si>
    <t>622909010</t>
  </si>
  <si>
    <t>Očistenie vonkajšej omietky vysokotlakovou súpravou WAP</t>
  </si>
  <si>
    <t>14</t>
  </si>
  <si>
    <t>625250203.S</t>
  </si>
  <si>
    <t>Kontaktný zatepľovací systém z bieleho EPS hr. 50 mm, skrutkovacie kotvy</t>
  </si>
  <si>
    <t>-844599474</t>
  </si>
  <si>
    <t>9</t>
  </si>
  <si>
    <t>625251381</t>
  </si>
  <si>
    <t>Kontaktný zatepľovací systém hr. 50 mm - riešenie pre sokel (XPS), skrutkovacie kotvy</t>
  </si>
  <si>
    <t>-705109234</t>
  </si>
  <si>
    <t>625255115</t>
  </si>
  <si>
    <t>Zatepl.stien systém lep.malta,stierka a sieťka hr.150 mm z min.vlny bez omietky vrátane mech.kotiev, syst.prvkov, líšt, zosilnenia okolo okien a rohov</t>
  </si>
  <si>
    <t>16</t>
  </si>
  <si>
    <t>11</t>
  </si>
  <si>
    <t>625258115</t>
  </si>
  <si>
    <t>Zatepl.stien systém lep.malta,stierka a sieťka hr.150 mm Styrodur XPS bez omietky vrátane mech.kotiev, syst.prvkov, líšt, zosilnenia okolo okien a rohov</t>
  </si>
  <si>
    <t>18</t>
  </si>
  <si>
    <t>OSTATNÉ KONŠTRUKCIE A PRÁCE</t>
  </si>
  <si>
    <t>941941042</t>
  </si>
  <si>
    <t>Montáž lešenia ľahk. radového s podlahami š. do 1,2 m v. do 30 m</t>
  </si>
  <si>
    <t>20</t>
  </si>
  <si>
    <t>13</t>
  </si>
  <si>
    <t>941941292</t>
  </si>
  <si>
    <t>Príplatok za prvý a každý ďalší mesiac použitia lešenia k pol. -1042</t>
  </si>
  <si>
    <t>22</t>
  </si>
  <si>
    <t>941941842</t>
  </si>
  <si>
    <t>Demontáž lešenia ľahk. radového s podlahami š. do 1,2 m v. do 30 m</t>
  </si>
  <si>
    <t>24</t>
  </si>
  <si>
    <t>15</t>
  </si>
  <si>
    <t>998991111</t>
  </si>
  <si>
    <t>Presun hmôt pre opravy v objektoch výšky do 25 m</t>
  </si>
  <si>
    <t>26</t>
  </si>
  <si>
    <t>D2</t>
  </si>
  <si>
    <t>PRÁCE A DODÁVKY PSV</t>
  </si>
  <si>
    <t>712</t>
  </si>
  <si>
    <t>Povlakové krytiny</t>
  </si>
  <si>
    <t>712300841</t>
  </si>
  <si>
    <t>Odstránenie machu oškrabaním z povl. krytiny striech a očistenie strechy do 10°</t>
  </si>
  <si>
    <t>28</t>
  </si>
  <si>
    <t>17</t>
  </si>
  <si>
    <t>712361705</t>
  </si>
  <si>
    <t>Zhotovenie povlakovej krytiny striech do 10° fóliou zváranou s mech.kotvením, opracovanie rohov a prestupov</t>
  </si>
  <si>
    <t>30</t>
  </si>
  <si>
    <t>M</t>
  </si>
  <si>
    <t>283220290</t>
  </si>
  <si>
    <t>Fólia HYDROIZOL napr.Fatrafol 810</t>
  </si>
  <si>
    <t>32</t>
  </si>
  <si>
    <t>19</t>
  </si>
  <si>
    <t>712363312</t>
  </si>
  <si>
    <t>Zhotovenie povl. krytiny striech do 10° fól plechy VILPLANYL kútová lišta vnút. rš100</t>
  </si>
  <si>
    <t>m</t>
  </si>
  <si>
    <t>34</t>
  </si>
  <si>
    <t>712363313</t>
  </si>
  <si>
    <t>Zhotovenie povl. krytiny striech do 10° fól plechy VILPLANYL kútová lišta vonk. rš100</t>
  </si>
  <si>
    <t>36</t>
  </si>
  <si>
    <t>21</t>
  </si>
  <si>
    <t>712363317</t>
  </si>
  <si>
    <t>Zhotovenie povl. krytiny striech do 10° fól plechy VILPLANYL odkvapnica rš 250mm</t>
  </si>
  <si>
    <t>38</t>
  </si>
  <si>
    <t>712391171</t>
  </si>
  <si>
    <t>Zhotovenie povl. krytiny striech do 10° na sucho z podkladnej textílie</t>
  </si>
  <si>
    <t>40</t>
  </si>
  <si>
    <t>693665120</t>
  </si>
  <si>
    <t>Geotextília polypropylénová TATRATEX PP 300g/m2</t>
  </si>
  <si>
    <t>42</t>
  </si>
  <si>
    <t>712998204</t>
  </si>
  <si>
    <t>Zhotovenie podklad. konštrukcie z OSB dosiek na atike š. 411 - 620 mm pre klampiarske práce</t>
  </si>
  <si>
    <t>44</t>
  </si>
  <si>
    <t>25</t>
  </si>
  <si>
    <t>607262440</t>
  </si>
  <si>
    <t>Doska OSB 3 SE 2500x1250x18 mm</t>
  </si>
  <si>
    <t>46</t>
  </si>
  <si>
    <t>998712202</t>
  </si>
  <si>
    <t>Presun hmôt pre izolácie povlakové v objektoch výšky do 12 m</t>
  </si>
  <si>
    <t>%</t>
  </si>
  <si>
    <t>48</t>
  </si>
  <si>
    <t>713</t>
  </si>
  <si>
    <t>Izolácie tepelné</t>
  </si>
  <si>
    <t>27</t>
  </si>
  <si>
    <t>713131131</t>
  </si>
  <si>
    <t>Montáž tep. izolácie atík, doskami nastrelenie vnútorné</t>
  </si>
  <si>
    <t>50</t>
  </si>
  <si>
    <t>2831B0201</t>
  </si>
  <si>
    <t>Doska Styrodur 3035 CS.3 hr.30mm 1265x615mm</t>
  </si>
  <si>
    <t>52</t>
  </si>
  <si>
    <t>29</t>
  </si>
  <si>
    <t>2831B0203</t>
  </si>
  <si>
    <t>Doska Styrodur 3035 CS.5 hr.50mm 1265x615mm</t>
  </si>
  <si>
    <t>54</t>
  </si>
  <si>
    <t>713191132</t>
  </si>
  <si>
    <t>Prekrytie izolácie tepelnej separačnou fóliou alebo textíliou hr. 0,2 mm u podlah, striech alebo vrchom stropov</t>
  </si>
  <si>
    <t>62</t>
  </si>
  <si>
    <t>31</t>
  </si>
  <si>
    <t>998713202</t>
  </si>
  <si>
    <t>Presun hmôt pre izolácie tepelné v objektoch výšky do 12 m</t>
  </si>
  <si>
    <t>64</t>
  </si>
  <si>
    <t>764</t>
  </si>
  <si>
    <t>Konštrukcie klampiarske</t>
  </si>
  <si>
    <t>764410560.S</t>
  </si>
  <si>
    <t>Oplechovanie parapetov z poplastovaného plechu, vrátane rohov r.š. 500 mm</t>
  </si>
  <si>
    <t>-1683758234</t>
  </si>
  <si>
    <t>33</t>
  </si>
  <si>
    <t>764410850.S</t>
  </si>
  <si>
    <t>Demontáž oplechovania parapetov rš od 100 do 330 mm,  -0,00135t</t>
  </si>
  <si>
    <t>1187800947</t>
  </si>
  <si>
    <t>764430530.S</t>
  </si>
  <si>
    <t>Oplechovanie muriva a atík z poplastovaného plechu, vrátane rohov r.š. 500 mm</t>
  </si>
  <si>
    <t>-309487356</t>
  </si>
  <si>
    <t>35</t>
  </si>
  <si>
    <t>764430840.S</t>
  </si>
  <si>
    <t>Demontáž oplechovania múrov a nadmuroviek rš od 330 do 500 mm,  -0,00230t</t>
  </si>
  <si>
    <t>-287606709</t>
  </si>
  <si>
    <t>998764201.S</t>
  </si>
  <si>
    <t>Presun hmôt pre konštrukcie klampiarske v objektoch výšky do 6 m</t>
  </si>
  <si>
    <t>707244242</t>
  </si>
  <si>
    <t>767</t>
  </si>
  <si>
    <t>Konštrukcie doplnk. kovové stavebné</t>
  </si>
  <si>
    <t>37</t>
  </si>
  <si>
    <t>767995101</t>
  </si>
  <si>
    <t>Montáž atypických stavebných doplnk. konštrukcií do 5 kg</t>
  </si>
  <si>
    <t>kg</t>
  </si>
  <si>
    <t>68</t>
  </si>
  <si>
    <t>553001010</t>
  </si>
  <si>
    <t>Materiál pre zámočnickú výrobu - prechodky na prepojenie mreže</t>
  </si>
  <si>
    <t>70</t>
  </si>
  <si>
    <t>39</t>
  </si>
  <si>
    <t>767995104</t>
  </si>
  <si>
    <t>Montáž spätná atypických stavebných doplnk. konštrukcií do 50 kg</t>
  </si>
  <si>
    <t>72</t>
  </si>
  <si>
    <t>767996801</t>
  </si>
  <si>
    <t>Demontáž ostatných doplnkov, do 50 kg - mreže</t>
  </si>
  <si>
    <t>74</t>
  </si>
  <si>
    <t>41</t>
  </si>
  <si>
    <t>767999906</t>
  </si>
  <si>
    <t>Konštrukcie doplnkové kovové stavebné, úprava jesv.mreže, prerezanie</t>
  </si>
  <si>
    <t>hod</t>
  </si>
  <si>
    <t>76</t>
  </si>
  <si>
    <t>998767202</t>
  </si>
  <si>
    <t>Presun hmôt pre kovové stav. doplnk. konštr. v objektoch výšky do 12 m</t>
  </si>
  <si>
    <t>78</t>
  </si>
  <si>
    <t>783</t>
  </si>
  <si>
    <t>Nátery</t>
  </si>
  <si>
    <t>43</t>
  </si>
  <si>
    <t>783222100</t>
  </si>
  <si>
    <t>Nátery kov. stav. doplnk. konštr. syntet. dvojnásobné</t>
  </si>
  <si>
    <t>80</t>
  </si>
  <si>
    <t>783226100</t>
  </si>
  <si>
    <t>Nátery kov. stav. doplnk. konštr. syntet. základné</t>
  </si>
  <si>
    <t>82</t>
  </si>
  <si>
    <t>PSV</t>
  </si>
  <si>
    <t>Práce a dodávky PSV</t>
  </si>
  <si>
    <t>769</t>
  </si>
  <si>
    <t>Montáže vzduchotechnických zariadení</t>
  </si>
  <si>
    <t>45</t>
  </si>
  <si>
    <t>769021457.S</t>
  </si>
  <si>
    <t>Montáž výfukovej rúry so sitom do DN 50 - 140</t>
  </si>
  <si>
    <t>ks</t>
  </si>
  <si>
    <t>-283702413</t>
  </si>
  <si>
    <t>429720009300.S</t>
  </si>
  <si>
    <t>Rúra výfuková so sitom  do DN 75</t>
  </si>
  <si>
    <t>2033847727</t>
  </si>
  <si>
    <t>47</t>
  </si>
  <si>
    <t>429720009700.S</t>
  </si>
  <si>
    <t>Rúra výfuková so sitom DN 110</t>
  </si>
  <si>
    <t>-1157562087</t>
  </si>
  <si>
    <t>998769201.S</t>
  </si>
  <si>
    <t>Presun hmôt pre montáž vzduchotechnických zariadení v stavbe (objekte) výšky do 7 m</t>
  </si>
  <si>
    <t>268178401</t>
  </si>
  <si>
    <t>Práce a dodávky M</t>
  </si>
  <si>
    <t>21-M</t>
  </si>
  <si>
    <t>Elektromontáže</t>
  </si>
  <si>
    <t>49</t>
  </si>
  <si>
    <t>345710009300.S</t>
  </si>
  <si>
    <t>Rúrka ohybná vlnitá pancierová so strednou mechanickou odolnosťou z PVC-U, D 32</t>
  </si>
  <si>
    <t>128</t>
  </si>
  <si>
    <t>2100983303</t>
  </si>
  <si>
    <t>345710038300.S</t>
  </si>
  <si>
    <t>Príchytka z PVC pre elektroinštal. rúrky d 32 mm pre povrchovú montáž s 2 skrutkami</t>
  </si>
  <si>
    <t>1340335550</t>
  </si>
  <si>
    <t>51</t>
  </si>
  <si>
    <t>354410054700.S</t>
  </si>
  <si>
    <t>Drôt bleskozvodový FeZn, d 8 mm</t>
  </si>
  <si>
    <t>-2010102339</t>
  </si>
  <si>
    <t>210220003.S</t>
  </si>
  <si>
    <t>Skrytý zvod pri zatepľovacom systéme FeZn Ø 8</t>
  </si>
  <si>
    <t>29777611</t>
  </si>
  <si>
    <t>53</t>
  </si>
  <si>
    <t>998921201.S</t>
  </si>
  <si>
    <t>Presun hmôt pre montáž silnoprúdových rozvodov a zariadení v stavbe (objekte) výšky do 7 m</t>
  </si>
  <si>
    <t>-283350451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</si>
</sst>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Škovran Peter" id="{5AAD3E49-A581-458D-A8C8-EE228AD00F84}" userId="S::skovran3@uniba.sk::52912644-920f-471a-a900-76f4bef2631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38" dT="2025-04-03T08:12:50.51" personId="{5AAD3E49-A581-458D-A8C8-EE228AD00F84}" id="{32A6CC58-F6C1-46C7-A7BA-9E7C2A7A901C}">
    <text>doplnené „silikónová“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K6" sqref="K6:AJ6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191" t="s">
        <v>5</v>
      </c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74" t="s">
        <v>13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R5" s="16"/>
      <c r="BE5" s="171" t="s">
        <v>14</v>
      </c>
      <c r="BS5" s="13" t="s">
        <v>6</v>
      </c>
    </row>
    <row r="6" spans="1:74" ht="37" customHeight="1">
      <c r="B6" s="16"/>
      <c r="D6" s="22" t="s">
        <v>15</v>
      </c>
      <c r="K6" s="176" t="s">
        <v>16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R6" s="16"/>
      <c r="BE6" s="172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72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72"/>
      <c r="BS8" s="13" t="s">
        <v>6</v>
      </c>
    </row>
    <row r="9" spans="1:74" ht="14.5" customHeight="1">
      <c r="B9" s="16"/>
      <c r="AR9" s="16"/>
      <c r="BE9" s="172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72"/>
      <c r="BS10" s="13" t="s">
        <v>6</v>
      </c>
    </row>
    <row r="11" spans="1:74" ht="18.399999999999999" customHeight="1">
      <c r="B11" s="16"/>
      <c r="E11" s="21" t="s">
        <v>20</v>
      </c>
      <c r="AK11" s="23" t="s">
        <v>25</v>
      </c>
      <c r="AN11" s="21" t="s">
        <v>1</v>
      </c>
      <c r="AR11" s="16"/>
      <c r="BE11" s="172"/>
      <c r="BS11" s="13" t="s">
        <v>6</v>
      </c>
    </row>
    <row r="12" spans="1:74" ht="7" customHeight="1">
      <c r="B12" s="16"/>
      <c r="AR12" s="16"/>
      <c r="BE12" s="172"/>
      <c r="BS12" s="13" t="s">
        <v>6</v>
      </c>
    </row>
    <row r="13" spans="1:74" ht="12" customHeight="1">
      <c r="B13" s="16"/>
      <c r="D13" s="23" t="s">
        <v>26</v>
      </c>
      <c r="AK13" s="23" t="s">
        <v>24</v>
      </c>
      <c r="AN13" s="25" t="s">
        <v>27</v>
      </c>
      <c r="AR13" s="16"/>
      <c r="BE13" s="172"/>
      <c r="BS13" s="13" t="s">
        <v>6</v>
      </c>
    </row>
    <row r="14" spans="1:74" ht="12.5">
      <c r="B14" s="16"/>
      <c r="E14" s="177" t="s">
        <v>27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23" t="s">
        <v>25</v>
      </c>
      <c r="AN14" s="25" t="s">
        <v>27</v>
      </c>
      <c r="AR14" s="16"/>
      <c r="BE14" s="172"/>
      <c r="BS14" s="13" t="s">
        <v>6</v>
      </c>
    </row>
    <row r="15" spans="1:74" ht="7" customHeight="1">
      <c r="B15" s="16"/>
      <c r="AR15" s="16"/>
      <c r="BE15" s="172"/>
      <c r="BS15" s="13" t="s">
        <v>3</v>
      </c>
    </row>
    <row r="16" spans="1:74" ht="12" customHeight="1">
      <c r="B16" s="16"/>
      <c r="D16" s="23" t="s">
        <v>28</v>
      </c>
      <c r="AK16" s="23" t="s">
        <v>24</v>
      </c>
      <c r="AN16" s="21" t="s">
        <v>1</v>
      </c>
      <c r="AR16" s="16"/>
      <c r="BE16" s="172"/>
      <c r="BS16" s="13" t="s">
        <v>3</v>
      </c>
    </row>
    <row r="17" spans="2:71" ht="18.399999999999999" customHeight="1">
      <c r="B17" s="16"/>
      <c r="E17" s="21" t="s">
        <v>20</v>
      </c>
      <c r="AK17" s="23" t="s">
        <v>25</v>
      </c>
      <c r="AN17" s="21" t="s">
        <v>1</v>
      </c>
      <c r="AR17" s="16"/>
      <c r="BE17" s="172"/>
      <c r="BS17" s="13" t="s">
        <v>29</v>
      </c>
    </row>
    <row r="18" spans="2:71" ht="7" customHeight="1">
      <c r="B18" s="16"/>
      <c r="AR18" s="16"/>
      <c r="BE18" s="172"/>
      <c r="BS18" s="13" t="s">
        <v>6</v>
      </c>
    </row>
    <row r="19" spans="2:71" ht="12" customHeight="1">
      <c r="B19" s="16"/>
      <c r="D19" s="23" t="s">
        <v>30</v>
      </c>
      <c r="AK19" s="23" t="s">
        <v>24</v>
      </c>
      <c r="AN19" s="21" t="s">
        <v>1</v>
      </c>
      <c r="AR19" s="16"/>
      <c r="BE19" s="172"/>
      <c r="BS19" s="13" t="s">
        <v>6</v>
      </c>
    </row>
    <row r="20" spans="2:71" ht="18.399999999999999" customHeight="1">
      <c r="B20" s="16"/>
      <c r="E20" s="21" t="s">
        <v>31</v>
      </c>
      <c r="AK20" s="23" t="s">
        <v>25</v>
      </c>
      <c r="AN20" s="21" t="s">
        <v>1</v>
      </c>
      <c r="AR20" s="16"/>
      <c r="BE20" s="172"/>
      <c r="BS20" s="13" t="s">
        <v>29</v>
      </c>
    </row>
    <row r="21" spans="2:71" ht="7" customHeight="1">
      <c r="B21" s="16"/>
      <c r="AR21" s="16"/>
      <c r="BE21" s="172"/>
    </row>
    <row r="22" spans="2:71" ht="12" customHeight="1">
      <c r="B22" s="16"/>
      <c r="D22" s="23" t="s">
        <v>32</v>
      </c>
      <c r="AR22" s="16"/>
      <c r="BE22" s="172"/>
    </row>
    <row r="23" spans="2:71" ht="16.5" customHeight="1">
      <c r="B23" s="16"/>
      <c r="E23" s="179" t="s">
        <v>1</v>
      </c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R23" s="16"/>
      <c r="BE23" s="172"/>
    </row>
    <row r="24" spans="2:71" ht="7" customHeight="1">
      <c r="B24" s="16"/>
      <c r="AR24" s="16"/>
      <c r="BE24" s="172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72"/>
    </row>
    <row r="26" spans="2:71" s="1" customFormat="1" ht="25.9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0">
        <f>ROUND(AG94,2)</f>
        <v>0</v>
      </c>
      <c r="AL26" s="181"/>
      <c r="AM26" s="181"/>
      <c r="AN26" s="181"/>
      <c r="AO26" s="181"/>
      <c r="AR26" s="28"/>
      <c r="BE26" s="172"/>
    </row>
    <row r="27" spans="2:71" s="1" customFormat="1" ht="7" customHeight="1">
      <c r="B27" s="28"/>
      <c r="AR27" s="28"/>
      <c r="BE27" s="172"/>
    </row>
    <row r="28" spans="2:71" s="1" customFormat="1" ht="12.5">
      <c r="B28" s="28"/>
      <c r="L28" s="182" t="s">
        <v>34</v>
      </c>
      <c r="M28" s="182"/>
      <c r="N28" s="182"/>
      <c r="O28" s="182"/>
      <c r="P28" s="182"/>
      <c r="W28" s="182" t="s">
        <v>35</v>
      </c>
      <c r="X28" s="182"/>
      <c r="Y28" s="182"/>
      <c r="Z28" s="182"/>
      <c r="AA28" s="182"/>
      <c r="AB28" s="182"/>
      <c r="AC28" s="182"/>
      <c r="AD28" s="182"/>
      <c r="AE28" s="182"/>
      <c r="AK28" s="182" t="s">
        <v>36</v>
      </c>
      <c r="AL28" s="182"/>
      <c r="AM28" s="182"/>
      <c r="AN28" s="182"/>
      <c r="AO28" s="182"/>
      <c r="AR28" s="28"/>
      <c r="BE28" s="172"/>
    </row>
    <row r="29" spans="2:71" s="2" customFormat="1" ht="14.5" customHeight="1">
      <c r="B29" s="32"/>
      <c r="D29" s="23" t="s">
        <v>37</v>
      </c>
      <c r="F29" s="33" t="s">
        <v>38</v>
      </c>
      <c r="L29" s="185">
        <v>0.23</v>
      </c>
      <c r="M29" s="184"/>
      <c r="N29" s="184"/>
      <c r="O29" s="184"/>
      <c r="P29" s="184"/>
      <c r="Q29" s="34"/>
      <c r="R29" s="34"/>
      <c r="S29" s="34"/>
      <c r="T29" s="34"/>
      <c r="U29" s="34"/>
      <c r="V29" s="34"/>
      <c r="W29" s="183">
        <f>ROUND(AZ94, 2)</f>
        <v>0</v>
      </c>
      <c r="X29" s="184"/>
      <c r="Y29" s="184"/>
      <c r="Z29" s="184"/>
      <c r="AA29" s="184"/>
      <c r="AB29" s="184"/>
      <c r="AC29" s="184"/>
      <c r="AD29" s="184"/>
      <c r="AE29" s="184"/>
      <c r="AF29" s="34"/>
      <c r="AG29" s="34"/>
      <c r="AH29" s="34"/>
      <c r="AI29" s="34"/>
      <c r="AJ29" s="34"/>
      <c r="AK29" s="183">
        <f>ROUND(AV94, 2)</f>
        <v>0</v>
      </c>
      <c r="AL29" s="184"/>
      <c r="AM29" s="184"/>
      <c r="AN29" s="184"/>
      <c r="AO29" s="184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73"/>
    </row>
    <row r="30" spans="2:71" s="2" customFormat="1" ht="14.5" customHeight="1">
      <c r="B30" s="32"/>
      <c r="F30" s="33" t="s">
        <v>39</v>
      </c>
      <c r="L30" s="185">
        <v>0.23</v>
      </c>
      <c r="M30" s="184"/>
      <c r="N30" s="184"/>
      <c r="O30" s="184"/>
      <c r="P30" s="184"/>
      <c r="Q30" s="34"/>
      <c r="R30" s="34"/>
      <c r="S30" s="34"/>
      <c r="T30" s="34"/>
      <c r="U30" s="34"/>
      <c r="V30" s="34"/>
      <c r="W30" s="183">
        <f>ROUND(BA94, 2)</f>
        <v>0</v>
      </c>
      <c r="X30" s="184"/>
      <c r="Y30" s="184"/>
      <c r="Z30" s="184"/>
      <c r="AA30" s="184"/>
      <c r="AB30" s="184"/>
      <c r="AC30" s="184"/>
      <c r="AD30" s="184"/>
      <c r="AE30" s="184"/>
      <c r="AF30" s="34"/>
      <c r="AG30" s="34"/>
      <c r="AH30" s="34"/>
      <c r="AI30" s="34"/>
      <c r="AJ30" s="34"/>
      <c r="AK30" s="183">
        <f>ROUND(AW94, 2)</f>
        <v>0</v>
      </c>
      <c r="AL30" s="184"/>
      <c r="AM30" s="184"/>
      <c r="AN30" s="184"/>
      <c r="AO30" s="184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73"/>
    </row>
    <row r="31" spans="2:71" s="2" customFormat="1" ht="14.5" hidden="1" customHeight="1">
      <c r="B31" s="32"/>
      <c r="F31" s="23" t="s">
        <v>40</v>
      </c>
      <c r="L31" s="168">
        <v>0.23</v>
      </c>
      <c r="M31" s="169"/>
      <c r="N31" s="169"/>
      <c r="O31" s="169"/>
      <c r="P31" s="169"/>
      <c r="W31" s="170">
        <f>ROUND(BB94, 2)</f>
        <v>0</v>
      </c>
      <c r="X31" s="169"/>
      <c r="Y31" s="169"/>
      <c r="Z31" s="169"/>
      <c r="AA31" s="169"/>
      <c r="AB31" s="169"/>
      <c r="AC31" s="169"/>
      <c r="AD31" s="169"/>
      <c r="AE31" s="169"/>
      <c r="AK31" s="170">
        <v>0</v>
      </c>
      <c r="AL31" s="169"/>
      <c r="AM31" s="169"/>
      <c r="AN31" s="169"/>
      <c r="AO31" s="169"/>
      <c r="AR31" s="32"/>
      <c r="BE31" s="173"/>
    </row>
    <row r="32" spans="2:71" s="2" customFormat="1" ht="14.5" hidden="1" customHeight="1">
      <c r="B32" s="32"/>
      <c r="F32" s="23" t="s">
        <v>41</v>
      </c>
      <c r="L32" s="168">
        <v>0.23</v>
      </c>
      <c r="M32" s="169"/>
      <c r="N32" s="169"/>
      <c r="O32" s="169"/>
      <c r="P32" s="169"/>
      <c r="W32" s="170">
        <f>ROUND(BC94, 2)</f>
        <v>0</v>
      </c>
      <c r="X32" s="169"/>
      <c r="Y32" s="169"/>
      <c r="Z32" s="169"/>
      <c r="AA32" s="169"/>
      <c r="AB32" s="169"/>
      <c r="AC32" s="169"/>
      <c r="AD32" s="169"/>
      <c r="AE32" s="169"/>
      <c r="AK32" s="170">
        <v>0</v>
      </c>
      <c r="AL32" s="169"/>
      <c r="AM32" s="169"/>
      <c r="AN32" s="169"/>
      <c r="AO32" s="169"/>
      <c r="AR32" s="32"/>
      <c r="BE32" s="173"/>
    </row>
    <row r="33" spans="2:57" s="2" customFormat="1" ht="14.5" hidden="1" customHeight="1">
      <c r="B33" s="32"/>
      <c r="F33" s="33" t="s">
        <v>42</v>
      </c>
      <c r="L33" s="185">
        <v>0</v>
      </c>
      <c r="M33" s="184"/>
      <c r="N33" s="184"/>
      <c r="O33" s="184"/>
      <c r="P33" s="184"/>
      <c r="Q33" s="34"/>
      <c r="R33" s="34"/>
      <c r="S33" s="34"/>
      <c r="T33" s="34"/>
      <c r="U33" s="34"/>
      <c r="V33" s="34"/>
      <c r="W33" s="183">
        <f>ROUND(BD94, 2)</f>
        <v>0</v>
      </c>
      <c r="X33" s="184"/>
      <c r="Y33" s="184"/>
      <c r="Z33" s="184"/>
      <c r="AA33" s="184"/>
      <c r="AB33" s="184"/>
      <c r="AC33" s="184"/>
      <c r="AD33" s="184"/>
      <c r="AE33" s="184"/>
      <c r="AF33" s="34"/>
      <c r="AG33" s="34"/>
      <c r="AH33" s="34"/>
      <c r="AI33" s="34"/>
      <c r="AJ33" s="34"/>
      <c r="AK33" s="183">
        <v>0</v>
      </c>
      <c r="AL33" s="184"/>
      <c r="AM33" s="184"/>
      <c r="AN33" s="184"/>
      <c r="AO33" s="184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73"/>
    </row>
    <row r="34" spans="2:57" s="1" customFormat="1" ht="7" customHeight="1">
      <c r="B34" s="28"/>
      <c r="AR34" s="28"/>
      <c r="BE34" s="172"/>
    </row>
    <row r="35" spans="2:57" s="1" customFormat="1" ht="25.9" customHeight="1">
      <c r="B35" s="28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06" t="s">
        <v>45</v>
      </c>
      <c r="Y35" s="207"/>
      <c r="Z35" s="207"/>
      <c r="AA35" s="207"/>
      <c r="AB35" s="207"/>
      <c r="AC35" s="38"/>
      <c r="AD35" s="38"/>
      <c r="AE35" s="38"/>
      <c r="AF35" s="38"/>
      <c r="AG35" s="38"/>
      <c r="AH35" s="38"/>
      <c r="AI35" s="38"/>
      <c r="AJ35" s="38"/>
      <c r="AK35" s="208">
        <f>SUM(AK26:AK33)</f>
        <v>0</v>
      </c>
      <c r="AL35" s="207"/>
      <c r="AM35" s="207"/>
      <c r="AN35" s="207"/>
      <c r="AO35" s="209"/>
      <c r="AP35" s="36"/>
      <c r="AQ35" s="36"/>
      <c r="AR35" s="28"/>
    </row>
    <row r="36" spans="2:57" s="1" customFormat="1" ht="7" customHeight="1">
      <c r="B36" s="28"/>
      <c r="AR36" s="28"/>
    </row>
    <row r="37" spans="2:57" s="1" customFormat="1" ht="14.5" customHeight="1">
      <c r="B37" s="28"/>
      <c r="AR37" s="28"/>
    </row>
    <row r="38" spans="2:57" ht="14.5" customHeight="1">
      <c r="B38" s="16"/>
      <c r="AR38" s="16"/>
    </row>
    <row r="39" spans="2:57" ht="14.5" customHeight="1">
      <c r="B39" s="16"/>
      <c r="AR39" s="16"/>
    </row>
    <row r="40" spans="2:57" ht="14.5" customHeight="1">
      <c r="B40" s="16"/>
      <c r="AR40" s="16"/>
    </row>
    <row r="41" spans="2:57" ht="14.5" customHeight="1">
      <c r="B41" s="16"/>
      <c r="AR41" s="16"/>
    </row>
    <row r="42" spans="2:57" ht="14.5" customHeight="1">
      <c r="B42" s="16"/>
      <c r="AR42" s="16"/>
    </row>
    <row r="43" spans="2:57" ht="14.5" customHeight="1">
      <c r="B43" s="16"/>
      <c r="AR43" s="16"/>
    </row>
    <row r="44" spans="2:57" ht="14.5" customHeight="1">
      <c r="B44" s="16"/>
      <c r="AR44" s="16"/>
    </row>
    <row r="45" spans="2:57" ht="14.5" customHeight="1">
      <c r="B45" s="16"/>
      <c r="AR45" s="16"/>
    </row>
    <row r="46" spans="2:57" ht="14.5" customHeight="1">
      <c r="B46" s="16"/>
      <c r="AR46" s="16"/>
    </row>
    <row r="47" spans="2:57" ht="14.5" customHeight="1">
      <c r="B47" s="16"/>
      <c r="AR47" s="16"/>
    </row>
    <row r="48" spans="2:57" ht="14.5" customHeight="1">
      <c r="B48" s="16"/>
      <c r="AR48" s="16"/>
    </row>
    <row r="49" spans="2:44" s="1" customFormat="1" ht="14.5" customHeight="1">
      <c r="B49" s="28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5">
      <c r="B60" s="28"/>
      <c r="D60" s="42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48</v>
      </c>
      <c r="AI60" s="30"/>
      <c r="AJ60" s="30"/>
      <c r="AK60" s="30"/>
      <c r="AL60" s="30"/>
      <c r="AM60" s="42" t="s">
        <v>49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">
      <c r="B64" s="28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5">
      <c r="B75" s="28"/>
      <c r="D75" s="42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48</v>
      </c>
      <c r="AI75" s="30"/>
      <c r="AJ75" s="30"/>
      <c r="AK75" s="30"/>
      <c r="AL75" s="30"/>
      <c r="AM75" s="42" t="s">
        <v>49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" customHeight="1">
      <c r="B82" s="28"/>
      <c r="C82" s="17" t="s">
        <v>52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801</v>
      </c>
      <c r="AR84" s="47"/>
    </row>
    <row r="85" spans="1:91" s="4" customFormat="1" ht="37" customHeight="1">
      <c r="B85" s="48"/>
      <c r="C85" s="49" t="s">
        <v>15</v>
      </c>
      <c r="L85" s="197" t="str">
        <f>K6</f>
        <v xml:space="preserve"> Revitalizacia fasád.konštr manželských internátov Mlyny ÚK - obslužné objekty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R85" s="48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 xml:space="preserve"> </v>
      </c>
      <c r="AI87" s="23" t="s">
        <v>21</v>
      </c>
      <c r="AM87" s="199" t="str">
        <f>IF(AN8= "","",AN8)</f>
        <v>26. 2. 2025</v>
      </c>
      <c r="AN87" s="199"/>
      <c r="AR87" s="28"/>
    </row>
    <row r="88" spans="1:91" s="1" customFormat="1" ht="7" customHeight="1">
      <c r="B88" s="28"/>
      <c r="AR88" s="28"/>
    </row>
    <row r="89" spans="1:91" s="1" customFormat="1" ht="15.25" customHeight="1">
      <c r="B89" s="28"/>
      <c r="C89" s="23" t="s">
        <v>23</v>
      </c>
      <c r="L89" s="3" t="str">
        <f>IF(E11= "","",E11)</f>
        <v xml:space="preserve"> </v>
      </c>
      <c r="AI89" s="23" t="s">
        <v>28</v>
      </c>
      <c r="AM89" s="200" t="str">
        <f>IF(E17="","",E17)</f>
        <v xml:space="preserve"> </v>
      </c>
      <c r="AN89" s="201"/>
      <c r="AO89" s="201"/>
      <c r="AP89" s="201"/>
      <c r="AR89" s="28"/>
      <c r="AS89" s="202" t="s">
        <v>53</v>
      </c>
      <c r="AT89" s="20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5" customHeight="1">
      <c r="B90" s="28"/>
      <c r="C90" s="23" t="s">
        <v>26</v>
      </c>
      <c r="L90" s="3" t="str">
        <f>IF(E14= "Vyplň údaj","",E14)</f>
        <v/>
      </c>
      <c r="AI90" s="23" t="s">
        <v>30</v>
      </c>
      <c r="AM90" s="200" t="str">
        <f>IF(E20="","",E20)</f>
        <v xml:space="preserve">Ing.Dana Urbanová </v>
      </c>
      <c r="AN90" s="201"/>
      <c r="AO90" s="201"/>
      <c r="AP90" s="201"/>
      <c r="AR90" s="28"/>
      <c r="AS90" s="204"/>
      <c r="AT90" s="205"/>
      <c r="BD90" s="54"/>
    </row>
    <row r="91" spans="1:91" s="1" customFormat="1" ht="10.9" customHeight="1">
      <c r="B91" s="28"/>
      <c r="AR91" s="28"/>
      <c r="AS91" s="204"/>
      <c r="AT91" s="205"/>
      <c r="BD91" s="54"/>
    </row>
    <row r="92" spans="1:91" s="1" customFormat="1" ht="29.25" customHeight="1">
      <c r="B92" s="28"/>
      <c r="C92" s="192" t="s">
        <v>54</v>
      </c>
      <c r="D92" s="193"/>
      <c r="E92" s="193"/>
      <c r="F92" s="193"/>
      <c r="G92" s="193"/>
      <c r="H92" s="55"/>
      <c r="I92" s="194" t="s">
        <v>55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5" t="s">
        <v>56</v>
      </c>
      <c r="AH92" s="193"/>
      <c r="AI92" s="193"/>
      <c r="AJ92" s="193"/>
      <c r="AK92" s="193"/>
      <c r="AL92" s="193"/>
      <c r="AM92" s="193"/>
      <c r="AN92" s="194" t="s">
        <v>57</v>
      </c>
      <c r="AO92" s="193"/>
      <c r="AP92" s="196"/>
      <c r="AQ92" s="56" t="s">
        <v>58</v>
      </c>
      <c r="AR92" s="28"/>
      <c r="AS92" s="57" t="s">
        <v>59</v>
      </c>
      <c r="AT92" s="58" t="s">
        <v>60</v>
      </c>
      <c r="AU92" s="58" t="s">
        <v>61</v>
      </c>
      <c r="AV92" s="58" t="s">
        <v>62</v>
      </c>
      <c r="AW92" s="58" t="s">
        <v>63</v>
      </c>
      <c r="AX92" s="58" t="s">
        <v>64</v>
      </c>
      <c r="AY92" s="58" t="s">
        <v>65</v>
      </c>
      <c r="AZ92" s="58" t="s">
        <v>66</v>
      </c>
      <c r="BA92" s="58" t="s">
        <v>67</v>
      </c>
      <c r="BB92" s="58" t="s">
        <v>68</v>
      </c>
      <c r="BC92" s="58" t="s">
        <v>69</v>
      </c>
      <c r="BD92" s="59" t="s">
        <v>70</v>
      </c>
    </row>
    <row r="93" spans="1:91" s="1" customFormat="1" ht="10.9" customHeight="1">
      <c r="B93" s="28"/>
      <c r="AR93" s="28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5" customHeight="1">
      <c r="B94" s="61"/>
      <c r="C94" s="62" t="s">
        <v>71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89">
        <f>ROUND(AG95,2)</f>
        <v>0</v>
      </c>
      <c r="AH94" s="189"/>
      <c r="AI94" s="189"/>
      <c r="AJ94" s="189"/>
      <c r="AK94" s="189"/>
      <c r="AL94" s="189"/>
      <c r="AM94" s="189"/>
      <c r="AN94" s="190">
        <f>SUM(AG94,AT94)</f>
        <v>0</v>
      </c>
      <c r="AO94" s="190"/>
      <c r="AP94" s="190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72</v>
      </c>
      <c r="BT94" s="70" t="s">
        <v>73</v>
      </c>
      <c r="BU94" s="71" t="s">
        <v>74</v>
      </c>
      <c r="BV94" s="70" t="s">
        <v>75</v>
      </c>
      <c r="BW94" s="70" t="s">
        <v>4</v>
      </c>
      <c r="BX94" s="70" t="s">
        <v>76</v>
      </c>
      <c r="CL94" s="70" t="s">
        <v>1</v>
      </c>
    </row>
    <row r="95" spans="1:91" s="6" customFormat="1" ht="16.5" customHeight="1">
      <c r="A95" s="72" t="s">
        <v>77</v>
      </c>
      <c r="B95" s="73"/>
      <c r="C95" s="74"/>
      <c r="D95" s="188" t="s">
        <v>78</v>
      </c>
      <c r="E95" s="188"/>
      <c r="F95" s="188"/>
      <c r="G95" s="188"/>
      <c r="H95" s="188"/>
      <c r="I95" s="75"/>
      <c r="J95" s="188" t="s">
        <v>79</v>
      </c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6">
        <f>'Objekt0 - Prehlad'!J30</f>
        <v>0</v>
      </c>
      <c r="AH95" s="187"/>
      <c r="AI95" s="187"/>
      <c r="AJ95" s="187"/>
      <c r="AK95" s="187"/>
      <c r="AL95" s="187"/>
      <c r="AM95" s="187"/>
      <c r="AN95" s="186">
        <f>SUM(AG95,AT95)</f>
        <v>0</v>
      </c>
      <c r="AO95" s="187"/>
      <c r="AP95" s="187"/>
      <c r="AQ95" s="76" t="s">
        <v>80</v>
      </c>
      <c r="AR95" s="73"/>
      <c r="AS95" s="77">
        <v>0</v>
      </c>
      <c r="AT95" s="78">
        <f>ROUND(SUM(AV95:AW95),2)</f>
        <v>0</v>
      </c>
      <c r="AU95" s="79">
        <f>'Objekt0 - Prehlad'!P130</f>
        <v>0</v>
      </c>
      <c r="AV95" s="78">
        <f>'Objekt0 - Prehlad'!J33</f>
        <v>0</v>
      </c>
      <c r="AW95" s="78">
        <f>'Objekt0 - Prehlad'!J34</f>
        <v>0</v>
      </c>
      <c r="AX95" s="78">
        <f>'Objekt0 - Prehlad'!J35</f>
        <v>0</v>
      </c>
      <c r="AY95" s="78">
        <f>'Objekt0 - Prehlad'!J36</f>
        <v>0</v>
      </c>
      <c r="AZ95" s="78">
        <f>'Objekt0 - Prehlad'!F33</f>
        <v>0</v>
      </c>
      <c r="BA95" s="78">
        <f>'Objekt0 - Prehlad'!F34</f>
        <v>0</v>
      </c>
      <c r="BB95" s="78">
        <f>'Objekt0 - Prehlad'!F35</f>
        <v>0</v>
      </c>
      <c r="BC95" s="78">
        <f>'Objekt0 - Prehlad'!F36</f>
        <v>0</v>
      </c>
      <c r="BD95" s="80">
        <f>'Objekt0 - Prehlad'!F37</f>
        <v>0</v>
      </c>
      <c r="BT95" s="81" t="s">
        <v>81</v>
      </c>
      <c r="BV95" s="81" t="s">
        <v>75</v>
      </c>
      <c r="BW95" s="81" t="s">
        <v>82</v>
      </c>
      <c r="BX95" s="81" t="s">
        <v>4</v>
      </c>
      <c r="CL95" s="81" t="s">
        <v>20</v>
      </c>
      <c r="CM95" s="81" t="s">
        <v>73</v>
      </c>
    </row>
    <row r="96" spans="1:91" s="1" customFormat="1" ht="30" customHeight="1">
      <c r="B96" s="28"/>
      <c r="AR96" s="28"/>
    </row>
    <row r="97" spans="2:44" s="1" customFormat="1" ht="7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28"/>
    </row>
  </sheetData>
  <mergeCells count="42"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</mergeCells>
  <hyperlinks>
    <hyperlink ref="A95" location="'Objekt0 - Prehlad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8"/>
  <sheetViews>
    <sheetView showGridLines="0" workbookViewId="0">
      <selection activeCell="E85" sqref="E85:H85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91" t="s">
        <v>5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3" t="s">
        <v>82</v>
      </c>
    </row>
    <row r="3" spans="2:46" ht="7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hidden="1" customHeight="1">
      <c r="B4" s="16"/>
      <c r="D4" s="17" t="s">
        <v>83</v>
      </c>
      <c r="L4" s="16"/>
      <c r="M4" s="82" t="s">
        <v>9</v>
      </c>
      <c r="AT4" s="13" t="s">
        <v>3</v>
      </c>
    </row>
    <row r="5" spans="2:46" ht="7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26.25" hidden="1" customHeight="1">
      <c r="B7" s="16"/>
      <c r="E7" s="211" t="str">
        <f>'Rekapitulácia stavby'!K6</f>
        <v xml:space="preserve"> Revitalizacia fasád.konštr manželských internátov Mlyny ÚK - obslužné objekty</v>
      </c>
      <c r="F7" s="212"/>
      <c r="G7" s="212"/>
      <c r="H7" s="212"/>
      <c r="L7" s="16"/>
    </row>
    <row r="8" spans="2:46" s="1" customFormat="1" ht="12" hidden="1" customHeight="1">
      <c r="B8" s="28"/>
      <c r="D8" s="23" t="s">
        <v>84</v>
      </c>
      <c r="L8" s="28"/>
    </row>
    <row r="9" spans="2:46" s="1" customFormat="1" ht="16.5" hidden="1" customHeight="1">
      <c r="B9" s="28"/>
      <c r="E9" s="197" t="s">
        <v>85</v>
      </c>
      <c r="F9" s="210"/>
      <c r="G9" s="210"/>
      <c r="H9" s="210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20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26. 2. 2025</v>
      </c>
      <c r="L12" s="28"/>
    </row>
    <row r="13" spans="2:46" s="1" customFormat="1" ht="10.9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hidden="1" customHeight="1">
      <c r="B15" s="28"/>
      <c r="E15" s="21" t="s">
        <v>86</v>
      </c>
      <c r="I15" s="23" t="s">
        <v>25</v>
      </c>
      <c r="J15" s="21" t="s">
        <v>1</v>
      </c>
      <c r="L15" s="28"/>
    </row>
    <row r="16" spans="2:46" s="1" customFormat="1" ht="7" hidden="1" customHeight="1">
      <c r="B16" s="28"/>
      <c r="L16" s="28"/>
    </row>
    <row r="17" spans="2:12" s="1" customFormat="1" ht="12" hidden="1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213" t="str">
        <f>'Rekapitulácia stavby'!E14</f>
        <v>Vyplň údaj</v>
      </c>
      <c r="F18" s="174"/>
      <c r="G18" s="174"/>
      <c r="H18" s="174"/>
      <c r="I18" s="23" t="s">
        <v>25</v>
      </c>
      <c r="J18" s="24" t="str">
        <f>'Rekapitulácia stavby'!AN14</f>
        <v>Vyplň údaj</v>
      </c>
      <c r="L18" s="28"/>
    </row>
    <row r="19" spans="2:12" s="1" customFormat="1" ht="7" hidden="1" customHeight="1">
      <c r="B19" s="28"/>
      <c r="L19" s="28"/>
    </row>
    <row r="20" spans="2:12" s="1" customFormat="1" ht="12" hidden="1" customHeight="1">
      <c r="B20" s="28"/>
      <c r="D20" s="23" t="s">
        <v>28</v>
      </c>
      <c r="I20" s="23" t="s">
        <v>24</v>
      </c>
      <c r="J20" s="21" t="s">
        <v>1</v>
      </c>
      <c r="L20" s="28"/>
    </row>
    <row r="21" spans="2:12" s="1" customFormat="1" ht="18" hidden="1" customHeight="1">
      <c r="B21" s="28"/>
      <c r="E21" s="21" t="s">
        <v>87</v>
      </c>
      <c r="I21" s="23" t="s">
        <v>25</v>
      </c>
      <c r="J21" s="21" t="s">
        <v>1</v>
      </c>
      <c r="L21" s="28"/>
    </row>
    <row r="22" spans="2:12" s="1" customFormat="1" ht="7" hidden="1" customHeight="1">
      <c r="B22" s="28"/>
      <c r="L22" s="28"/>
    </row>
    <row r="23" spans="2:12" s="1" customFormat="1" ht="12" hidden="1" customHeight="1">
      <c r="B23" s="28"/>
      <c r="D23" s="23" t="s">
        <v>30</v>
      </c>
      <c r="I23" s="23" t="s">
        <v>24</v>
      </c>
      <c r="J23" s="21" t="s">
        <v>1</v>
      </c>
      <c r="L23" s="28"/>
    </row>
    <row r="24" spans="2:12" s="1" customFormat="1" ht="18" hidden="1" customHeight="1">
      <c r="B24" s="28"/>
      <c r="E24" s="21" t="s">
        <v>88</v>
      </c>
      <c r="I24" s="23" t="s">
        <v>25</v>
      </c>
      <c r="J24" s="21" t="s">
        <v>1</v>
      </c>
      <c r="L24" s="28"/>
    </row>
    <row r="25" spans="2:12" s="1" customFormat="1" ht="7" hidden="1" customHeight="1">
      <c r="B25" s="28"/>
      <c r="L25" s="28"/>
    </row>
    <row r="26" spans="2:12" s="1" customFormat="1" ht="12" hidden="1" customHeight="1">
      <c r="B26" s="28"/>
      <c r="D26" s="23" t="s">
        <v>32</v>
      </c>
      <c r="L26" s="28"/>
    </row>
    <row r="27" spans="2:12" s="7" customFormat="1" ht="16.5" hidden="1" customHeight="1">
      <c r="B27" s="83"/>
      <c r="E27" s="179" t="s">
        <v>1</v>
      </c>
      <c r="F27" s="179"/>
      <c r="G27" s="179"/>
      <c r="H27" s="179"/>
      <c r="L27" s="83"/>
    </row>
    <row r="28" spans="2:12" s="1" customFormat="1" ht="7" hidden="1" customHeight="1">
      <c r="B28" s="28"/>
      <c r="L28" s="28"/>
    </row>
    <row r="29" spans="2:12" s="1" customFormat="1" ht="7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4" hidden="1" customHeight="1">
      <c r="B30" s="28"/>
      <c r="D30" s="84" t="s">
        <v>33</v>
      </c>
      <c r="J30" s="64">
        <f>ROUND(J130, 2)</f>
        <v>0</v>
      </c>
      <c r="L30" s="28"/>
    </row>
    <row r="31" spans="2:12" s="1" customFormat="1" ht="7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hidden="1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5" hidden="1" customHeight="1">
      <c r="B33" s="28"/>
      <c r="D33" s="85" t="s">
        <v>37</v>
      </c>
      <c r="E33" s="33" t="s">
        <v>38</v>
      </c>
      <c r="F33" s="86">
        <f>ROUND((SUM(BE130:BE197)),  2)</f>
        <v>0</v>
      </c>
      <c r="G33" s="87"/>
      <c r="H33" s="87"/>
      <c r="I33" s="88">
        <v>0.23</v>
      </c>
      <c r="J33" s="86">
        <f>ROUND(((SUM(BE130:BE197))*I33),  2)</f>
        <v>0</v>
      </c>
      <c r="L33" s="28"/>
    </row>
    <row r="34" spans="2:12" s="1" customFormat="1" ht="14.5" hidden="1" customHeight="1">
      <c r="B34" s="28"/>
      <c r="E34" s="33" t="s">
        <v>39</v>
      </c>
      <c r="F34" s="86">
        <f>ROUND((SUM(BF130:BF197)),  2)</f>
        <v>0</v>
      </c>
      <c r="G34" s="87"/>
      <c r="H34" s="87"/>
      <c r="I34" s="88">
        <v>0.23</v>
      </c>
      <c r="J34" s="86">
        <f>ROUND(((SUM(BF130:BF197))*I34),  2)</f>
        <v>0</v>
      </c>
      <c r="L34" s="28"/>
    </row>
    <row r="35" spans="2:12" s="1" customFormat="1" ht="14.5" hidden="1" customHeight="1">
      <c r="B35" s="28"/>
      <c r="E35" s="23" t="s">
        <v>40</v>
      </c>
      <c r="F35" s="89">
        <f>ROUND((SUM(BG130:BG197)),  2)</f>
        <v>0</v>
      </c>
      <c r="I35" s="90">
        <v>0.23</v>
      </c>
      <c r="J35" s="89">
        <f>0</f>
        <v>0</v>
      </c>
      <c r="L35" s="28"/>
    </row>
    <row r="36" spans="2:12" s="1" customFormat="1" ht="14.5" hidden="1" customHeight="1">
      <c r="B36" s="28"/>
      <c r="E36" s="23" t="s">
        <v>41</v>
      </c>
      <c r="F36" s="89">
        <f>ROUND((SUM(BH130:BH197)),  2)</f>
        <v>0</v>
      </c>
      <c r="I36" s="90">
        <v>0.23</v>
      </c>
      <c r="J36" s="89">
        <f>0</f>
        <v>0</v>
      </c>
      <c r="L36" s="28"/>
    </row>
    <row r="37" spans="2:12" s="1" customFormat="1" ht="14.5" hidden="1" customHeight="1">
      <c r="B37" s="28"/>
      <c r="E37" s="33" t="s">
        <v>42</v>
      </c>
      <c r="F37" s="86">
        <f>ROUND((SUM(BI130:BI197)),  2)</f>
        <v>0</v>
      </c>
      <c r="G37" s="87"/>
      <c r="H37" s="87"/>
      <c r="I37" s="88">
        <v>0</v>
      </c>
      <c r="J37" s="86">
        <f>0</f>
        <v>0</v>
      </c>
      <c r="L37" s="28"/>
    </row>
    <row r="38" spans="2:12" s="1" customFormat="1" ht="7" hidden="1" customHeight="1">
      <c r="B38" s="28"/>
      <c r="L38" s="28"/>
    </row>
    <row r="39" spans="2:12" s="1" customFormat="1" ht="25.4" hidden="1" customHeight="1">
      <c r="B39" s="28"/>
      <c r="C39" s="91"/>
      <c r="D39" s="92" t="s">
        <v>43</v>
      </c>
      <c r="E39" s="55"/>
      <c r="F39" s="55"/>
      <c r="G39" s="93" t="s">
        <v>44</v>
      </c>
      <c r="H39" s="94" t="s">
        <v>45</v>
      </c>
      <c r="I39" s="55"/>
      <c r="J39" s="95">
        <f>SUM(J30:J37)</f>
        <v>0</v>
      </c>
      <c r="K39" s="96"/>
      <c r="L39" s="28"/>
    </row>
    <row r="40" spans="2:12" s="1" customFormat="1" ht="14.5" hidden="1" customHeight="1">
      <c r="B40" s="28"/>
      <c r="L40" s="28"/>
    </row>
    <row r="41" spans="2:12" ht="14.5" hidden="1" customHeight="1">
      <c r="B41" s="16"/>
      <c r="L41" s="16"/>
    </row>
    <row r="42" spans="2:12" ht="14.5" hidden="1" customHeight="1">
      <c r="B42" s="16"/>
      <c r="L42" s="16"/>
    </row>
    <row r="43" spans="2:12" ht="14.5" hidden="1" customHeight="1">
      <c r="B43" s="16"/>
      <c r="L43" s="16"/>
    </row>
    <row r="44" spans="2:12" ht="14.5" hidden="1" customHeight="1">
      <c r="B44" s="16"/>
      <c r="L44" s="16"/>
    </row>
    <row r="45" spans="2:12" ht="14.5" hidden="1" customHeight="1">
      <c r="B45" s="16"/>
      <c r="L45" s="16"/>
    </row>
    <row r="46" spans="2:12" ht="14.5" hidden="1" customHeight="1">
      <c r="B46" s="16"/>
      <c r="L46" s="16"/>
    </row>
    <row r="47" spans="2:12" ht="14.5" hidden="1" customHeight="1">
      <c r="B47" s="16"/>
      <c r="L47" s="16"/>
    </row>
    <row r="48" spans="2:12" ht="14.5" hidden="1" customHeight="1">
      <c r="B48" s="16"/>
      <c r="L48" s="16"/>
    </row>
    <row r="49" spans="2:12" ht="14.5" hidden="1" customHeight="1">
      <c r="B49" s="16"/>
      <c r="L49" s="16"/>
    </row>
    <row r="50" spans="2:12" s="1" customFormat="1" ht="14.5" hidden="1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2.5" hidden="1">
      <c r="B61" s="28"/>
      <c r="D61" s="42" t="s">
        <v>48</v>
      </c>
      <c r="E61" s="30"/>
      <c r="F61" s="97" t="s">
        <v>49</v>
      </c>
      <c r="G61" s="42" t="s">
        <v>48</v>
      </c>
      <c r="H61" s="30"/>
      <c r="I61" s="30"/>
      <c r="J61" s="98" t="s">
        <v>49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" hidden="1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2.5" hidden="1">
      <c r="B76" s="28"/>
      <c r="D76" s="42" t="s">
        <v>48</v>
      </c>
      <c r="E76" s="30"/>
      <c r="F76" s="97" t="s">
        <v>49</v>
      </c>
      <c r="G76" s="42" t="s">
        <v>48</v>
      </c>
      <c r="H76" s="30"/>
      <c r="I76" s="30"/>
      <c r="J76" s="98" t="s">
        <v>49</v>
      </c>
      <c r="K76" s="30"/>
      <c r="L76" s="28"/>
    </row>
    <row r="77" spans="2:12" s="1" customFormat="1" ht="14.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idden="1"/>
    <row r="79" spans="2:12" hidden="1"/>
    <row r="80" spans="2:12" hidden="1"/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89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1" t="str">
        <f>E7</f>
        <v xml:space="preserve"> Revitalizacia fasád.konštr manželských internátov Mlyny ÚK - obslužné objekty</v>
      </c>
      <c r="F85" s="212"/>
      <c r="G85" s="212"/>
      <c r="H85" s="212"/>
      <c r="L85" s="28"/>
    </row>
    <row r="86" spans="2:47" s="1" customFormat="1" ht="12" customHeight="1">
      <c r="B86" s="28"/>
      <c r="C86" s="23" t="s">
        <v>84</v>
      </c>
      <c r="L86" s="28"/>
    </row>
    <row r="87" spans="2:47" s="1" customFormat="1" ht="16.5" customHeight="1">
      <c r="B87" s="28"/>
      <c r="E87" s="197" t="str">
        <f>E9</f>
        <v>Objekt0 - Prehlad</v>
      </c>
      <c r="F87" s="210"/>
      <c r="G87" s="210"/>
      <c r="H87" s="210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26. 2. 2025</v>
      </c>
      <c r="L89" s="28"/>
    </row>
    <row r="90" spans="2:47" s="1" customFormat="1" ht="7" customHeight="1">
      <c r="B90" s="28"/>
      <c r="L90" s="28"/>
    </row>
    <row r="91" spans="2:47" s="1" customFormat="1" ht="40.15" customHeight="1">
      <c r="B91" s="28"/>
      <c r="C91" s="23" t="s">
        <v>23</v>
      </c>
      <c r="F91" s="21" t="str">
        <f>E15</f>
        <v xml:space="preserve"> Univerzita Komenského v Bratislave </v>
      </c>
      <c r="I91" s="23" t="s">
        <v>28</v>
      </c>
      <c r="J91" s="26" t="str">
        <f>E21</f>
        <v xml:space="preserve"> Architectural &amp; Building Management s.r.o. </v>
      </c>
      <c r="L91" s="28"/>
    </row>
    <row r="92" spans="2:47" s="1" customFormat="1" ht="25.75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 xml:space="preserve"> Ing.Dana Urbanová                       </v>
      </c>
      <c r="L92" s="28"/>
    </row>
    <row r="93" spans="2:47" s="1" customFormat="1" ht="10.4" customHeight="1">
      <c r="B93" s="28"/>
      <c r="L93" s="28"/>
    </row>
    <row r="94" spans="2:47" s="1" customFormat="1" ht="29.25" customHeight="1">
      <c r="B94" s="28"/>
      <c r="C94" s="99" t="s">
        <v>90</v>
      </c>
      <c r="D94" s="91"/>
      <c r="E94" s="91"/>
      <c r="F94" s="91"/>
      <c r="G94" s="91"/>
      <c r="H94" s="91"/>
      <c r="I94" s="91"/>
      <c r="J94" s="100" t="s">
        <v>91</v>
      </c>
      <c r="K94" s="91"/>
      <c r="L94" s="28"/>
    </row>
    <row r="95" spans="2:47" s="1" customFormat="1" ht="10.4" customHeight="1">
      <c r="B95" s="28"/>
      <c r="L95" s="28"/>
    </row>
    <row r="96" spans="2:47" s="1" customFormat="1" ht="22.9" customHeight="1">
      <c r="B96" s="28"/>
      <c r="C96" s="101" t="s">
        <v>92</v>
      </c>
      <c r="J96" s="64">
        <f>J130</f>
        <v>0</v>
      </c>
      <c r="L96" s="28"/>
      <c r="AU96" s="13" t="s">
        <v>93</v>
      </c>
    </row>
    <row r="97" spans="2:12" s="8" customFormat="1" ht="25" customHeight="1">
      <c r="B97" s="102"/>
      <c r="D97" s="103" t="s">
        <v>94</v>
      </c>
      <c r="E97" s="104"/>
      <c r="F97" s="104"/>
      <c r="G97" s="104"/>
      <c r="H97" s="104"/>
      <c r="I97" s="104"/>
      <c r="J97" s="105">
        <f>J131</f>
        <v>0</v>
      </c>
      <c r="L97" s="102"/>
    </row>
    <row r="98" spans="2:12" s="9" customFormat="1" ht="19.899999999999999" customHeight="1">
      <c r="B98" s="106"/>
      <c r="D98" s="107" t="s">
        <v>95</v>
      </c>
      <c r="E98" s="108"/>
      <c r="F98" s="108"/>
      <c r="G98" s="108"/>
      <c r="H98" s="108"/>
      <c r="I98" s="108"/>
      <c r="J98" s="109">
        <f>J132</f>
        <v>0</v>
      </c>
      <c r="L98" s="106"/>
    </row>
    <row r="99" spans="2:12" s="9" customFormat="1" ht="19.899999999999999" customHeight="1">
      <c r="B99" s="106"/>
      <c r="D99" s="107" t="s">
        <v>96</v>
      </c>
      <c r="E99" s="108"/>
      <c r="F99" s="108"/>
      <c r="G99" s="108"/>
      <c r="H99" s="108"/>
      <c r="I99" s="108"/>
      <c r="J99" s="109">
        <f>J137</f>
        <v>0</v>
      </c>
      <c r="L99" s="106"/>
    </row>
    <row r="100" spans="2:12" s="9" customFormat="1" ht="19.899999999999999" customHeight="1">
      <c r="B100" s="106"/>
      <c r="D100" s="107" t="s">
        <v>97</v>
      </c>
      <c r="E100" s="108"/>
      <c r="F100" s="108"/>
      <c r="G100" s="108"/>
      <c r="H100" s="108"/>
      <c r="I100" s="108"/>
      <c r="J100" s="109">
        <f>J145</f>
        <v>0</v>
      </c>
      <c r="L100" s="106"/>
    </row>
    <row r="101" spans="2:12" s="8" customFormat="1" ht="25" customHeight="1">
      <c r="B101" s="102"/>
      <c r="D101" s="103" t="s">
        <v>98</v>
      </c>
      <c r="E101" s="104"/>
      <c r="F101" s="104"/>
      <c r="G101" s="104"/>
      <c r="H101" s="104"/>
      <c r="I101" s="104"/>
      <c r="J101" s="105">
        <f>J150</f>
        <v>0</v>
      </c>
      <c r="L101" s="102"/>
    </row>
    <row r="102" spans="2:12" s="9" customFormat="1" ht="19.899999999999999" customHeight="1">
      <c r="B102" s="106"/>
      <c r="D102" s="107" t="s">
        <v>99</v>
      </c>
      <c r="E102" s="108"/>
      <c r="F102" s="108"/>
      <c r="G102" s="108"/>
      <c r="H102" s="108"/>
      <c r="I102" s="108"/>
      <c r="J102" s="109">
        <f>J151</f>
        <v>0</v>
      </c>
      <c r="L102" s="106"/>
    </row>
    <row r="103" spans="2:12" s="9" customFormat="1" ht="19.899999999999999" customHeight="1">
      <c r="B103" s="106"/>
      <c r="D103" s="107" t="s">
        <v>100</v>
      </c>
      <c r="E103" s="108"/>
      <c r="F103" s="108"/>
      <c r="G103" s="108"/>
      <c r="H103" s="108"/>
      <c r="I103" s="108"/>
      <c r="J103" s="109">
        <f>J163</f>
        <v>0</v>
      </c>
      <c r="L103" s="106"/>
    </row>
    <row r="104" spans="2:12" s="9" customFormat="1" ht="19.899999999999999" customHeight="1">
      <c r="B104" s="106"/>
      <c r="D104" s="107" t="s">
        <v>101</v>
      </c>
      <c r="E104" s="108"/>
      <c r="F104" s="108"/>
      <c r="G104" s="108"/>
      <c r="H104" s="108"/>
      <c r="I104" s="108"/>
      <c r="J104" s="109">
        <f>J169</f>
        <v>0</v>
      </c>
      <c r="L104" s="106"/>
    </row>
    <row r="105" spans="2:12" s="9" customFormat="1" ht="19.899999999999999" customHeight="1">
      <c r="B105" s="106"/>
      <c r="D105" s="107" t="s">
        <v>102</v>
      </c>
      <c r="E105" s="108"/>
      <c r="F105" s="108"/>
      <c r="G105" s="108"/>
      <c r="H105" s="108"/>
      <c r="I105" s="108"/>
      <c r="J105" s="109">
        <f>J175</f>
        <v>0</v>
      </c>
      <c r="L105" s="106"/>
    </row>
    <row r="106" spans="2:12" s="9" customFormat="1" ht="19.899999999999999" customHeight="1">
      <c r="B106" s="106"/>
      <c r="D106" s="107" t="s">
        <v>103</v>
      </c>
      <c r="E106" s="108"/>
      <c r="F106" s="108"/>
      <c r="G106" s="108"/>
      <c r="H106" s="108"/>
      <c r="I106" s="108"/>
      <c r="J106" s="109">
        <f>J182</f>
        <v>0</v>
      </c>
      <c r="L106" s="106"/>
    </row>
    <row r="107" spans="2:12" s="8" customFormat="1" ht="25" customHeight="1">
      <c r="B107" s="102"/>
      <c r="D107" s="103" t="s">
        <v>104</v>
      </c>
      <c r="E107" s="104"/>
      <c r="F107" s="104"/>
      <c r="G107" s="104"/>
      <c r="H107" s="104"/>
      <c r="I107" s="104"/>
      <c r="J107" s="105">
        <f>J185</f>
        <v>0</v>
      </c>
      <c r="L107" s="102"/>
    </row>
    <row r="108" spans="2:12" s="9" customFormat="1" ht="19.899999999999999" customHeight="1">
      <c r="B108" s="106"/>
      <c r="D108" s="107" t="s">
        <v>105</v>
      </c>
      <c r="E108" s="108"/>
      <c r="F108" s="108"/>
      <c r="G108" s="108"/>
      <c r="H108" s="108"/>
      <c r="I108" s="108"/>
      <c r="J108" s="109">
        <f>J186</f>
        <v>0</v>
      </c>
      <c r="L108" s="106"/>
    </row>
    <row r="109" spans="2:12" s="8" customFormat="1" ht="25" customHeight="1">
      <c r="B109" s="102"/>
      <c r="D109" s="103" t="s">
        <v>106</v>
      </c>
      <c r="E109" s="104"/>
      <c r="F109" s="104"/>
      <c r="G109" s="104"/>
      <c r="H109" s="104"/>
      <c r="I109" s="104"/>
      <c r="J109" s="105">
        <f>J191</f>
        <v>0</v>
      </c>
      <c r="L109" s="102"/>
    </row>
    <row r="110" spans="2:12" s="9" customFormat="1" ht="19.899999999999999" customHeight="1">
      <c r="B110" s="106"/>
      <c r="D110" s="107" t="s">
        <v>107</v>
      </c>
      <c r="E110" s="108"/>
      <c r="F110" s="108"/>
      <c r="G110" s="108"/>
      <c r="H110" s="108"/>
      <c r="I110" s="108"/>
      <c r="J110" s="109">
        <f>J192</f>
        <v>0</v>
      </c>
      <c r="L110" s="106"/>
    </row>
    <row r="111" spans="2:12" s="1" customFormat="1" ht="21.75" customHeight="1">
      <c r="B111" s="28"/>
      <c r="L111" s="28"/>
    </row>
    <row r="112" spans="2:12" s="1" customFormat="1" ht="7" customHeight="1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7" customHeight="1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5" customHeight="1">
      <c r="B117" s="28"/>
      <c r="C117" s="17" t="s">
        <v>108</v>
      </c>
      <c r="L117" s="28"/>
    </row>
    <row r="118" spans="2:12" s="1" customFormat="1" ht="7" customHeight="1">
      <c r="B118" s="28"/>
      <c r="L118" s="28"/>
    </row>
    <row r="119" spans="2:12" s="1" customFormat="1" ht="12" customHeight="1">
      <c r="B119" s="28"/>
      <c r="C119" s="23" t="s">
        <v>15</v>
      </c>
      <c r="L119" s="28"/>
    </row>
    <row r="120" spans="2:12" s="1" customFormat="1" ht="26.25" customHeight="1">
      <c r="B120" s="28"/>
      <c r="E120" s="211" t="str">
        <f>E7</f>
        <v xml:space="preserve"> Revitalizacia fasád.konštr manželských internátov Mlyny ÚK - obslužné objekty</v>
      </c>
      <c r="F120" s="212"/>
      <c r="G120" s="212"/>
      <c r="H120" s="212"/>
      <c r="L120" s="28"/>
    </row>
    <row r="121" spans="2:12" s="1" customFormat="1" ht="12" customHeight="1">
      <c r="B121" s="28"/>
      <c r="C121" s="23" t="s">
        <v>84</v>
      </c>
      <c r="L121" s="28"/>
    </row>
    <row r="122" spans="2:12" s="1" customFormat="1" ht="16.5" customHeight="1">
      <c r="B122" s="28"/>
      <c r="E122" s="197" t="str">
        <f>E9</f>
        <v>Objekt0 - Prehlad</v>
      </c>
      <c r="F122" s="210"/>
      <c r="G122" s="210"/>
      <c r="H122" s="210"/>
      <c r="L122" s="28"/>
    </row>
    <row r="123" spans="2:12" s="1" customFormat="1" ht="7" customHeight="1">
      <c r="B123" s="28"/>
      <c r="L123" s="28"/>
    </row>
    <row r="124" spans="2:12" s="1" customFormat="1" ht="12" customHeight="1">
      <c r="B124" s="28"/>
      <c r="C124" s="23" t="s">
        <v>19</v>
      </c>
      <c r="F124" s="21" t="str">
        <f>F12</f>
        <v xml:space="preserve"> </v>
      </c>
      <c r="I124" s="23" t="s">
        <v>21</v>
      </c>
      <c r="J124" s="51" t="str">
        <f>IF(J12="","",J12)</f>
        <v>26. 2. 2025</v>
      </c>
      <c r="L124" s="28"/>
    </row>
    <row r="125" spans="2:12" s="1" customFormat="1" ht="7" customHeight="1">
      <c r="B125" s="28"/>
      <c r="L125" s="28"/>
    </row>
    <row r="126" spans="2:12" s="1" customFormat="1" ht="40.15" customHeight="1">
      <c r="B126" s="28"/>
      <c r="C126" s="23" t="s">
        <v>23</v>
      </c>
      <c r="F126" s="21" t="str">
        <f>E15</f>
        <v xml:space="preserve"> Univerzita Komenského v Bratislave </v>
      </c>
      <c r="I126" s="23" t="s">
        <v>28</v>
      </c>
      <c r="J126" s="26" t="str">
        <f>E21</f>
        <v xml:space="preserve"> Architectural &amp; Building Management s.r.o. </v>
      </c>
      <c r="L126" s="28"/>
    </row>
    <row r="127" spans="2:12" s="1" customFormat="1" ht="25.75" customHeight="1">
      <c r="B127" s="28"/>
      <c r="C127" s="23" t="s">
        <v>26</v>
      </c>
      <c r="F127" s="21" t="str">
        <f>IF(E18="","",E18)</f>
        <v>Vyplň údaj</v>
      </c>
      <c r="I127" s="23" t="s">
        <v>30</v>
      </c>
      <c r="J127" s="26" t="str">
        <f>E24</f>
        <v xml:space="preserve"> Ing.Dana Urbanová                       </v>
      </c>
      <c r="L127" s="28"/>
    </row>
    <row r="128" spans="2:12" s="1" customFormat="1" ht="10.4" customHeight="1">
      <c r="B128" s="28"/>
      <c r="L128" s="28"/>
    </row>
    <row r="129" spans="2:65" s="10" customFormat="1" ht="29.25" customHeight="1">
      <c r="B129" s="110"/>
      <c r="C129" s="111" t="s">
        <v>109</v>
      </c>
      <c r="D129" s="112" t="s">
        <v>58</v>
      </c>
      <c r="E129" s="112" t="s">
        <v>54</v>
      </c>
      <c r="F129" s="112" t="s">
        <v>55</v>
      </c>
      <c r="G129" s="112" t="s">
        <v>110</v>
      </c>
      <c r="H129" s="112" t="s">
        <v>111</v>
      </c>
      <c r="I129" s="112" t="s">
        <v>112</v>
      </c>
      <c r="J129" s="113" t="s">
        <v>91</v>
      </c>
      <c r="K129" s="114" t="s">
        <v>113</v>
      </c>
      <c r="L129" s="110"/>
      <c r="M129" s="57" t="s">
        <v>1</v>
      </c>
      <c r="N129" s="58" t="s">
        <v>37</v>
      </c>
      <c r="O129" s="58" t="s">
        <v>114</v>
      </c>
      <c r="P129" s="58" t="s">
        <v>115</v>
      </c>
      <c r="Q129" s="58" t="s">
        <v>116</v>
      </c>
      <c r="R129" s="58" t="s">
        <v>117</v>
      </c>
      <c r="S129" s="58" t="s">
        <v>118</v>
      </c>
      <c r="T129" s="59" t="s">
        <v>119</v>
      </c>
    </row>
    <row r="130" spans="2:65" s="1" customFormat="1" ht="22.9" customHeight="1">
      <c r="B130" s="28"/>
      <c r="C130" s="62" t="s">
        <v>92</v>
      </c>
      <c r="J130" s="115">
        <f>BK130</f>
        <v>0</v>
      </c>
      <c r="L130" s="28"/>
      <c r="M130" s="60"/>
      <c r="N130" s="52"/>
      <c r="O130" s="52"/>
      <c r="P130" s="116">
        <f>P131+P150+P185+P191</f>
        <v>0</v>
      </c>
      <c r="Q130" s="52"/>
      <c r="R130" s="116">
        <f>R131+R150+R185+R191</f>
        <v>17.693271098500002</v>
      </c>
      <c r="S130" s="52"/>
      <c r="T130" s="117">
        <f>T131+T150+T185+T191</f>
        <v>2.0023</v>
      </c>
      <c r="AT130" s="13" t="s">
        <v>72</v>
      </c>
      <c r="AU130" s="13" t="s">
        <v>93</v>
      </c>
      <c r="BK130" s="118">
        <f>BK131+BK150+BK185+BK191</f>
        <v>0</v>
      </c>
    </row>
    <row r="131" spans="2:65" s="11" customFormat="1" ht="25.9" customHeight="1">
      <c r="B131" s="119"/>
      <c r="D131" s="120" t="s">
        <v>72</v>
      </c>
      <c r="E131" s="121" t="s">
        <v>120</v>
      </c>
      <c r="F131" s="121" t="s">
        <v>121</v>
      </c>
      <c r="I131" s="122"/>
      <c r="J131" s="123">
        <f>BK131</f>
        <v>0</v>
      </c>
      <c r="L131" s="119"/>
      <c r="M131" s="124"/>
      <c r="P131" s="125">
        <f>P132+P137+P145</f>
        <v>0</v>
      </c>
      <c r="R131" s="125">
        <f>R132+R137+R145</f>
        <v>16.655210420000003</v>
      </c>
      <c r="T131" s="126">
        <f>T132+T137+T145</f>
        <v>0</v>
      </c>
      <c r="AR131" s="120" t="s">
        <v>81</v>
      </c>
      <c r="AT131" s="127" t="s">
        <v>72</v>
      </c>
      <c r="AU131" s="127" t="s">
        <v>73</v>
      </c>
      <c r="AY131" s="120" t="s">
        <v>122</v>
      </c>
      <c r="BK131" s="128">
        <f>BK132+BK137+BK145</f>
        <v>0</v>
      </c>
    </row>
    <row r="132" spans="2:65" s="11" customFormat="1" ht="22.9" customHeight="1">
      <c r="B132" s="119"/>
      <c r="D132" s="120" t="s">
        <v>72</v>
      </c>
      <c r="E132" s="129" t="s">
        <v>123</v>
      </c>
      <c r="F132" s="129" t="s">
        <v>124</v>
      </c>
      <c r="I132" s="122"/>
      <c r="J132" s="130">
        <f>BK132</f>
        <v>0</v>
      </c>
      <c r="L132" s="119"/>
      <c r="M132" s="124"/>
      <c r="P132" s="125">
        <f>SUM(P133:P136)</f>
        <v>0</v>
      </c>
      <c r="R132" s="125">
        <f>SUM(R133:R136)</f>
        <v>7.3411927200000004</v>
      </c>
      <c r="T132" s="126">
        <f>SUM(T133:T136)</f>
        <v>0</v>
      </c>
      <c r="AR132" s="120" t="s">
        <v>81</v>
      </c>
      <c r="AT132" s="127" t="s">
        <v>72</v>
      </c>
      <c r="AU132" s="127" t="s">
        <v>81</v>
      </c>
      <c r="AY132" s="120" t="s">
        <v>122</v>
      </c>
      <c r="BK132" s="128">
        <f>SUM(BK133:BK136)</f>
        <v>0</v>
      </c>
    </row>
    <row r="133" spans="2:65" s="1" customFormat="1" ht="21.75" customHeight="1">
      <c r="B133" s="131"/>
      <c r="C133" s="158" t="s">
        <v>81</v>
      </c>
      <c r="D133" s="158" t="s">
        <v>125</v>
      </c>
      <c r="E133" s="159" t="s">
        <v>126</v>
      </c>
      <c r="F133" s="160" t="s">
        <v>127</v>
      </c>
      <c r="G133" s="161" t="s">
        <v>128</v>
      </c>
      <c r="H133" s="162">
        <v>2.835</v>
      </c>
      <c r="I133" s="137"/>
      <c r="J133" s="138">
        <f>ROUND(I133*H133,2)</f>
        <v>0</v>
      </c>
      <c r="K133" s="139"/>
      <c r="L133" s="28"/>
      <c r="M133" s="140" t="s">
        <v>1</v>
      </c>
      <c r="N133" s="141" t="s">
        <v>39</v>
      </c>
      <c r="P133" s="142">
        <f>O133*H133</f>
        <v>0</v>
      </c>
      <c r="Q133" s="142">
        <v>2.4786100000000002</v>
      </c>
      <c r="R133" s="142">
        <f>Q133*H133</f>
        <v>7.0268593500000005</v>
      </c>
      <c r="S133" s="142">
        <v>0</v>
      </c>
      <c r="T133" s="143">
        <f>S133*H133</f>
        <v>0</v>
      </c>
      <c r="AR133" s="144" t="s">
        <v>123</v>
      </c>
      <c r="AT133" s="144" t="s">
        <v>125</v>
      </c>
      <c r="AU133" s="144" t="s">
        <v>129</v>
      </c>
      <c r="AY133" s="13" t="s">
        <v>122</v>
      </c>
      <c r="BE133" s="145">
        <f>IF(N133="základná",J133,0)</f>
        <v>0</v>
      </c>
      <c r="BF133" s="145">
        <f>IF(N133="znížená",J133,0)</f>
        <v>0</v>
      </c>
      <c r="BG133" s="145">
        <f>IF(N133="zákl. prenesená",J133,0)</f>
        <v>0</v>
      </c>
      <c r="BH133" s="145">
        <f>IF(N133="zníž. prenesená",J133,0)</f>
        <v>0</v>
      </c>
      <c r="BI133" s="145">
        <f>IF(N133="nulová",J133,0)</f>
        <v>0</v>
      </c>
      <c r="BJ133" s="13" t="s">
        <v>129</v>
      </c>
      <c r="BK133" s="145">
        <f>ROUND(I133*H133,2)</f>
        <v>0</v>
      </c>
      <c r="BL133" s="13" t="s">
        <v>123</v>
      </c>
      <c r="BM133" s="144" t="s">
        <v>129</v>
      </c>
    </row>
    <row r="134" spans="2:65" s="1" customFormat="1" ht="16.5" customHeight="1">
      <c r="B134" s="131"/>
      <c r="C134" s="158" t="s">
        <v>129</v>
      </c>
      <c r="D134" s="158" t="s">
        <v>125</v>
      </c>
      <c r="E134" s="159" t="s">
        <v>130</v>
      </c>
      <c r="F134" s="160" t="s">
        <v>131</v>
      </c>
      <c r="G134" s="161" t="s">
        <v>132</v>
      </c>
      <c r="H134" s="162">
        <v>18.899999999999999</v>
      </c>
      <c r="I134" s="137"/>
      <c r="J134" s="138">
        <f>ROUND(I134*H134,2)</f>
        <v>0</v>
      </c>
      <c r="K134" s="139"/>
      <c r="L134" s="28"/>
      <c r="M134" s="140" t="s">
        <v>1</v>
      </c>
      <c r="N134" s="141" t="s">
        <v>39</v>
      </c>
      <c r="P134" s="142">
        <f>O134*H134</f>
        <v>0</v>
      </c>
      <c r="Q134" s="142">
        <v>3.3500000000000001E-3</v>
      </c>
      <c r="R134" s="142">
        <f>Q134*H134</f>
        <v>6.3314999999999996E-2</v>
      </c>
      <c r="S134" s="142">
        <v>0</v>
      </c>
      <c r="T134" s="143">
        <f>S134*H134</f>
        <v>0</v>
      </c>
      <c r="AR134" s="144" t="s">
        <v>123</v>
      </c>
      <c r="AT134" s="144" t="s">
        <v>125</v>
      </c>
      <c r="AU134" s="144" t="s">
        <v>129</v>
      </c>
      <c r="AY134" s="13" t="s">
        <v>122</v>
      </c>
      <c r="BE134" s="145">
        <f>IF(N134="základná",J134,0)</f>
        <v>0</v>
      </c>
      <c r="BF134" s="145">
        <f>IF(N134="znížená",J134,0)</f>
        <v>0</v>
      </c>
      <c r="BG134" s="145">
        <f>IF(N134="zákl. prenesená",J134,0)</f>
        <v>0</v>
      </c>
      <c r="BH134" s="145">
        <f>IF(N134="zníž. prenesená",J134,0)</f>
        <v>0</v>
      </c>
      <c r="BI134" s="145">
        <f>IF(N134="nulová",J134,0)</f>
        <v>0</v>
      </c>
      <c r="BJ134" s="13" t="s">
        <v>129</v>
      </c>
      <c r="BK134" s="145">
        <f>ROUND(I134*H134,2)</f>
        <v>0</v>
      </c>
      <c r="BL134" s="13" t="s">
        <v>123</v>
      </c>
      <c r="BM134" s="144" t="s">
        <v>123</v>
      </c>
    </row>
    <row r="135" spans="2:65" s="1" customFormat="1" ht="21.75" customHeight="1">
      <c r="B135" s="131"/>
      <c r="C135" s="158" t="s">
        <v>133</v>
      </c>
      <c r="D135" s="158" t="s">
        <v>125</v>
      </c>
      <c r="E135" s="159" t="s">
        <v>134</v>
      </c>
      <c r="F135" s="160" t="s">
        <v>135</v>
      </c>
      <c r="G135" s="161" t="s">
        <v>132</v>
      </c>
      <c r="H135" s="162">
        <v>18.899999999999999</v>
      </c>
      <c r="I135" s="137"/>
      <c r="J135" s="138">
        <f>ROUND(I135*H135,2)</f>
        <v>0</v>
      </c>
      <c r="K135" s="139"/>
      <c r="L135" s="28"/>
      <c r="M135" s="140" t="s">
        <v>1</v>
      </c>
      <c r="N135" s="141" t="s">
        <v>39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123</v>
      </c>
      <c r="AT135" s="144" t="s">
        <v>125</v>
      </c>
      <c r="AU135" s="144" t="s">
        <v>129</v>
      </c>
      <c r="AY135" s="13" t="s">
        <v>122</v>
      </c>
      <c r="BE135" s="145">
        <f>IF(N135="základná",J135,0)</f>
        <v>0</v>
      </c>
      <c r="BF135" s="145">
        <f>IF(N135="znížená",J135,0)</f>
        <v>0</v>
      </c>
      <c r="BG135" s="145">
        <f>IF(N135="zákl. prenesená",J135,0)</f>
        <v>0</v>
      </c>
      <c r="BH135" s="145">
        <f>IF(N135="zníž. prenesená",J135,0)</f>
        <v>0</v>
      </c>
      <c r="BI135" s="145">
        <f>IF(N135="nulová",J135,0)</f>
        <v>0</v>
      </c>
      <c r="BJ135" s="13" t="s">
        <v>129</v>
      </c>
      <c r="BK135" s="145">
        <f>ROUND(I135*H135,2)</f>
        <v>0</v>
      </c>
      <c r="BL135" s="13" t="s">
        <v>123</v>
      </c>
      <c r="BM135" s="144" t="s">
        <v>136</v>
      </c>
    </row>
    <row r="136" spans="2:65" s="1" customFormat="1" ht="33" customHeight="1">
      <c r="B136" s="131"/>
      <c r="C136" s="158" t="s">
        <v>123</v>
      </c>
      <c r="D136" s="158" t="s">
        <v>125</v>
      </c>
      <c r="E136" s="159" t="s">
        <v>137</v>
      </c>
      <c r="F136" s="160" t="s">
        <v>138</v>
      </c>
      <c r="G136" s="161" t="s">
        <v>139</v>
      </c>
      <c r="H136" s="162">
        <v>0.24099999999999999</v>
      </c>
      <c r="I136" s="137"/>
      <c r="J136" s="138">
        <f>ROUND(I136*H136,2)</f>
        <v>0</v>
      </c>
      <c r="K136" s="139"/>
      <c r="L136" s="28"/>
      <c r="M136" s="140" t="s">
        <v>1</v>
      </c>
      <c r="N136" s="141" t="s">
        <v>39</v>
      </c>
      <c r="P136" s="142">
        <f>O136*H136</f>
        <v>0</v>
      </c>
      <c r="Q136" s="142">
        <v>1.0415700000000001</v>
      </c>
      <c r="R136" s="142">
        <f>Q136*H136</f>
        <v>0.25101836999999999</v>
      </c>
      <c r="S136" s="142">
        <v>0</v>
      </c>
      <c r="T136" s="143">
        <f>S136*H136</f>
        <v>0</v>
      </c>
      <c r="AR136" s="144" t="s">
        <v>123</v>
      </c>
      <c r="AT136" s="144" t="s">
        <v>125</v>
      </c>
      <c r="AU136" s="144" t="s">
        <v>129</v>
      </c>
      <c r="AY136" s="13" t="s">
        <v>122</v>
      </c>
      <c r="BE136" s="145">
        <f>IF(N136="základná",J136,0)</f>
        <v>0</v>
      </c>
      <c r="BF136" s="145">
        <f>IF(N136="znížená",J136,0)</f>
        <v>0</v>
      </c>
      <c r="BG136" s="145">
        <f>IF(N136="zákl. prenesená",J136,0)</f>
        <v>0</v>
      </c>
      <c r="BH136" s="145">
        <f>IF(N136="zníž. prenesená",J136,0)</f>
        <v>0</v>
      </c>
      <c r="BI136" s="145">
        <f>IF(N136="nulová",J136,0)</f>
        <v>0</v>
      </c>
      <c r="BJ136" s="13" t="s">
        <v>129</v>
      </c>
      <c r="BK136" s="145">
        <f>ROUND(I136*H136,2)</f>
        <v>0</v>
      </c>
      <c r="BL136" s="13" t="s">
        <v>123</v>
      </c>
      <c r="BM136" s="144" t="s">
        <v>140</v>
      </c>
    </row>
    <row r="137" spans="2:65" s="11" customFormat="1" ht="22.9" customHeight="1">
      <c r="B137" s="119"/>
      <c r="D137" s="120" t="s">
        <v>72</v>
      </c>
      <c r="E137" s="129" t="s">
        <v>136</v>
      </c>
      <c r="F137" s="129" t="s">
        <v>141</v>
      </c>
      <c r="I137" s="122"/>
      <c r="J137" s="130">
        <f>BK137</f>
        <v>0</v>
      </c>
      <c r="L137" s="119"/>
      <c r="M137" s="124"/>
      <c r="P137" s="125">
        <f>SUM(P138:P144)</f>
        <v>0</v>
      </c>
      <c r="R137" s="125">
        <f>SUM(R138:R144)</f>
        <v>9.1270177000000015</v>
      </c>
      <c r="T137" s="126">
        <f>SUM(T138:T144)</f>
        <v>0</v>
      </c>
      <c r="AR137" s="120" t="s">
        <v>81</v>
      </c>
      <c r="AT137" s="127" t="s">
        <v>72</v>
      </c>
      <c r="AU137" s="127" t="s">
        <v>81</v>
      </c>
      <c r="AY137" s="120" t="s">
        <v>122</v>
      </c>
      <c r="BK137" s="128">
        <f>SUM(BK138:BK144)</f>
        <v>0</v>
      </c>
    </row>
    <row r="138" spans="2:65" s="1" customFormat="1" ht="16.5" customHeight="1">
      <c r="B138" s="131"/>
      <c r="C138" s="132" t="s">
        <v>142</v>
      </c>
      <c r="D138" s="132" t="s">
        <v>125</v>
      </c>
      <c r="E138" s="133" t="s">
        <v>143</v>
      </c>
      <c r="F138" s="134" t="s">
        <v>144</v>
      </c>
      <c r="G138" s="135" t="s">
        <v>132</v>
      </c>
      <c r="H138" s="136">
        <v>279.04000000000002</v>
      </c>
      <c r="I138" s="137"/>
      <c r="J138" s="138">
        <f t="shared" ref="J138:J144" si="0">ROUND(I138*H138,2)</f>
        <v>0</v>
      </c>
      <c r="K138" s="139"/>
      <c r="L138" s="28"/>
      <c r="M138" s="140" t="s">
        <v>1</v>
      </c>
      <c r="N138" s="141" t="s">
        <v>39</v>
      </c>
      <c r="P138" s="142">
        <f t="shared" ref="P138:P144" si="1">O138*H138</f>
        <v>0</v>
      </c>
      <c r="Q138" s="142">
        <v>3.7000000000000002E-3</v>
      </c>
      <c r="R138" s="142">
        <f t="shared" ref="R138:R144" si="2">Q138*H138</f>
        <v>1.032448</v>
      </c>
      <c r="S138" s="142">
        <v>0</v>
      </c>
      <c r="T138" s="143">
        <f t="shared" ref="T138:T144" si="3">S138*H138</f>
        <v>0</v>
      </c>
      <c r="AR138" s="144" t="s">
        <v>123</v>
      </c>
      <c r="AT138" s="144" t="s">
        <v>125</v>
      </c>
      <c r="AU138" s="144" t="s">
        <v>129</v>
      </c>
      <c r="AY138" s="13" t="s">
        <v>122</v>
      </c>
      <c r="BE138" s="145">
        <f t="shared" ref="BE138:BE144" si="4">IF(N138="základná",J138,0)</f>
        <v>0</v>
      </c>
      <c r="BF138" s="145">
        <f t="shared" ref="BF138:BF144" si="5">IF(N138="znížená",J138,0)</f>
        <v>0</v>
      </c>
      <c r="BG138" s="145">
        <f t="shared" ref="BG138:BG144" si="6">IF(N138="zákl. prenesená",J138,0)</f>
        <v>0</v>
      </c>
      <c r="BH138" s="145">
        <f t="shared" ref="BH138:BH144" si="7">IF(N138="zníž. prenesená",J138,0)</f>
        <v>0</v>
      </c>
      <c r="BI138" s="145">
        <f t="shared" ref="BI138:BI144" si="8">IF(N138="nulová",J138,0)</f>
        <v>0</v>
      </c>
      <c r="BJ138" s="13" t="s">
        <v>129</v>
      </c>
      <c r="BK138" s="145">
        <f t="shared" ref="BK138:BK144" si="9">ROUND(I138*H138,2)</f>
        <v>0</v>
      </c>
      <c r="BL138" s="13" t="s">
        <v>123</v>
      </c>
      <c r="BM138" s="144" t="s">
        <v>145</v>
      </c>
    </row>
    <row r="139" spans="2:65" s="1" customFormat="1" ht="24.25" customHeight="1">
      <c r="B139" s="131"/>
      <c r="C139" s="132" t="s">
        <v>136</v>
      </c>
      <c r="D139" s="132" t="s">
        <v>125</v>
      </c>
      <c r="E139" s="133" t="s">
        <v>146</v>
      </c>
      <c r="F139" s="134" t="s">
        <v>147</v>
      </c>
      <c r="G139" s="135" t="s">
        <v>132</v>
      </c>
      <c r="H139" s="136">
        <v>279.04000000000002</v>
      </c>
      <c r="I139" s="137"/>
      <c r="J139" s="138">
        <f t="shared" si="0"/>
        <v>0</v>
      </c>
      <c r="K139" s="139"/>
      <c r="L139" s="28"/>
      <c r="M139" s="140" t="s">
        <v>1</v>
      </c>
      <c r="N139" s="141" t="s">
        <v>39</v>
      </c>
      <c r="P139" s="142">
        <f t="shared" si="1"/>
        <v>0</v>
      </c>
      <c r="Q139" s="142">
        <v>2.9999999999999997E-4</v>
      </c>
      <c r="R139" s="142">
        <f t="shared" si="2"/>
        <v>8.3711999999999995E-2</v>
      </c>
      <c r="S139" s="142">
        <v>0</v>
      </c>
      <c r="T139" s="143">
        <f t="shared" si="3"/>
        <v>0</v>
      </c>
      <c r="AR139" s="144" t="s">
        <v>123</v>
      </c>
      <c r="AT139" s="144" t="s">
        <v>125</v>
      </c>
      <c r="AU139" s="144" t="s">
        <v>129</v>
      </c>
      <c r="AY139" s="13" t="s">
        <v>122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3" t="s">
        <v>129</v>
      </c>
      <c r="BK139" s="145">
        <f t="shared" si="9"/>
        <v>0</v>
      </c>
      <c r="BL139" s="13" t="s">
        <v>123</v>
      </c>
      <c r="BM139" s="144" t="s">
        <v>148</v>
      </c>
    </row>
    <row r="140" spans="2:65" s="1" customFormat="1" ht="24.25" customHeight="1">
      <c r="B140" s="131"/>
      <c r="C140" s="132" t="s">
        <v>149</v>
      </c>
      <c r="D140" s="132" t="s">
        <v>125</v>
      </c>
      <c r="E140" s="133" t="s">
        <v>150</v>
      </c>
      <c r="F140" s="134" t="s">
        <v>151</v>
      </c>
      <c r="G140" s="135" t="s">
        <v>132</v>
      </c>
      <c r="H140" s="136">
        <v>279.04000000000002</v>
      </c>
      <c r="I140" s="137"/>
      <c r="J140" s="138">
        <f t="shared" si="0"/>
        <v>0</v>
      </c>
      <c r="K140" s="139"/>
      <c r="L140" s="28"/>
      <c r="M140" s="140" t="s">
        <v>1</v>
      </c>
      <c r="N140" s="141" t="s">
        <v>39</v>
      </c>
      <c r="P140" s="142">
        <f t="shared" si="1"/>
        <v>0</v>
      </c>
      <c r="Q140" s="142">
        <v>0</v>
      </c>
      <c r="R140" s="142">
        <f t="shared" si="2"/>
        <v>0</v>
      </c>
      <c r="S140" s="142">
        <v>0</v>
      </c>
      <c r="T140" s="143">
        <f t="shared" si="3"/>
        <v>0</v>
      </c>
      <c r="AR140" s="144" t="s">
        <v>123</v>
      </c>
      <c r="AT140" s="144" t="s">
        <v>125</v>
      </c>
      <c r="AU140" s="144" t="s">
        <v>129</v>
      </c>
      <c r="AY140" s="13" t="s">
        <v>122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3" t="s">
        <v>129</v>
      </c>
      <c r="BK140" s="145">
        <f t="shared" si="9"/>
        <v>0</v>
      </c>
      <c r="BL140" s="13" t="s">
        <v>123</v>
      </c>
      <c r="BM140" s="144" t="s">
        <v>152</v>
      </c>
    </row>
    <row r="141" spans="2:65" s="1" customFormat="1" ht="24.25" customHeight="1">
      <c r="B141" s="131"/>
      <c r="C141" s="132" t="s">
        <v>140</v>
      </c>
      <c r="D141" s="132" t="s">
        <v>125</v>
      </c>
      <c r="E141" s="133" t="s">
        <v>153</v>
      </c>
      <c r="F141" s="134" t="s">
        <v>154</v>
      </c>
      <c r="G141" s="135" t="s">
        <v>132</v>
      </c>
      <c r="H141" s="136">
        <v>35.5</v>
      </c>
      <c r="I141" s="137"/>
      <c r="J141" s="138">
        <f t="shared" si="0"/>
        <v>0</v>
      </c>
      <c r="K141" s="139"/>
      <c r="L141" s="28"/>
      <c r="M141" s="140" t="s">
        <v>1</v>
      </c>
      <c r="N141" s="141" t="s">
        <v>39</v>
      </c>
      <c r="P141" s="142">
        <f t="shared" si="1"/>
        <v>0</v>
      </c>
      <c r="Q141" s="142">
        <v>1.196E-2</v>
      </c>
      <c r="R141" s="142">
        <f t="shared" si="2"/>
        <v>0.42458000000000001</v>
      </c>
      <c r="S141" s="142">
        <v>0</v>
      </c>
      <c r="T141" s="143">
        <f t="shared" si="3"/>
        <v>0</v>
      </c>
      <c r="AR141" s="144" t="s">
        <v>123</v>
      </c>
      <c r="AT141" s="144" t="s">
        <v>125</v>
      </c>
      <c r="AU141" s="144" t="s">
        <v>129</v>
      </c>
      <c r="AY141" s="13" t="s">
        <v>122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3" t="s">
        <v>129</v>
      </c>
      <c r="BK141" s="145">
        <f t="shared" si="9"/>
        <v>0</v>
      </c>
      <c r="BL141" s="13" t="s">
        <v>123</v>
      </c>
      <c r="BM141" s="144" t="s">
        <v>155</v>
      </c>
    </row>
    <row r="142" spans="2:65" s="1" customFormat="1" ht="24.25" customHeight="1">
      <c r="B142" s="131"/>
      <c r="C142" s="132" t="s">
        <v>156</v>
      </c>
      <c r="D142" s="132" t="s">
        <v>125</v>
      </c>
      <c r="E142" s="133" t="s">
        <v>157</v>
      </c>
      <c r="F142" s="134" t="s">
        <v>158</v>
      </c>
      <c r="G142" s="135" t="s">
        <v>132</v>
      </c>
      <c r="H142" s="136">
        <v>1.74</v>
      </c>
      <c r="I142" s="137"/>
      <c r="J142" s="138">
        <f t="shared" si="0"/>
        <v>0</v>
      </c>
      <c r="K142" s="139"/>
      <c r="L142" s="28"/>
      <c r="M142" s="140" t="s">
        <v>1</v>
      </c>
      <c r="N142" s="141" t="s">
        <v>39</v>
      </c>
      <c r="P142" s="142">
        <f t="shared" si="1"/>
        <v>0</v>
      </c>
      <c r="Q142" s="142">
        <v>1.1055000000000001E-2</v>
      </c>
      <c r="R142" s="142">
        <f t="shared" si="2"/>
        <v>1.9235700000000001E-2</v>
      </c>
      <c r="S142" s="142">
        <v>0</v>
      </c>
      <c r="T142" s="143">
        <f t="shared" si="3"/>
        <v>0</v>
      </c>
      <c r="AR142" s="144" t="s">
        <v>123</v>
      </c>
      <c r="AT142" s="144" t="s">
        <v>125</v>
      </c>
      <c r="AU142" s="144" t="s">
        <v>129</v>
      </c>
      <c r="AY142" s="13" t="s">
        <v>122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3" t="s">
        <v>129</v>
      </c>
      <c r="BK142" s="145">
        <f t="shared" si="9"/>
        <v>0</v>
      </c>
      <c r="BL142" s="13" t="s">
        <v>123</v>
      </c>
      <c r="BM142" s="144" t="s">
        <v>159</v>
      </c>
    </row>
    <row r="143" spans="2:65" s="1" customFormat="1" ht="44.25" customHeight="1">
      <c r="B143" s="131"/>
      <c r="C143" s="132" t="s">
        <v>145</v>
      </c>
      <c r="D143" s="132" t="s">
        <v>125</v>
      </c>
      <c r="E143" s="133" t="s">
        <v>160</v>
      </c>
      <c r="F143" s="134" t="s">
        <v>161</v>
      </c>
      <c r="G143" s="135" t="s">
        <v>132</v>
      </c>
      <c r="H143" s="136">
        <v>219.5</v>
      </c>
      <c r="I143" s="137"/>
      <c r="J143" s="138">
        <f t="shared" si="0"/>
        <v>0</v>
      </c>
      <c r="K143" s="139"/>
      <c r="L143" s="28"/>
      <c r="M143" s="140" t="s">
        <v>1</v>
      </c>
      <c r="N143" s="141" t="s">
        <v>39</v>
      </c>
      <c r="P143" s="142">
        <f t="shared" si="1"/>
        <v>0</v>
      </c>
      <c r="Q143" s="142">
        <v>3.32E-2</v>
      </c>
      <c r="R143" s="142">
        <f t="shared" si="2"/>
        <v>7.2873999999999999</v>
      </c>
      <c r="S143" s="142">
        <v>0</v>
      </c>
      <c r="T143" s="143">
        <f t="shared" si="3"/>
        <v>0</v>
      </c>
      <c r="AR143" s="144" t="s">
        <v>123</v>
      </c>
      <c r="AT143" s="144" t="s">
        <v>125</v>
      </c>
      <c r="AU143" s="144" t="s">
        <v>129</v>
      </c>
      <c r="AY143" s="13" t="s">
        <v>122</v>
      </c>
      <c r="BE143" s="145">
        <f t="shared" si="4"/>
        <v>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3" t="s">
        <v>129</v>
      </c>
      <c r="BK143" s="145">
        <f t="shared" si="9"/>
        <v>0</v>
      </c>
      <c r="BL143" s="13" t="s">
        <v>123</v>
      </c>
      <c r="BM143" s="144" t="s">
        <v>162</v>
      </c>
    </row>
    <row r="144" spans="2:65" s="1" customFormat="1" ht="44.25" customHeight="1">
      <c r="B144" s="131"/>
      <c r="C144" s="132" t="s">
        <v>163</v>
      </c>
      <c r="D144" s="132" t="s">
        <v>125</v>
      </c>
      <c r="E144" s="133" t="s">
        <v>164</v>
      </c>
      <c r="F144" s="134" t="s">
        <v>165</v>
      </c>
      <c r="G144" s="135" t="s">
        <v>132</v>
      </c>
      <c r="H144" s="136">
        <v>22.3</v>
      </c>
      <c r="I144" s="137"/>
      <c r="J144" s="138">
        <f t="shared" si="0"/>
        <v>0</v>
      </c>
      <c r="K144" s="139"/>
      <c r="L144" s="28"/>
      <c r="M144" s="140" t="s">
        <v>1</v>
      </c>
      <c r="N144" s="141" t="s">
        <v>39</v>
      </c>
      <c r="P144" s="142">
        <f t="shared" si="1"/>
        <v>0</v>
      </c>
      <c r="Q144" s="142">
        <v>1.2540000000000001E-2</v>
      </c>
      <c r="R144" s="142">
        <f t="shared" si="2"/>
        <v>0.279642</v>
      </c>
      <c r="S144" s="142">
        <v>0</v>
      </c>
      <c r="T144" s="143">
        <f t="shared" si="3"/>
        <v>0</v>
      </c>
      <c r="AR144" s="144" t="s">
        <v>123</v>
      </c>
      <c r="AT144" s="144" t="s">
        <v>125</v>
      </c>
      <c r="AU144" s="144" t="s">
        <v>129</v>
      </c>
      <c r="AY144" s="13" t="s">
        <v>122</v>
      </c>
      <c r="BE144" s="145">
        <f t="shared" si="4"/>
        <v>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3" t="s">
        <v>129</v>
      </c>
      <c r="BK144" s="145">
        <f t="shared" si="9"/>
        <v>0</v>
      </c>
      <c r="BL144" s="13" t="s">
        <v>123</v>
      </c>
      <c r="BM144" s="144" t="s">
        <v>166</v>
      </c>
    </row>
    <row r="145" spans="2:65" s="11" customFormat="1" ht="22.9" customHeight="1">
      <c r="B145" s="119"/>
      <c r="D145" s="120" t="s">
        <v>72</v>
      </c>
      <c r="E145" s="129" t="s">
        <v>156</v>
      </c>
      <c r="F145" s="129" t="s">
        <v>167</v>
      </c>
      <c r="I145" s="122"/>
      <c r="J145" s="130">
        <f>BK145</f>
        <v>0</v>
      </c>
      <c r="L145" s="119"/>
      <c r="M145" s="124"/>
      <c r="P145" s="125">
        <f>SUM(P146:P149)</f>
        <v>0</v>
      </c>
      <c r="R145" s="125">
        <f>SUM(R146:R149)</f>
        <v>0.187</v>
      </c>
      <c r="T145" s="126">
        <f>SUM(T146:T149)</f>
        <v>0</v>
      </c>
      <c r="AR145" s="120" t="s">
        <v>81</v>
      </c>
      <c r="AT145" s="127" t="s">
        <v>72</v>
      </c>
      <c r="AU145" s="127" t="s">
        <v>81</v>
      </c>
      <c r="AY145" s="120" t="s">
        <v>122</v>
      </c>
      <c r="BK145" s="128">
        <f>SUM(BK146:BK149)</f>
        <v>0</v>
      </c>
    </row>
    <row r="146" spans="2:65" s="1" customFormat="1" ht="24.25" customHeight="1">
      <c r="B146" s="131"/>
      <c r="C146" s="158" t="s">
        <v>148</v>
      </c>
      <c r="D146" s="158" t="s">
        <v>125</v>
      </c>
      <c r="E146" s="159" t="s">
        <v>168</v>
      </c>
      <c r="F146" s="160" t="s">
        <v>169</v>
      </c>
      <c r="G146" s="161" t="s">
        <v>132</v>
      </c>
      <c r="H146" s="162">
        <v>275</v>
      </c>
      <c r="I146" s="137"/>
      <c r="J146" s="138">
        <f>ROUND(I146*H146,2)</f>
        <v>0</v>
      </c>
      <c r="K146" s="139"/>
      <c r="L146" s="28"/>
      <c r="M146" s="140" t="s">
        <v>1</v>
      </c>
      <c r="N146" s="141" t="s">
        <v>39</v>
      </c>
      <c r="P146" s="142">
        <f>O146*H146</f>
        <v>0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AR146" s="144" t="s">
        <v>123</v>
      </c>
      <c r="AT146" s="144" t="s">
        <v>125</v>
      </c>
      <c r="AU146" s="144" t="s">
        <v>129</v>
      </c>
      <c r="AY146" s="13" t="s">
        <v>122</v>
      </c>
      <c r="BE146" s="145">
        <f>IF(N146="základná",J146,0)</f>
        <v>0</v>
      </c>
      <c r="BF146" s="145">
        <f>IF(N146="znížená",J146,0)</f>
        <v>0</v>
      </c>
      <c r="BG146" s="145">
        <f>IF(N146="zákl. prenesená",J146,0)</f>
        <v>0</v>
      </c>
      <c r="BH146" s="145">
        <f>IF(N146="zníž. prenesená",J146,0)</f>
        <v>0</v>
      </c>
      <c r="BI146" s="145">
        <f>IF(N146="nulová",J146,0)</f>
        <v>0</v>
      </c>
      <c r="BJ146" s="13" t="s">
        <v>129</v>
      </c>
      <c r="BK146" s="145">
        <f>ROUND(I146*H146,2)</f>
        <v>0</v>
      </c>
      <c r="BL146" s="13" t="s">
        <v>123</v>
      </c>
      <c r="BM146" s="144" t="s">
        <v>170</v>
      </c>
    </row>
    <row r="147" spans="2:65" s="1" customFormat="1" ht="24.25" customHeight="1">
      <c r="B147" s="131"/>
      <c r="C147" s="158" t="s">
        <v>171</v>
      </c>
      <c r="D147" s="158" t="s">
        <v>125</v>
      </c>
      <c r="E147" s="159" t="s">
        <v>172</v>
      </c>
      <c r="F147" s="160" t="s">
        <v>173</v>
      </c>
      <c r="G147" s="161" t="s">
        <v>132</v>
      </c>
      <c r="H147" s="162">
        <v>275</v>
      </c>
      <c r="I147" s="137"/>
      <c r="J147" s="138">
        <f>ROUND(I147*H147,2)</f>
        <v>0</v>
      </c>
      <c r="K147" s="139"/>
      <c r="L147" s="28"/>
      <c r="M147" s="140" t="s">
        <v>1</v>
      </c>
      <c r="N147" s="141" t="s">
        <v>39</v>
      </c>
      <c r="P147" s="142">
        <f>O147*H147</f>
        <v>0</v>
      </c>
      <c r="Q147" s="142">
        <v>6.8000000000000005E-4</v>
      </c>
      <c r="R147" s="142">
        <f>Q147*H147</f>
        <v>0.187</v>
      </c>
      <c r="S147" s="142">
        <v>0</v>
      </c>
      <c r="T147" s="143">
        <f>S147*H147</f>
        <v>0</v>
      </c>
      <c r="AR147" s="144" t="s">
        <v>123</v>
      </c>
      <c r="AT147" s="144" t="s">
        <v>125</v>
      </c>
      <c r="AU147" s="144" t="s">
        <v>129</v>
      </c>
      <c r="AY147" s="13" t="s">
        <v>122</v>
      </c>
      <c r="BE147" s="145">
        <f>IF(N147="základná",J147,0)</f>
        <v>0</v>
      </c>
      <c r="BF147" s="145">
        <f>IF(N147="znížená",J147,0)</f>
        <v>0</v>
      </c>
      <c r="BG147" s="145">
        <f>IF(N147="zákl. prenesená",J147,0)</f>
        <v>0</v>
      </c>
      <c r="BH147" s="145">
        <f>IF(N147="zníž. prenesená",J147,0)</f>
        <v>0</v>
      </c>
      <c r="BI147" s="145">
        <f>IF(N147="nulová",J147,0)</f>
        <v>0</v>
      </c>
      <c r="BJ147" s="13" t="s">
        <v>129</v>
      </c>
      <c r="BK147" s="145">
        <f>ROUND(I147*H147,2)</f>
        <v>0</v>
      </c>
      <c r="BL147" s="13" t="s">
        <v>123</v>
      </c>
      <c r="BM147" s="144" t="s">
        <v>174</v>
      </c>
    </row>
    <row r="148" spans="2:65" s="1" customFormat="1" ht="24.25" customHeight="1">
      <c r="B148" s="131"/>
      <c r="C148" s="158" t="s">
        <v>152</v>
      </c>
      <c r="D148" s="158" t="s">
        <v>125</v>
      </c>
      <c r="E148" s="159" t="s">
        <v>175</v>
      </c>
      <c r="F148" s="160" t="s">
        <v>176</v>
      </c>
      <c r="G148" s="161" t="s">
        <v>132</v>
      </c>
      <c r="H148" s="162">
        <v>275</v>
      </c>
      <c r="I148" s="137"/>
      <c r="J148" s="138">
        <f>ROUND(I148*H148,2)</f>
        <v>0</v>
      </c>
      <c r="K148" s="139"/>
      <c r="L148" s="28"/>
      <c r="M148" s="140" t="s">
        <v>1</v>
      </c>
      <c r="N148" s="141" t="s">
        <v>39</v>
      </c>
      <c r="P148" s="142">
        <f>O148*H148</f>
        <v>0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AR148" s="144" t="s">
        <v>123</v>
      </c>
      <c r="AT148" s="144" t="s">
        <v>125</v>
      </c>
      <c r="AU148" s="144" t="s">
        <v>129</v>
      </c>
      <c r="AY148" s="13" t="s">
        <v>122</v>
      </c>
      <c r="BE148" s="145">
        <f>IF(N148="základná",J148,0)</f>
        <v>0</v>
      </c>
      <c r="BF148" s="145">
        <f>IF(N148="znížená",J148,0)</f>
        <v>0</v>
      </c>
      <c r="BG148" s="145">
        <f>IF(N148="zákl. prenesená",J148,0)</f>
        <v>0</v>
      </c>
      <c r="BH148" s="145">
        <f>IF(N148="zníž. prenesená",J148,0)</f>
        <v>0</v>
      </c>
      <c r="BI148" s="145">
        <f>IF(N148="nulová",J148,0)</f>
        <v>0</v>
      </c>
      <c r="BJ148" s="13" t="s">
        <v>129</v>
      </c>
      <c r="BK148" s="145">
        <f>ROUND(I148*H148,2)</f>
        <v>0</v>
      </c>
      <c r="BL148" s="13" t="s">
        <v>123</v>
      </c>
      <c r="BM148" s="144" t="s">
        <v>177</v>
      </c>
    </row>
    <row r="149" spans="2:65" s="1" customFormat="1" ht="21.75" customHeight="1">
      <c r="B149" s="131"/>
      <c r="C149" s="158" t="s">
        <v>178</v>
      </c>
      <c r="D149" s="158" t="s">
        <v>125</v>
      </c>
      <c r="E149" s="159" t="s">
        <v>179</v>
      </c>
      <c r="F149" s="160" t="s">
        <v>180</v>
      </c>
      <c r="G149" s="161" t="s">
        <v>139</v>
      </c>
      <c r="H149" s="162">
        <v>15.172000000000001</v>
      </c>
      <c r="I149" s="137"/>
      <c r="J149" s="138">
        <f>ROUND(I149*H149,2)</f>
        <v>0</v>
      </c>
      <c r="K149" s="139"/>
      <c r="L149" s="28"/>
      <c r="M149" s="140" t="s">
        <v>1</v>
      </c>
      <c r="N149" s="141" t="s">
        <v>39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123</v>
      </c>
      <c r="AT149" s="144" t="s">
        <v>125</v>
      </c>
      <c r="AU149" s="144" t="s">
        <v>129</v>
      </c>
      <c r="AY149" s="13" t="s">
        <v>122</v>
      </c>
      <c r="BE149" s="145">
        <f>IF(N149="základná",J149,0)</f>
        <v>0</v>
      </c>
      <c r="BF149" s="145">
        <f>IF(N149="znížená",J149,0)</f>
        <v>0</v>
      </c>
      <c r="BG149" s="145">
        <f>IF(N149="zákl. prenesená",J149,0)</f>
        <v>0</v>
      </c>
      <c r="BH149" s="145">
        <f>IF(N149="zníž. prenesená",J149,0)</f>
        <v>0</v>
      </c>
      <c r="BI149" s="145">
        <f>IF(N149="nulová",J149,0)</f>
        <v>0</v>
      </c>
      <c r="BJ149" s="13" t="s">
        <v>129</v>
      </c>
      <c r="BK149" s="145">
        <f>ROUND(I149*H149,2)</f>
        <v>0</v>
      </c>
      <c r="BL149" s="13" t="s">
        <v>123</v>
      </c>
      <c r="BM149" s="144" t="s">
        <v>181</v>
      </c>
    </row>
    <row r="150" spans="2:65" s="11" customFormat="1" ht="25.9" customHeight="1">
      <c r="B150" s="119"/>
      <c r="D150" s="120" t="s">
        <v>72</v>
      </c>
      <c r="E150" s="121" t="s">
        <v>182</v>
      </c>
      <c r="F150" s="121" t="s">
        <v>183</v>
      </c>
      <c r="I150" s="122"/>
      <c r="J150" s="123">
        <f>BK150</f>
        <v>0</v>
      </c>
      <c r="L150" s="119"/>
      <c r="M150" s="124"/>
      <c r="P150" s="125">
        <f>P151+P163+P169+P175+P182</f>
        <v>0</v>
      </c>
      <c r="R150" s="125">
        <f>R151+R163+R169+R175+R182</f>
        <v>1.0139426785000001</v>
      </c>
      <c r="T150" s="126">
        <f>T151+T163+T169+T175+T182</f>
        <v>2.0023</v>
      </c>
      <c r="AR150" s="120" t="s">
        <v>81</v>
      </c>
      <c r="AT150" s="127" t="s">
        <v>72</v>
      </c>
      <c r="AU150" s="127" t="s">
        <v>73</v>
      </c>
      <c r="AY150" s="120" t="s">
        <v>122</v>
      </c>
      <c r="BK150" s="128">
        <f>BK151+BK163+BK169+BK175+BK182</f>
        <v>0</v>
      </c>
    </row>
    <row r="151" spans="2:65" s="11" customFormat="1" ht="22.9" customHeight="1">
      <c r="B151" s="119"/>
      <c r="D151" s="120" t="s">
        <v>72</v>
      </c>
      <c r="E151" s="129" t="s">
        <v>184</v>
      </c>
      <c r="F151" s="129" t="s">
        <v>185</v>
      </c>
      <c r="I151" s="122"/>
      <c r="J151" s="130">
        <f>BK151</f>
        <v>0</v>
      </c>
      <c r="L151" s="119"/>
      <c r="M151" s="124"/>
      <c r="P151" s="125">
        <f>SUM(P152:P162)</f>
        <v>0</v>
      </c>
      <c r="R151" s="125">
        <f>SUM(R152:R162)</f>
        <v>0.36178960000000004</v>
      </c>
      <c r="T151" s="126">
        <f>SUM(T152:T162)</f>
        <v>0.76800000000000002</v>
      </c>
      <c r="AR151" s="120" t="s">
        <v>129</v>
      </c>
      <c r="AT151" s="127" t="s">
        <v>72</v>
      </c>
      <c r="AU151" s="127" t="s">
        <v>81</v>
      </c>
      <c r="AY151" s="120" t="s">
        <v>122</v>
      </c>
      <c r="BK151" s="128">
        <f>SUM(BK152:BK162)</f>
        <v>0</v>
      </c>
    </row>
    <row r="152" spans="2:65" s="1" customFormat="1" ht="24.25" customHeight="1">
      <c r="B152" s="131"/>
      <c r="C152" s="158" t="s">
        <v>162</v>
      </c>
      <c r="D152" s="158" t="s">
        <v>125</v>
      </c>
      <c r="E152" s="159" t="s">
        <v>186</v>
      </c>
      <c r="F152" s="160" t="s">
        <v>187</v>
      </c>
      <c r="G152" s="161" t="s">
        <v>132</v>
      </c>
      <c r="H152" s="162">
        <v>384</v>
      </c>
      <c r="I152" s="137"/>
      <c r="J152" s="138">
        <f t="shared" ref="J152:J162" si="10">ROUND(I152*H152,2)</f>
        <v>0</v>
      </c>
      <c r="K152" s="139"/>
      <c r="L152" s="28"/>
      <c r="M152" s="140" t="s">
        <v>1</v>
      </c>
      <c r="N152" s="141" t="s">
        <v>39</v>
      </c>
      <c r="P152" s="142">
        <f t="shared" ref="P152:P162" si="11">O152*H152</f>
        <v>0</v>
      </c>
      <c r="Q152" s="142">
        <v>0</v>
      </c>
      <c r="R152" s="142">
        <f t="shared" ref="R152:R162" si="12">Q152*H152</f>
        <v>0</v>
      </c>
      <c r="S152" s="142">
        <v>2E-3</v>
      </c>
      <c r="T152" s="143">
        <f t="shared" ref="T152:T162" si="13">S152*H152</f>
        <v>0.76800000000000002</v>
      </c>
      <c r="AR152" s="144" t="s">
        <v>162</v>
      </c>
      <c r="AT152" s="144" t="s">
        <v>125</v>
      </c>
      <c r="AU152" s="144" t="s">
        <v>129</v>
      </c>
      <c r="AY152" s="13" t="s">
        <v>122</v>
      </c>
      <c r="BE152" s="145">
        <f t="shared" ref="BE152:BE162" si="14">IF(N152="základná",J152,0)</f>
        <v>0</v>
      </c>
      <c r="BF152" s="145">
        <f t="shared" ref="BF152:BF162" si="15">IF(N152="znížená",J152,0)</f>
        <v>0</v>
      </c>
      <c r="BG152" s="145">
        <f t="shared" ref="BG152:BG162" si="16">IF(N152="zákl. prenesená",J152,0)</f>
        <v>0</v>
      </c>
      <c r="BH152" s="145">
        <f t="shared" ref="BH152:BH162" si="17">IF(N152="zníž. prenesená",J152,0)</f>
        <v>0</v>
      </c>
      <c r="BI152" s="145">
        <f t="shared" ref="BI152:BI162" si="18">IF(N152="nulová",J152,0)</f>
        <v>0</v>
      </c>
      <c r="BJ152" s="13" t="s">
        <v>129</v>
      </c>
      <c r="BK152" s="145">
        <f t="shared" ref="BK152:BK162" si="19">ROUND(I152*H152,2)</f>
        <v>0</v>
      </c>
      <c r="BL152" s="13" t="s">
        <v>162</v>
      </c>
      <c r="BM152" s="144" t="s">
        <v>188</v>
      </c>
    </row>
    <row r="153" spans="2:65" s="1" customFormat="1" ht="37.9" customHeight="1">
      <c r="B153" s="131"/>
      <c r="C153" s="158" t="s">
        <v>189</v>
      </c>
      <c r="D153" s="158" t="s">
        <v>125</v>
      </c>
      <c r="E153" s="159" t="s">
        <v>190</v>
      </c>
      <c r="F153" s="160" t="s">
        <v>191</v>
      </c>
      <c r="G153" s="161" t="s">
        <v>132</v>
      </c>
      <c r="H153" s="162">
        <v>105.84</v>
      </c>
      <c r="I153" s="137"/>
      <c r="J153" s="138">
        <f t="shared" si="10"/>
        <v>0</v>
      </c>
      <c r="K153" s="139"/>
      <c r="L153" s="28"/>
      <c r="M153" s="140" t="s">
        <v>1</v>
      </c>
      <c r="N153" s="141" t="s">
        <v>39</v>
      </c>
      <c r="P153" s="142">
        <f t="shared" si="11"/>
        <v>0</v>
      </c>
      <c r="Q153" s="142">
        <v>3.0000000000000001E-5</v>
      </c>
      <c r="R153" s="142">
        <f t="shared" si="12"/>
        <v>3.1752E-3</v>
      </c>
      <c r="S153" s="142">
        <v>0</v>
      </c>
      <c r="T153" s="143">
        <f t="shared" si="13"/>
        <v>0</v>
      </c>
      <c r="AR153" s="144" t="s">
        <v>162</v>
      </c>
      <c r="AT153" s="144" t="s">
        <v>125</v>
      </c>
      <c r="AU153" s="144" t="s">
        <v>129</v>
      </c>
      <c r="AY153" s="13" t="s">
        <v>122</v>
      </c>
      <c r="BE153" s="145">
        <f t="shared" si="14"/>
        <v>0</v>
      </c>
      <c r="BF153" s="145">
        <f t="shared" si="15"/>
        <v>0</v>
      </c>
      <c r="BG153" s="145">
        <f t="shared" si="16"/>
        <v>0</v>
      </c>
      <c r="BH153" s="145">
        <f t="shared" si="17"/>
        <v>0</v>
      </c>
      <c r="BI153" s="145">
        <f t="shared" si="18"/>
        <v>0</v>
      </c>
      <c r="BJ153" s="13" t="s">
        <v>129</v>
      </c>
      <c r="BK153" s="145">
        <f t="shared" si="19"/>
        <v>0</v>
      </c>
      <c r="BL153" s="13" t="s">
        <v>162</v>
      </c>
      <c r="BM153" s="144" t="s">
        <v>192</v>
      </c>
    </row>
    <row r="154" spans="2:65" s="1" customFormat="1" ht="16.5" customHeight="1">
      <c r="B154" s="131"/>
      <c r="C154" s="163" t="s">
        <v>166</v>
      </c>
      <c r="D154" s="163" t="s">
        <v>193</v>
      </c>
      <c r="E154" s="164" t="s">
        <v>194</v>
      </c>
      <c r="F154" s="165" t="s">
        <v>195</v>
      </c>
      <c r="G154" s="166" t="s">
        <v>132</v>
      </c>
      <c r="H154" s="167">
        <v>127.01</v>
      </c>
      <c r="I154" s="146"/>
      <c r="J154" s="147">
        <f t="shared" si="10"/>
        <v>0</v>
      </c>
      <c r="K154" s="148"/>
      <c r="L154" s="149"/>
      <c r="M154" s="150" t="s">
        <v>1</v>
      </c>
      <c r="N154" s="151" t="s">
        <v>39</v>
      </c>
      <c r="P154" s="142">
        <f t="shared" si="11"/>
        <v>0</v>
      </c>
      <c r="Q154" s="142">
        <v>2.5400000000000002E-3</v>
      </c>
      <c r="R154" s="142">
        <f t="shared" si="12"/>
        <v>0.32260540000000004</v>
      </c>
      <c r="S154" s="142">
        <v>0</v>
      </c>
      <c r="T154" s="143">
        <f t="shared" si="13"/>
        <v>0</v>
      </c>
      <c r="AR154" s="144" t="s">
        <v>196</v>
      </c>
      <c r="AT154" s="144" t="s">
        <v>193</v>
      </c>
      <c r="AU154" s="144" t="s">
        <v>129</v>
      </c>
      <c r="AY154" s="13" t="s">
        <v>122</v>
      </c>
      <c r="BE154" s="145">
        <f t="shared" si="14"/>
        <v>0</v>
      </c>
      <c r="BF154" s="145">
        <f t="shared" si="15"/>
        <v>0</v>
      </c>
      <c r="BG154" s="145">
        <f t="shared" si="16"/>
        <v>0</v>
      </c>
      <c r="BH154" s="145">
        <f t="shared" si="17"/>
        <v>0</v>
      </c>
      <c r="BI154" s="145">
        <f t="shared" si="18"/>
        <v>0</v>
      </c>
      <c r="BJ154" s="13" t="s">
        <v>129</v>
      </c>
      <c r="BK154" s="145">
        <f t="shared" si="19"/>
        <v>0</v>
      </c>
      <c r="BL154" s="13" t="s">
        <v>162</v>
      </c>
      <c r="BM154" s="144" t="s">
        <v>196</v>
      </c>
    </row>
    <row r="155" spans="2:65" s="1" customFormat="1" ht="24.25" customHeight="1">
      <c r="B155" s="131"/>
      <c r="C155" s="158" t="s">
        <v>197</v>
      </c>
      <c r="D155" s="158" t="s">
        <v>125</v>
      </c>
      <c r="E155" s="159" t="s">
        <v>198</v>
      </c>
      <c r="F155" s="160" t="s">
        <v>199</v>
      </c>
      <c r="G155" s="161" t="s">
        <v>200</v>
      </c>
      <c r="H155" s="162">
        <v>87</v>
      </c>
      <c r="I155" s="137"/>
      <c r="J155" s="138">
        <f t="shared" si="10"/>
        <v>0</v>
      </c>
      <c r="K155" s="139"/>
      <c r="L155" s="28"/>
      <c r="M155" s="140" t="s">
        <v>1</v>
      </c>
      <c r="N155" s="141" t="s">
        <v>39</v>
      </c>
      <c r="P155" s="142">
        <f t="shared" si="11"/>
        <v>0</v>
      </c>
      <c r="Q155" s="142">
        <v>0</v>
      </c>
      <c r="R155" s="142">
        <f t="shared" si="12"/>
        <v>0</v>
      </c>
      <c r="S155" s="142">
        <v>0</v>
      </c>
      <c r="T155" s="143">
        <f t="shared" si="13"/>
        <v>0</v>
      </c>
      <c r="AR155" s="144" t="s">
        <v>162</v>
      </c>
      <c r="AT155" s="144" t="s">
        <v>125</v>
      </c>
      <c r="AU155" s="144" t="s">
        <v>129</v>
      </c>
      <c r="AY155" s="13" t="s">
        <v>122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3" t="s">
        <v>129</v>
      </c>
      <c r="BK155" s="145">
        <f t="shared" si="19"/>
        <v>0</v>
      </c>
      <c r="BL155" s="13" t="s">
        <v>162</v>
      </c>
      <c r="BM155" s="144" t="s">
        <v>201</v>
      </c>
    </row>
    <row r="156" spans="2:65" s="1" customFormat="1" ht="24.25" customHeight="1">
      <c r="B156" s="131"/>
      <c r="C156" s="158" t="s">
        <v>170</v>
      </c>
      <c r="D156" s="158" t="s">
        <v>125</v>
      </c>
      <c r="E156" s="159" t="s">
        <v>202</v>
      </c>
      <c r="F156" s="160" t="s">
        <v>203</v>
      </c>
      <c r="G156" s="161" t="s">
        <v>200</v>
      </c>
      <c r="H156" s="162">
        <v>87</v>
      </c>
      <c r="I156" s="137"/>
      <c r="J156" s="138">
        <f t="shared" si="10"/>
        <v>0</v>
      </c>
      <c r="K156" s="139"/>
      <c r="L156" s="28"/>
      <c r="M156" s="140" t="s">
        <v>1</v>
      </c>
      <c r="N156" s="141" t="s">
        <v>39</v>
      </c>
      <c r="P156" s="142">
        <f t="shared" si="11"/>
        <v>0</v>
      </c>
      <c r="Q156" s="142">
        <v>0</v>
      </c>
      <c r="R156" s="142">
        <f t="shared" si="12"/>
        <v>0</v>
      </c>
      <c r="S156" s="142">
        <v>0</v>
      </c>
      <c r="T156" s="143">
        <f t="shared" si="13"/>
        <v>0</v>
      </c>
      <c r="AR156" s="144" t="s">
        <v>162</v>
      </c>
      <c r="AT156" s="144" t="s">
        <v>125</v>
      </c>
      <c r="AU156" s="144" t="s">
        <v>129</v>
      </c>
      <c r="AY156" s="13" t="s">
        <v>122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3" t="s">
        <v>129</v>
      </c>
      <c r="BK156" s="145">
        <f t="shared" si="19"/>
        <v>0</v>
      </c>
      <c r="BL156" s="13" t="s">
        <v>162</v>
      </c>
      <c r="BM156" s="144" t="s">
        <v>204</v>
      </c>
    </row>
    <row r="157" spans="2:65" s="1" customFormat="1" ht="24.25" customHeight="1">
      <c r="B157" s="131"/>
      <c r="C157" s="158" t="s">
        <v>205</v>
      </c>
      <c r="D157" s="158" t="s">
        <v>125</v>
      </c>
      <c r="E157" s="159" t="s">
        <v>206</v>
      </c>
      <c r="F157" s="160" t="s">
        <v>207</v>
      </c>
      <c r="G157" s="161" t="s">
        <v>200</v>
      </c>
      <c r="H157" s="162">
        <v>91</v>
      </c>
      <c r="I157" s="137"/>
      <c r="J157" s="138">
        <f t="shared" si="10"/>
        <v>0</v>
      </c>
      <c r="K157" s="139"/>
      <c r="L157" s="28"/>
      <c r="M157" s="140" t="s">
        <v>1</v>
      </c>
      <c r="N157" s="141" t="s">
        <v>39</v>
      </c>
      <c r="P157" s="142">
        <f t="shared" si="11"/>
        <v>0</v>
      </c>
      <c r="Q157" s="142">
        <v>0</v>
      </c>
      <c r="R157" s="142">
        <f t="shared" si="12"/>
        <v>0</v>
      </c>
      <c r="S157" s="142">
        <v>0</v>
      </c>
      <c r="T157" s="143">
        <f t="shared" si="13"/>
        <v>0</v>
      </c>
      <c r="AR157" s="144" t="s">
        <v>162</v>
      </c>
      <c r="AT157" s="144" t="s">
        <v>125</v>
      </c>
      <c r="AU157" s="144" t="s">
        <v>129</v>
      </c>
      <c r="AY157" s="13" t="s">
        <v>122</v>
      </c>
      <c r="BE157" s="145">
        <f t="shared" si="14"/>
        <v>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3" t="s">
        <v>129</v>
      </c>
      <c r="BK157" s="145">
        <f t="shared" si="19"/>
        <v>0</v>
      </c>
      <c r="BL157" s="13" t="s">
        <v>162</v>
      </c>
      <c r="BM157" s="144" t="s">
        <v>208</v>
      </c>
    </row>
    <row r="158" spans="2:65" s="1" customFormat="1" ht="24.25" customHeight="1">
      <c r="B158" s="131"/>
      <c r="C158" s="158" t="s">
        <v>174</v>
      </c>
      <c r="D158" s="158" t="s">
        <v>125</v>
      </c>
      <c r="E158" s="159" t="s">
        <v>209</v>
      </c>
      <c r="F158" s="160" t="s">
        <v>210</v>
      </c>
      <c r="G158" s="161" t="s">
        <v>132</v>
      </c>
      <c r="H158" s="162">
        <v>105.84</v>
      </c>
      <c r="I158" s="137"/>
      <c r="J158" s="138">
        <f t="shared" si="10"/>
        <v>0</v>
      </c>
      <c r="K158" s="139"/>
      <c r="L158" s="28"/>
      <c r="M158" s="140" t="s">
        <v>1</v>
      </c>
      <c r="N158" s="141" t="s">
        <v>39</v>
      </c>
      <c r="P158" s="142">
        <f t="shared" si="11"/>
        <v>0</v>
      </c>
      <c r="Q158" s="142">
        <v>0</v>
      </c>
      <c r="R158" s="142">
        <f t="shared" si="12"/>
        <v>0</v>
      </c>
      <c r="S158" s="142">
        <v>0</v>
      </c>
      <c r="T158" s="143">
        <f t="shared" si="13"/>
        <v>0</v>
      </c>
      <c r="AR158" s="144" t="s">
        <v>162</v>
      </c>
      <c r="AT158" s="144" t="s">
        <v>125</v>
      </c>
      <c r="AU158" s="144" t="s">
        <v>129</v>
      </c>
      <c r="AY158" s="13" t="s">
        <v>122</v>
      </c>
      <c r="BE158" s="145">
        <f t="shared" si="14"/>
        <v>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3" t="s">
        <v>129</v>
      </c>
      <c r="BK158" s="145">
        <f t="shared" si="19"/>
        <v>0</v>
      </c>
      <c r="BL158" s="13" t="s">
        <v>162</v>
      </c>
      <c r="BM158" s="144" t="s">
        <v>211</v>
      </c>
    </row>
    <row r="159" spans="2:65" s="1" customFormat="1" ht="21.75" customHeight="1">
      <c r="B159" s="131"/>
      <c r="C159" s="163" t="s">
        <v>7</v>
      </c>
      <c r="D159" s="163" t="s">
        <v>193</v>
      </c>
      <c r="E159" s="164" t="s">
        <v>212</v>
      </c>
      <c r="F159" s="165" t="s">
        <v>213</v>
      </c>
      <c r="G159" s="166" t="s">
        <v>132</v>
      </c>
      <c r="H159" s="167">
        <v>111.13</v>
      </c>
      <c r="I159" s="146"/>
      <c r="J159" s="147">
        <f t="shared" si="10"/>
        <v>0</v>
      </c>
      <c r="K159" s="148"/>
      <c r="L159" s="149"/>
      <c r="M159" s="150" t="s">
        <v>1</v>
      </c>
      <c r="N159" s="151" t="s">
        <v>39</v>
      </c>
      <c r="P159" s="142">
        <f t="shared" si="11"/>
        <v>0</v>
      </c>
      <c r="Q159" s="142">
        <v>2.9999999999999997E-4</v>
      </c>
      <c r="R159" s="142">
        <f t="shared" si="12"/>
        <v>3.3338999999999994E-2</v>
      </c>
      <c r="S159" s="142">
        <v>0</v>
      </c>
      <c r="T159" s="143">
        <f t="shared" si="13"/>
        <v>0</v>
      </c>
      <c r="AR159" s="144" t="s">
        <v>196</v>
      </c>
      <c r="AT159" s="144" t="s">
        <v>193</v>
      </c>
      <c r="AU159" s="144" t="s">
        <v>129</v>
      </c>
      <c r="AY159" s="13" t="s">
        <v>122</v>
      </c>
      <c r="BE159" s="145">
        <f t="shared" si="14"/>
        <v>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3" t="s">
        <v>129</v>
      </c>
      <c r="BK159" s="145">
        <f t="shared" si="19"/>
        <v>0</v>
      </c>
      <c r="BL159" s="13" t="s">
        <v>162</v>
      </c>
      <c r="BM159" s="144" t="s">
        <v>214</v>
      </c>
    </row>
    <row r="160" spans="2:65" s="1" customFormat="1" ht="33" customHeight="1">
      <c r="B160" s="131"/>
      <c r="C160" s="158" t="s">
        <v>177</v>
      </c>
      <c r="D160" s="158" t="s">
        <v>125</v>
      </c>
      <c r="E160" s="159" t="s">
        <v>215</v>
      </c>
      <c r="F160" s="160" t="s">
        <v>216</v>
      </c>
      <c r="G160" s="161" t="s">
        <v>200</v>
      </c>
      <c r="H160" s="162">
        <v>89</v>
      </c>
      <c r="I160" s="137"/>
      <c r="J160" s="138">
        <f t="shared" si="10"/>
        <v>0</v>
      </c>
      <c r="K160" s="139"/>
      <c r="L160" s="28"/>
      <c r="M160" s="140" t="s">
        <v>1</v>
      </c>
      <c r="N160" s="141" t="s">
        <v>39</v>
      </c>
      <c r="P160" s="142">
        <f t="shared" si="11"/>
        <v>0</v>
      </c>
      <c r="Q160" s="142">
        <v>3.0000000000000001E-5</v>
      </c>
      <c r="R160" s="142">
        <f t="shared" si="12"/>
        <v>2.6700000000000001E-3</v>
      </c>
      <c r="S160" s="142">
        <v>0</v>
      </c>
      <c r="T160" s="143">
        <f t="shared" si="13"/>
        <v>0</v>
      </c>
      <c r="AR160" s="144" t="s">
        <v>162</v>
      </c>
      <c r="AT160" s="144" t="s">
        <v>125</v>
      </c>
      <c r="AU160" s="144" t="s">
        <v>129</v>
      </c>
      <c r="AY160" s="13" t="s">
        <v>122</v>
      </c>
      <c r="BE160" s="145">
        <f t="shared" si="14"/>
        <v>0</v>
      </c>
      <c r="BF160" s="145">
        <f t="shared" si="15"/>
        <v>0</v>
      </c>
      <c r="BG160" s="145">
        <f t="shared" si="16"/>
        <v>0</v>
      </c>
      <c r="BH160" s="145">
        <f t="shared" si="17"/>
        <v>0</v>
      </c>
      <c r="BI160" s="145">
        <f t="shared" si="18"/>
        <v>0</v>
      </c>
      <c r="BJ160" s="13" t="s">
        <v>129</v>
      </c>
      <c r="BK160" s="145">
        <f t="shared" si="19"/>
        <v>0</v>
      </c>
      <c r="BL160" s="13" t="s">
        <v>162</v>
      </c>
      <c r="BM160" s="144" t="s">
        <v>217</v>
      </c>
    </row>
    <row r="161" spans="2:65" s="1" customFormat="1" ht="16.5" customHeight="1">
      <c r="B161" s="131"/>
      <c r="C161" s="163" t="s">
        <v>218</v>
      </c>
      <c r="D161" s="163" t="s">
        <v>193</v>
      </c>
      <c r="E161" s="164" t="s">
        <v>219</v>
      </c>
      <c r="F161" s="165" t="s">
        <v>220</v>
      </c>
      <c r="G161" s="166" t="s">
        <v>132</v>
      </c>
      <c r="H161" s="167">
        <v>74.760000000000005</v>
      </c>
      <c r="I161" s="146"/>
      <c r="J161" s="147">
        <f t="shared" si="10"/>
        <v>0</v>
      </c>
      <c r="K161" s="148"/>
      <c r="L161" s="149"/>
      <c r="M161" s="150" t="s">
        <v>1</v>
      </c>
      <c r="N161" s="151" t="s">
        <v>39</v>
      </c>
      <c r="P161" s="142">
        <f t="shared" si="11"/>
        <v>0</v>
      </c>
      <c r="Q161" s="142">
        <v>0</v>
      </c>
      <c r="R161" s="142">
        <f t="shared" si="12"/>
        <v>0</v>
      </c>
      <c r="S161" s="142">
        <v>0</v>
      </c>
      <c r="T161" s="143">
        <f t="shared" si="13"/>
        <v>0</v>
      </c>
      <c r="AR161" s="144" t="s">
        <v>196</v>
      </c>
      <c r="AT161" s="144" t="s">
        <v>193</v>
      </c>
      <c r="AU161" s="144" t="s">
        <v>129</v>
      </c>
      <c r="AY161" s="13" t="s">
        <v>122</v>
      </c>
      <c r="BE161" s="145">
        <f t="shared" si="14"/>
        <v>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3" t="s">
        <v>129</v>
      </c>
      <c r="BK161" s="145">
        <f t="shared" si="19"/>
        <v>0</v>
      </c>
      <c r="BL161" s="13" t="s">
        <v>162</v>
      </c>
      <c r="BM161" s="144" t="s">
        <v>221</v>
      </c>
    </row>
    <row r="162" spans="2:65" s="1" customFormat="1" ht="24.25" customHeight="1">
      <c r="B162" s="131"/>
      <c r="C162" s="158" t="s">
        <v>181</v>
      </c>
      <c r="D162" s="158" t="s">
        <v>125</v>
      </c>
      <c r="E162" s="159" t="s">
        <v>222</v>
      </c>
      <c r="F162" s="160" t="s">
        <v>223</v>
      </c>
      <c r="G162" s="161" t="s">
        <v>224</v>
      </c>
      <c r="H162" s="152"/>
      <c r="I162" s="137"/>
      <c r="J162" s="138">
        <f t="shared" si="10"/>
        <v>0</v>
      </c>
      <c r="K162" s="139"/>
      <c r="L162" s="28"/>
      <c r="M162" s="140" t="s">
        <v>1</v>
      </c>
      <c r="N162" s="141" t="s">
        <v>39</v>
      </c>
      <c r="P162" s="142">
        <f t="shared" si="11"/>
        <v>0</v>
      </c>
      <c r="Q162" s="142">
        <v>0</v>
      </c>
      <c r="R162" s="142">
        <f t="shared" si="12"/>
        <v>0</v>
      </c>
      <c r="S162" s="142">
        <v>0</v>
      </c>
      <c r="T162" s="143">
        <f t="shared" si="13"/>
        <v>0</v>
      </c>
      <c r="AR162" s="144" t="s">
        <v>162</v>
      </c>
      <c r="AT162" s="144" t="s">
        <v>125</v>
      </c>
      <c r="AU162" s="144" t="s">
        <v>129</v>
      </c>
      <c r="AY162" s="13" t="s">
        <v>122</v>
      </c>
      <c r="BE162" s="145">
        <f t="shared" si="14"/>
        <v>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3" t="s">
        <v>129</v>
      </c>
      <c r="BK162" s="145">
        <f t="shared" si="19"/>
        <v>0</v>
      </c>
      <c r="BL162" s="13" t="s">
        <v>162</v>
      </c>
      <c r="BM162" s="144" t="s">
        <v>225</v>
      </c>
    </row>
    <row r="163" spans="2:65" s="11" customFormat="1" ht="22.9" customHeight="1">
      <c r="B163" s="119"/>
      <c r="D163" s="120" t="s">
        <v>72</v>
      </c>
      <c r="E163" s="129" t="s">
        <v>226</v>
      </c>
      <c r="F163" s="129" t="s">
        <v>227</v>
      </c>
      <c r="I163" s="122"/>
      <c r="J163" s="130">
        <f>BK163</f>
        <v>0</v>
      </c>
      <c r="L163" s="119"/>
      <c r="M163" s="124"/>
      <c r="P163" s="125">
        <f>SUM(P164:P168)</f>
        <v>0</v>
      </c>
      <c r="R163" s="125">
        <f>SUM(R164:R168)</f>
        <v>2.1479400000000003E-2</v>
      </c>
      <c r="T163" s="126">
        <f>SUM(T164:T168)</f>
        <v>0</v>
      </c>
      <c r="AR163" s="120" t="s">
        <v>129</v>
      </c>
      <c r="AT163" s="127" t="s">
        <v>72</v>
      </c>
      <c r="AU163" s="127" t="s">
        <v>81</v>
      </c>
      <c r="AY163" s="120" t="s">
        <v>122</v>
      </c>
      <c r="BK163" s="128">
        <f>SUM(BK164:BK168)</f>
        <v>0</v>
      </c>
    </row>
    <row r="164" spans="2:65" s="1" customFormat="1" ht="21.75" customHeight="1">
      <c r="B164" s="131"/>
      <c r="C164" s="158" t="s">
        <v>228</v>
      </c>
      <c r="D164" s="158" t="s">
        <v>125</v>
      </c>
      <c r="E164" s="159" t="s">
        <v>229</v>
      </c>
      <c r="F164" s="160" t="s">
        <v>230</v>
      </c>
      <c r="G164" s="161" t="s">
        <v>132</v>
      </c>
      <c r="H164" s="162">
        <v>47.25</v>
      </c>
      <c r="I164" s="137"/>
      <c r="J164" s="138">
        <f>ROUND(I164*H164,2)</f>
        <v>0</v>
      </c>
      <c r="K164" s="139"/>
      <c r="L164" s="28"/>
      <c r="M164" s="140" t="s">
        <v>1</v>
      </c>
      <c r="N164" s="141" t="s">
        <v>39</v>
      </c>
      <c r="P164" s="142">
        <f>O164*H164</f>
        <v>0</v>
      </c>
      <c r="Q164" s="142">
        <v>3.8000000000000002E-4</v>
      </c>
      <c r="R164" s="142">
        <f>Q164*H164</f>
        <v>1.7955000000000002E-2</v>
      </c>
      <c r="S164" s="142">
        <v>0</v>
      </c>
      <c r="T164" s="143">
        <f>S164*H164</f>
        <v>0</v>
      </c>
      <c r="AR164" s="144" t="s">
        <v>162</v>
      </c>
      <c r="AT164" s="144" t="s">
        <v>125</v>
      </c>
      <c r="AU164" s="144" t="s">
        <v>129</v>
      </c>
      <c r="AY164" s="13" t="s">
        <v>122</v>
      </c>
      <c r="BE164" s="145">
        <f>IF(N164="základná",J164,0)</f>
        <v>0</v>
      </c>
      <c r="BF164" s="145">
        <f>IF(N164="znížená",J164,0)</f>
        <v>0</v>
      </c>
      <c r="BG164" s="145">
        <f>IF(N164="zákl. prenesená",J164,0)</f>
        <v>0</v>
      </c>
      <c r="BH164" s="145">
        <f>IF(N164="zníž. prenesená",J164,0)</f>
        <v>0</v>
      </c>
      <c r="BI164" s="145">
        <f>IF(N164="nulová",J164,0)</f>
        <v>0</v>
      </c>
      <c r="BJ164" s="13" t="s">
        <v>129</v>
      </c>
      <c r="BK164" s="145">
        <f>ROUND(I164*H164,2)</f>
        <v>0</v>
      </c>
      <c r="BL164" s="13" t="s">
        <v>162</v>
      </c>
      <c r="BM164" s="144" t="s">
        <v>231</v>
      </c>
    </row>
    <row r="165" spans="2:65" s="1" customFormat="1" ht="21.75" customHeight="1">
      <c r="B165" s="131"/>
      <c r="C165" s="163" t="s">
        <v>188</v>
      </c>
      <c r="D165" s="163" t="s">
        <v>193</v>
      </c>
      <c r="E165" s="164" t="s">
        <v>232</v>
      </c>
      <c r="F165" s="165" t="s">
        <v>233</v>
      </c>
      <c r="G165" s="166" t="s">
        <v>132</v>
      </c>
      <c r="H165" s="167">
        <v>21.577999999999999</v>
      </c>
      <c r="I165" s="146"/>
      <c r="J165" s="147">
        <f>ROUND(I165*H165,2)</f>
        <v>0</v>
      </c>
      <c r="K165" s="148"/>
      <c r="L165" s="149"/>
      <c r="M165" s="150" t="s">
        <v>1</v>
      </c>
      <c r="N165" s="151" t="s">
        <v>39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196</v>
      </c>
      <c r="AT165" s="144" t="s">
        <v>193</v>
      </c>
      <c r="AU165" s="144" t="s">
        <v>129</v>
      </c>
      <c r="AY165" s="13" t="s">
        <v>122</v>
      </c>
      <c r="BE165" s="145">
        <f>IF(N165="základná",J165,0)</f>
        <v>0</v>
      </c>
      <c r="BF165" s="145">
        <f>IF(N165="znížená",J165,0)</f>
        <v>0</v>
      </c>
      <c r="BG165" s="145">
        <f>IF(N165="zákl. prenesená",J165,0)</f>
        <v>0</v>
      </c>
      <c r="BH165" s="145">
        <f>IF(N165="zníž. prenesená",J165,0)</f>
        <v>0</v>
      </c>
      <c r="BI165" s="145">
        <f>IF(N165="nulová",J165,0)</f>
        <v>0</v>
      </c>
      <c r="BJ165" s="13" t="s">
        <v>129</v>
      </c>
      <c r="BK165" s="145">
        <f>ROUND(I165*H165,2)</f>
        <v>0</v>
      </c>
      <c r="BL165" s="13" t="s">
        <v>162</v>
      </c>
      <c r="BM165" s="144" t="s">
        <v>234</v>
      </c>
    </row>
    <row r="166" spans="2:65" s="1" customFormat="1" ht="21.75" customHeight="1">
      <c r="B166" s="131"/>
      <c r="C166" s="163" t="s">
        <v>235</v>
      </c>
      <c r="D166" s="163" t="s">
        <v>193</v>
      </c>
      <c r="E166" s="164" t="s">
        <v>236</v>
      </c>
      <c r="F166" s="165" t="s">
        <v>237</v>
      </c>
      <c r="G166" s="166" t="s">
        <v>132</v>
      </c>
      <c r="H166" s="167">
        <v>28.035</v>
      </c>
      <c r="I166" s="146"/>
      <c r="J166" s="147">
        <f>ROUND(I166*H166,2)</f>
        <v>0</v>
      </c>
      <c r="K166" s="148"/>
      <c r="L166" s="149"/>
      <c r="M166" s="150" t="s">
        <v>1</v>
      </c>
      <c r="N166" s="151" t="s">
        <v>39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196</v>
      </c>
      <c r="AT166" s="144" t="s">
        <v>193</v>
      </c>
      <c r="AU166" s="144" t="s">
        <v>129</v>
      </c>
      <c r="AY166" s="13" t="s">
        <v>122</v>
      </c>
      <c r="BE166" s="145">
        <f>IF(N166="základná",J166,0)</f>
        <v>0</v>
      </c>
      <c r="BF166" s="145">
        <f>IF(N166="znížená",J166,0)</f>
        <v>0</v>
      </c>
      <c r="BG166" s="145">
        <f>IF(N166="zákl. prenesená",J166,0)</f>
        <v>0</v>
      </c>
      <c r="BH166" s="145">
        <f>IF(N166="zníž. prenesená",J166,0)</f>
        <v>0</v>
      </c>
      <c r="BI166" s="145">
        <f>IF(N166="nulová",J166,0)</f>
        <v>0</v>
      </c>
      <c r="BJ166" s="13" t="s">
        <v>129</v>
      </c>
      <c r="BK166" s="145">
        <f>ROUND(I166*H166,2)</f>
        <v>0</v>
      </c>
      <c r="BL166" s="13" t="s">
        <v>162</v>
      </c>
      <c r="BM166" s="144" t="s">
        <v>238</v>
      </c>
    </row>
    <row r="167" spans="2:65" s="1" customFormat="1" ht="37.9" customHeight="1">
      <c r="B167" s="131"/>
      <c r="C167" s="158" t="s">
        <v>192</v>
      </c>
      <c r="D167" s="158" t="s">
        <v>125</v>
      </c>
      <c r="E167" s="159" t="s">
        <v>239</v>
      </c>
      <c r="F167" s="160" t="s">
        <v>240</v>
      </c>
      <c r="G167" s="161" t="s">
        <v>132</v>
      </c>
      <c r="H167" s="162">
        <v>29.37</v>
      </c>
      <c r="I167" s="137"/>
      <c r="J167" s="138">
        <f>ROUND(I167*H167,2)</f>
        <v>0</v>
      </c>
      <c r="K167" s="139"/>
      <c r="L167" s="28"/>
      <c r="M167" s="140" t="s">
        <v>1</v>
      </c>
      <c r="N167" s="141" t="s">
        <v>39</v>
      </c>
      <c r="P167" s="142">
        <f>O167*H167</f>
        <v>0</v>
      </c>
      <c r="Q167" s="142">
        <v>1.2E-4</v>
      </c>
      <c r="R167" s="142">
        <f>Q167*H167</f>
        <v>3.5244E-3</v>
      </c>
      <c r="S167" s="142">
        <v>0</v>
      </c>
      <c r="T167" s="143">
        <f>S167*H167</f>
        <v>0</v>
      </c>
      <c r="AR167" s="144" t="s">
        <v>162</v>
      </c>
      <c r="AT167" s="144" t="s">
        <v>125</v>
      </c>
      <c r="AU167" s="144" t="s">
        <v>129</v>
      </c>
      <c r="AY167" s="13" t="s">
        <v>122</v>
      </c>
      <c r="BE167" s="145">
        <f>IF(N167="základná",J167,0)</f>
        <v>0</v>
      </c>
      <c r="BF167" s="145">
        <f>IF(N167="znížená",J167,0)</f>
        <v>0</v>
      </c>
      <c r="BG167" s="145">
        <f>IF(N167="zákl. prenesená",J167,0)</f>
        <v>0</v>
      </c>
      <c r="BH167" s="145">
        <f>IF(N167="zníž. prenesená",J167,0)</f>
        <v>0</v>
      </c>
      <c r="BI167" s="145">
        <f>IF(N167="nulová",J167,0)</f>
        <v>0</v>
      </c>
      <c r="BJ167" s="13" t="s">
        <v>129</v>
      </c>
      <c r="BK167" s="145">
        <f>ROUND(I167*H167,2)</f>
        <v>0</v>
      </c>
      <c r="BL167" s="13" t="s">
        <v>162</v>
      </c>
      <c r="BM167" s="144" t="s">
        <v>241</v>
      </c>
    </row>
    <row r="168" spans="2:65" s="1" customFormat="1" ht="24.25" customHeight="1">
      <c r="B168" s="131"/>
      <c r="C168" s="158" t="s">
        <v>242</v>
      </c>
      <c r="D168" s="158" t="s">
        <v>125</v>
      </c>
      <c r="E168" s="159" t="s">
        <v>243</v>
      </c>
      <c r="F168" s="160" t="s">
        <v>244</v>
      </c>
      <c r="G168" s="161" t="s">
        <v>224</v>
      </c>
      <c r="H168" s="152"/>
      <c r="I168" s="137"/>
      <c r="J168" s="138">
        <f>ROUND(I168*H168,2)</f>
        <v>0</v>
      </c>
      <c r="K168" s="139"/>
      <c r="L168" s="28"/>
      <c r="M168" s="140" t="s">
        <v>1</v>
      </c>
      <c r="N168" s="141" t="s">
        <v>39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162</v>
      </c>
      <c r="AT168" s="144" t="s">
        <v>125</v>
      </c>
      <c r="AU168" s="144" t="s">
        <v>129</v>
      </c>
      <c r="AY168" s="13" t="s">
        <v>122</v>
      </c>
      <c r="BE168" s="145">
        <f>IF(N168="základná",J168,0)</f>
        <v>0</v>
      </c>
      <c r="BF168" s="145">
        <f>IF(N168="znížená",J168,0)</f>
        <v>0</v>
      </c>
      <c r="BG168" s="145">
        <f>IF(N168="zákl. prenesená",J168,0)</f>
        <v>0</v>
      </c>
      <c r="BH168" s="145">
        <f>IF(N168="zníž. prenesená",J168,0)</f>
        <v>0</v>
      </c>
      <c r="BI168" s="145">
        <f>IF(N168="nulová",J168,0)</f>
        <v>0</v>
      </c>
      <c r="BJ168" s="13" t="s">
        <v>129</v>
      </c>
      <c r="BK168" s="145">
        <f>ROUND(I168*H168,2)</f>
        <v>0</v>
      </c>
      <c r="BL168" s="13" t="s">
        <v>162</v>
      </c>
      <c r="BM168" s="144" t="s">
        <v>245</v>
      </c>
    </row>
    <row r="169" spans="2:65" s="11" customFormat="1" ht="22.9" customHeight="1">
      <c r="B169" s="119"/>
      <c r="D169" s="120" t="s">
        <v>72</v>
      </c>
      <c r="E169" s="129" t="s">
        <v>246</v>
      </c>
      <c r="F169" s="129" t="s">
        <v>247</v>
      </c>
      <c r="I169" s="122"/>
      <c r="J169" s="130">
        <f>BK169</f>
        <v>0</v>
      </c>
      <c r="L169" s="119"/>
      <c r="M169" s="124"/>
      <c r="P169" s="125">
        <f>SUM(P170:P174)</f>
        <v>0</v>
      </c>
      <c r="R169" s="125">
        <f>SUM(R170:R174)</f>
        <v>0.4137536785</v>
      </c>
      <c r="T169" s="126">
        <f>SUM(T170:T174)</f>
        <v>0.24430000000000002</v>
      </c>
      <c r="AR169" s="120" t="s">
        <v>129</v>
      </c>
      <c r="AT169" s="127" t="s">
        <v>72</v>
      </c>
      <c r="AU169" s="127" t="s">
        <v>81</v>
      </c>
      <c r="AY169" s="120" t="s">
        <v>122</v>
      </c>
      <c r="BK169" s="128">
        <f>SUM(BK170:BK174)</f>
        <v>0</v>
      </c>
    </row>
    <row r="170" spans="2:65" s="1" customFormat="1" ht="24.25" customHeight="1">
      <c r="B170" s="131"/>
      <c r="C170" s="158" t="s">
        <v>196</v>
      </c>
      <c r="D170" s="158" t="s">
        <v>125</v>
      </c>
      <c r="E170" s="159" t="s">
        <v>248</v>
      </c>
      <c r="F170" s="160" t="s">
        <v>249</v>
      </c>
      <c r="G170" s="161" t="s">
        <v>200</v>
      </c>
      <c r="H170" s="162">
        <v>43.9</v>
      </c>
      <c r="I170" s="137"/>
      <c r="J170" s="138">
        <f>ROUND(I170*H170,2)</f>
        <v>0</v>
      </c>
      <c r="K170" s="139"/>
      <c r="L170" s="28"/>
      <c r="M170" s="140" t="s">
        <v>1</v>
      </c>
      <c r="N170" s="141" t="s">
        <v>39</v>
      </c>
      <c r="P170" s="142">
        <f>O170*H170</f>
        <v>0</v>
      </c>
      <c r="Q170" s="142">
        <v>3.3620799999999999E-3</v>
      </c>
      <c r="R170" s="142">
        <f>Q170*H170</f>
        <v>0.14759531199999998</v>
      </c>
      <c r="S170" s="142">
        <v>0</v>
      </c>
      <c r="T170" s="143">
        <f>S170*H170</f>
        <v>0</v>
      </c>
      <c r="AR170" s="144" t="s">
        <v>123</v>
      </c>
      <c r="AT170" s="144" t="s">
        <v>125</v>
      </c>
      <c r="AU170" s="144" t="s">
        <v>129</v>
      </c>
      <c r="AY170" s="13" t="s">
        <v>122</v>
      </c>
      <c r="BE170" s="145">
        <f>IF(N170="základná",J170,0)</f>
        <v>0</v>
      </c>
      <c r="BF170" s="145">
        <f>IF(N170="znížená",J170,0)</f>
        <v>0</v>
      </c>
      <c r="BG170" s="145">
        <f>IF(N170="zákl. prenesená",J170,0)</f>
        <v>0</v>
      </c>
      <c r="BH170" s="145">
        <f>IF(N170="zníž. prenesená",J170,0)</f>
        <v>0</v>
      </c>
      <c r="BI170" s="145">
        <f>IF(N170="nulová",J170,0)</f>
        <v>0</v>
      </c>
      <c r="BJ170" s="13" t="s">
        <v>129</v>
      </c>
      <c r="BK170" s="145">
        <f>ROUND(I170*H170,2)</f>
        <v>0</v>
      </c>
      <c r="BL170" s="13" t="s">
        <v>123</v>
      </c>
      <c r="BM170" s="144" t="s">
        <v>250</v>
      </c>
    </row>
    <row r="171" spans="2:65" s="1" customFormat="1" ht="24.25" customHeight="1">
      <c r="B171" s="131"/>
      <c r="C171" s="158" t="s">
        <v>251</v>
      </c>
      <c r="D171" s="158" t="s">
        <v>125</v>
      </c>
      <c r="E171" s="159" t="s">
        <v>252</v>
      </c>
      <c r="F171" s="160" t="s">
        <v>253</v>
      </c>
      <c r="G171" s="161" t="s">
        <v>200</v>
      </c>
      <c r="H171" s="162">
        <v>43.9</v>
      </c>
      <c r="I171" s="137"/>
      <c r="J171" s="138">
        <f>ROUND(I171*H171,2)</f>
        <v>0</v>
      </c>
      <c r="K171" s="139"/>
      <c r="L171" s="28"/>
      <c r="M171" s="140" t="s">
        <v>1</v>
      </c>
      <c r="N171" s="141" t="s">
        <v>39</v>
      </c>
      <c r="P171" s="142">
        <f>O171*H171</f>
        <v>0</v>
      </c>
      <c r="Q171" s="142">
        <v>0</v>
      </c>
      <c r="R171" s="142">
        <f>Q171*H171</f>
        <v>0</v>
      </c>
      <c r="S171" s="142">
        <v>1.3500000000000001E-3</v>
      </c>
      <c r="T171" s="143">
        <f>S171*H171</f>
        <v>5.9264999999999998E-2</v>
      </c>
      <c r="AR171" s="144" t="s">
        <v>162</v>
      </c>
      <c r="AT171" s="144" t="s">
        <v>125</v>
      </c>
      <c r="AU171" s="144" t="s">
        <v>129</v>
      </c>
      <c r="AY171" s="13" t="s">
        <v>122</v>
      </c>
      <c r="BE171" s="145">
        <f>IF(N171="základná",J171,0)</f>
        <v>0</v>
      </c>
      <c r="BF171" s="145">
        <f>IF(N171="znížená",J171,0)</f>
        <v>0</v>
      </c>
      <c r="BG171" s="145">
        <f>IF(N171="zákl. prenesená",J171,0)</f>
        <v>0</v>
      </c>
      <c r="BH171" s="145">
        <f>IF(N171="zníž. prenesená",J171,0)</f>
        <v>0</v>
      </c>
      <c r="BI171" s="145">
        <f>IF(N171="nulová",J171,0)</f>
        <v>0</v>
      </c>
      <c r="BJ171" s="13" t="s">
        <v>129</v>
      </c>
      <c r="BK171" s="145">
        <f>ROUND(I171*H171,2)</f>
        <v>0</v>
      </c>
      <c r="BL171" s="13" t="s">
        <v>162</v>
      </c>
      <c r="BM171" s="144" t="s">
        <v>254</v>
      </c>
    </row>
    <row r="172" spans="2:65" s="1" customFormat="1" ht="24.25" customHeight="1">
      <c r="B172" s="131"/>
      <c r="C172" s="158" t="s">
        <v>201</v>
      </c>
      <c r="D172" s="158" t="s">
        <v>125</v>
      </c>
      <c r="E172" s="159" t="s">
        <v>255</v>
      </c>
      <c r="F172" s="160" t="s">
        <v>256</v>
      </c>
      <c r="G172" s="161" t="s">
        <v>200</v>
      </c>
      <c r="H172" s="162">
        <v>80.45</v>
      </c>
      <c r="I172" s="137"/>
      <c r="J172" s="138">
        <f>ROUND(I172*H172,2)</f>
        <v>0</v>
      </c>
      <c r="K172" s="139"/>
      <c r="L172" s="28"/>
      <c r="M172" s="140" t="s">
        <v>1</v>
      </c>
      <c r="N172" s="141" t="s">
        <v>39</v>
      </c>
      <c r="P172" s="142">
        <f>O172*H172</f>
        <v>0</v>
      </c>
      <c r="Q172" s="142">
        <v>3.3083700000000001E-3</v>
      </c>
      <c r="R172" s="142">
        <f>Q172*H172</f>
        <v>0.26615836650000002</v>
      </c>
      <c r="S172" s="142">
        <v>0</v>
      </c>
      <c r="T172" s="143">
        <f>S172*H172</f>
        <v>0</v>
      </c>
      <c r="AR172" s="144" t="s">
        <v>162</v>
      </c>
      <c r="AT172" s="144" t="s">
        <v>125</v>
      </c>
      <c r="AU172" s="144" t="s">
        <v>129</v>
      </c>
      <c r="AY172" s="13" t="s">
        <v>122</v>
      </c>
      <c r="BE172" s="145">
        <f>IF(N172="základná",J172,0)</f>
        <v>0</v>
      </c>
      <c r="BF172" s="145">
        <f>IF(N172="znížená",J172,0)</f>
        <v>0</v>
      </c>
      <c r="BG172" s="145">
        <f>IF(N172="zákl. prenesená",J172,0)</f>
        <v>0</v>
      </c>
      <c r="BH172" s="145">
        <f>IF(N172="zníž. prenesená",J172,0)</f>
        <v>0</v>
      </c>
      <c r="BI172" s="145">
        <f>IF(N172="nulová",J172,0)</f>
        <v>0</v>
      </c>
      <c r="BJ172" s="13" t="s">
        <v>129</v>
      </c>
      <c r="BK172" s="145">
        <f>ROUND(I172*H172,2)</f>
        <v>0</v>
      </c>
      <c r="BL172" s="13" t="s">
        <v>162</v>
      </c>
      <c r="BM172" s="144" t="s">
        <v>257</v>
      </c>
    </row>
    <row r="173" spans="2:65" s="1" customFormat="1" ht="24.25" customHeight="1">
      <c r="B173" s="131"/>
      <c r="C173" s="158" t="s">
        <v>258</v>
      </c>
      <c r="D173" s="158" t="s">
        <v>125</v>
      </c>
      <c r="E173" s="159" t="s">
        <v>259</v>
      </c>
      <c r="F173" s="160" t="s">
        <v>260</v>
      </c>
      <c r="G173" s="161" t="s">
        <v>200</v>
      </c>
      <c r="H173" s="162">
        <v>80.45</v>
      </c>
      <c r="I173" s="137"/>
      <c r="J173" s="138">
        <f>ROUND(I173*H173,2)</f>
        <v>0</v>
      </c>
      <c r="K173" s="139"/>
      <c r="L173" s="28"/>
      <c r="M173" s="140" t="s">
        <v>1</v>
      </c>
      <c r="N173" s="141" t="s">
        <v>39</v>
      </c>
      <c r="P173" s="142">
        <f>O173*H173</f>
        <v>0</v>
      </c>
      <c r="Q173" s="142">
        <v>0</v>
      </c>
      <c r="R173" s="142">
        <f>Q173*H173</f>
        <v>0</v>
      </c>
      <c r="S173" s="142">
        <v>2.3E-3</v>
      </c>
      <c r="T173" s="143">
        <f>S173*H173</f>
        <v>0.18503500000000001</v>
      </c>
      <c r="AR173" s="144" t="s">
        <v>162</v>
      </c>
      <c r="AT173" s="144" t="s">
        <v>125</v>
      </c>
      <c r="AU173" s="144" t="s">
        <v>129</v>
      </c>
      <c r="AY173" s="13" t="s">
        <v>122</v>
      </c>
      <c r="BE173" s="145">
        <f>IF(N173="základná",J173,0)</f>
        <v>0</v>
      </c>
      <c r="BF173" s="145">
        <f>IF(N173="znížená",J173,0)</f>
        <v>0</v>
      </c>
      <c r="BG173" s="145">
        <f>IF(N173="zákl. prenesená",J173,0)</f>
        <v>0</v>
      </c>
      <c r="BH173" s="145">
        <f>IF(N173="zníž. prenesená",J173,0)</f>
        <v>0</v>
      </c>
      <c r="BI173" s="145">
        <f>IF(N173="nulová",J173,0)</f>
        <v>0</v>
      </c>
      <c r="BJ173" s="13" t="s">
        <v>129</v>
      </c>
      <c r="BK173" s="145">
        <f>ROUND(I173*H173,2)</f>
        <v>0</v>
      </c>
      <c r="BL173" s="13" t="s">
        <v>162</v>
      </c>
      <c r="BM173" s="144" t="s">
        <v>261</v>
      </c>
    </row>
    <row r="174" spans="2:65" s="1" customFormat="1" ht="24.25" customHeight="1">
      <c r="B174" s="131"/>
      <c r="C174" s="158" t="s">
        <v>204</v>
      </c>
      <c r="D174" s="158" t="s">
        <v>125</v>
      </c>
      <c r="E174" s="159" t="s">
        <v>262</v>
      </c>
      <c r="F174" s="160" t="s">
        <v>263</v>
      </c>
      <c r="G174" s="161" t="s">
        <v>224</v>
      </c>
      <c r="H174" s="152"/>
      <c r="I174" s="137"/>
      <c r="J174" s="138">
        <f>ROUND(I174*H174,2)</f>
        <v>0</v>
      </c>
      <c r="K174" s="139"/>
      <c r="L174" s="28"/>
      <c r="M174" s="140" t="s">
        <v>1</v>
      </c>
      <c r="N174" s="141" t="s">
        <v>39</v>
      </c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AR174" s="144" t="s">
        <v>162</v>
      </c>
      <c r="AT174" s="144" t="s">
        <v>125</v>
      </c>
      <c r="AU174" s="144" t="s">
        <v>129</v>
      </c>
      <c r="AY174" s="13" t="s">
        <v>122</v>
      </c>
      <c r="BE174" s="145">
        <f>IF(N174="základná",J174,0)</f>
        <v>0</v>
      </c>
      <c r="BF174" s="145">
        <f>IF(N174="znížená",J174,0)</f>
        <v>0</v>
      </c>
      <c r="BG174" s="145">
        <f>IF(N174="zákl. prenesená",J174,0)</f>
        <v>0</v>
      </c>
      <c r="BH174" s="145">
        <f>IF(N174="zníž. prenesená",J174,0)</f>
        <v>0</v>
      </c>
      <c r="BI174" s="145">
        <f>IF(N174="nulová",J174,0)</f>
        <v>0</v>
      </c>
      <c r="BJ174" s="13" t="s">
        <v>129</v>
      </c>
      <c r="BK174" s="145">
        <f>ROUND(I174*H174,2)</f>
        <v>0</v>
      </c>
      <c r="BL174" s="13" t="s">
        <v>162</v>
      </c>
      <c r="BM174" s="144" t="s">
        <v>264</v>
      </c>
    </row>
    <row r="175" spans="2:65" s="11" customFormat="1" ht="22.9" customHeight="1">
      <c r="B175" s="119"/>
      <c r="D175" s="120" t="s">
        <v>72</v>
      </c>
      <c r="E175" s="129" t="s">
        <v>265</v>
      </c>
      <c r="F175" s="129" t="s">
        <v>266</v>
      </c>
      <c r="I175" s="122"/>
      <c r="J175" s="130">
        <f>BK175</f>
        <v>0</v>
      </c>
      <c r="L175" s="119"/>
      <c r="M175" s="124"/>
      <c r="P175" s="125">
        <f>SUM(P176:P181)</f>
        <v>0</v>
      </c>
      <c r="R175" s="125">
        <f>SUM(R176:R181)</f>
        <v>0.20172000000000001</v>
      </c>
      <c r="T175" s="126">
        <f>SUM(T176:T181)</f>
        <v>0.99</v>
      </c>
      <c r="AR175" s="120" t="s">
        <v>129</v>
      </c>
      <c r="AT175" s="127" t="s">
        <v>72</v>
      </c>
      <c r="AU175" s="127" t="s">
        <v>81</v>
      </c>
      <c r="AY175" s="120" t="s">
        <v>122</v>
      </c>
      <c r="BK175" s="128">
        <f>SUM(BK176:BK181)</f>
        <v>0</v>
      </c>
    </row>
    <row r="176" spans="2:65" s="1" customFormat="1" ht="24.25" customHeight="1">
      <c r="B176" s="131"/>
      <c r="C176" s="158" t="s">
        <v>267</v>
      </c>
      <c r="D176" s="158" t="s">
        <v>125</v>
      </c>
      <c r="E176" s="159" t="s">
        <v>268</v>
      </c>
      <c r="F176" s="160" t="s">
        <v>269</v>
      </c>
      <c r="G176" s="161" t="s">
        <v>270</v>
      </c>
      <c r="H176" s="162">
        <v>96</v>
      </c>
      <c r="I176" s="137"/>
      <c r="J176" s="138">
        <f t="shared" ref="J176:J181" si="20">ROUND(I176*H176,2)</f>
        <v>0</v>
      </c>
      <c r="K176" s="139"/>
      <c r="L176" s="28"/>
      <c r="M176" s="140" t="s">
        <v>1</v>
      </c>
      <c r="N176" s="141" t="s">
        <v>39</v>
      </c>
      <c r="P176" s="142">
        <f t="shared" ref="P176:P181" si="21">O176*H176</f>
        <v>0</v>
      </c>
      <c r="Q176" s="142">
        <v>6.9999999999999994E-5</v>
      </c>
      <c r="R176" s="142">
        <f t="shared" ref="R176:R181" si="22">Q176*H176</f>
        <v>6.7199999999999994E-3</v>
      </c>
      <c r="S176" s="142">
        <v>0</v>
      </c>
      <c r="T176" s="143">
        <f t="shared" ref="T176:T181" si="23">S176*H176</f>
        <v>0</v>
      </c>
      <c r="AR176" s="144" t="s">
        <v>162</v>
      </c>
      <c r="AT176" s="144" t="s">
        <v>125</v>
      </c>
      <c r="AU176" s="144" t="s">
        <v>129</v>
      </c>
      <c r="AY176" s="13" t="s">
        <v>122</v>
      </c>
      <c r="BE176" s="145">
        <f t="shared" ref="BE176:BE181" si="24">IF(N176="základná",J176,0)</f>
        <v>0</v>
      </c>
      <c r="BF176" s="145">
        <f t="shared" ref="BF176:BF181" si="25">IF(N176="znížená",J176,0)</f>
        <v>0</v>
      </c>
      <c r="BG176" s="145">
        <f t="shared" ref="BG176:BG181" si="26">IF(N176="zákl. prenesená",J176,0)</f>
        <v>0</v>
      </c>
      <c r="BH176" s="145">
        <f t="shared" ref="BH176:BH181" si="27">IF(N176="zníž. prenesená",J176,0)</f>
        <v>0</v>
      </c>
      <c r="BI176" s="145">
        <f t="shared" ref="BI176:BI181" si="28">IF(N176="nulová",J176,0)</f>
        <v>0</v>
      </c>
      <c r="BJ176" s="13" t="s">
        <v>129</v>
      </c>
      <c r="BK176" s="145">
        <f t="shared" ref="BK176:BK181" si="29">ROUND(I176*H176,2)</f>
        <v>0</v>
      </c>
      <c r="BL176" s="13" t="s">
        <v>162</v>
      </c>
      <c r="BM176" s="144" t="s">
        <v>271</v>
      </c>
    </row>
    <row r="177" spans="2:65" s="1" customFormat="1" ht="24.25" customHeight="1">
      <c r="B177" s="131"/>
      <c r="C177" s="163" t="s">
        <v>208</v>
      </c>
      <c r="D177" s="163" t="s">
        <v>193</v>
      </c>
      <c r="E177" s="164" t="s">
        <v>272</v>
      </c>
      <c r="F177" s="165" t="s">
        <v>273</v>
      </c>
      <c r="G177" s="166" t="s">
        <v>270</v>
      </c>
      <c r="H177" s="167">
        <v>96</v>
      </c>
      <c r="I177" s="146"/>
      <c r="J177" s="147">
        <f t="shared" si="20"/>
        <v>0</v>
      </c>
      <c r="K177" s="148"/>
      <c r="L177" s="149"/>
      <c r="M177" s="150" t="s">
        <v>1</v>
      </c>
      <c r="N177" s="151" t="s">
        <v>39</v>
      </c>
      <c r="P177" s="142">
        <f t="shared" si="21"/>
        <v>0</v>
      </c>
      <c r="Q177" s="142">
        <v>1E-3</v>
      </c>
      <c r="R177" s="142">
        <f t="shared" si="22"/>
        <v>9.6000000000000002E-2</v>
      </c>
      <c r="S177" s="142">
        <v>0</v>
      </c>
      <c r="T177" s="143">
        <f t="shared" si="23"/>
        <v>0</v>
      </c>
      <c r="AR177" s="144" t="s">
        <v>196</v>
      </c>
      <c r="AT177" s="144" t="s">
        <v>193</v>
      </c>
      <c r="AU177" s="144" t="s">
        <v>129</v>
      </c>
      <c r="AY177" s="13" t="s">
        <v>122</v>
      </c>
      <c r="BE177" s="145">
        <f t="shared" si="24"/>
        <v>0</v>
      </c>
      <c r="BF177" s="145">
        <f t="shared" si="25"/>
        <v>0</v>
      </c>
      <c r="BG177" s="145">
        <f t="shared" si="26"/>
        <v>0</v>
      </c>
      <c r="BH177" s="145">
        <f t="shared" si="27"/>
        <v>0</v>
      </c>
      <c r="BI177" s="145">
        <f t="shared" si="28"/>
        <v>0</v>
      </c>
      <c r="BJ177" s="13" t="s">
        <v>129</v>
      </c>
      <c r="BK177" s="145">
        <f t="shared" si="29"/>
        <v>0</v>
      </c>
      <c r="BL177" s="13" t="s">
        <v>162</v>
      </c>
      <c r="BM177" s="144" t="s">
        <v>274</v>
      </c>
    </row>
    <row r="178" spans="2:65" s="1" customFormat="1" ht="24.25" customHeight="1">
      <c r="B178" s="131"/>
      <c r="C178" s="158" t="s">
        <v>275</v>
      </c>
      <c r="D178" s="158" t="s">
        <v>125</v>
      </c>
      <c r="E178" s="159" t="s">
        <v>276</v>
      </c>
      <c r="F178" s="160" t="s">
        <v>277</v>
      </c>
      <c r="G178" s="161" t="s">
        <v>270</v>
      </c>
      <c r="H178" s="162">
        <v>990</v>
      </c>
      <c r="I178" s="137"/>
      <c r="J178" s="138">
        <f t="shared" si="20"/>
        <v>0</v>
      </c>
      <c r="K178" s="139"/>
      <c r="L178" s="28"/>
      <c r="M178" s="140" t="s">
        <v>1</v>
      </c>
      <c r="N178" s="141" t="s">
        <v>39</v>
      </c>
      <c r="P178" s="142">
        <f t="shared" si="21"/>
        <v>0</v>
      </c>
      <c r="Q178" s="142">
        <v>5.0000000000000002E-5</v>
      </c>
      <c r="R178" s="142">
        <f t="shared" si="22"/>
        <v>4.9500000000000002E-2</v>
      </c>
      <c r="S178" s="142">
        <v>0</v>
      </c>
      <c r="T178" s="143">
        <f t="shared" si="23"/>
        <v>0</v>
      </c>
      <c r="AR178" s="144" t="s">
        <v>162</v>
      </c>
      <c r="AT178" s="144" t="s">
        <v>125</v>
      </c>
      <c r="AU178" s="144" t="s">
        <v>129</v>
      </c>
      <c r="AY178" s="13" t="s">
        <v>122</v>
      </c>
      <c r="BE178" s="145">
        <f t="shared" si="24"/>
        <v>0</v>
      </c>
      <c r="BF178" s="145">
        <f t="shared" si="25"/>
        <v>0</v>
      </c>
      <c r="BG178" s="145">
        <f t="shared" si="26"/>
        <v>0</v>
      </c>
      <c r="BH178" s="145">
        <f t="shared" si="27"/>
        <v>0</v>
      </c>
      <c r="BI178" s="145">
        <f t="shared" si="28"/>
        <v>0</v>
      </c>
      <c r="BJ178" s="13" t="s">
        <v>129</v>
      </c>
      <c r="BK178" s="145">
        <f t="shared" si="29"/>
        <v>0</v>
      </c>
      <c r="BL178" s="13" t="s">
        <v>162</v>
      </c>
      <c r="BM178" s="144" t="s">
        <v>278</v>
      </c>
    </row>
    <row r="179" spans="2:65" s="1" customFormat="1" ht="21.75" customHeight="1">
      <c r="B179" s="131"/>
      <c r="C179" s="158" t="s">
        <v>211</v>
      </c>
      <c r="D179" s="158" t="s">
        <v>125</v>
      </c>
      <c r="E179" s="159" t="s">
        <v>279</v>
      </c>
      <c r="F179" s="160" t="s">
        <v>280</v>
      </c>
      <c r="G179" s="161" t="s">
        <v>270</v>
      </c>
      <c r="H179" s="162">
        <v>990</v>
      </c>
      <c r="I179" s="137"/>
      <c r="J179" s="138">
        <f t="shared" si="20"/>
        <v>0</v>
      </c>
      <c r="K179" s="139"/>
      <c r="L179" s="28"/>
      <c r="M179" s="140" t="s">
        <v>1</v>
      </c>
      <c r="N179" s="141" t="s">
        <v>39</v>
      </c>
      <c r="P179" s="142">
        <f t="shared" si="21"/>
        <v>0</v>
      </c>
      <c r="Q179" s="142">
        <v>5.0000000000000002E-5</v>
      </c>
      <c r="R179" s="142">
        <f t="shared" si="22"/>
        <v>4.9500000000000002E-2</v>
      </c>
      <c r="S179" s="142">
        <v>1E-3</v>
      </c>
      <c r="T179" s="143">
        <f t="shared" si="23"/>
        <v>0.99</v>
      </c>
      <c r="AR179" s="144" t="s">
        <v>162</v>
      </c>
      <c r="AT179" s="144" t="s">
        <v>125</v>
      </c>
      <c r="AU179" s="144" t="s">
        <v>129</v>
      </c>
      <c r="AY179" s="13" t="s">
        <v>122</v>
      </c>
      <c r="BE179" s="145">
        <f t="shared" si="24"/>
        <v>0</v>
      </c>
      <c r="BF179" s="145">
        <f t="shared" si="25"/>
        <v>0</v>
      </c>
      <c r="BG179" s="145">
        <f t="shared" si="26"/>
        <v>0</v>
      </c>
      <c r="BH179" s="145">
        <f t="shared" si="27"/>
        <v>0</v>
      </c>
      <c r="BI179" s="145">
        <f t="shared" si="28"/>
        <v>0</v>
      </c>
      <c r="BJ179" s="13" t="s">
        <v>129</v>
      </c>
      <c r="BK179" s="145">
        <f t="shared" si="29"/>
        <v>0</v>
      </c>
      <c r="BL179" s="13" t="s">
        <v>162</v>
      </c>
      <c r="BM179" s="144" t="s">
        <v>281</v>
      </c>
    </row>
    <row r="180" spans="2:65" s="1" customFormat="1" ht="24.25" customHeight="1">
      <c r="B180" s="131"/>
      <c r="C180" s="158" t="s">
        <v>282</v>
      </c>
      <c r="D180" s="158" t="s">
        <v>125</v>
      </c>
      <c r="E180" s="159" t="s">
        <v>283</v>
      </c>
      <c r="F180" s="160" t="s">
        <v>284</v>
      </c>
      <c r="G180" s="161" t="s">
        <v>285</v>
      </c>
      <c r="H180" s="162">
        <v>20</v>
      </c>
      <c r="I180" s="137"/>
      <c r="J180" s="138">
        <f t="shared" si="20"/>
        <v>0</v>
      </c>
      <c r="K180" s="139"/>
      <c r="L180" s="28"/>
      <c r="M180" s="140" t="s">
        <v>1</v>
      </c>
      <c r="N180" s="141" t="s">
        <v>39</v>
      </c>
      <c r="P180" s="142">
        <f t="shared" si="21"/>
        <v>0</v>
      </c>
      <c r="Q180" s="142">
        <v>0</v>
      </c>
      <c r="R180" s="142">
        <f t="shared" si="22"/>
        <v>0</v>
      </c>
      <c r="S180" s="142">
        <v>0</v>
      </c>
      <c r="T180" s="143">
        <f t="shared" si="23"/>
        <v>0</v>
      </c>
      <c r="AR180" s="144" t="s">
        <v>162</v>
      </c>
      <c r="AT180" s="144" t="s">
        <v>125</v>
      </c>
      <c r="AU180" s="144" t="s">
        <v>129</v>
      </c>
      <c r="AY180" s="13" t="s">
        <v>122</v>
      </c>
      <c r="BE180" s="145">
        <f t="shared" si="24"/>
        <v>0</v>
      </c>
      <c r="BF180" s="145">
        <f t="shared" si="25"/>
        <v>0</v>
      </c>
      <c r="BG180" s="145">
        <f t="shared" si="26"/>
        <v>0</v>
      </c>
      <c r="BH180" s="145">
        <f t="shared" si="27"/>
        <v>0</v>
      </c>
      <c r="BI180" s="145">
        <f t="shared" si="28"/>
        <v>0</v>
      </c>
      <c r="BJ180" s="13" t="s">
        <v>129</v>
      </c>
      <c r="BK180" s="145">
        <f t="shared" si="29"/>
        <v>0</v>
      </c>
      <c r="BL180" s="13" t="s">
        <v>162</v>
      </c>
      <c r="BM180" s="144" t="s">
        <v>286</v>
      </c>
    </row>
    <row r="181" spans="2:65" s="1" customFormat="1" ht="24.25" customHeight="1">
      <c r="B181" s="131"/>
      <c r="C181" s="158" t="s">
        <v>214</v>
      </c>
      <c r="D181" s="158" t="s">
        <v>125</v>
      </c>
      <c r="E181" s="159" t="s">
        <v>287</v>
      </c>
      <c r="F181" s="160" t="s">
        <v>288</v>
      </c>
      <c r="G181" s="161" t="s">
        <v>224</v>
      </c>
      <c r="H181" s="152"/>
      <c r="I181" s="137"/>
      <c r="J181" s="138">
        <f t="shared" si="20"/>
        <v>0</v>
      </c>
      <c r="K181" s="139"/>
      <c r="L181" s="28"/>
      <c r="M181" s="140" t="s">
        <v>1</v>
      </c>
      <c r="N181" s="141" t="s">
        <v>39</v>
      </c>
      <c r="P181" s="142">
        <f t="shared" si="21"/>
        <v>0</v>
      </c>
      <c r="Q181" s="142">
        <v>0</v>
      </c>
      <c r="R181" s="142">
        <f t="shared" si="22"/>
        <v>0</v>
      </c>
      <c r="S181" s="142">
        <v>0</v>
      </c>
      <c r="T181" s="143">
        <f t="shared" si="23"/>
        <v>0</v>
      </c>
      <c r="AR181" s="144" t="s">
        <v>162</v>
      </c>
      <c r="AT181" s="144" t="s">
        <v>125</v>
      </c>
      <c r="AU181" s="144" t="s">
        <v>129</v>
      </c>
      <c r="AY181" s="13" t="s">
        <v>122</v>
      </c>
      <c r="BE181" s="145">
        <f t="shared" si="24"/>
        <v>0</v>
      </c>
      <c r="BF181" s="145">
        <f t="shared" si="25"/>
        <v>0</v>
      </c>
      <c r="BG181" s="145">
        <f t="shared" si="26"/>
        <v>0</v>
      </c>
      <c r="BH181" s="145">
        <f t="shared" si="27"/>
        <v>0</v>
      </c>
      <c r="BI181" s="145">
        <f t="shared" si="28"/>
        <v>0</v>
      </c>
      <c r="BJ181" s="13" t="s">
        <v>129</v>
      </c>
      <c r="BK181" s="145">
        <f t="shared" si="29"/>
        <v>0</v>
      </c>
      <c r="BL181" s="13" t="s">
        <v>162</v>
      </c>
      <c r="BM181" s="144" t="s">
        <v>289</v>
      </c>
    </row>
    <row r="182" spans="2:65" s="11" customFormat="1" ht="22.9" customHeight="1">
      <c r="B182" s="119"/>
      <c r="D182" s="120" t="s">
        <v>72</v>
      </c>
      <c r="E182" s="129" t="s">
        <v>290</v>
      </c>
      <c r="F182" s="129" t="s">
        <v>291</v>
      </c>
      <c r="I182" s="122"/>
      <c r="J182" s="130">
        <f>BK182</f>
        <v>0</v>
      </c>
      <c r="L182" s="119"/>
      <c r="M182" s="124"/>
      <c r="P182" s="125">
        <f>SUM(P183:P184)</f>
        <v>0</v>
      </c>
      <c r="R182" s="125">
        <f>SUM(R183:R184)</f>
        <v>1.5200000000000002E-2</v>
      </c>
      <c r="T182" s="126">
        <f>SUM(T183:T184)</f>
        <v>0</v>
      </c>
      <c r="AR182" s="120" t="s">
        <v>129</v>
      </c>
      <c r="AT182" s="127" t="s">
        <v>72</v>
      </c>
      <c r="AU182" s="127" t="s">
        <v>81</v>
      </c>
      <c r="AY182" s="120" t="s">
        <v>122</v>
      </c>
      <c r="BK182" s="128">
        <f>SUM(BK183:BK184)</f>
        <v>0</v>
      </c>
    </row>
    <row r="183" spans="2:65" s="1" customFormat="1" ht="21.75" customHeight="1">
      <c r="B183" s="131"/>
      <c r="C183" s="158" t="s">
        <v>292</v>
      </c>
      <c r="D183" s="158" t="s">
        <v>125</v>
      </c>
      <c r="E183" s="159" t="s">
        <v>293</v>
      </c>
      <c r="F183" s="160" t="s">
        <v>294</v>
      </c>
      <c r="G183" s="161" t="s">
        <v>132</v>
      </c>
      <c r="H183" s="162">
        <v>90</v>
      </c>
      <c r="I183" s="137"/>
      <c r="J183" s="138">
        <f>ROUND(I183*H183,2)</f>
        <v>0</v>
      </c>
      <c r="K183" s="139"/>
      <c r="L183" s="28"/>
      <c r="M183" s="140" t="s">
        <v>1</v>
      </c>
      <c r="N183" s="141" t="s">
        <v>39</v>
      </c>
      <c r="P183" s="142">
        <f>O183*H183</f>
        <v>0</v>
      </c>
      <c r="Q183" s="142">
        <v>1.6000000000000001E-4</v>
      </c>
      <c r="R183" s="142">
        <f>Q183*H183</f>
        <v>1.4400000000000001E-2</v>
      </c>
      <c r="S183" s="142">
        <v>0</v>
      </c>
      <c r="T183" s="143">
        <f>S183*H183</f>
        <v>0</v>
      </c>
      <c r="AR183" s="144" t="s">
        <v>162</v>
      </c>
      <c r="AT183" s="144" t="s">
        <v>125</v>
      </c>
      <c r="AU183" s="144" t="s">
        <v>129</v>
      </c>
      <c r="AY183" s="13" t="s">
        <v>122</v>
      </c>
      <c r="BE183" s="145">
        <f>IF(N183="základná",J183,0)</f>
        <v>0</v>
      </c>
      <c r="BF183" s="145">
        <f>IF(N183="znížená",J183,0)</f>
        <v>0</v>
      </c>
      <c r="BG183" s="145">
        <f>IF(N183="zákl. prenesená",J183,0)</f>
        <v>0</v>
      </c>
      <c r="BH183" s="145">
        <f>IF(N183="zníž. prenesená",J183,0)</f>
        <v>0</v>
      </c>
      <c r="BI183" s="145">
        <f>IF(N183="nulová",J183,0)</f>
        <v>0</v>
      </c>
      <c r="BJ183" s="13" t="s">
        <v>129</v>
      </c>
      <c r="BK183" s="145">
        <f>ROUND(I183*H183,2)</f>
        <v>0</v>
      </c>
      <c r="BL183" s="13" t="s">
        <v>162</v>
      </c>
      <c r="BM183" s="144" t="s">
        <v>295</v>
      </c>
    </row>
    <row r="184" spans="2:65" s="1" customFormat="1" ht="16.5" customHeight="1">
      <c r="B184" s="131"/>
      <c r="C184" s="158" t="s">
        <v>217</v>
      </c>
      <c r="D184" s="158" t="s">
        <v>125</v>
      </c>
      <c r="E184" s="159" t="s">
        <v>296</v>
      </c>
      <c r="F184" s="160" t="s">
        <v>297</v>
      </c>
      <c r="G184" s="161" t="s">
        <v>132</v>
      </c>
      <c r="H184" s="162">
        <v>10</v>
      </c>
      <c r="I184" s="137"/>
      <c r="J184" s="138">
        <f>ROUND(I184*H184,2)</f>
        <v>0</v>
      </c>
      <c r="K184" s="139"/>
      <c r="L184" s="28"/>
      <c r="M184" s="140" t="s">
        <v>1</v>
      </c>
      <c r="N184" s="141" t="s">
        <v>39</v>
      </c>
      <c r="P184" s="142">
        <f>O184*H184</f>
        <v>0</v>
      </c>
      <c r="Q184" s="142">
        <v>8.0000000000000007E-5</v>
      </c>
      <c r="R184" s="142">
        <f>Q184*H184</f>
        <v>8.0000000000000004E-4</v>
      </c>
      <c r="S184" s="142">
        <v>0</v>
      </c>
      <c r="T184" s="143">
        <f>S184*H184</f>
        <v>0</v>
      </c>
      <c r="AR184" s="144" t="s">
        <v>162</v>
      </c>
      <c r="AT184" s="144" t="s">
        <v>125</v>
      </c>
      <c r="AU184" s="144" t="s">
        <v>129</v>
      </c>
      <c r="AY184" s="13" t="s">
        <v>122</v>
      </c>
      <c r="BE184" s="145">
        <f>IF(N184="základná",J184,0)</f>
        <v>0</v>
      </c>
      <c r="BF184" s="145">
        <f>IF(N184="znížená",J184,0)</f>
        <v>0</v>
      </c>
      <c r="BG184" s="145">
        <f>IF(N184="zákl. prenesená",J184,0)</f>
        <v>0</v>
      </c>
      <c r="BH184" s="145">
        <f>IF(N184="zníž. prenesená",J184,0)</f>
        <v>0</v>
      </c>
      <c r="BI184" s="145">
        <f>IF(N184="nulová",J184,0)</f>
        <v>0</v>
      </c>
      <c r="BJ184" s="13" t="s">
        <v>129</v>
      </c>
      <c r="BK184" s="145">
        <f>ROUND(I184*H184,2)</f>
        <v>0</v>
      </c>
      <c r="BL184" s="13" t="s">
        <v>162</v>
      </c>
      <c r="BM184" s="144" t="s">
        <v>298</v>
      </c>
    </row>
    <row r="185" spans="2:65" s="11" customFormat="1" ht="25.9" customHeight="1">
      <c r="B185" s="119"/>
      <c r="D185" s="120" t="s">
        <v>72</v>
      </c>
      <c r="E185" s="121" t="s">
        <v>299</v>
      </c>
      <c r="F185" s="121" t="s">
        <v>300</v>
      </c>
      <c r="I185" s="122"/>
      <c r="J185" s="123">
        <f>BK185</f>
        <v>0</v>
      </c>
      <c r="L185" s="119"/>
      <c r="M185" s="124"/>
      <c r="P185" s="125">
        <f>P186</f>
        <v>0</v>
      </c>
      <c r="R185" s="125">
        <f>R186</f>
        <v>6.4000000000000003E-3</v>
      </c>
      <c r="T185" s="126">
        <f>T186</f>
        <v>0</v>
      </c>
      <c r="AR185" s="120" t="s">
        <v>129</v>
      </c>
      <c r="AT185" s="127" t="s">
        <v>72</v>
      </c>
      <c r="AU185" s="127" t="s">
        <v>73</v>
      </c>
      <c r="AY185" s="120" t="s">
        <v>122</v>
      </c>
      <c r="BK185" s="128">
        <f>BK186</f>
        <v>0</v>
      </c>
    </row>
    <row r="186" spans="2:65" s="11" customFormat="1" ht="22.9" customHeight="1">
      <c r="B186" s="119"/>
      <c r="D186" s="120" t="s">
        <v>72</v>
      </c>
      <c r="E186" s="129" t="s">
        <v>301</v>
      </c>
      <c r="F186" s="129" t="s">
        <v>302</v>
      </c>
      <c r="I186" s="122"/>
      <c r="J186" s="130">
        <f>BK186</f>
        <v>0</v>
      </c>
      <c r="L186" s="119"/>
      <c r="M186" s="124"/>
      <c r="P186" s="125">
        <f>SUM(P187:P190)</f>
        <v>0</v>
      </c>
      <c r="R186" s="125">
        <f>SUM(R187:R190)</f>
        <v>6.4000000000000003E-3</v>
      </c>
      <c r="T186" s="126">
        <f>SUM(T187:T190)</f>
        <v>0</v>
      </c>
      <c r="AR186" s="120" t="s">
        <v>129</v>
      </c>
      <c r="AT186" s="127" t="s">
        <v>72</v>
      </c>
      <c r="AU186" s="127" t="s">
        <v>81</v>
      </c>
      <c r="AY186" s="120" t="s">
        <v>122</v>
      </c>
      <c r="BK186" s="128">
        <f>SUM(BK187:BK190)</f>
        <v>0</v>
      </c>
    </row>
    <row r="187" spans="2:65" s="1" customFormat="1" ht="21.75" customHeight="1">
      <c r="B187" s="131"/>
      <c r="C187" s="158" t="s">
        <v>303</v>
      </c>
      <c r="D187" s="158" t="s">
        <v>125</v>
      </c>
      <c r="E187" s="159" t="s">
        <v>304</v>
      </c>
      <c r="F187" s="160" t="s">
        <v>305</v>
      </c>
      <c r="G187" s="161" t="s">
        <v>306</v>
      </c>
      <c r="H187" s="162">
        <v>27</v>
      </c>
      <c r="I187" s="137"/>
      <c r="J187" s="138">
        <f>ROUND(I187*H187,2)</f>
        <v>0</v>
      </c>
      <c r="K187" s="139"/>
      <c r="L187" s="28"/>
      <c r="M187" s="140" t="s">
        <v>1</v>
      </c>
      <c r="N187" s="141" t="s">
        <v>39</v>
      </c>
      <c r="P187" s="142">
        <f>O187*H187</f>
        <v>0</v>
      </c>
      <c r="Q187" s="142">
        <v>0</v>
      </c>
      <c r="R187" s="142">
        <f>Q187*H187</f>
        <v>0</v>
      </c>
      <c r="S187" s="142">
        <v>0</v>
      </c>
      <c r="T187" s="143">
        <f>S187*H187</f>
        <v>0</v>
      </c>
      <c r="AR187" s="144" t="s">
        <v>162</v>
      </c>
      <c r="AT187" s="144" t="s">
        <v>125</v>
      </c>
      <c r="AU187" s="144" t="s">
        <v>129</v>
      </c>
      <c r="AY187" s="13" t="s">
        <v>122</v>
      </c>
      <c r="BE187" s="145">
        <f>IF(N187="základná",J187,0)</f>
        <v>0</v>
      </c>
      <c r="BF187" s="145">
        <f>IF(N187="znížená",J187,0)</f>
        <v>0</v>
      </c>
      <c r="BG187" s="145">
        <f>IF(N187="zákl. prenesená",J187,0)</f>
        <v>0</v>
      </c>
      <c r="BH187" s="145">
        <f>IF(N187="zníž. prenesená",J187,0)</f>
        <v>0</v>
      </c>
      <c r="BI187" s="145">
        <f>IF(N187="nulová",J187,0)</f>
        <v>0</v>
      </c>
      <c r="BJ187" s="13" t="s">
        <v>129</v>
      </c>
      <c r="BK187" s="145">
        <f>ROUND(I187*H187,2)</f>
        <v>0</v>
      </c>
      <c r="BL187" s="13" t="s">
        <v>162</v>
      </c>
      <c r="BM187" s="144" t="s">
        <v>307</v>
      </c>
    </row>
    <row r="188" spans="2:65" s="1" customFormat="1" ht="16.5" customHeight="1">
      <c r="B188" s="131"/>
      <c r="C188" s="163" t="s">
        <v>221</v>
      </c>
      <c r="D188" s="163" t="s">
        <v>193</v>
      </c>
      <c r="E188" s="164" t="s">
        <v>308</v>
      </c>
      <c r="F188" s="165" t="s">
        <v>309</v>
      </c>
      <c r="G188" s="166" t="s">
        <v>306</v>
      </c>
      <c r="H188" s="167">
        <v>25</v>
      </c>
      <c r="I188" s="146"/>
      <c r="J188" s="147">
        <f>ROUND(I188*H188,2)</f>
        <v>0</v>
      </c>
      <c r="K188" s="148"/>
      <c r="L188" s="149"/>
      <c r="M188" s="150" t="s">
        <v>1</v>
      </c>
      <c r="N188" s="151" t="s">
        <v>39</v>
      </c>
      <c r="P188" s="142">
        <f>O188*H188</f>
        <v>0</v>
      </c>
      <c r="Q188" s="142">
        <v>2.0000000000000001E-4</v>
      </c>
      <c r="R188" s="142">
        <f>Q188*H188</f>
        <v>5.0000000000000001E-3</v>
      </c>
      <c r="S188" s="142">
        <v>0</v>
      </c>
      <c r="T188" s="143">
        <f>S188*H188</f>
        <v>0</v>
      </c>
      <c r="AR188" s="144" t="s">
        <v>196</v>
      </c>
      <c r="AT188" s="144" t="s">
        <v>193</v>
      </c>
      <c r="AU188" s="144" t="s">
        <v>129</v>
      </c>
      <c r="AY188" s="13" t="s">
        <v>122</v>
      </c>
      <c r="BE188" s="145">
        <f>IF(N188="základná",J188,0)</f>
        <v>0</v>
      </c>
      <c r="BF188" s="145">
        <f>IF(N188="znížená",J188,0)</f>
        <v>0</v>
      </c>
      <c r="BG188" s="145">
        <f>IF(N188="zákl. prenesená",J188,0)</f>
        <v>0</v>
      </c>
      <c r="BH188" s="145">
        <f>IF(N188="zníž. prenesená",J188,0)</f>
        <v>0</v>
      </c>
      <c r="BI188" s="145">
        <f>IF(N188="nulová",J188,0)</f>
        <v>0</v>
      </c>
      <c r="BJ188" s="13" t="s">
        <v>129</v>
      </c>
      <c r="BK188" s="145">
        <f>ROUND(I188*H188,2)</f>
        <v>0</v>
      </c>
      <c r="BL188" s="13" t="s">
        <v>162</v>
      </c>
      <c r="BM188" s="144" t="s">
        <v>310</v>
      </c>
    </row>
    <row r="189" spans="2:65" s="1" customFormat="1" ht="16.5" customHeight="1">
      <c r="B189" s="131"/>
      <c r="C189" s="163" t="s">
        <v>311</v>
      </c>
      <c r="D189" s="163" t="s">
        <v>193</v>
      </c>
      <c r="E189" s="164" t="s">
        <v>312</v>
      </c>
      <c r="F189" s="165" t="s">
        <v>313</v>
      </c>
      <c r="G189" s="166" t="s">
        <v>306</v>
      </c>
      <c r="H189" s="167">
        <v>2</v>
      </c>
      <c r="I189" s="146"/>
      <c r="J189" s="147">
        <f>ROUND(I189*H189,2)</f>
        <v>0</v>
      </c>
      <c r="K189" s="148"/>
      <c r="L189" s="149"/>
      <c r="M189" s="150" t="s">
        <v>1</v>
      </c>
      <c r="N189" s="151" t="s">
        <v>39</v>
      </c>
      <c r="P189" s="142">
        <f>O189*H189</f>
        <v>0</v>
      </c>
      <c r="Q189" s="142">
        <v>6.9999999999999999E-4</v>
      </c>
      <c r="R189" s="142">
        <f>Q189*H189</f>
        <v>1.4E-3</v>
      </c>
      <c r="S189" s="142">
        <v>0</v>
      </c>
      <c r="T189" s="143">
        <f>S189*H189</f>
        <v>0</v>
      </c>
      <c r="AR189" s="144" t="s">
        <v>196</v>
      </c>
      <c r="AT189" s="144" t="s">
        <v>193</v>
      </c>
      <c r="AU189" s="144" t="s">
        <v>129</v>
      </c>
      <c r="AY189" s="13" t="s">
        <v>122</v>
      </c>
      <c r="BE189" s="145">
        <f>IF(N189="základná",J189,0)</f>
        <v>0</v>
      </c>
      <c r="BF189" s="145">
        <f>IF(N189="znížená",J189,0)</f>
        <v>0</v>
      </c>
      <c r="BG189" s="145">
        <f>IF(N189="zákl. prenesená",J189,0)</f>
        <v>0</v>
      </c>
      <c r="BH189" s="145">
        <f>IF(N189="zníž. prenesená",J189,0)</f>
        <v>0</v>
      </c>
      <c r="BI189" s="145">
        <f>IF(N189="nulová",J189,0)</f>
        <v>0</v>
      </c>
      <c r="BJ189" s="13" t="s">
        <v>129</v>
      </c>
      <c r="BK189" s="145">
        <f>ROUND(I189*H189,2)</f>
        <v>0</v>
      </c>
      <c r="BL189" s="13" t="s">
        <v>162</v>
      </c>
      <c r="BM189" s="144" t="s">
        <v>314</v>
      </c>
    </row>
    <row r="190" spans="2:65" s="1" customFormat="1" ht="24.25" customHeight="1">
      <c r="B190" s="131"/>
      <c r="C190" s="158" t="s">
        <v>225</v>
      </c>
      <c r="D190" s="158" t="s">
        <v>125</v>
      </c>
      <c r="E190" s="159" t="s">
        <v>315</v>
      </c>
      <c r="F190" s="160" t="s">
        <v>316</v>
      </c>
      <c r="G190" s="161" t="s">
        <v>224</v>
      </c>
      <c r="H190" s="152"/>
      <c r="I190" s="137"/>
      <c r="J190" s="138">
        <f>ROUND(I190*H190,2)</f>
        <v>0</v>
      </c>
      <c r="K190" s="139"/>
      <c r="L190" s="28"/>
      <c r="M190" s="140" t="s">
        <v>1</v>
      </c>
      <c r="N190" s="141" t="s">
        <v>39</v>
      </c>
      <c r="P190" s="142">
        <f>O190*H190</f>
        <v>0</v>
      </c>
      <c r="Q190" s="142">
        <v>0</v>
      </c>
      <c r="R190" s="142">
        <f>Q190*H190</f>
        <v>0</v>
      </c>
      <c r="S190" s="142">
        <v>0</v>
      </c>
      <c r="T190" s="143">
        <f>S190*H190</f>
        <v>0</v>
      </c>
      <c r="AR190" s="144" t="s">
        <v>162</v>
      </c>
      <c r="AT190" s="144" t="s">
        <v>125</v>
      </c>
      <c r="AU190" s="144" t="s">
        <v>129</v>
      </c>
      <c r="AY190" s="13" t="s">
        <v>122</v>
      </c>
      <c r="BE190" s="145">
        <f>IF(N190="základná",J190,0)</f>
        <v>0</v>
      </c>
      <c r="BF190" s="145">
        <f>IF(N190="znížená",J190,0)</f>
        <v>0</v>
      </c>
      <c r="BG190" s="145">
        <f>IF(N190="zákl. prenesená",J190,0)</f>
        <v>0</v>
      </c>
      <c r="BH190" s="145">
        <f>IF(N190="zníž. prenesená",J190,0)</f>
        <v>0</v>
      </c>
      <c r="BI190" s="145">
        <f>IF(N190="nulová",J190,0)</f>
        <v>0</v>
      </c>
      <c r="BJ190" s="13" t="s">
        <v>129</v>
      </c>
      <c r="BK190" s="145">
        <f>ROUND(I190*H190,2)</f>
        <v>0</v>
      </c>
      <c r="BL190" s="13" t="s">
        <v>162</v>
      </c>
      <c r="BM190" s="144" t="s">
        <v>317</v>
      </c>
    </row>
    <row r="191" spans="2:65" s="11" customFormat="1" ht="25.9" customHeight="1">
      <c r="B191" s="119"/>
      <c r="D191" s="120" t="s">
        <v>72</v>
      </c>
      <c r="E191" s="121" t="s">
        <v>193</v>
      </c>
      <c r="F191" s="121" t="s">
        <v>318</v>
      </c>
      <c r="I191" s="122"/>
      <c r="J191" s="123">
        <f>BK191</f>
        <v>0</v>
      </c>
      <c r="L191" s="119"/>
      <c r="M191" s="124"/>
      <c r="P191" s="125">
        <f>P192</f>
        <v>0</v>
      </c>
      <c r="R191" s="125">
        <f>R192</f>
        <v>1.7717999999999998E-2</v>
      </c>
      <c r="T191" s="126">
        <f>T192</f>
        <v>0</v>
      </c>
      <c r="AR191" s="120" t="s">
        <v>133</v>
      </c>
      <c r="AT191" s="127" t="s">
        <v>72</v>
      </c>
      <c r="AU191" s="127" t="s">
        <v>73</v>
      </c>
      <c r="AY191" s="120" t="s">
        <v>122</v>
      </c>
      <c r="BK191" s="128">
        <f>BK192</f>
        <v>0</v>
      </c>
    </row>
    <row r="192" spans="2:65" s="11" customFormat="1" ht="22.9" customHeight="1">
      <c r="B192" s="119"/>
      <c r="D192" s="120" t="s">
        <v>72</v>
      </c>
      <c r="E192" s="129" t="s">
        <v>319</v>
      </c>
      <c r="F192" s="129" t="s">
        <v>320</v>
      </c>
      <c r="I192" s="122"/>
      <c r="J192" s="130">
        <f>BK192</f>
        <v>0</v>
      </c>
      <c r="L192" s="119"/>
      <c r="M192" s="124"/>
      <c r="P192" s="125">
        <f>SUM(P193:P197)</f>
        <v>0</v>
      </c>
      <c r="R192" s="125">
        <f>SUM(R193:R197)</f>
        <v>1.7717999999999998E-2</v>
      </c>
      <c r="T192" s="126">
        <f>SUM(T193:T197)</f>
        <v>0</v>
      </c>
      <c r="AR192" s="120" t="s">
        <v>133</v>
      </c>
      <c r="AT192" s="127" t="s">
        <v>72</v>
      </c>
      <c r="AU192" s="127" t="s">
        <v>81</v>
      </c>
      <c r="AY192" s="120" t="s">
        <v>122</v>
      </c>
      <c r="BK192" s="128">
        <f>SUM(BK193:BK197)</f>
        <v>0</v>
      </c>
    </row>
    <row r="193" spans="2:65" s="1" customFormat="1" ht="24.25" customHeight="1">
      <c r="B193" s="131"/>
      <c r="C193" s="163" t="s">
        <v>321</v>
      </c>
      <c r="D193" s="163" t="s">
        <v>193</v>
      </c>
      <c r="E193" s="164" t="s">
        <v>322</v>
      </c>
      <c r="F193" s="165" t="s">
        <v>323</v>
      </c>
      <c r="G193" s="166" t="s">
        <v>200</v>
      </c>
      <c r="H193" s="167">
        <v>11.4</v>
      </c>
      <c r="I193" s="146"/>
      <c r="J193" s="147">
        <f>ROUND(I193*H193,2)</f>
        <v>0</v>
      </c>
      <c r="K193" s="148"/>
      <c r="L193" s="149"/>
      <c r="M193" s="150" t="s">
        <v>1</v>
      </c>
      <c r="N193" s="151" t="s">
        <v>39</v>
      </c>
      <c r="P193" s="142">
        <f>O193*H193</f>
        <v>0</v>
      </c>
      <c r="Q193" s="142">
        <v>1.7000000000000001E-4</v>
      </c>
      <c r="R193" s="142">
        <f>Q193*H193</f>
        <v>1.9380000000000003E-3</v>
      </c>
      <c r="S193" s="142">
        <v>0</v>
      </c>
      <c r="T193" s="143">
        <f>S193*H193</f>
        <v>0</v>
      </c>
      <c r="AR193" s="144" t="s">
        <v>324</v>
      </c>
      <c r="AT193" s="144" t="s">
        <v>193</v>
      </c>
      <c r="AU193" s="144" t="s">
        <v>129</v>
      </c>
      <c r="AY193" s="13" t="s">
        <v>122</v>
      </c>
      <c r="BE193" s="145">
        <f>IF(N193="základná",J193,0)</f>
        <v>0</v>
      </c>
      <c r="BF193" s="145">
        <f>IF(N193="znížená",J193,0)</f>
        <v>0</v>
      </c>
      <c r="BG193" s="145">
        <f>IF(N193="zákl. prenesená",J193,0)</f>
        <v>0</v>
      </c>
      <c r="BH193" s="145">
        <f>IF(N193="zníž. prenesená",J193,0)</f>
        <v>0</v>
      </c>
      <c r="BI193" s="145">
        <f>IF(N193="nulová",J193,0)</f>
        <v>0</v>
      </c>
      <c r="BJ193" s="13" t="s">
        <v>129</v>
      </c>
      <c r="BK193" s="145">
        <f>ROUND(I193*H193,2)</f>
        <v>0</v>
      </c>
      <c r="BL193" s="13" t="s">
        <v>324</v>
      </c>
      <c r="BM193" s="144" t="s">
        <v>325</v>
      </c>
    </row>
    <row r="194" spans="2:65" s="1" customFormat="1" ht="24.25" customHeight="1">
      <c r="B194" s="131"/>
      <c r="C194" s="163" t="s">
        <v>231</v>
      </c>
      <c r="D194" s="163" t="s">
        <v>193</v>
      </c>
      <c r="E194" s="164" t="s">
        <v>326</v>
      </c>
      <c r="F194" s="165" t="s">
        <v>327</v>
      </c>
      <c r="G194" s="166" t="s">
        <v>306</v>
      </c>
      <c r="H194" s="167">
        <v>18</v>
      </c>
      <c r="I194" s="146"/>
      <c r="J194" s="147">
        <f>ROUND(I194*H194,2)</f>
        <v>0</v>
      </c>
      <c r="K194" s="148"/>
      <c r="L194" s="149"/>
      <c r="M194" s="150" t="s">
        <v>1</v>
      </c>
      <c r="N194" s="151" t="s">
        <v>39</v>
      </c>
      <c r="P194" s="142">
        <f>O194*H194</f>
        <v>0</v>
      </c>
      <c r="Q194" s="142">
        <v>1.0000000000000001E-5</v>
      </c>
      <c r="R194" s="142">
        <f>Q194*H194</f>
        <v>1.8000000000000001E-4</v>
      </c>
      <c r="S194" s="142">
        <v>0</v>
      </c>
      <c r="T194" s="143">
        <f>S194*H194</f>
        <v>0</v>
      </c>
      <c r="AR194" s="144" t="s">
        <v>324</v>
      </c>
      <c r="AT194" s="144" t="s">
        <v>193</v>
      </c>
      <c r="AU194" s="144" t="s">
        <v>129</v>
      </c>
      <c r="AY194" s="13" t="s">
        <v>122</v>
      </c>
      <c r="BE194" s="145">
        <f>IF(N194="základná",J194,0)</f>
        <v>0</v>
      </c>
      <c r="BF194" s="145">
        <f>IF(N194="znížená",J194,0)</f>
        <v>0</v>
      </c>
      <c r="BG194" s="145">
        <f>IF(N194="zákl. prenesená",J194,0)</f>
        <v>0</v>
      </c>
      <c r="BH194" s="145">
        <f>IF(N194="zníž. prenesená",J194,0)</f>
        <v>0</v>
      </c>
      <c r="BI194" s="145">
        <f>IF(N194="nulová",J194,0)</f>
        <v>0</v>
      </c>
      <c r="BJ194" s="13" t="s">
        <v>129</v>
      </c>
      <c r="BK194" s="145">
        <f>ROUND(I194*H194,2)</f>
        <v>0</v>
      </c>
      <c r="BL194" s="13" t="s">
        <v>324</v>
      </c>
      <c r="BM194" s="144" t="s">
        <v>328</v>
      </c>
    </row>
    <row r="195" spans="2:65" s="1" customFormat="1" ht="16.5" customHeight="1">
      <c r="B195" s="131"/>
      <c r="C195" s="163" t="s">
        <v>329</v>
      </c>
      <c r="D195" s="163" t="s">
        <v>193</v>
      </c>
      <c r="E195" s="164" t="s">
        <v>330</v>
      </c>
      <c r="F195" s="165" t="s">
        <v>331</v>
      </c>
      <c r="G195" s="166" t="s">
        <v>270</v>
      </c>
      <c r="H195" s="167">
        <v>15.6</v>
      </c>
      <c r="I195" s="146"/>
      <c r="J195" s="147">
        <f>ROUND(I195*H195,2)</f>
        <v>0</v>
      </c>
      <c r="K195" s="148"/>
      <c r="L195" s="149"/>
      <c r="M195" s="150" t="s">
        <v>1</v>
      </c>
      <c r="N195" s="151" t="s">
        <v>39</v>
      </c>
      <c r="P195" s="142">
        <f>O195*H195</f>
        <v>0</v>
      </c>
      <c r="Q195" s="142">
        <v>1E-3</v>
      </c>
      <c r="R195" s="142">
        <f>Q195*H195</f>
        <v>1.5599999999999999E-2</v>
      </c>
      <c r="S195" s="142">
        <v>0</v>
      </c>
      <c r="T195" s="143">
        <f>S195*H195</f>
        <v>0</v>
      </c>
      <c r="AR195" s="144" t="s">
        <v>324</v>
      </c>
      <c r="AT195" s="144" t="s">
        <v>193</v>
      </c>
      <c r="AU195" s="144" t="s">
        <v>129</v>
      </c>
      <c r="AY195" s="13" t="s">
        <v>122</v>
      </c>
      <c r="BE195" s="145">
        <f>IF(N195="základná",J195,0)</f>
        <v>0</v>
      </c>
      <c r="BF195" s="145">
        <f>IF(N195="znížená",J195,0)</f>
        <v>0</v>
      </c>
      <c r="BG195" s="145">
        <f>IF(N195="zákl. prenesená",J195,0)</f>
        <v>0</v>
      </c>
      <c r="BH195" s="145">
        <f>IF(N195="zníž. prenesená",J195,0)</f>
        <v>0</v>
      </c>
      <c r="BI195" s="145">
        <f>IF(N195="nulová",J195,0)</f>
        <v>0</v>
      </c>
      <c r="BJ195" s="13" t="s">
        <v>129</v>
      </c>
      <c r="BK195" s="145">
        <f>ROUND(I195*H195,2)</f>
        <v>0</v>
      </c>
      <c r="BL195" s="13" t="s">
        <v>324</v>
      </c>
      <c r="BM195" s="144" t="s">
        <v>332</v>
      </c>
    </row>
    <row r="196" spans="2:65" s="1" customFormat="1" ht="16.5" customHeight="1">
      <c r="B196" s="131"/>
      <c r="C196" s="158" t="s">
        <v>234</v>
      </c>
      <c r="D196" s="158" t="s">
        <v>125</v>
      </c>
      <c r="E196" s="159" t="s">
        <v>333</v>
      </c>
      <c r="F196" s="160" t="s">
        <v>334</v>
      </c>
      <c r="G196" s="161" t="s">
        <v>200</v>
      </c>
      <c r="H196" s="162">
        <v>11.4</v>
      </c>
      <c r="I196" s="137"/>
      <c r="J196" s="138">
        <f>ROUND(I196*H196,2)</f>
        <v>0</v>
      </c>
      <c r="K196" s="139"/>
      <c r="L196" s="28"/>
      <c r="M196" s="140" t="s">
        <v>1</v>
      </c>
      <c r="N196" s="141" t="s">
        <v>39</v>
      </c>
      <c r="P196" s="142">
        <f>O196*H196</f>
        <v>0</v>
      </c>
      <c r="Q196" s="142">
        <v>0</v>
      </c>
      <c r="R196" s="142">
        <f>Q196*H196</f>
        <v>0</v>
      </c>
      <c r="S196" s="142">
        <v>0</v>
      </c>
      <c r="T196" s="143">
        <f>S196*H196</f>
        <v>0</v>
      </c>
      <c r="AR196" s="144" t="s">
        <v>245</v>
      </c>
      <c r="AT196" s="144" t="s">
        <v>125</v>
      </c>
      <c r="AU196" s="144" t="s">
        <v>129</v>
      </c>
      <c r="AY196" s="13" t="s">
        <v>122</v>
      </c>
      <c r="BE196" s="145">
        <f>IF(N196="základná",J196,0)</f>
        <v>0</v>
      </c>
      <c r="BF196" s="145">
        <f>IF(N196="znížená",J196,0)</f>
        <v>0</v>
      </c>
      <c r="BG196" s="145">
        <f>IF(N196="zákl. prenesená",J196,0)</f>
        <v>0</v>
      </c>
      <c r="BH196" s="145">
        <f>IF(N196="zníž. prenesená",J196,0)</f>
        <v>0</v>
      </c>
      <c r="BI196" s="145">
        <f>IF(N196="nulová",J196,0)</f>
        <v>0</v>
      </c>
      <c r="BJ196" s="13" t="s">
        <v>129</v>
      </c>
      <c r="BK196" s="145">
        <f>ROUND(I196*H196,2)</f>
        <v>0</v>
      </c>
      <c r="BL196" s="13" t="s">
        <v>245</v>
      </c>
      <c r="BM196" s="144" t="s">
        <v>335</v>
      </c>
    </row>
    <row r="197" spans="2:65" s="1" customFormat="1" ht="24.25" customHeight="1">
      <c r="B197" s="131"/>
      <c r="C197" s="158" t="s">
        <v>336</v>
      </c>
      <c r="D197" s="158" t="s">
        <v>125</v>
      </c>
      <c r="E197" s="159" t="s">
        <v>337</v>
      </c>
      <c r="F197" s="160" t="s">
        <v>338</v>
      </c>
      <c r="G197" s="161" t="s">
        <v>224</v>
      </c>
      <c r="H197" s="152"/>
      <c r="I197" s="137"/>
      <c r="J197" s="138">
        <f>ROUND(I197*H197,2)</f>
        <v>0</v>
      </c>
      <c r="K197" s="139"/>
      <c r="L197" s="28"/>
      <c r="M197" s="153" t="s">
        <v>1</v>
      </c>
      <c r="N197" s="154" t="s">
        <v>39</v>
      </c>
      <c r="O197" s="155"/>
      <c r="P197" s="156">
        <f>O197*H197</f>
        <v>0</v>
      </c>
      <c r="Q197" s="156">
        <v>0</v>
      </c>
      <c r="R197" s="156">
        <f>Q197*H197</f>
        <v>0</v>
      </c>
      <c r="S197" s="156">
        <v>0</v>
      </c>
      <c r="T197" s="157">
        <f>S197*H197</f>
        <v>0</v>
      </c>
      <c r="AR197" s="144" t="s">
        <v>245</v>
      </c>
      <c r="AT197" s="144" t="s">
        <v>125</v>
      </c>
      <c r="AU197" s="144" t="s">
        <v>129</v>
      </c>
      <c r="AY197" s="13" t="s">
        <v>122</v>
      </c>
      <c r="BE197" s="145">
        <f>IF(N197="základná",J197,0)</f>
        <v>0</v>
      </c>
      <c r="BF197" s="145">
        <f>IF(N197="znížená",J197,0)</f>
        <v>0</v>
      </c>
      <c r="BG197" s="145">
        <f>IF(N197="zákl. prenesená",J197,0)</f>
        <v>0</v>
      </c>
      <c r="BH197" s="145">
        <f>IF(N197="zníž. prenesená",J197,0)</f>
        <v>0</v>
      </c>
      <c r="BI197" s="145">
        <f>IF(N197="nulová",J197,0)</f>
        <v>0</v>
      </c>
      <c r="BJ197" s="13" t="s">
        <v>129</v>
      </c>
      <c r="BK197" s="145">
        <f>ROUND(I197*H197,2)</f>
        <v>0</v>
      </c>
      <c r="BL197" s="13" t="s">
        <v>245</v>
      </c>
      <c r="BM197" s="144" t="s">
        <v>339</v>
      </c>
    </row>
    <row r="198" spans="2:65" s="1" customFormat="1" ht="7" customHeight="1"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28"/>
    </row>
  </sheetData>
  <sheetProtection algorithmName="SHA-512" hashValue="6fEDUvXqsTg19cEDlP2BobrVxGSDz3vteqjLiJU0vb+XX5znA2+/1yuDKTVy1Q0vRgl6mjAD/VxfGe6k5zpldA==" saltValue="x5QOSRODOlOJIuFtyb0GYA==" spinCount="100000" sheet="1" objects="1" scenarios="1"/>
  <autoFilter ref="C129:K197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4FFAB8F6C423438D0EA1B83B8F2C2E" ma:contentTypeVersion="10" ma:contentTypeDescription="Umožňuje vytvoriť nový dokument." ma:contentTypeScope="" ma:versionID="fc4412cd16d597d4aad6c053de3db67f">
  <xsd:schema xmlns:xsd="http://www.w3.org/2001/XMLSchema" xmlns:xs="http://www.w3.org/2001/XMLSchema" xmlns:p="http://schemas.microsoft.com/office/2006/metadata/properties" xmlns:ns2="6712ff50-f989-4138-8ca8-ad83611cf4d8" targetNamespace="http://schemas.microsoft.com/office/2006/metadata/properties" ma:root="true" ma:fieldsID="5b64213669c7d210fde102f31828be01" ns2:_="">
    <xsd:import namespace="6712ff50-f989-4138-8ca8-ad83611cf4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2ff50-f989-4138-8ca8-ad83611cf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12ff50-f989-4138-8ca8-ad83611cf4d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AEAC17-1033-4500-83EB-B410B57E7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2ff50-f989-4138-8ca8-ad83611cf4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23FE2-9B06-45DA-A4E9-88D68868D49E}">
  <ds:schemaRefs>
    <ds:schemaRef ds:uri="6712ff50-f989-4138-8ca8-ad83611cf4d8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C16045C-6609-4F22-BD0E-3993A06B64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Objekt0 - Prehlad</vt:lpstr>
      <vt:lpstr>'Objekt0 - Prehlad'!Názvy_tlače</vt:lpstr>
      <vt:lpstr>'Rekapitulácia stavby'!Názvy_tlače</vt:lpstr>
      <vt:lpstr>'Objekt0 - Prehlad'!Oblasť_tlače</vt:lpstr>
      <vt:lpstr>'Rekapitulácia stavby'!Oblasť_tlače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Prezentácia</dc:creator>
  <cp:keywords/>
  <dc:description/>
  <cp:lastModifiedBy>Vyšná Miroslava</cp:lastModifiedBy>
  <cp:revision/>
  <dcterms:created xsi:type="dcterms:W3CDTF">2025-03-07T08:12:26Z</dcterms:created>
  <dcterms:modified xsi:type="dcterms:W3CDTF">2025-04-09T20:08:50Z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0x010100E74FFAB8F6C423438D0EA1B83B8F2C2E</vt:lpwstr>
  </property>
  <property fmtid="{D5CDD505-2E9C-101B-9397-08002B2CF9AE}" pid="3" name="MediaServiceImageTags">
    <vt:lpwstr/>
  </property>
</Properties>
</file>