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5200" windowHeight="11385" firstSheet="1" activeTab="1"/>
  </bookViews>
  <sheets>
    <sheet name="Rekapitulácia stavby" sheetId="1" state="veryHidden" r:id="rId1"/>
    <sheet name="MILO-07-2020 - Odstavná p..." sheetId="2" r:id="rId2"/>
  </sheets>
  <definedNames>
    <definedName name="_xlnm._FilterDatabase" localSheetId="1" hidden="1">'MILO-07-2020 - Odstavná p...'!$C$122:$K$186</definedName>
    <definedName name="_xlnm.Print_Titles" localSheetId="1">'MILO-07-2020 - Odstavná p...'!$122:$122</definedName>
    <definedName name="_xlnm.Print_Titles" localSheetId="0">'Rekapitulácia stavby'!$92:$92</definedName>
    <definedName name="_xlnm.Print_Area" localSheetId="1">'MILO-07-2020 - Odstavná p...'!$B$3:$K$187</definedName>
    <definedName name="_xlnm.Print_Area" localSheetId="0">'Rekapitulácia stavby'!$D$4:$AO$76,'Rekapitulácia stavby'!$C$82:$AQ$96</definedName>
  </definedNames>
  <calcPr calcId="125725"/>
</workbook>
</file>

<file path=xl/calcChain.xml><?xml version="1.0" encoding="utf-8"?>
<calcChain xmlns="http://schemas.openxmlformats.org/spreadsheetml/2006/main">
  <c r="J166" i="2"/>
  <c r="J35"/>
  <c r="J34"/>
  <c r="AY95" i="1" s="1"/>
  <c r="J33" i="2"/>
  <c r="AX95" i="1" s="1"/>
  <c r="BI186" i="2"/>
  <c r="BH186"/>
  <c r="BG186"/>
  <c r="BE186"/>
  <c r="T186"/>
  <c r="R186"/>
  <c r="P186"/>
  <c r="BI185"/>
  <c r="BH185"/>
  <c r="BG185"/>
  <c r="BE185"/>
  <c r="T185"/>
  <c r="R185"/>
  <c r="P185"/>
  <c r="BI183"/>
  <c r="BH183"/>
  <c r="BG183"/>
  <c r="BE183"/>
  <c r="T183"/>
  <c r="T182"/>
  <c r="R183"/>
  <c r="R182" s="1"/>
  <c r="P183"/>
  <c r="P182"/>
  <c r="BI181"/>
  <c r="BH181"/>
  <c r="BG181"/>
  <c r="BE181"/>
  <c r="T181"/>
  <c r="T180" s="1"/>
  <c r="R181"/>
  <c r="R180" s="1"/>
  <c r="P181"/>
  <c r="P180" s="1"/>
  <c r="P179" s="1"/>
  <c r="BI178"/>
  <c r="BH178"/>
  <c r="BG178"/>
  <c r="BE178"/>
  <c r="T178"/>
  <c r="T177" s="1"/>
  <c r="R178"/>
  <c r="R177" s="1"/>
  <c r="P178"/>
  <c r="P177" s="1"/>
  <c r="BI176"/>
  <c r="BH176"/>
  <c r="BG176"/>
  <c r="BE176"/>
  <c r="T176"/>
  <c r="R176"/>
  <c r="P176"/>
  <c r="BI175"/>
  <c r="BH175"/>
  <c r="BG175"/>
  <c r="BE175"/>
  <c r="T175"/>
  <c r="R175"/>
  <c r="P175"/>
  <c r="BI174"/>
  <c r="BH174"/>
  <c r="BG174"/>
  <c r="BE174"/>
  <c r="T174"/>
  <c r="R174"/>
  <c r="P174"/>
  <c r="BI173"/>
  <c r="BH173"/>
  <c r="BG173"/>
  <c r="BE173"/>
  <c r="T173"/>
  <c r="R173"/>
  <c r="P173"/>
  <c r="BI172"/>
  <c r="BH172"/>
  <c r="BG172"/>
  <c r="BE172"/>
  <c r="T172"/>
  <c r="R172"/>
  <c r="P172"/>
  <c r="BI171"/>
  <c r="BH171"/>
  <c r="BG171"/>
  <c r="BE171"/>
  <c r="T171"/>
  <c r="R171"/>
  <c r="P171"/>
  <c r="BI170"/>
  <c r="BH170"/>
  <c r="BG170"/>
  <c r="BE170"/>
  <c r="T170"/>
  <c r="R170"/>
  <c r="P170"/>
  <c r="BI169"/>
  <c r="BH169"/>
  <c r="BG169"/>
  <c r="BE169"/>
  <c r="T169"/>
  <c r="R169"/>
  <c r="P169"/>
  <c r="BI168"/>
  <c r="BH168"/>
  <c r="BG168"/>
  <c r="BE168"/>
  <c r="T168"/>
  <c r="R168"/>
  <c r="P168"/>
  <c r="J99"/>
  <c r="BI165"/>
  <c r="BH165"/>
  <c r="BG165"/>
  <c r="BE165"/>
  <c r="T165"/>
  <c r="R165"/>
  <c r="P165"/>
  <c r="BI164"/>
  <c r="BH164"/>
  <c r="BG164"/>
  <c r="BE164"/>
  <c r="T164"/>
  <c r="R164"/>
  <c r="P164"/>
  <c r="BI163"/>
  <c r="BH163"/>
  <c r="BG163"/>
  <c r="BE163"/>
  <c r="T163"/>
  <c r="R163"/>
  <c r="P163"/>
  <c r="BI162"/>
  <c r="BH162"/>
  <c r="BG162"/>
  <c r="BE162"/>
  <c r="T162"/>
  <c r="R162"/>
  <c r="P162"/>
  <c r="BI161"/>
  <c r="BH161"/>
  <c r="BG161"/>
  <c r="BE161"/>
  <c r="T161"/>
  <c r="R161"/>
  <c r="P161"/>
  <c r="BI160"/>
  <c r="BH160"/>
  <c r="BG160"/>
  <c r="BE160"/>
  <c r="T160"/>
  <c r="R160"/>
  <c r="P160"/>
  <c r="BI159"/>
  <c r="BH159"/>
  <c r="BG159"/>
  <c r="BE159"/>
  <c r="T159"/>
  <c r="R159"/>
  <c r="P159"/>
  <c r="BI158"/>
  <c r="BH158"/>
  <c r="BG158"/>
  <c r="BE158"/>
  <c r="T158"/>
  <c r="R158"/>
  <c r="P158"/>
  <c r="BI157"/>
  <c r="BH157"/>
  <c r="BG157"/>
  <c r="BE157"/>
  <c r="T157"/>
  <c r="R157"/>
  <c r="P157"/>
  <c r="BI156"/>
  <c r="BH156"/>
  <c r="BG156"/>
  <c r="BE156"/>
  <c r="T156"/>
  <c r="R156"/>
  <c r="P156"/>
  <c r="BI154"/>
  <c r="BH154"/>
  <c r="BG154"/>
  <c r="BE154"/>
  <c r="T154"/>
  <c r="R154"/>
  <c r="P154"/>
  <c r="BI153"/>
  <c r="BH153"/>
  <c r="BG153"/>
  <c r="BE153"/>
  <c r="T153"/>
  <c r="R153"/>
  <c r="P153"/>
  <c r="BI151"/>
  <c r="BH151"/>
  <c r="BG151"/>
  <c r="BE151"/>
  <c r="T151"/>
  <c r="R151"/>
  <c r="P151"/>
  <c r="BI150"/>
  <c r="BH150"/>
  <c r="BG150"/>
  <c r="BE150"/>
  <c r="T150"/>
  <c r="R150"/>
  <c r="P150"/>
  <c r="BI149"/>
  <c r="BH149"/>
  <c r="BG149"/>
  <c r="BE149"/>
  <c r="T149"/>
  <c r="R149"/>
  <c r="P149"/>
  <c r="BI148"/>
  <c r="BH148"/>
  <c r="BG148"/>
  <c r="BE148"/>
  <c r="T148"/>
  <c r="R148"/>
  <c r="P148"/>
  <c r="BI147"/>
  <c r="BH147"/>
  <c r="BG147"/>
  <c r="BE147"/>
  <c r="T147"/>
  <c r="R147"/>
  <c r="P147"/>
  <c r="BI146"/>
  <c r="BH146"/>
  <c r="BG146"/>
  <c r="BE146"/>
  <c r="T146"/>
  <c r="R146"/>
  <c r="P146"/>
  <c r="BI145"/>
  <c r="BH145"/>
  <c r="BG145"/>
  <c r="BE145"/>
  <c r="T145"/>
  <c r="R145"/>
  <c r="P145"/>
  <c r="BI144"/>
  <c r="BH144"/>
  <c r="BG144"/>
  <c r="BE144"/>
  <c r="T144"/>
  <c r="R144"/>
  <c r="P144"/>
  <c r="BI143"/>
  <c r="BH143"/>
  <c r="BG143"/>
  <c r="BE143"/>
  <c r="T143"/>
  <c r="R143"/>
  <c r="P143"/>
  <c r="BI142"/>
  <c r="BH142"/>
  <c r="BG142"/>
  <c r="BE142"/>
  <c r="T142"/>
  <c r="R142"/>
  <c r="P142"/>
  <c r="BI141"/>
  <c r="BH141"/>
  <c r="BG141"/>
  <c r="BE141"/>
  <c r="T141"/>
  <c r="R141"/>
  <c r="P141"/>
  <c r="BI140"/>
  <c r="BH140"/>
  <c r="BG140"/>
  <c r="BE140"/>
  <c r="T140"/>
  <c r="R140"/>
  <c r="P140"/>
  <c r="BI139"/>
  <c r="BH139"/>
  <c r="BG139"/>
  <c r="BE139"/>
  <c r="T139"/>
  <c r="R139"/>
  <c r="P139"/>
  <c r="BI138"/>
  <c r="BH138"/>
  <c r="BG138"/>
  <c r="BE138"/>
  <c r="T138"/>
  <c r="R138"/>
  <c r="P138"/>
  <c r="BI137"/>
  <c r="BH137"/>
  <c r="BG137"/>
  <c r="BE137"/>
  <c r="T137"/>
  <c r="R137"/>
  <c r="P137"/>
  <c r="BI136"/>
  <c r="BH136"/>
  <c r="BG136"/>
  <c r="BE136"/>
  <c r="T136"/>
  <c r="R136"/>
  <c r="P136"/>
  <c r="BI135"/>
  <c r="BH135"/>
  <c r="BG135"/>
  <c r="BE135"/>
  <c r="T135"/>
  <c r="R135"/>
  <c r="P135"/>
  <c r="BI134"/>
  <c r="BH134"/>
  <c r="BG134"/>
  <c r="BE134"/>
  <c r="T134"/>
  <c r="R134"/>
  <c r="P134"/>
  <c r="BI133"/>
  <c r="BH133"/>
  <c r="BG133"/>
  <c r="BE133"/>
  <c r="T133"/>
  <c r="R133"/>
  <c r="P133"/>
  <c r="BI132"/>
  <c r="BH132"/>
  <c r="BG132"/>
  <c r="BE132"/>
  <c r="T132"/>
  <c r="R132"/>
  <c r="P132"/>
  <c r="BI131"/>
  <c r="BH131"/>
  <c r="BG131"/>
  <c r="BE131"/>
  <c r="T131"/>
  <c r="R131"/>
  <c r="P131"/>
  <c r="BI130"/>
  <c r="BH130"/>
  <c r="BG130"/>
  <c r="BE130"/>
  <c r="T130"/>
  <c r="R130"/>
  <c r="P130"/>
  <c r="BI129"/>
  <c r="BH129"/>
  <c r="BG129"/>
  <c r="BE129"/>
  <c r="T129"/>
  <c r="R129"/>
  <c r="P129"/>
  <c r="BI128"/>
  <c r="BH128"/>
  <c r="BG128"/>
  <c r="BE128"/>
  <c r="T128"/>
  <c r="R128"/>
  <c r="P128"/>
  <c r="BI127"/>
  <c r="BH127"/>
  <c r="BG127"/>
  <c r="BE127"/>
  <c r="T127"/>
  <c r="R127"/>
  <c r="P127"/>
  <c r="BI126"/>
  <c r="BH126"/>
  <c r="BG126"/>
  <c r="BE126"/>
  <c r="T126"/>
  <c r="R126"/>
  <c r="P126"/>
  <c r="J120"/>
  <c r="J119"/>
  <c r="F119"/>
  <c r="F117"/>
  <c r="E115"/>
  <c r="J90"/>
  <c r="J89"/>
  <c r="F89"/>
  <c r="F87"/>
  <c r="E85"/>
  <c r="J16"/>
  <c r="E16"/>
  <c r="F120"/>
  <c r="J15"/>
  <c r="J117"/>
  <c r="L90" i="1"/>
  <c r="AM90"/>
  <c r="AM89"/>
  <c r="L89"/>
  <c r="AM87"/>
  <c r="L87"/>
  <c r="L85"/>
  <c r="L84"/>
  <c r="BK183" i="2"/>
  <c r="J181"/>
  <c r="J174"/>
  <c r="J173"/>
  <c r="BK171"/>
  <c r="J169"/>
  <c r="J165"/>
  <c r="BK162"/>
  <c r="J157"/>
  <c r="J156"/>
  <c r="BK154"/>
  <c r="J148"/>
  <c r="J147"/>
  <c r="BK142"/>
  <c r="BK138"/>
  <c r="J134"/>
  <c r="BK132"/>
  <c r="BK131"/>
  <c r="J128"/>
  <c r="J172"/>
  <c r="J168"/>
  <c r="BK160"/>
  <c r="BK159"/>
  <c r="BK157"/>
  <c r="BK151"/>
  <c r="BK148"/>
  <c r="BK146"/>
  <c r="BK144"/>
  <c r="J140"/>
  <c r="BK136"/>
  <c r="J135"/>
  <c r="J132"/>
  <c r="J129"/>
  <c r="BK126"/>
  <c r="J186"/>
  <c r="BK185"/>
  <c r="BK181"/>
  <c r="J178"/>
  <c r="J175"/>
  <c r="J171"/>
  <c r="BK170"/>
  <c r="J158"/>
  <c r="BK153"/>
  <c r="J150"/>
  <c r="J149"/>
  <c r="BK147"/>
  <c r="J146"/>
  <c r="J143"/>
  <c r="J136"/>
  <c r="BK133"/>
  <c r="BK127"/>
  <c r="AS94" i="1"/>
  <c r="BK186" i="2"/>
  <c r="BK129"/>
  <c r="J127"/>
  <c r="BK128"/>
  <c r="J185"/>
  <c r="J183"/>
  <c r="BK178"/>
  <c r="BK176"/>
  <c r="BK172"/>
  <c r="J170"/>
  <c r="BK164"/>
  <c r="J163"/>
  <c r="J162"/>
  <c r="BK161"/>
  <c r="J160"/>
  <c r="BK158"/>
  <c r="J153"/>
  <c r="BK150"/>
  <c r="BK149"/>
  <c r="BK145"/>
  <c r="J144"/>
  <c r="J141"/>
  <c r="BK140"/>
  <c r="J139"/>
  <c r="BK137"/>
  <c r="BK135"/>
  <c r="J133"/>
  <c r="J130"/>
  <c r="J126"/>
  <c r="J176"/>
  <c r="BK175"/>
  <c r="BK174"/>
  <c r="BK173"/>
  <c r="BK169"/>
  <c r="BK168"/>
  <c r="BK165"/>
  <c r="J164"/>
  <c r="BK163"/>
  <c r="J161"/>
  <c r="J159"/>
  <c r="BK156"/>
  <c r="J154"/>
  <c r="J151"/>
  <c r="J145"/>
  <c r="BK143"/>
  <c r="J142"/>
  <c r="BK141"/>
  <c r="BK139"/>
  <c r="J138"/>
  <c r="J137"/>
  <c r="BK134"/>
  <c r="J131"/>
  <c r="BK130"/>
  <c r="R179" l="1"/>
  <c r="T179"/>
  <c r="T167"/>
  <c r="P125"/>
  <c r="T152"/>
  <c r="P184"/>
  <c r="T125"/>
  <c r="BK155"/>
  <c r="J155" s="1"/>
  <c r="J98" s="1"/>
  <c r="BK184"/>
  <c r="J184" s="1"/>
  <c r="J105" s="1"/>
  <c r="R125"/>
  <c r="P152"/>
  <c r="BK167"/>
  <c r="J167" s="1"/>
  <c r="J100" s="1"/>
  <c r="BK125"/>
  <c r="BK152"/>
  <c r="J152" s="1"/>
  <c r="J97" s="1"/>
  <c r="R167"/>
  <c r="R152"/>
  <c r="R184"/>
  <c r="P155"/>
  <c r="R155"/>
  <c r="T155"/>
  <c r="P167"/>
  <c r="T184"/>
  <c r="F90"/>
  <c r="BF126"/>
  <c r="BF127"/>
  <c r="BK177"/>
  <c r="J177" s="1"/>
  <c r="J101" s="1"/>
  <c r="BK180"/>
  <c r="J180" s="1"/>
  <c r="J103" s="1"/>
  <c r="BK182"/>
  <c r="J182"/>
  <c r="J104" s="1"/>
  <c r="BF128"/>
  <c r="BF138"/>
  <c r="BF140"/>
  <c r="BF144"/>
  <c r="BF154"/>
  <c r="BF158"/>
  <c r="BF160"/>
  <c r="BF164"/>
  <c r="BF168"/>
  <c r="BF172"/>
  <c r="BF173"/>
  <c r="BF186"/>
  <c r="BF139"/>
  <c r="BF141"/>
  <c r="BF147"/>
  <c r="BF148"/>
  <c r="BF151"/>
  <c r="BF157"/>
  <c r="BF159"/>
  <c r="BF163"/>
  <c r="BF165"/>
  <c r="BF171"/>
  <c r="BF175"/>
  <c r="BF178"/>
  <c r="BF185"/>
  <c r="J87"/>
  <c r="BF134"/>
  <c r="BF135"/>
  <c r="BF137"/>
  <c r="BF130"/>
  <c r="BF132"/>
  <c r="BF133"/>
  <c r="BF136"/>
  <c r="BF129"/>
  <c r="BF131"/>
  <c r="BF142"/>
  <c r="BF146"/>
  <c r="BF149"/>
  <c r="BF156"/>
  <c r="BF162"/>
  <c r="BF169"/>
  <c r="BF176"/>
  <c r="BF183"/>
  <c r="BF143"/>
  <c r="BF145"/>
  <c r="BF150"/>
  <c r="BF153"/>
  <c r="BF161"/>
  <c r="BF170"/>
  <c r="BF174"/>
  <c r="BF181"/>
  <c r="F35"/>
  <c r="BD95" i="1" s="1"/>
  <c r="BD94" s="1"/>
  <c r="W33" s="1"/>
  <c r="F31" i="2"/>
  <c r="AZ95" i="1" s="1"/>
  <c r="AZ94" s="1"/>
  <c r="AV94" s="1"/>
  <c r="AK29" s="1"/>
  <c r="F34" i="2"/>
  <c r="BC95" i="1" s="1"/>
  <c r="BC94" s="1"/>
  <c r="W32" s="1"/>
  <c r="F33" i="2"/>
  <c r="BB95" i="1" s="1"/>
  <c r="BB94" s="1"/>
  <c r="AX94" s="1"/>
  <c r="J31" i="2"/>
  <c r="AV95" i="1" s="1"/>
  <c r="T124" i="2" l="1"/>
  <c r="T123" s="1"/>
  <c r="P124"/>
  <c r="P123" s="1"/>
  <c r="AU95" i="1" s="1"/>
  <c r="AU94" s="1"/>
  <c r="BK124" i="2"/>
  <c r="J124" s="1"/>
  <c r="J95" s="1"/>
  <c r="R124"/>
  <c r="R123" s="1"/>
  <c r="BK179"/>
  <c r="J179" s="1"/>
  <c r="J102" s="1"/>
  <c r="J125"/>
  <c r="J96" s="1"/>
  <c r="W29" i="1"/>
  <c r="J32" i="2"/>
  <c r="AW95" i="1" s="1"/>
  <c r="AT95" s="1"/>
  <c r="AY94"/>
  <c r="W31"/>
  <c r="F32" i="2"/>
  <c r="BA95" i="1" s="1"/>
  <c r="BA94" s="1"/>
  <c r="W30" s="1"/>
  <c r="BK123" i="2" l="1"/>
  <c r="J123" s="1"/>
  <c r="J94" s="1"/>
  <c r="AW94" i="1"/>
  <c r="AK30" s="1"/>
  <c r="J28" i="2" l="1"/>
  <c r="AG95" i="1" s="1"/>
  <c r="AN95" s="1"/>
  <c r="AT94"/>
  <c r="AG94" l="1"/>
  <c r="AK26" s="1"/>
  <c r="AK35" s="1"/>
  <c r="J37" i="2"/>
  <c r="AN94" i="1" l="1"/>
</calcChain>
</file>

<file path=xl/sharedStrings.xml><?xml version="1.0" encoding="utf-8"?>
<sst xmlns="http://schemas.openxmlformats.org/spreadsheetml/2006/main" count="1060" uniqueCount="356">
  <si>
    <t>Export Komplet</t>
  </si>
  <si>
    <t/>
  </si>
  <si>
    <t>2.0</t>
  </si>
  <si>
    <t>False</t>
  </si>
  <si>
    <t>{ae784c84-435c-4489-a237-23b347eb6732}</t>
  </si>
  <si>
    <t>&gt;&gt;  skryté stĺpce  &lt;&lt;</t>
  </si>
  <si>
    <t>0,01</t>
  </si>
  <si>
    <t>20</t>
  </si>
  <si>
    <t>REKAPITULÁCIA STAVBY</t>
  </si>
  <si>
    <t>v ---  nižšie sa nachádzajú doplnkové a pomocné údaje k zostavám  --- v</t>
  </si>
  <si>
    <t>0,001</t>
  </si>
  <si>
    <t>Kód:</t>
  </si>
  <si>
    <t>MILO/07/2020</t>
  </si>
  <si>
    <t>Stavba:</t>
  </si>
  <si>
    <t>Odstavná plocha medzi RETAILBOXOM a MsKC v Žiari nad Hronom</t>
  </si>
  <si>
    <t>JKSO:</t>
  </si>
  <si>
    <t>KS:</t>
  </si>
  <si>
    <t>Miesto:</t>
  </si>
  <si>
    <t>Žiar nad Hronom</t>
  </si>
  <si>
    <t>Dátum:</t>
  </si>
  <si>
    <t>24. 7. 2020</t>
  </si>
  <si>
    <t>Objednávateľ:</t>
  </si>
  <si>
    <t>IČO:</t>
  </si>
  <si>
    <t>0031125</t>
  </si>
  <si>
    <t xml:space="preserve">Mesto Žiar nad Hronom - </t>
  </si>
  <si>
    <t>IČ DPH:</t>
  </si>
  <si>
    <t>2021339463</t>
  </si>
  <si>
    <t>Zhotoviteľ:</t>
  </si>
  <si>
    <t xml:space="preserve"> </t>
  </si>
  <si>
    <t>Projektant:</t>
  </si>
  <si>
    <t>Ing. Fronková</t>
  </si>
  <si>
    <t>True</t>
  </si>
  <si>
    <t>Spracovateľ:</t>
  </si>
  <si>
    <t>31609651</t>
  </si>
  <si>
    <t>TECHNICKÉ SLUŽBY Žiar nad Hronom</t>
  </si>
  <si>
    <t>SK2020479714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</si>
  <si>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</si>
  <si>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</si>
  <si>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</si>
  <si>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</si>
  <si>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</si>
  <si>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</si>
  <si>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</si>
  <si>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</si>
  <si>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</si>
  <si>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</si>
  <si>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</si>
  <si>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</si>
  <si>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</si>
  <si>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</si>
  <si>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</si>
  <si>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</si>
  <si>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</si>
  <si>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</si>
  <si>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</si>
  <si>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</si>
  <si>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</si>
  <si>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</si>
  <si>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</si>
  <si>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</si>
  <si>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</si>
  <si>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</si>
  <si>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</si>
  <si>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</si>
  <si>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</si>
  <si>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</si>
  <si>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</si>
  <si>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</si>
  <si>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</si>
  <si>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</si>
  <si>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</si>
  <si>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</si>
  <si>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</si>
  <si>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</si>
  <si>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</si>
  <si>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</si>
  <si>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</si>
  <si>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</si>
  <si>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</si>
  <si>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</si>
  <si>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</si>
  <si>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</si>
  <si>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</si>
  <si>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</si>
  <si>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KRYCÍ LIST ROZPOČTU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</si>
  <si>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</si>
  <si>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</si>
  <si>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</si>
  <si>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</si>
  <si>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</si>
  <si>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</si>
  <si>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</si>
  <si>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2 - Zakladanie</t>
  </si>
  <si>
    <t xml:space="preserve">    5 - Komunikácie</t>
  </si>
  <si>
    <t xml:space="preserve">    8 - Rúrové vedenie</t>
  </si>
  <si>
    <t xml:space="preserve">    9 - Ostatné konštrukcie a práce-búranie</t>
  </si>
  <si>
    <t xml:space="preserve">    99 - Presun hmôt HSV</t>
  </si>
  <si>
    <t>M - Práce a dodávky M</t>
  </si>
  <si>
    <t xml:space="preserve">    21-M - Elektromontáže</t>
  </si>
  <si>
    <t xml:space="preserve">    33-M - Montáže dopravných zariadení, skladových zariadení a váh</t>
  </si>
  <si>
    <t>VRN - Vedľajšie rozpočtové náklady</t>
  </si>
  <si>
    <t>ROZPOČET</t>
  </si>
  <si>
    <t>PČ</t>
  </si>
  <si>
    <t>MJ</t>
  </si>
  <si>
    <t>Množstvo</t>
  </si>
  <si>
    <t>J.cena [EUR]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</si>
  <si>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</si>
  <si>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</si>
  <si>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</si>
  <si>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</si>
  <si>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</si>
  <si>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</si>
  <si>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</si>
  <si>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</si>
  <si>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</si>
  <si>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</si>
  <si>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89</t>
  </si>
  <si>
    <t>K</t>
  </si>
  <si>
    <t>113106611.S</t>
  </si>
  <si>
    <t>Rozoberanie zámkovej dlažby všetkých druhov v ploche do 20 m2,  -0,2600 t</t>
  </si>
  <si>
    <t>m2</t>
  </si>
  <si>
    <t>4</t>
  </si>
  <si>
    <t>2</t>
  </si>
  <si>
    <t>-1823626980</t>
  </si>
  <si>
    <t>101</t>
  </si>
  <si>
    <t>113107122.S</t>
  </si>
  <si>
    <t>Odstránenie podkladu - odkopy po demontáži betónových podkladov - do 300 mm</t>
  </si>
  <si>
    <t>1400766024</t>
  </si>
  <si>
    <t>91</t>
  </si>
  <si>
    <t>113107131.S</t>
  </si>
  <si>
    <t>Odstránenie krytu v ploche do 200 m2 z betónu prostého, hr. vrstvy do 150 mm,  -0,22500t-chodník ku knižnici</t>
  </si>
  <si>
    <t>-1651481735</t>
  </si>
  <si>
    <t>103</t>
  </si>
  <si>
    <t>113107132.S</t>
  </si>
  <si>
    <t>Odstránenie krytu v ploche do 200 m2 z betónu prostého, hr. vrstvy 150 do 300 mm,  -0,50000t- železobetónové plochy(panely)</t>
  </si>
  <si>
    <t>92974715</t>
  </si>
  <si>
    <t>105</t>
  </si>
  <si>
    <t>113107141.S</t>
  </si>
  <si>
    <t>Odstránenie krytu v ploche do 200 m2 asfaltového, hr. vrstvy do 50 mm,  -0,09800t- chodník 2,5 m š</t>
  </si>
  <si>
    <t>1445486214</t>
  </si>
  <si>
    <t>90</t>
  </si>
  <si>
    <t>113205111.S</t>
  </si>
  <si>
    <t>Vytrhanie obrúb betónových, chodníkových ležatých,  -0,23000t</t>
  </si>
  <si>
    <t>m</t>
  </si>
  <si>
    <t>1706953915</t>
  </si>
  <si>
    <t>120001101.S</t>
  </si>
  <si>
    <t>Príplatok k cenám výkopov za sťaženie výkopu v blízkosti podzemného vedenia - rozvody vody, EEN VO</t>
  </si>
  <si>
    <t>m3</t>
  </si>
  <si>
    <t>-646945497</t>
  </si>
  <si>
    <t>51</t>
  </si>
  <si>
    <t>120901121.S</t>
  </si>
  <si>
    <t>Búranie konštrukcií z betónu prostého neprekladaného kameňom v odkopávkach</t>
  </si>
  <si>
    <t>-1215285037</t>
  </si>
  <si>
    <t>62</t>
  </si>
  <si>
    <t>131211101.S</t>
  </si>
  <si>
    <t>Hĺbenie jám v  hornine tr.3 súdržných - ručným náradím-pätky pod závoru</t>
  </si>
  <si>
    <t>-1502111142</t>
  </si>
  <si>
    <t>92</t>
  </si>
  <si>
    <t>132211101.S</t>
  </si>
  <si>
    <t>Hĺbenie rýh šírky do 600 mm v  hornine tr.3 súdržných - ručným náradím- nový chodník  19,35x1,7</t>
  </si>
  <si>
    <t>-1720919723</t>
  </si>
  <si>
    <t>93</t>
  </si>
  <si>
    <t>132211119.S</t>
  </si>
  <si>
    <t>Príplatok za lepivosť pri hĺbení rýh š do 600 mm ručným náradím v hornine tr. 3</t>
  </si>
  <si>
    <t>-2145931092</t>
  </si>
  <si>
    <t>47</t>
  </si>
  <si>
    <t>132311101.S</t>
  </si>
  <si>
    <t>Hĺbenie rýh šírky do 600 mm v  hornine tr.4 súdržných - ručným  alebo pneumatickým náradím- prívod EEN do závory</t>
  </si>
  <si>
    <t>-1565557658</t>
  </si>
  <si>
    <t>49</t>
  </si>
  <si>
    <t>133301109.S</t>
  </si>
  <si>
    <t>Príplatok k cenám za lepivosť pri hĺbení šachiet zapažených i nezapažených v hornine 4</t>
  </si>
  <si>
    <t>-376154810</t>
  </si>
  <si>
    <t>13</t>
  </si>
  <si>
    <t>171209004.S</t>
  </si>
  <si>
    <t>Poplatok za skladovanie - štrk z podkladu a betony(17 05 ) ostatné</t>
  </si>
  <si>
    <t>t</t>
  </si>
  <si>
    <t>851029332</t>
  </si>
  <si>
    <t>50</t>
  </si>
  <si>
    <t>175101201.S</t>
  </si>
  <si>
    <t>Obsyp objektov sypaninou z vhodných hornín 1 až 4 bez prehodenia sypaniny</t>
  </si>
  <si>
    <t>-1376826238</t>
  </si>
  <si>
    <t>63</t>
  </si>
  <si>
    <t>182001131.S</t>
  </si>
  <si>
    <t>Plošná úprava terénu pri nerovnostiach terénu nad 150-200 mm v rovine alebo na svahu do 1:5</t>
  </si>
  <si>
    <t>-1363969549</t>
  </si>
  <si>
    <t>98</t>
  </si>
  <si>
    <t>183405211.S</t>
  </si>
  <si>
    <t>Výsev trávniku hydroosevom na ornicu</t>
  </si>
  <si>
    <t>1743056718</t>
  </si>
  <si>
    <t>99</t>
  </si>
  <si>
    <t>M</t>
  </si>
  <si>
    <t>005720001400.S</t>
  </si>
  <si>
    <t>Osivá tráv - semená parkovej zmesi</t>
  </si>
  <si>
    <t>kg</t>
  </si>
  <si>
    <t>8</t>
  </si>
  <si>
    <t>2001518396</t>
  </si>
  <si>
    <t>56</t>
  </si>
  <si>
    <t>184102118.S</t>
  </si>
  <si>
    <t>Výsadba dreviny s balom v rovine alebo na svahu do 1:5, priemer balu nad 1000 do 1200 mm</t>
  </si>
  <si>
    <t>ks</t>
  </si>
  <si>
    <t>-79734750</t>
  </si>
  <si>
    <t>57</t>
  </si>
  <si>
    <t>026510003200</t>
  </si>
  <si>
    <t>Krík listnatý Javor poľný - Acer campestre, v. 60/80, dekoratívny listom</t>
  </si>
  <si>
    <t>1533700264</t>
  </si>
  <si>
    <t>68</t>
  </si>
  <si>
    <t>026510003200-1</t>
  </si>
  <si>
    <t>Krík listnatý Javor poľný - Acer platanoides v. 60/80, dekoratívny listom</t>
  </si>
  <si>
    <t>315162919</t>
  </si>
  <si>
    <t>59</t>
  </si>
  <si>
    <t>693710000100</t>
  </si>
  <si>
    <t>Netkaná textília DELTA-DRENÁŽNA TEXTÍLIA z PP, š. 1 m, dĺ. 50 m, k zaisteniu filtračnej funkcie plošných drenážnych systémov, DORKEN</t>
  </si>
  <si>
    <t>-1023174552</t>
  </si>
  <si>
    <t>60</t>
  </si>
  <si>
    <t>103110000200.S</t>
  </si>
  <si>
    <t>Rašelina záhradnícka a kompostová tr. II., 40l</t>
  </si>
  <si>
    <t>628394852</t>
  </si>
  <si>
    <t>61</t>
  </si>
  <si>
    <t>055410000100.S</t>
  </si>
  <si>
    <t>Mulčovacia kôra</t>
  </si>
  <si>
    <t>l</t>
  </si>
  <si>
    <t>-1782408466</t>
  </si>
  <si>
    <t>64</t>
  </si>
  <si>
    <t>184202111.S</t>
  </si>
  <si>
    <t>Zakotvenie dreviny troma a viac kolmi pri priemere kolov do 100 mm pri dĺžke kolov do 2 m</t>
  </si>
  <si>
    <t>871657821</t>
  </si>
  <si>
    <t>65</t>
  </si>
  <si>
    <t>052170000500.S</t>
  </si>
  <si>
    <t>Tyč ihličňanová tr. 1, hrúbka 6-7 cm, dĺžky 6 m a viac bez kôry</t>
  </si>
  <si>
    <t>-440641970</t>
  </si>
  <si>
    <t>Zakladanie</t>
  </si>
  <si>
    <t>96</t>
  </si>
  <si>
    <t>275321411.S</t>
  </si>
  <si>
    <t>Betón základových pätiek, železový (bez výstuže), tr. C 25/30</t>
  </si>
  <si>
    <t>1857049701</t>
  </si>
  <si>
    <t>97</t>
  </si>
  <si>
    <t>275361931.S</t>
  </si>
  <si>
    <t>Zhotovenie výstuže základových pätiek zo zváraných sietí z drôtov oceľových ťahaných a KARI sietí</t>
  </si>
  <si>
    <t>2094904274</t>
  </si>
  <si>
    <t>5</t>
  </si>
  <si>
    <t>Komunikácie</t>
  </si>
  <si>
    <t>74</t>
  </si>
  <si>
    <t>564782111.S</t>
  </si>
  <si>
    <t>Podklad alebo kryt z kameniva hrubého drveného veľ. 32-63 mm (vibr.štrk) po zhut.hr. 300 mm</t>
  </si>
  <si>
    <t>-1958018824</t>
  </si>
  <si>
    <t>76</t>
  </si>
  <si>
    <t>564801111.S</t>
  </si>
  <si>
    <t>Podklad zo štrkodrviny s rozprestretím a zhutnením, po zhutnení hr. 30 mm- pod dlažbu</t>
  </si>
  <si>
    <t>-1712610703</t>
  </si>
  <si>
    <t>75</t>
  </si>
  <si>
    <t>564811111.S</t>
  </si>
  <si>
    <t>Podklad zo štrkodrviny s rozprestretím a zhutnením, po zhutnení hr. 50 mm- 0-32 uzatváracia vrstva makadamu</t>
  </si>
  <si>
    <t>1879416531</t>
  </si>
  <si>
    <t>107</t>
  </si>
  <si>
    <t>573191111.S</t>
  </si>
  <si>
    <t>Náter asfaltový infiltračný katiónaktívnou emulziou v množstve 1,00 kg/m2</t>
  </si>
  <si>
    <t>1591780359</t>
  </si>
  <si>
    <t>106</t>
  </si>
  <si>
    <t>577144111.S</t>
  </si>
  <si>
    <t>Asfaltový betón vrstva obrusná AC 8 O v pruhu š. do 3 m z nemodifik. asfaltu tr. II, po zhutnení hr. 50 mm</t>
  </si>
  <si>
    <t>1107228082</t>
  </si>
  <si>
    <t>87</t>
  </si>
  <si>
    <t>596911141.S</t>
  </si>
  <si>
    <t>Kladenie betónovej zámkovej dlažby komunikácií pre peších hr. 60 mm pre peších do 50 m2 so zriadením lôžka z kameniva hr. 30 mm</t>
  </si>
  <si>
    <t>-2011279734</t>
  </si>
  <si>
    <t>88</t>
  </si>
  <si>
    <t>592460010100</t>
  </si>
  <si>
    <t>Dlažba betónová Low value PREMAC KLASIKO bezškárová, rozmer 200x100x60 mm, sivá</t>
  </si>
  <si>
    <t>430480061</t>
  </si>
  <si>
    <t>104</t>
  </si>
  <si>
    <t>596911224.S</t>
  </si>
  <si>
    <t>Kladenie betónovej zámkovej dlažby pozemných komunikácií hr. 80 mm pre peších nad 300 m2 so zriadením lôžka z kameniva hr. 50 mm</t>
  </si>
  <si>
    <t>876642032</t>
  </si>
  <si>
    <t>34</t>
  </si>
  <si>
    <t>592460020100</t>
  </si>
  <si>
    <t>Dlažba betónová EKO 200x200x80-SIKO s fázou 12 mm, sivá</t>
  </si>
  <si>
    <t>1817109453</t>
  </si>
  <si>
    <t>54</t>
  </si>
  <si>
    <t>599432111.S</t>
  </si>
  <si>
    <t>Vyplnenie škár dlažby z lomového kameňa kamenivom ťaženým</t>
  </si>
  <si>
    <t>-1519304987</t>
  </si>
  <si>
    <t>Rúrové vedenie</t>
  </si>
  <si>
    <t>9</t>
  </si>
  <si>
    <t>Ostatné konštrukcie a práce-búranie</t>
  </si>
  <si>
    <t>69</t>
  </si>
  <si>
    <t>915711212.S</t>
  </si>
  <si>
    <t>Vodorovné dopravné značenie striekané farbou deliacich čiar súvislých šírky 125 mm biela retroreflexná</t>
  </si>
  <si>
    <t>1806268291</t>
  </si>
  <si>
    <t>70</t>
  </si>
  <si>
    <t>915791111.S</t>
  </si>
  <si>
    <t>Predznačenie pre značenie striekané farbou z náterových hmôt deliace čiary, vodiace prúžky</t>
  </si>
  <si>
    <t>-44856225</t>
  </si>
  <si>
    <t>18</t>
  </si>
  <si>
    <t>916361112.S-1</t>
  </si>
  <si>
    <t>Osadenie cestného obrubníka betónového ležatého do lôžka z betónu prostého tr. C 16/20 s bočnou oporou detto ale oblúky 4400038570- 4400038570  - PREMAC- oblúk</t>
  </si>
  <si>
    <t>509659560</t>
  </si>
  <si>
    <t>592170002300.S-2</t>
  </si>
  <si>
    <t>Obrubník cestný, oblúk 0,5 m Premac  4400038560  -0,5m</t>
  </si>
  <si>
    <t>-997394</t>
  </si>
  <si>
    <t>22</t>
  </si>
  <si>
    <t>917762111.S</t>
  </si>
  <si>
    <t>Osadenie chodník. obrubníka betónového ležatého do lôžka z betónu prosteho tr. C 12/15 s bočnou oporou</t>
  </si>
  <si>
    <t>2045335831</t>
  </si>
  <si>
    <t>71</t>
  </si>
  <si>
    <t>592170003700.S</t>
  </si>
  <si>
    <t>Obrubník cestný so skosením, lxšxv 1000x120x200 mm, prírodný</t>
  </si>
  <si>
    <t>281072834</t>
  </si>
  <si>
    <t>24</t>
  </si>
  <si>
    <t>918101112.S-2</t>
  </si>
  <si>
    <t>Lôžko pod obrubníky, krajníky alebo obruby z dlažobných kociek z betónu prostého tr. C 16/20</t>
  </si>
  <si>
    <t>1599426519</t>
  </si>
  <si>
    <t>979082212.S</t>
  </si>
  <si>
    <t>Vodorovná doprava sutiny po suchu s naložením a so zložením na skládke</t>
  </si>
  <si>
    <t>-41683582</t>
  </si>
  <si>
    <t>10</t>
  </si>
  <si>
    <t>979087212.S</t>
  </si>
  <si>
    <t>Nakladanie na dopravné prostriedky pre vodorovnú dopravu sutiny</t>
  </si>
  <si>
    <t>-99973454</t>
  </si>
  <si>
    <t>Presun hmôt HSV</t>
  </si>
  <si>
    <t>55</t>
  </si>
  <si>
    <t>998223011.S</t>
  </si>
  <si>
    <t>Presun hmôt pre pozemné komunikácie s krytom dláždeným (822 2.3, 822 5.3) akejkoľvek dĺžky objektu</t>
  </si>
  <si>
    <t>508077818</t>
  </si>
  <si>
    <t>Práce a dodávky M</t>
  </si>
  <si>
    <t>3</t>
  </si>
  <si>
    <t>21-M</t>
  </si>
  <si>
    <t>Elektromontáže</t>
  </si>
  <si>
    <t>79</t>
  </si>
  <si>
    <t>210010123</t>
  </si>
  <si>
    <t>Zriadenie prívodu EEN do cestnej závory  pc</t>
  </si>
  <si>
    <t>súbor</t>
  </si>
  <si>
    <t>1561146516</t>
  </si>
  <si>
    <t>33-M</t>
  </si>
  <si>
    <t>Montáže dopravných zariadení, skladových zariadení a váh</t>
  </si>
  <si>
    <t>86</t>
  </si>
  <si>
    <t>PC- montáž závory</t>
  </si>
  <si>
    <t>Osadenie závory pc</t>
  </si>
  <si>
    <t>-1801639178</t>
  </si>
  <si>
    <t>VRN</t>
  </si>
  <si>
    <t>Vedľajšie rozpočtové náklady</t>
  </si>
  <si>
    <t>94</t>
  </si>
  <si>
    <t>001400011.S</t>
  </si>
  <si>
    <t>Závora MBAR kit 4 m  oc</t>
  </si>
  <si>
    <t>eur</t>
  </si>
  <si>
    <t>1024</t>
  </si>
  <si>
    <t>1640108366</t>
  </si>
  <si>
    <t>95</t>
  </si>
  <si>
    <t>001400011.S-77</t>
  </si>
  <si>
    <t>Ostatné náklady stavby - zabezpečovacie práce pri zastavení stavby bez rozlíšenia- vytýčenie podzemných sietí</t>
  </si>
  <si>
    <t>1718203483</t>
  </si>
  <si>
    <t>Spevnená plocha pred MsKC v Žiari nad Hronom</t>
  </si>
  <si>
    <t>Mesto Žiar nad Hronom</t>
  </si>
  <si>
    <t>Ing. Marianna Fronková, autorizovaný stavebný inžinier, Bukovina 207, 966 01 Bzenica, mfronkova@gmail.com</t>
  </si>
  <si>
    <t>Mesto Žiar nad Hronom, Š. Moysesa 46, 965 19 Žiar nad Hronom</t>
  </si>
  <si>
    <t>Poznámka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</si>
</sst>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1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0" fillId="0" borderId="0" applyNumberFormat="0" applyFill="0" applyBorder="0" applyAlignment="0" applyProtection="0"/>
  </cellStyleXfs>
  <cellXfs count="196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2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4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4" borderId="7" xfId="0" applyFont="1" applyFill="1" applyBorder="1" applyAlignment="1">
      <alignment vertical="center"/>
    </xf>
    <xf numFmtId="0" fontId="17" fillId="4" borderId="0" xfId="0" applyFont="1" applyFill="1" applyAlignment="1">
      <alignment horizontal="center" vertical="center"/>
    </xf>
    <xf numFmtId="0" fontId="18" fillId="0" borderId="16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4" fontId="19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5" fillId="0" borderId="14" xfId="0" applyNumberFormat="1" applyFont="1" applyBorder="1" applyAlignment="1">
      <alignment vertical="center"/>
    </xf>
    <xf numFmtId="4" fontId="15" fillId="0" borderId="0" xfId="0" applyNumberFormat="1" applyFont="1" applyBorder="1" applyAlignment="1">
      <alignment vertical="center"/>
    </xf>
    <xf numFmtId="166" fontId="15" fillId="0" borderId="0" xfId="0" applyNumberFormat="1" applyFont="1" applyBorder="1" applyAlignment="1">
      <alignment vertical="center"/>
    </xf>
    <xf numFmtId="4" fontId="15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0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3" fillId="0" borderId="19" xfId="0" applyNumberFormat="1" applyFont="1" applyBorder="1" applyAlignment="1">
      <alignment vertical="center"/>
    </xf>
    <xf numFmtId="4" fontId="23" fillId="0" borderId="20" xfId="0" applyNumberFormat="1" applyFont="1" applyBorder="1" applyAlignment="1">
      <alignment vertical="center"/>
    </xf>
    <xf numFmtId="166" fontId="23" fillId="0" borderId="20" xfId="0" applyNumberFormat="1" applyFont="1" applyBorder="1" applyAlignment="1">
      <alignment vertical="center"/>
    </xf>
    <xf numFmtId="4" fontId="23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0" fillId="0" borderId="0" xfId="0" applyProtection="1"/>
    <xf numFmtId="0" fontId="24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2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7" fillId="4" borderId="0" xfId="0" applyFont="1" applyFill="1" applyAlignment="1">
      <alignment horizontal="left" vertical="center"/>
    </xf>
    <xf numFmtId="0" fontId="17" fillId="4" borderId="0" xfId="0" applyFont="1" applyFill="1" applyAlignment="1">
      <alignment horizontal="right" vertical="center"/>
    </xf>
    <xf numFmtId="0" fontId="25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4" fontId="19" fillId="0" borderId="0" xfId="0" applyNumberFormat="1" applyFont="1" applyAlignment="1"/>
    <xf numFmtId="166" fontId="26" fillId="0" borderId="12" xfId="0" applyNumberFormat="1" applyFont="1" applyBorder="1" applyAlignment="1"/>
    <xf numFmtId="166" fontId="26" fillId="0" borderId="13" xfId="0" applyNumberFormat="1" applyFont="1" applyBorder="1" applyAlignment="1"/>
    <xf numFmtId="4" fontId="27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17" fillId="0" borderId="22" xfId="0" applyFont="1" applyBorder="1" applyAlignment="1" applyProtection="1">
      <alignment horizontal="center" vertical="center"/>
      <protection locked="0"/>
    </xf>
    <xf numFmtId="49" fontId="17" fillId="0" borderId="22" xfId="0" applyNumberFormat="1" applyFont="1" applyBorder="1" applyAlignment="1" applyProtection="1">
      <alignment horizontal="left" vertical="center" wrapText="1"/>
      <protection locked="0"/>
    </xf>
    <xf numFmtId="0" fontId="17" fillId="0" borderId="22" xfId="0" applyFont="1" applyBorder="1" applyAlignment="1" applyProtection="1">
      <alignment horizontal="left" vertical="center" wrapText="1"/>
      <protection locked="0"/>
    </xf>
    <xf numFmtId="0" fontId="17" fillId="0" borderId="22" xfId="0" applyFont="1" applyBorder="1" applyAlignment="1" applyProtection="1">
      <alignment horizontal="center" vertical="center" wrapText="1"/>
      <protection locked="0"/>
    </xf>
    <xf numFmtId="167" fontId="17" fillId="0" borderId="22" xfId="0" applyNumberFormat="1" applyFont="1" applyBorder="1" applyAlignment="1" applyProtection="1">
      <alignment vertical="center"/>
      <protection locked="0"/>
    </xf>
    <xf numFmtId="4" fontId="17" fillId="0" borderId="22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Border="1" applyAlignment="1">
      <alignment horizontal="center" vertical="center"/>
    </xf>
    <xf numFmtId="166" fontId="18" fillId="0" borderId="0" xfId="0" applyNumberFormat="1" applyFont="1" applyBorder="1" applyAlignment="1">
      <alignment vertical="center"/>
    </xf>
    <xf numFmtId="166" fontId="18" fillId="0" borderId="15" xfId="0" applyNumberFormat="1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28" fillId="0" borderId="22" xfId="0" applyFont="1" applyBorder="1" applyAlignment="1" applyProtection="1">
      <alignment horizontal="center" vertical="center"/>
      <protection locked="0"/>
    </xf>
    <xf numFmtId="49" fontId="28" fillId="0" borderId="22" xfId="0" applyNumberFormat="1" applyFont="1" applyBorder="1" applyAlignment="1" applyProtection="1">
      <alignment horizontal="left" vertical="center" wrapText="1"/>
      <protection locked="0"/>
    </xf>
    <xf numFmtId="0" fontId="28" fillId="0" borderId="22" xfId="0" applyFont="1" applyBorder="1" applyAlignment="1" applyProtection="1">
      <alignment horizontal="left" vertical="center" wrapText="1"/>
      <protection locked="0"/>
    </xf>
    <xf numFmtId="0" fontId="28" fillId="0" borderId="22" xfId="0" applyFont="1" applyBorder="1" applyAlignment="1" applyProtection="1">
      <alignment horizontal="center" vertical="center" wrapText="1"/>
      <protection locked="0"/>
    </xf>
    <xf numFmtId="167" fontId="28" fillId="0" borderId="22" xfId="0" applyNumberFormat="1" applyFont="1" applyBorder="1" applyAlignment="1" applyProtection="1">
      <alignment vertical="center"/>
      <protection locked="0"/>
    </xf>
    <xf numFmtId="4" fontId="28" fillId="0" borderId="22" xfId="0" applyNumberFormat="1" applyFont="1" applyBorder="1" applyAlignment="1" applyProtection="1">
      <alignment vertical="center"/>
      <protection locked="0"/>
    </xf>
    <xf numFmtId="0" fontId="29" fillId="0" borderId="22" xfId="0" applyFont="1" applyBorder="1" applyAlignment="1" applyProtection="1">
      <alignment vertical="center"/>
      <protection locked="0"/>
    </xf>
    <xf numFmtId="0" fontId="29" fillId="0" borderId="3" xfId="0" applyFont="1" applyBorder="1" applyAlignment="1">
      <alignment vertical="center"/>
    </xf>
    <xf numFmtId="0" fontId="28" fillId="0" borderId="14" xfId="0" applyFont="1" applyBorder="1" applyAlignment="1">
      <alignment horizontal="left" vertical="center"/>
    </xf>
    <xf numFmtId="0" fontId="28" fillId="0" borderId="0" xfId="0" applyFont="1" applyBorder="1" applyAlignment="1">
      <alignment horizontal="center" vertical="center"/>
    </xf>
    <xf numFmtId="0" fontId="18" fillId="0" borderId="19" xfId="0" applyFont="1" applyBorder="1" applyAlignment="1">
      <alignment horizontal="left" vertical="center"/>
    </xf>
    <xf numFmtId="0" fontId="18" fillId="0" borderId="20" xfId="0" applyFont="1" applyBorder="1" applyAlignment="1">
      <alignment horizontal="center" vertical="center"/>
    </xf>
    <xf numFmtId="166" fontId="18" fillId="0" borderId="20" xfId="0" applyNumberFormat="1" applyFont="1" applyBorder="1" applyAlignment="1">
      <alignment vertical="center"/>
    </xf>
    <xf numFmtId="166" fontId="18" fillId="0" borderId="21" xfId="0" applyNumberFormat="1" applyFont="1" applyBorder="1" applyAlignment="1">
      <alignment vertical="center"/>
    </xf>
    <xf numFmtId="14" fontId="0" fillId="0" borderId="0" xfId="0" applyNumberFormat="1"/>
    <xf numFmtId="0" fontId="0" fillId="0" borderId="0" xfId="0" applyBorder="1" applyAlignment="1">
      <alignment horizontal="center" vertical="center" wrapText="1"/>
    </xf>
    <xf numFmtId="0" fontId="17" fillId="4" borderId="24" xfId="0" applyFont="1" applyFill="1" applyBorder="1" applyAlignment="1">
      <alignment horizontal="center" vertical="center" wrapText="1"/>
    </xf>
    <xf numFmtId="0" fontId="17" fillId="4" borderId="2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4" fontId="12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3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4" fontId="22" fillId="0" borderId="0" xfId="0" applyNumberFormat="1" applyFont="1" applyAlignment="1">
      <alignment vertical="center"/>
    </xf>
    <xf numFmtId="0" fontId="22" fillId="0" borderId="0" xfId="0" applyFont="1" applyAlignment="1">
      <alignment vertical="center"/>
    </xf>
    <xf numFmtId="0" fontId="21" fillId="0" borderId="0" xfId="0" applyFont="1" applyAlignment="1">
      <alignment horizontal="left" vertical="center" wrapText="1"/>
    </xf>
    <xf numFmtId="4" fontId="19" fillId="0" borderId="0" xfId="0" applyNumberFormat="1" applyFont="1" applyAlignment="1">
      <alignment horizontal="right" vertical="center"/>
    </xf>
    <xf numFmtId="4" fontId="19" fillId="0" borderId="0" xfId="0" applyNumberFormat="1" applyFont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7" fillId="4" borderId="6" xfId="0" applyFont="1" applyFill="1" applyBorder="1" applyAlignment="1">
      <alignment horizontal="center" vertical="center"/>
    </xf>
    <xf numFmtId="0" fontId="17" fillId="4" borderId="7" xfId="0" applyFont="1" applyFill="1" applyBorder="1" applyAlignment="1">
      <alignment horizontal="left" vertical="center"/>
    </xf>
    <xf numFmtId="0" fontId="17" fillId="4" borderId="7" xfId="0" applyFont="1" applyFill="1" applyBorder="1" applyAlignment="1">
      <alignment horizontal="center" vertical="center"/>
    </xf>
    <xf numFmtId="0" fontId="17" fillId="4" borderId="7" xfId="0" applyFont="1" applyFill="1" applyBorder="1" applyAlignment="1">
      <alignment horizontal="right" vertical="center"/>
    </xf>
    <xf numFmtId="0" fontId="17" fillId="4" borderId="8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left" vertical="center"/>
    </xf>
    <xf numFmtId="0" fontId="16" fillId="0" borderId="14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8" xfId="0" applyFont="1" applyFill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2">
    <cellStyle name="Hypertextové prepojenie" xfId="1" builtinId="8"/>
    <cellStyle name="normálne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333375</xdr:colOff>
      <xdr:row>50</xdr:row>
      <xdr:rowOff>28575</xdr:rowOff>
    </xdr:from>
    <xdr:to>
      <xdr:col>9</xdr:col>
      <xdr:colOff>695325</xdr:colOff>
      <xdr:row>58</xdr:row>
      <xdr:rowOff>104775</xdr:rowOff>
    </xdr:to>
    <xdr:pic>
      <xdr:nvPicPr>
        <xdr:cNvPr id="2" name="Picture 2" descr="podpis">
          <a:extLst>
            <a:ext uri="{FF2B5EF4-FFF2-40B4-BE49-F238E27FC236}">
              <a16:creationId xmlns="" xmlns:a16="http://schemas.microsoft.com/office/drawing/2014/main" id="{3C8CF548-5332-4E5F-9619-0B36F904E7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248275" y="8162925"/>
          <a:ext cx="2600325" cy="1219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476250</xdr:colOff>
      <xdr:row>68</xdr:row>
      <xdr:rowOff>9525</xdr:rowOff>
    </xdr:from>
    <xdr:to>
      <xdr:col>5</xdr:col>
      <xdr:colOff>2647951</xdr:colOff>
      <xdr:row>75</xdr:row>
      <xdr:rowOff>133351</xdr:rowOff>
    </xdr:to>
    <xdr:pic>
      <xdr:nvPicPr>
        <xdr:cNvPr id="3" name="Obrázok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2486025" y="10753725"/>
          <a:ext cx="2171701" cy="11239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M97"/>
  <sheetViews>
    <sheetView showGridLines="0" workbookViewId="0"/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>
      <c r="A1" s="13" t="s">
        <v>0</v>
      </c>
      <c r="AZ1" s="13" t="s">
        <v>1</v>
      </c>
      <c r="BA1" s="13" t="s">
        <v>2</v>
      </c>
      <c r="BB1" s="13" t="s">
        <v>1</v>
      </c>
      <c r="BT1" s="13" t="s">
        <v>3</v>
      </c>
      <c r="BU1" s="13" t="s">
        <v>3</v>
      </c>
      <c r="BV1" s="13" t="s">
        <v>4</v>
      </c>
    </row>
    <row r="2" spans="1:74" s="1" customFormat="1" ht="36.950000000000003" customHeight="1">
      <c r="AR2" s="175" t="s">
        <v>5</v>
      </c>
      <c r="AS2" s="161"/>
      <c r="AT2" s="161"/>
      <c r="AU2" s="161"/>
      <c r="AV2" s="161"/>
      <c r="AW2" s="161"/>
      <c r="AX2" s="161"/>
      <c r="AY2" s="161"/>
      <c r="AZ2" s="161"/>
      <c r="BA2" s="161"/>
      <c r="BB2" s="161"/>
      <c r="BC2" s="161"/>
      <c r="BD2" s="161"/>
      <c r="BE2" s="161"/>
      <c r="BS2" s="14" t="s">
        <v>6</v>
      </c>
      <c r="BT2" s="14" t="s">
        <v>7</v>
      </c>
    </row>
    <row r="3" spans="1:74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7</v>
      </c>
    </row>
    <row r="4" spans="1:74" s="1" customFormat="1" ht="24.95" customHeight="1">
      <c r="B4" s="17"/>
      <c r="D4" s="18" t="s">
        <v>8</v>
      </c>
      <c r="AR4" s="17"/>
      <c r="AS4" s="19" t="s">
        <v>9</v>
      </c>
      <c r="BS4" s="14" t="s">
        <v>10</v>
      </c>
    </row>
    <row r="5" spans="1:74" s="1" customFormat="1" ht="12" customHeight="1">
      <c r="B5" s="17"/>
      <c r="D5" s="20" t="s">
        <v>11</v>
      </c>
      <c r="K5" s="160" t="s">
        <v>12</v>
      </c>
      <c r="L5" s="161"/>
      <c r="M5" s="161"/>
      <c r="N5" s="161"/>
      <c r="O5" s="161"/>
      <c r="P5" s="161"/>
      <c r="Q5" s="161"/>
      <c r="R5" s="161"/>
      <c r="S5" s="161"/>
      <c r="T5" s="161"/>
      <c r="U5" s="161"/>
      <c r="V5" s="161"/>
      <c r="W5" s="161"/>
      <c r="X5" s="161"/>
      <c r="Y5" s="161"/>
      <c r="Z5" s="161"/>
      <c r="AA5" s="161"/>
      <c r="AB5" s="161"/>
      <c r="AC5" s="161"/>
      <c r="AD5" s="161"/>
      <c r="AE5" s="161"/>
      <c r="AF5" s="161"/>
      <c r="AG5" s="161"/>
      <c r="AH5" s="161"/>
      <c r="AI5" s="161"/>
      <c r="AJ5" s="161"/>
      <c r="AK5" s="161"/>
      <c r="AL5" s="161"/>
      <c r="AM5" s="161"/>
      <c r="AN5" s="161"/>
      <c r="AO5" s="161"/>
      <c r="AR5" s="17"/>
      <c r="BS5" s="14" t="s">
        <v>6</v>
      </c>
    </row>
    <row r="6" spans="1:74" s="1" customFormat="1" ht="36.950000000000003" customHeight="1">
      <c r="B6" s="17"/>
      <c r="D6" s="22" t="s">
        <v>13</v>
      </c>
      <c r="K6" s="162" t="s">
        <v>14</v>
      </c>
      <c r="L6" s="161"/>
      <c r="M6" s="161"/>
      <c r="N6" s="161"/>
      <c r="O6" s="161"/>
      <c r="P6" s="161"/>
      <c r="Q6" s="161"/>
      <c r="R6" s="161"/>
      <c r="S6" s="161"/>
      <c r="T6" s="161"/>
      <c r="U6" s="161"/>
      <c r="V6" s="161"/>
      <c r="W6" s="161"/>
      <c r="X6" s="161"/>
      <c r="Y6" s="161"/>
      <c r="Z6" s="161"/>
      <c r="AA6" s="161"/>
      <c r="AB6" s="161"/>
      <c r="AC6" s="161"/>
      <c r="AD6" s="161"/>
      <c r="AE6" s="161"/>
      <c r="AF6" s="161"/>
      <c r="AG6" s="161"/>
      <c r="AH6" s="161"/>
      <c r="AI6" s="161"/>
      <c r="AJ6" s="161"/>
      <c r="AK6" s="161"/>
      <c r="AL6" s="161"/>
      <c r="AM6" s="161"/>
      <c r="AN6" s="161"/>
      <c r="AO6" s="161"/>
      <c r="AR6" s="17"/>
      <c r="BS6" s="14" t="s">
        <v>6</v>
      </c>
    </row>
    <row r="7" spans="1:74" s="1" customFormat="1" ht="12" customHeight="1">
      <c r="B7" s="17"/>
      <c r="D7" s="23" t="s">
        <v>15</v>
      </c>
      <c r="K7" s="21" t="s">
        <v>1</v>
      </c>
      <c r="AK7" s="23" t="s">
        <v>16</v>
      </c>
      <c r="AN7" s="21" t="s">
        <v>1</v>
      </c>
      <c r="AR7" s="17"/>
      <c r="BS7" s="14" t="s">
        <v>6</v>
      </c>
    </row>
    <row r="8" spans="1:74" s="1" customFormat="1" ht="12" customHeight="1">
      <c r="B8" s="17"/>
      <c r="D8" s="23" t="s">
        <v>17</v>
      </c>
      <c r="K8" s="21" t="s">
        <v>18</v>
      </c>
      <c r="AK8" s="23" t="s">
        <v>19</v>
      </c>
      <c r="AN8" s="21" t="s">
        <v>20</v>
      </c>
      <c r="AR8" s="17"/>
      <c r="BS8" s="14" t="s">
        <v>6</v>
      </c>
    </row>
    <row r="9" spans="1:74" s="1" customFormat="1" ht="14.45" customHeight="1">
      <c r="B9" s="17"/>
      <c r="AR9" s="17"/>
      <c r="BS9" s="14" t="s">
        <v>6</v>
      </c>
    </row>
    <row r="10" spans="1:74" s="1" customFormat="1" ht="12" customHeight="1">
      <c r="B10" s="17"/>
      <c r="D10" s="23" t="s">
        <v>21</v>
      </c>
      <c r="AK10" s="23" t="s">
        <v>22</v>
      </c>
      <c r="AN10" s="21" t="s">
        <v>23</v>
      </c>
      <c r="AR10" s="17"/>
      <c r="BS10" s="14" t="s">
        <v>6</v>
      </c>
    </row>
    <row r="11" spans="1:74" s="1" customFormat="1" ht="18.399999999999999" customHeight="1">
      <c r="B11" s="17"/>
      <c r="E11" s="21" t="s">
        <v>24</v>
      </c>
      <c r="AK11" s="23" t="s">
        <v>25</v>
      </c>
      <c r="AN11" s="21" t="s">
        <v>26</v>
      </c>
      <c r="AR11" s="17"/>
      <c r="BS11" s="14" t="s">
        <v>6</v>
      </c>
    </row>
    <row r="12" spans="1:74" s="1" customFormat="1" ht="6.95" customHeight="1">
      <c r="B12" s="17"/>
      <c r="AR12" s="17"/>
      <c r="BS12" s="14" t="s">
        <v>6</v>
      </c>
    </row>
    <row r="13" spans="1:74" s="1" customFormat="1" ht="12" customHeight="1">
      <c r="B13" s="17"/>
      <c r="D13" s="23" t="s">
        <v>27</v>
      </c>
      <c r="AK13" s="23" t="s">
        <v>22</v>
      </c>
      <c r="AN13" s="21" t="s">
        <v>1</v>
      </c>
      <c r="AR13" s="17"/>
      <c r="BS13" s="14" t="s">
        <v>6</v>
      </c>
    </row>
    <row r="14" spans="1:74" ht="12.75">
      <c r="B14" s="17"/>
      <c r="E14" s="21" t="s">
        <v>28</v>
      </c>
      <c r="AK14" s="23" t="s">
        <v>25</v>
      </c>
      <c r="AN14" s="21" t="s">
        <v>1</v>
      </c>
      <c r="AR14" s="17"/>
      <c r="BS14" s="14" t="s">
        <v>6</v>
      </c>
    </row>
    <row r="15" spans="1:74" s="1" customFormat="1" ht="6.95" customHeight="1">
      <c r="B15" s="17"/>
      <c r="AR15" s="17"/>
      <c r="BS15" s="14" t="s">
        <v>3</v>
      </c>
    </row>
    <row r="16" spans="1:74" s="1" customFormat="1" ht="12" customHeight="1">
      <c r="B16" s="17"/>
      <c r="D16" s="23" t="s">
        <v>29</v>
      </c>
      <c r="AK16" s="23" t="s">
        <v>22</v>
      </c>
      <c r="AN16" s="21" t="s">
        <v>1</v>
      </c>
      <c r="AR16" s="17"/>
      <c r="BS16" s="14" t="s">
        <v>3</v>
      </c>
    </row>
    <row r="17" spans="1:71" s="1" customFormat="1" ht="18.399999999999999" customHeight="1">
      <c r="B17" s="17"/>
      <c r="E17" s="21" t="s">
        <v>30</v>
      </c>
      <c r="AK17" s="23" t="s">
        <v>25</v>
      </c>
      <c r="AN17" s="21" t="s">
        <v>1</v>
      </c>
      <c r="AR17" s="17"/>
      <c r="BS17" s="14" t="s">
        <v>31</v>
      </c>
    </row>
    <row r="18" spans="1:71" s="1" customFormat="1" ht="6.95" customHeight="1">
      <c r="B18" s="17"/>
      <c r="AR18" s="17"/>
      <c r="BS18" s="14" t="s">
        <v>6</v>
      </c>
    </row>
    <row r="19" spans="1:71" s="1" customFormat="1" ht="12" customHeight="1">
      <c r="B19" s="17"/>
      <c r="D19" s="23" t="s">
        <v>32</v>
      </c>
      <c r="AK19" s="23" t="s">
        <v>22</v>
      </c>
      <c r="AN19" s="21" t="s">
        <v>33</v>
      </c>
      <c r="AR19" s="17"/>
      <c r="BS19" s="14" t="s">
        <v>6</v>
      </c>
    </row>
    <row r="20" spans="1:71" s="1" customFormat="1" ht="18.399999999999999" customHeight="1">
      <c r="B20" s="17"/>
      <c r="E20" s="21" t="s">
        <v>34</v>
      </c>
      <c r="AK20" s="23" t="s">
        <v>25</v>
      </c>
      <c r="AN20" s="21" t="s">
        <v>35</v>
      </c>
      <c r="AR20" s="17"/>
      <c r="BS20" s="14" t="s">
        <v>31</v>
      </c>
    </row>
    <row r="21" spans="1:71" s="1" customFormat="1" ht="6.95" customHeight="1">
      <c r="B21" s="17"/>
      <c r="AR21" s="17"/>
    </row>
    <row r="22" spans="1:71" s="1" customFormat="1" ht="12" customHeight="1">
      <c r="B22" s="17"/>
      <c r="D22" s="23" t="s">
        <v>36</v>
      </c>
      <c r="AR22" s="17"/>
    </row>
    <row r="23" spans="1:71" s="1" customFormat="1" ht="16.5" customHeight="1">
      <c r="B23" s="17"/>
      <c r="E23" s="163" t="s">
        <v>1</v>
      </c>
      <c r="F23" s="163"/>
      <c r="G23" s="163"/>
      <c r="H23" s="163"/>
      <c r="I23" s="163"/>
      <c r="J23" s="163"/>
      <c r="K23" s="163"/>
      <c r="L23" s="163"/>
      <c r="M23" s="163"/>
      <c r="N23" s="163"/>
      <c r="O23" s="163"/>
      <c r="P23" s="163"/>
      <c r="Q23" s="163"/>
      <c r="R23" s="163"/>
      <c r="S23" s="163"/>
      <c r="T23" s="163"/>
      <c r="U23" s="163"/>
      <c r="V23" s="163"/>
      <c r="W23" s="163"/>
      <c r="X23" s="163"/>
      <c r="Y23" s="163"/>
      <c r="Z23" s="163"/>
      <c r="AA23" s="163"/>
      <c r="AB23" s="163"/>
      <c r="AC23" s="163"/>
      <c r="AD23" s="163"/>
      <c r="AE23" s="163"/>
      <c r="AF23" s="163"/>
      <c r="AG23" s="163"/>
      <c r="AH23" s="163"/>
      <c r="AI23" s="163"/>
      <c r="AJ23" s="163"/>
      <c r="AK23" s="163"/>
      <c r="AL23" s="163"/>
      <c r="AM23" s="163"/>
      <c r="AN23" s="163"/>
      <c r="AR23" s="17"/>
    </row>
    <row r="24" spans="1:71" s="1" customFormat="1" ht="6.95" customHeight="1">
      <c r="B24" s="17"/>
      <c r="AR24" s="17"/>
    </row>
    <row r="25" spans="1:71" s="1" customFormat="1" ht="6.95" customHeight="1">
      <c r="B25" s="17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R25" s="17"/>
    </row>
    <row r="26" spans="1:71" s="2" customFormat="1" ht="25.9" customHeight="1">
      <c r="A26" s="26"/>
      <c r="B26" s="27"/>
      <c r="C26" s="26"/>
      <c r="D26" s="28" t="s">
        <v>37</v>
      </c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164">
        <f>ROUND(AG94,2)</f>
        <v>0</v>
      </c>
      <c r="AL26" s="165"/>
      <c r="AM26" s="165"/>
      <c r="AN26" s="165"/>
      <c r="AO26" s="165"/>
      <c r="AP26" s="26"/>
      <c r="AQ26" s="26"/>
      <c r="AR26" s="27"/>
      <c r="BE26" s="26"/>
    </row>
    <row r="27" spans="1:71" s="2" customFormat="1" ht="6.95" customHeight="1">
      <c r="A27" s="26"/>
      <c r="B27" s="27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7"/>
      <c r="BE27" s="26"/>
    </row>
    <row r="28" spans="1:71" s="2" customFormat="1" ht="12.75">
      <c r="A28" s="26"/>
      <c r="B28" s="27"/>
      <c r="C28" s="26"/>
      <c r="D28" s="26"/>
      <c r="E28" s="26"/>
      <c r="F28" s="26"/>
      <c r="G28" s="26"/>
      <c r="H28" s="26"/>
      <c r="I28" s="26"/>
      <c r="J28" s="26"/>
      <c r="K28" s="26"/>
      <c r="L28" s="166" t="s">
        <v>38</v>
      </c>
      <c r="M28" s="166"/>
      <c r="N28" s="166"/>
      <c r="O28" s="166"/>
      <c r="P28" s="166"/>
      <c r="Q28" s="26"/>
      <c r="R28" s="26"/>
      <c r="S28" s="26"/>
      <c r="T28" s="26"/>
      <c r="U28" s="26"/>
      <c r="V28" s="26"/>
      <c r="W28" s="166" t="s">
        <v>39</v>
      </c>
      <c r="X28" s="166"/>
      <c r="Y28" s="166"/>
      <c r="Z28" s="166"/>
      <c r="AA28" s="166"/>
      <c r="AB28" s="166"/>
      <c r="AC28" s="166"/>
      <c r="AD28" s="166"/>
      <c r="AE28" s="166"/>
      <c r="AF28" s="26"/>
      <c r="AG28" s="26"/>
      <c r="AH28" s="26"/>
      <c r="AI28" s="26"/>
      <c r="AJ28" s="26"/>
      <c r="AK28" s="166" t="s">
        <v>40</v>
      </c>
      <c r="AL28" s="166"/>
      <c r="AM28" s="166"/>
      <c r="AN28" s="166"/>
      <c r="AO28" s="166"/>
      <c r="AP28" s="26"/>
      <c r="AQ28" s="26"/>
      <c r="AR28" s="27"/>
      <c r="BE28" s="26"/>
    </row>
    <row r="29" spans="1:71" s="3" customFormat="1" ht="14.45" customHeight="1">
      <c r="B29" s="31"/>
      <c r="D29" s="23" t="s">
        <v>41</v>
      </c>
      <c r="F29" s="23" t="s">
        <v>42</v>
      </c>
      <c r="L29" s="169">
        <v>0.2</v>
      </c>
      <c r="M29" s="168"/>
      <c r="N29" s="168"/>
      <c r="O29" s="168"/>
      <c r="P29" s="168"/>
      <c r="W29" s="167">
        <f>ROUND(AZ94, 2)</f>
        <v>0</v>
      </c>
      <c r="X29" s="168"/>
      <c r="Y29" s="168"/>
      <c r="Z29" s="168"/>
      <c r="AA29" s="168"/>
      <c r="AB29" s="168"/>
      <c r="AC29" s="168"/>
      <c r="AD29" s="168"/>
      <c r="AE29" s="168"/>
      <c r="AK29" s="167">
        <f>ROUND(AV94, 2)</f>
        <v>0</v>
      </c>
      <c r="AL29" s="168"/>
      <c r="AM29" s="168"/>
      <c r="AN29" s="168"/>
      <c r="AO29" s="168"/>
      <c r="AR29" s="31"/>
    </row>
    <row r="30" spans="1:71" s="3" customFormat="1" ht="14.45" customHeight="1">
      <c r="B30" s="31"/>
      <c r="F30" s="23" t="s">
        <v>43</v>
      </c>
      <c r="L30" s="169">
        <v>0.2</v>
      </c>
      <c r="M30" s="168"/>
      <c r="N30" s="168"/>
      <c r="O30" s="168"/>
      <c r="P30" s="168"/>
      <c r="W30" s="167">
        <f>ROUND(BA94, 2)</f>
        <v>0</v>
      </c>
      <c r="X30" s="168"/>
      <c r="Y30" s="168"/>
      <c r="Z30" s="168"/>
      <c r="AA30" s="168"/>
      <c r="AB30" s="168"/>
      <c r="AC30" s="168"/>
      <c r="AD30" s="168"/>
      <c r="AE30" s="168"/>
      <c r="AK30" s="167">
        <f>ROUND(AW94, 2)</f>
        <v>0</v>
      </c>
      <c r="AL30" s="168"/>
      <c r="AM30" s="168"/>
      <c r="AN30" s="168"/>
      <c r="AO30" s="168"/>
      <c r="AR30" s="31"/>
    </row>
    <row r="31" spans="1:71" s="3" customFormat="1" ht="14.45" hidden="1" customHeight="1">
      <c r="B31" s="31"/>
      <c r="F31" s="23" t="s">
        <v>44</v>
      </c>
      <c r="L31" s="169">
        <v>0.2</v>
      </c>
      <c r="M31" s="168"/>
      <c r="N31" s="168"/>
      <c r="O31" s="168"/>
      <c r="P31" s="168"/>
      <c r="W31" s="167">
        <f>ROUND(BB94, 2)</f>
        <v>0</v>
      </c>
      <c r="X31" s="168"/>
      <c r="Y31" s="168"/>
      <c r="Z31" s="168"/>
      <c r="AA31" s="168"/>
      <c r="AB31" s="168"/>
      <c r="AC31" s="168"/>
      <c r="AD31" s="168"/>
      <c r="AE31" s="168"/>
      <c r="AK31" s="167">
        <v>0</v>
      </c>
      <c r="AL31" s="168"/>
      <c r="AM31" s="168"/>
      <c r="AN31" s="168"/>
      <c r="AO31" s="168"/>
      <c r="AR31" s="31"/>
    </row>
    <row r="32" spans="1:71" s="3" customFormat="1" ht="14.45" hidden="1" customHeight="1">
      <c r="B32" s="31"/>
      <c r="F32" s="23" t="s">
        <v>45</v>
      </c>
      <c r="L32" s="169">
        <v>0.2</v>
      </c>
      <c r="M32" s="168"/>
      <c r="N32" s="168"/>
      <c r="O32" s="168"/>
      <c r="P32" s="168"/>
      <c r="W32" s="167">
        <f>ROUND(BC94, 2)</f>
        <v>0</v>
      </c>
      <c r="X32" s="168"/>
      <c r="Y32" s="168"/>
      <c r="Z32" s="168"/>
      <c r="AA32" s="168"/>
      <c r="AB32" s="168"/>
      <c r="AC32" s="168"/>
      <c r="AD32" s="168"/>
      <c r="AE32" s="168"/>
      <c r="AK32" s="167">
        <v>0</v>
      </c>
      <c r="AL32" s="168"/>
      <c r="AM32" s="168"/>
      <c r="AN32" s="168"/>
      <c r="AO32" s="168"/>
      <c r="AR32" s="31"/>
    </row>
    <row r="33" spans="1:57" s="3" customFormat="1" ht="14.45" hidden="1" customHeight="1">
      <c r="B33" s="31"/>
      <c r="F33" s="23" t="s">
        <v>46</v>
      </c>
      <c r="L33" s="169">
        <v>0</v>
      </c>
      <c r="M33" s="168"/>
      <c r="N33" s="168"/>
      <c r="O33" s="168"/>
      <c r="P33" s="168"/>
      <c r="W33" s="167">
        <f>ROUND(BD94, 2)</f>
        <v>0</v>
      </c>
      <c r="X33" s="168"/>
      <c r="Y33" s="168"/>
      <c r="Z33" s="168"/>
      <c r="AA33" s="168"/>
      <c r="AB33" s="168"/>
      <c r="AC33" s="168"/>
      <c r="AD33" s="168"/>
      <c r="AE33" s="168"/>
      <c r="AK33" s="167">
        <v>0</v>
      </c>
      <c r="AL33" s="168"/>
      <c r="AM33" s="168"/>
      <c r="AN33" s="168"/>
      <c r="AO33" s="168"/>
      <c r="AR33" s="31"/>
    </row>
    <row r="34" spans="1:57" s="2" customFormat="1" ht="6.95" customHeight="1">
      <c r="A34" s="26"/>
      <c r="B34" s="27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7"/>
      <c r="BE34" s="26"/>
    </row>
    <row r="35" spans="1:57" s="2" customFormat="1" ht="25.9" customHeight="1">
      <c r="A35" s="26"/>
      <c r="B35" s="27"/>
      <c r="C35" s="32"/>
      <c r="D35" s="33" t="s">
        <v>47</v>
      </c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5" t="s">
        <v>48</v>
      </c>
      <c r="U35" s="34"/>
      <c r="V35" s="34"/>
      <c r="W35" s="34"/>
      <c r="X35" s="190" t="s">
        <v>49</v>
      </c>
      <c r="Y35" s="191"/>
      <c r="Z35" s="191"/>
      <c r="AA35" s="191"/>
      <c r="AB35" s="191"/>
      <c r="AC35" s="34"/>
      <c r="AD35" s="34"/>
      <c r="AE35" s="34"/>
      <c r="AF35" s="34"/>
      <c r="AG35" s="34"/>
      <c r="AH35" s="34"/>
      <c r="AI35" s="34"/>
      <c r="AJ35" s="34"/>
      <c r="AK35" s="192">
        <f>SUM(AK26:AK33)</f>
        <v>0</v>
      </c>
      <c r="AL35" s="191"/>
      <c r="AM35" s="191"/>
      <c r="AN35" s="191"/>
      <c r="AO35" s="193"/>
      <c r="AP35" s="32"/>
      <c r="AQ35" s="32"/>
      <c r="AR35" s="27"/>
      <c r="BE35" s="26"/>
    </row>
    <row r="36" spans="1:57" s="2" customFormat="1" ht="6.95" customHeight="1">
      <c r="A36" s="26"/>
      <c r="B36" s="27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7"/>
      <c r="BE36" s="26"/>
    </row>
    <row r="37" spans="1:57" s="2" customFormat="1" ht="14.45" customHeight="1">
      <c r="A37" s="26"/>
      <c r="B37" s="27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7"/>
      <c r="BE37" s="26"/>
    </row>
    <row r="38" spans="1:57" s="1" customFormat="1" ht="14.45" customHeight="1">
      <c r="B38" s="17"/>
      <c r="AR38" s="17"/>
    </row>
    <row r="39" spans="1:57" s="1" customFormat="1" ht="14.45" customHeight="1">
      <c r="B39" s="17"/>
      <c r="AR39" s="17"/>
    </row>
    <row r="40" spans="1:57" s="1" customFormat="1" ht="14.45" customHeight="1">
      <c r="B40" s="17"/>
      <c r="AR40" s="17"/>
    </row>
    <row r="41" spans="1:57" s="1" customFormat="1" ht="14.45" customHeight="1">
      <c r="B41" s="17"/>
      <c r="AR41" s="17"/>
    </row>
    <row r="42" spans="1:57" s="1" customFormat="1" ht="14.45" customHeight="1">
      <c r="B42" s="17"/>
      <c r="AR42" s="17"/>
    </row>
    <row r="43" spans="1:57" s="1" customFormat="1" ht="14.45" customHeight="1">
      <c r="B43" s="17"/>
      <c r="AR43" s="17"/>
    </row>
    <row r="44" spans="1:57" s="1" customFormat="1" ht="14.45" customHeight="1">
      <c r="B44" s="17"/>
      <c r="AR44" s="17"/>
    </row>
    <row r="45" spans="1:57" s="1" customFormat="1" ht="14.45" customHeight="1">
      <c r="B45" s="17"/>
      <c r="AR45" s="17"/>
    </row>
    <row r="46" spans="1:57" s="1" customFormat="1" ht="14.45" customHeight="1">
      <c r="B46" s="17"/>
      <c r="AR46" s="17"/>
    </row>
    <row r="47" spans="1:57" s="1" customFormat="1" ht="14.45" customHeight="1">
      <c r="B47" s="17"/>
      <c r="AR47" s="17"/>
    </row>
    <row r="48" spans="1:57" s="1" customFormat="1" ht="14.45" customHeight="1">
      <c r="B48" s="17"/>
      <c r="AR48" s="17"/>
    </row>
    <row r="49" spans="1:57" s="2" customFormat="1" ht="14.45" customHeight="1">
      <c r="B49" s="36"/>
      <c r="D49" s="37" t="s">
        <v>50</v>
      </c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7" t="s">
        <v>51</v>
      </c>
      <c r="AI49" s="38"/>
      <c r="AJ49" s="38"/>
      <c r="AK49" s="38"/>
      <c r="AL49" s="38"/>
      <c r="AM49" s="38"/>
      <c r="AN49" s="38"/>
      <c r="AO49" s="38"/>
      <c r="AR49" s="36"/>
    </row>
    <row r="50" spans="1:57">
      <c r="B50" s="17"/>
      <c r="AR50" s="17"/>
    </row>
    <row r="51" spans="1:57">
      <c r="B51" s="17"/>
      <c r="AR51" s="17"/>
    </row>
    <row r="52" spans="1:57">
      <c r="B52" s="17"/>
      <c r="AR52" s="17"/>
    </row>
    <row r="53" spans="1:57">
      <c r="B53" s="17"/>
      <c r="AR53" s="17"/>
    </row>
    <row r="54" spans="1:57">
      <c r="B54" s="17"/>
      <c r="AR54" s="17"/>
    </row>
    <row r="55" spans="1:57">
      <c r="B55" s="17"/>
      <c r="AR55" s="17"/>
    </row>
    <row r="56" spans="1:57">
      <c r="B56" s="17"/>
      <c r="AR56" s="17"/>
    </row>
    <row r="57" spans="1:57">
      <c r="B57" s="17"/>
      <c r="AR57" s="17"/>
    </row>
    <row r="58" spans="1:57">
      <c r="B58" s="17"/>
      <c r="AR58" s="17"/>
    </row>
    <row r="59" spans="1:57">
      <c r="B59" s="17"/>
      <c r="AR59" s="17"/>
    </row>
    <row r="60" spans="1:57" s="2" customFormat="1" ht="12.75">
      <c r="A60" s="26"/>
      <c r="B60" s="27"/>
      <c r="C60" s="26"/>
      <c r="D60" s="39" t="s">
        <v>52</v>
      </c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39" t="s">
        <v>53</v>
      </c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39" t="s">
        <v>52</v>
      </c>
      <c r="AI60" s="29"/>
      <c r="AJ60" s="29"/>
      <c r="AK60" s="29"/>
      <c r="AL60" s="29"/>
      <c r="AM60" s="39" t="s">
        <v>53</v>
      </c>
      <c r="AN60" s="29"/>
      <c r="AO60" s="29"/>
      <c r="AP60" s="26"/>
      <c r="AQ60" s="26"/>
      <c r="AR60" s="27"/>
      <c r="BE60" s="26"/>
    </row>
    <row r="61" spans="1:57">
      <c r="B61" s="17"/>
      <c r="AR61" s="17"/>
    </row>
    <row r="62" spans="1:57">
      <c r="B62" s="17"/>
      <c r="AR62" s="17"/>
    </row>
    <row r="63" spans="1:57">
      <c r="B63" s="17"/>
      <c r="AR63" s="17"/>
    </row>
    <row r="64" spans="1:57" s="2" customFormat="1" ht="12.75">
      <c r="A64" s="26"/>
      <c r="B64" s="27"/>
      <c r="C64" s="26"/>
      <c r="D64" s="37" t="s">
        <v>54</v>
      </c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37" t="s">
        <v>55</v>
      </c>
      <c r="AI64" s="40"/>
      <c r="AJ64" s="40"/>
      <c r="AK64" s="40"/>
      <c r="AL64" s="40"/>
      <c r="AM64" s="40"/>
      <c r="AN64" s="40"/>
      <c r="AO64" s="40"/>
      <c r="AP64" s="26"/>
      <c r="AQ64" s="26"/>
      <c r="AR64" s="27"/>
      <c r="BE64" s="26"/>
    </row>
    <row r="65" spans="1:57">
      <c r="B65" s="17"/>
      <c r="AR65" s="17"/>
    </row>
    <row r="66" spans="1:57">
      <c r="B66" s="17"/>
      <c r="AR66" s="17"/>
    </row>
    <row r="67" spans="1:57">
      <c r="B67" s="17"/>
      <c r="AR67" s="17"/>
    </row>
    <row r="68" spans="1:57">
      <c r="B68" s="17"/>
      <c r="AR68" s="17"/>
    </row>
    <row r="69" spans="1:57">
      <c r="B69" s="17"/>
      <c r="AR69" s="17"/>
    </row>
    <row r="70" spans="1:57">
      <c r="B70" s="17"/>
      <c r="AR70" s="17"/>
    </row>
    <row r="71" spans="1:57">
      <c r="B71" s="17"/>
      <c r="AR71" s="17"/>
    </row>
    <row r="72" spans="1:57">
      <c r="B72" s="17"/>
      <c r="AR72" s="17"/>
    </row>
    <row r="73" spans="1:57">
      <c r="B73" s="17"/>
      <c r="AR73" s="17"/>
    </row>
    <row r="74" spans="1:57">
      <c r="B74" s="17"/>
      <c r="AR74" s="17"/>
    </row>
    <row r="75" spans="1:57" s="2" customFormat="1" ht="12.75">
      <c r="A75" s="26"/>
      <c r="B75" s="27"/>
      <c r="C75" s="26"/>
      <c r="D75" s="39" t="s">
        <v>52</v>
      </c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39" t="s">
        <v>53</v>
      </c>
      <c r="W75" s="29"/>
      <c r="X75" s="29"/>
      <c r="Y75" s="29"/>
      <c r="Z75" s="29"/>
      <c r="AA75" s="29"/>
      <c r="AB75" s="29"/>
      <c r="AC75" s="29"/>
      <c r="AD75" s="29"/>
      <c r="AE75" s="29"/>
      <c r="AF75" s="29"/>
      <c r="AG75" s="29"/>
      <c r="AH75" s="39" t="s">
        <v>52</v>
      </c>
      <c r="AI75" s="29"/>
      <c r="AJ75" s="29"/>
      <c r="AK75" s="29"/>
      <c r="AL75" s="29"/>
      <c r="AM75" s="39" t="s">
        <v>53</v>
      </c>
      <c r="AN75" s="29"/>
      <c r="AO75" s="29"/>
      <c r="AP75" s="26"/>
      <c r="AQ75" s="26"/>
      <c r="AR75" s="27"/>
      <c r="BE75" s="26"/>
    </row>
    <row r="76" spans="1:57" s="2" customFormat="1">
      <c r="A76" s="26"/>
      <c r="B76" s="27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26"/>
      <c r="AO76" s="26"/>
      <c r="AP76" s="26"/>
      <c r="AQ76" s="26"/>
      <c r="AR76" s="27"/>
      <c r="BE76" s="26"/>
    </row>
    <row r="77" spans="1:57" s="2" customFormat="1" ht="6.95" customHeight="1">
      <c r="A77" s="26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42"/>
      <c r="AC77" s="42"/>
      <c r="AD77" s="42"/>
      <c r="AE77" s="42"/>
      <c r="AF77" s="42"/>
      <c r="AG77" s="42"/>
      <c r="AH77" s="42"/>
      <c r="AI77" s="42"/>
      <c r="AJ77" s="42"/>
      <c r="AK77" s="42"/>
      <c r="AL77" s="42"/>
      <c r="AM77" s="42"/>
      <c r="AN77" s="42"/>
      <c r="AO77" s="42"/>
      <c r="AP77" s="42"/>
      <c r="AQ77" s="42"/>
      <c r="AR77" s="27"/>
      <c r="BE77" s="26"/>
    </row>
    <row r="81" spans="1:90" s="2" customFormat="1" ht="6.95" customHeight="1">
      <c r="A81" s="26"/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  <c r="AA81" s="44"/>
      <c r="AB81" s="44"/>
      <c r="AC81" s="44"/>
      <c r="AD81" s="44"/>
      <c r="AE81" s="44"/>
      <c r="AF81" s="44"/>
      <c r="AG81" s="44"/>
      <c r="AH81" s="44"/>
      <c r="AI81" s="44"/>
      <c r="AJ81" s="44"/>
      <c r="AK81" s="44"/>
      <c r="AL81" s="44"/>
      <c r="AM81" s="44"/>
      <c r="AN81" s="44"/>
      <c r="AO81" s="44"/>
      <c r="AP81" s="44"/>
      <c r="AQ81" s="44"/>
      <c r="AR81" s="27"/>
      <c r="BE81" s="26"/>
    </row>
    <row r="82" spans="1:90" s="2" customFormat="1" ht="24.95" customHeight="1">
      <c r="A82" s="26"/>
      <c r="B82" s="27"/>
      <c r="C82" s="18" t="s">
        <v>56</v>
      </c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7"/>
      <c r="BE82" s="26"/>
    </row>
    <row r="83" spans="1:90" s="2" customFormat="1" ht="6.95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7"/>
      <c r="BE83" s="26"/>
    </row>
    <row r="84" spans="1:90" s="4" customFormat="1" ht="12" customHeight="1">
      <c r="B84" s="45"/>
      <c r="C84" s="23" t="s">
        <v>11</v>
      </c>
      <c r="L84" s="4" t="str">
        <f>K5</f>
        <v>MILO/07/2020</v>
      </c>
      <c r="AR84" s="45"/>
    </row>
    <row r="85" spans="1:90" s="5" customFormat="1" ht="36.950000000000003" customHeight="1">
      <c r="B85" s="46"/>
      <c r="C85" s="47" t="s">
        <v>13</v>
      </c>
      <c r="L85" s="181" t="str">
        <f>K6</f>
        <v>Odstavná plocha medzi RETAILBOXOM a MsKC v Žiari nad Hronom</v>
      </c>
      <c r="M85" s="182"/>
      <c r="N85" s="182"/>
      <c r="O85" s="182"/>
      <c r="P85" s="182"/>
      <c r="Q85" s="182"/>
      <c r="R85" s="182"/>
      <c r="S85" s="182"/>
      <c r="T85" s="182"/>
      <c r="U85" s="182"/>
      <c r="V85" s="182"/>
      <c r="W85" s="182"/>
      <c r="X85" s="182"/>
      <c r="Y85" s="182"/>
      <c r="Z85" s="182"/>
      <c r="AA85" s="182"/>
      <c r="AB85" s="182"/>
      <c r="AC85" s="182"/>
      <c r="AD85" s="182"/>
      <c r="AE85" s="182"/>
      <c r="AF85" s="182"/>
      <c r="AG85" s="182"/>
      <c r="AH85" s="182"/>
      <c r="AI85" s="182"/>
      <c r="AJ85" s="182"/>
      <c r="AK85" s="182"/>
      <c r="AL85" s="182"/>
      <c r="AM85" s="182"/>
      <c r="AN85" s="182"/>
      <c r="AO85" s="182"/>
      <c r="AR85" s="46"/>
    </row>
    <row r="86" spans="1:90" s="2" customFormat="1" ht="6.95" customHeight="1">
      <c r="A86" s="26"/>
      <c r="B86" s="27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  <c r="AI86" s="26"/>
      <c r="AJ86" s="26"/>
      <c r="AK86" s="26"/>
      <c r="AL86" s="26"/>
      <c r="AM86" s="26"/>
      <c r="AN86" s="26"/>
      <c r="AO86" s="26"/>
      <c r="AP86" s="26"/>
      <c r="AQ86" s="26"/>
      <c r="AR86" s="27"/>
      <c r="BE86" s="26"/>
    </row>
    <row r="87" spans="1:90" s="2" customFormat="1" ht="12" customHeight="1">
      <c r="A87" s="26"/>
      <c r="B87" s="27"/>
      <c r="C87" s="23" t="s">
        <v>17</v>
      </c>
      <c r="D87" s="26"/>
      <c r="E87" s="26"/>
      <c r="F87" s="26"/>
      <c r="G87" s="26"/>
      <c r="H87" s="26"/>
      <c r="I87" s="26"/>
      <c r="J87" s="26"/>
      <c r="K87" s="26"/>
      <c r="L87" s="48" t="str">
        <f>IF(K8="","",K8)</f>
        <v>Žiar nad Hronom</v>
      </c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3" t="s">
        <v>19</v>
      </c>
      <c r="AJ87" s="26"/>
      <c r="AK87" s="26"/>
      <c r="AL87" s="26"/>
      <c r="AM87" s="183" t="str">
        <f>IF(AN8= "","",AN8)</f>
        <v>24. 7. 2020</v>
      </c>
      <c r="AN87" s="183"/>
      <c r="AO87" s="26"/>
      <c r="AP87" s="26"/>
      <c r="AQ87" s="26"/>
      <c r="AR87" s="27"/>
      <c r="BE87" s="26"/>
    </row>
    <row r="88" spans="1:90" s="2" customFormat="1" ht="6.95" customHeight="1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6"/>
      <c r="AJ88" s="26"/>
      <c r="AK88" s="26"/>
      <c r="AL88" s="26"/>
      <c r="AM88" s="26"/>
      <c r="AN88" s="26"/>
      <c r="AO88" s="26"/>
      <c r="AP88" s="26"/>
      <c r="AQ88" s="26"/>
      <c r="AR88" s="27"/>
      <c r="BE88" s="26"/>
    </row>
    <row r="89" spans="1:90" s="2" customFormat="1" ht="15.2" customHeight="1">
      <c r="A89" s="26"/>
      <c r="B89" s="27"/>
      <c r="C89" s="23" t="s">
        <v>21</v>
      </c>
      <c r="D89" s="26"/>
      <c r="E89" s="26"/>
      <c r="F89" s="26"/>
      <c r="G89" s="26"/>
      <c r="H89" s="26"/>
      <c r="I89" s="26"/>
      <c r="J89" s="26"/>
      <c r="K89" s="26"/>
      <c r="L89" s="4" t="str">
        <f>IF(E11= "","",E11)</f>
        <v xml:space="preserve">Mesto Žiar nad Hronom - </v>
      </c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3" t="s">
        <v>29</v>
      </c>
      <c r="AJ89" s="26"/>
      <c r="AK89" s="26"/>
      <c r="AL89" s="26"/>
      <c r="AM89" s="184" t="str">
        <f>IF(E17="","",E17)</f>
        <v>Ing. Fronková</v>
      </c>
      <c r="AN89" s="185"/>
      <c r="AO89" s="185"/>
      <c r="AP89" s="185"/>
      <c r="AQ89" s="26"/>
      <c r="AR89" s="27"/>
      <c r="AS89" s="186" t="s">
        <v>57</v>
      </c>
      <c r="AT89" s="187"/>
      <c r="AU89" s="50"/>
      <c r="AV89" s="50"/>
      <c r="AW89" s="50"/>
      <c r="AX89" s="50"/>
      <c r="AY89" s="50"/>
      <c r="AZ89" s="50"/>
      <c r="BA89" s="50"/>
      <c r="BB89" s="50"/>
      <c r="BC89" s="50"/>
      <c r="BD89" s="51"/>
      <c r="BE89" s="26"/>
    </row>
    <row r="90" spans="1:90" s="2" customFormat="1" ht="25.7" customHeight="1">
      <c r="A90" s="26"/>
      <c r="B90" s="27"/>
      <c r="C90" s="23" t="s">
        <v>27</v>
      </c>
      <c r="D90" s="26"/>
      <c r="E90" s="26"/>
      <c r="F90" s="26"/>
      <c r="G90" s="26"/>
      <c r="H90" s="26"/>
      <c r="I90" s="26"/>
      <c r="J90" s="26"/>
      <c r="K90" s="26"/>
      <c r="L90" s="4" t="str">
        <f>IF(E14="","",E14)</f>
        <v xml:space="preserve"> </v>
      </c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26"/>
      <c r="AH90" s="26"/>
      <c r="AI90" s="23" t="s">
        <v>32</v>
      </c>
      <c r="AJ90" s="26"/>
      <c r="AK90" s="26"/>
      <c r="AL90" s="26"/>
      <c r="AM90" s="184" t="str">
        <f>IF(E20="","",E20)</f>
        <v>TECHNICKÉ SLUŽBY Žiar nad Hronom</v>
      </c>
      <c r="AN90" s="185"/>
      <c r="AO90" s="185"/>
      <c r="AP90" s="185"/>
      <c r="AQ90" s="26"/>
      <c r="AR90" s="27"/>
      <c r="AS90" s="188"/>
      <c r="AT90" s="189"/>
      <c r="AU90" s="52"/>
      <c r="AV90" s="52"/>
      <c r="AW90" s="52"/>
      <c r="AX90" s="52"/>
      <c r="AY90" s="52"/>
      <c r="AZ90" s="52"/>
      <c r="BA90" s="52"/>
      <c r="BB90" s="52"/>
      <c r="BC90" s="52"/>
      <c r="BD90" s="53"/>
      <c r="BE90" s="26"/>
    </row>
    <row r="91" spans="1:90" s="2" customFormat="1" ht="10.9" customHeight="1">
      <c r="A91" s="26"/>
      <c r="B91" s="27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6"/>
      <c r="AO91" s="26"/>
      <c r="AP91" s="26"/>
      <c r="AQ91" s="26"/>
      <c r="AR91" s="27"/>
      <c r="AS91" s="188"/>
      <c r="AT91" s="189"/>
      <c r="AU91" s="52"/>
      <c r="AV91" s="52"/>
      <c r="AW91" s="52"/>
      <c r="AX91" s="52"/>
      <c r="AY91" s="52"/>
      <c r="AZ91" s="52"/>
      <c r="BA91" s="52"/>
      <c r="BB91" s="52"/>
      <c r="BC91" s="52"/>
      <c r="BD91" s="53"/>
      <c r="BE91" s="26"/>
    </row>
    <row r="92" spans="1:90" s="2" customFormat="1" ht="29.25" customHeight="1">
      <c r="A92" s="26"/>
      <c r="B92" s="27"/>
      <c r="C92" s="176" t="s">
        <v>58</v>
      </c>
      <c r="D92" s="177"/>
      <c r="E92" s="177"/>
      <c r="F92" s="177"/>
      <c r="G92" s="177"/>
      <c r="H92" s="54"/>
      <c r="I92" s="178" t="s">
        <v>59</v>
      </c>
      <c r="J92" s="177"/>
      <c r="K92" s="177"/>
      <c r="L92" s="177"/>
      <c r="M92" s="177"/>
      <c r="N92" s="177"/>
      <c r="O92" s="177"/>
      <c r="P92" s="177"/>
      <c r="Q92" s="177"/>
      <c r="R92" s="177"/>
      <c r="S92" s="177"/>
      <c r="T92" s="177"/>
      <c r="U92" s="177"/>
      <c r="V92" s="177"/>
      <c r="W92" s="177"/>
      <c r="X92" s="177"/>
      <c r="Y92" s="177"/>
      <c r="Z92" s="177"/>
      <c r="AA92" s="177"/>
      <c r="AB92" s="177"/>
      <c r="AC92" s="177"/>
      <c r="AD92" s="177"/>
      <c r="AE92" s="177"/>
      <c r="AF92" s="177"/>
      <c r="AG92" s="179" t="s">
        <v>60</v>
      </c>
      <c r="AH92" s="177"/>
      <c r="AI92" s="177"/>
      <c r="AJ92" s="177"/>
      <c r="AK92" s="177"/>
      <c r="AL92" s="177"/>
      <c r="AM92" s="177"/>
      <c r="AN92" s="178" t="s">
        <v>61</v>
      </c>
      <c r="AO92" s="177"/>
      <c r="AP92" s="180"/>
      <c r="AQ92" s="55" t="s">
        <v>62</v>
      </c>
      <c r="AR92" s="27"/>
      <c r="AS92" s="56" t="s">
        <v>63</v>
      </c>
      <c r="AT92" s="57" t="s">
        <v>64</v>
      </c>
      <c r="AU92" s="57" t="s">
        <v>65</v>
      </c>
      <c r="AV92" s="57" t="s">
        <v>66</v>
      </c>
      <c r="AW92" s="57" t="s">
        <v>67</v>
      </c>
      <c r="AX92" s="57" t="s">
        <v>68</v>
      </c>
      <c r="AY92" s="57" t="s">
        <v>69</v>
      </c>
      <c r="AZ92" s="57" t="s">
        <v>70</v>
      </c>
      <c r="BA92" s="57" t="s">
        <v>71</v>
      </c>
      <c r="BB92" s="57" t="s">
        <v>72</v>
      </c>
      <c r="BC92" s="57" t="s">
        <v>73</v>
      </c>
      <c r="BD92" s="58" t="s">
        <v>74</v>
      </c>
      <c r="BE92" s="26"/>
    </row>
    <row r="93" spans="1:90" s="2" customFormat="1" ht="10.9" customHeight="1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s="26"/>
      <c r="AI93" s="26"/>
      <c r="AJ93" s="26"/>
      <c r="AK93" s="26"/>
      <c r="AL93" s="26"/>
      <c r="AM93" s="26"/>
      <c r="AN93" s="26"/>
      <c r="AO93" s="26"/>
      <c r="AP93" s="26"/>
      <c r="AQ93" s="26"/>
      <c r="AR93" s="27"/>
      <c r="AS93" s="59"/>
      <c r="AT93" s="60"/>
      <c r="AU93" s="60"/>
      <c r="AV93" s="60"/>
      <c r="AW93" s="60"/>
      <c r="AX93" s="60"/>
      <c r="AY93" s="60"/>
      <c r="AZ93" s="60"/>
      <c r="BA93" s="60"/>
      <c r="BB93" s="60"/>
      <c r="BC93" s="60"/>
      <c r="BD93" s="61"/>
      <c r="BE93" s="26"/>
    </row>
    <row r="94" spans="1:90" s="6" customFormat="1" ht="32.450000000000003" customHeight="1">
      <c r="B94" s="62"/>
      <c r="C94" s="63" t="s">
        <v>75</v>
      </c>
      <c r="D94" s="64"/>
      <c r="E94" s="64"/>
      <c r="F94" s="64"/>
      <c r="G94" s="64"/>
      <c r="H94" s="64"/>
      <c r="I94" s="64"/>
      <c r="J94" s="64"/>
      <c r="K94" s="64"/>
      <c r="L94" s="64"/>
      <c r="M94" s="64"/>
      <c r="N94" s="64"/>
      <c r="O94" s="64"/>
      <c r="P94" s="64"/>
      <c r="Q94" s="64"/>
      <c r="R94" s="64"/>
      <c r="S94" s="64"/>
      <c r="T94" s="64"/>
      <c r="U94" s="64"/>
      <c r="V94" s="64"/>
      <c r="W94" s="64"/>
      <c r="X94" s="64"/>
      <c r="Y94" s="64"/>
      <c r="Z94" s="64"/>
      <c r="AA94" s="64"/>
      <c r="AB94" s="64"/>
      <c r="AC94" s="64"/>
      <c r="AD94" s="64"/>
      <c r="AE94" s="64"/>
      <c r="AF94" s="64"/>
      <c r="AG94" s="173">
        <f>ROUND(AG95,2)</f>
        <v>0</v>
      </c>
      <c r="AH94" s="173"/>
      <c r="AI94" s="173"/>
      <c r="AJ94" s="173"/>
      <c r="AK94" s="173"/>
      <c r="AL94" s="173"/>
      <c r="AM94" s="173"/>
      <c r="AN94" s="174">
        <f>SUM(AG94,AT94)</f>
        <v>0</v>
      </c>
      <c r="AO94" s="174"/>
      <c r="AP94" s="174"/>
      <c r="AQ94" s="66" t="s">
        <v>1</v>
      </c>
      <c r="AR94" s="62"/>
      <c r="AS94" s="67">
        <f>ROUND(AS95,2)</f>
        <v>0</v>
      </c>
      <c r="AT94" s="68">
        <f>ROUND(SUM(AV94:AW94),2)</f>
        <v>0</v>
      </c>
      <c r="AU94" s="69">
        <f>ROUND(AU95,5)</f>
        <v>5502.1798699999999</v>
      </c>
      <c r="AV94" s="68">
        <f>ROUND(AZ94*L29,2)</f>
        <v>0</v>
      </c>
      <c r="AW94" s="68">
        <f>ROUND(BA94*L30,2)</f>
        <v>0</v>
      </c>
      <c r="AX94" s="68">
        <f>ROUND(BB94*L29,2)</f>
        <v>0</v>
      </c>
      <c r="AY94" s="68">
        <f>ROUND(BC94*L30,2)</f>
        <v>0</v>
      </c>
      <c r="AZ94" s="68">
        <f>ROUND(AZ95,2)</f>
        <v>0</v>
      </c>
      <c r="BA94" s="68">
        <f>ROUND(BA95,2)</f>
        <v>0</v>
      </c>
      <c r="BB94" s="68">
        <f>ROUND(BB95,2)</f>
        <v>0</v>
      </c>
      <c r="BC94" s="68">
        <f>ROUND(BC95,2)</f>
        <v>0</v>
      </c>
      <c r="BD94" s="70">
        <f>ROUND(BD95,2)</f>
        <v>0</v>
      </c>
      <c r="BS94" s="71" t="s">
        <v>76</v>
      </c>
      <c r="BT94" s="71" t="s">
        <v>77</v>
      </c>
      <c r="BV94" s="71" t="s">
        <v>78</v>
      </c>
      <c r="BW94" s="71" t="s">
        <v>4</v>
      </c>
      <c r="BX94" s="71" t="s">
        <v>79</v>
      </c>
      <c r="CL94" s="71" t="s">
        <v>1</v>
      </c>
    </row>
    <row r="95" spans="1:90" s="7" customFormat="1" ht="24.75" customHeight="1">
      <c r="A95" s="72" t="s">
        <v>80</v>
      </c>
      <c r="B95" s="73"/>
      <c r="C95" s="74"/>
      <c r="D95" s="172" t="s">
        <v>12</v>
      </c>
      <c r="E95" s="172"/>
      <c r="F95" s="172"/>
      <c r="G95" s="172"/>
      <c r="H95" s="172"/>
      <c r="I95" s="75"/>
      <c r="J95" s="172" t="s">
        <v>14</v>
      </c>
      <c r="K95" s="172"/>
      <c r="L95" s="172"/>
      <c r="M95" s="172"/>
      <c r="N95" s="172"/>
      <c r="O95" s="172"/>
      <c r="P95" s="172"/>
      <c r="Q95" s="172"/>
      <c r="R95" s="172"/>
      <c r="S95" s="172"/>
      <c r="T95" s="172"/>
      <c r="U95" s="172"/>
      <c r="V95" s="172"/>
      <c r="W95" s="172"/>
      <c r="X95" s="172"/>
      <c r="Y95" s="172"/>
      <c r="Z95" s="172"/>
      <c r="AA95" s="172"/>
      <c r="AB95" s="172"/>
      <c r="AC95" s="172"/>
      <c r="AD95" s="172"/>
      <c r="AE95" s="172"/>
      <c r="AF95" s="172"/>
      <c r="AG95" s="170">
        <f>'MILO-07-2020 - Odstavná p...'!J28</f>
        <v>0</v>
      </c>
      <c r="AH95" s="171"/>
      <c r="AI95" s="171"/>
      <c r="AJ95" s="171"/>
      <c r="AK95" s="171"/>
      <c r="AL95" s="171"/>
      <c r="AM95" s="171"/>
      <c r="AN95" s="170">
        <f>SUM(AG95,AT95)</f>
        <v>0</v>
      </c>
      <c r="AO95" s="171"/>
      <c r="AP95" s="171"/>
      <c r="AQ95" s="76" t="s">
        <v>81</v>
      </c>
      <c r="AR95" s="73"/>
      <c r="AS95" s="77">
        <v>0</v>
      </c>
      <c r="AT95" s="78">
        <f>ROUND(SUM(AV95:AW95),2)</f>
        <v>0</v>
      </c>
      <c r="AU95" s="79">
        <f>'MILO-07-2020 - Odstavná p...'!P123</f>
        <v>5502.1798685000003</v>
      </c>
      <c r="AV95" s="78">
        <f>'MILO-07-2020 - Odstavná p...'!J31</f>
        <v>0</v>
      </c>
      <c r="AW95" s="78">
        <f>'MILO-07-2020 - Odstavná p...'!J32</f>
        <v>0</v>
      </c>
      <c r="AX95" s="78">
        <f>'MILO-07-2020 - Odstavná p...'!J33</f>
        <v>0</v>
      </c>
      <c r="AY95" s="78">
        <f>'MILO-07-2020 - Odstavná p...'!J34</f>
        <v>0</v>
      </c>
      <c r="AZ95" s="78">
        <f>'MILO-07-2020 - Odstavná p...'!F31</f>
        <v>0</v>
      </c>
      <c r="BA95" s="78">
        <f>'MILO-07-2020 - Odstavná p...'!F32</f>
        <v>0</v>
      </c>
      <c r="BB95" s="78">
        <f>'MILO-07-2020 - Odstavná p...'!F33</f>
        <v>0</v>
      </c>
      <c r="BC95" s="78">
        <f>'MILO-07-2020 - Odstavná p...'!F34</f>
        <v>0</v>
      </c>
      <c r="BD95" s="80">
        <f>'MILO-07-2020 - Odstavná p...'!F35</f>
        <v>0</v>
      </c>
      <c r="BT95" s="81" t="s">
        <v>82</v>
      </c>
      <c r="BU95" s="81" t="s">
        <v>83</v>
      </c>
      <c r="BV95" s="81" t="s">
        <v>78</v>
      </c>
      <c r="BW95" s="81" t="s">
        <v>4</v>
      </c>
      <c r="BX95" s="81" t="s">
        <v>79</v>
      </c>
      <c r="CL95" s="81" t="s">
        <v>1</v>
      </c>
    </row>
    <row r="96" spans="1:90" s="2" customFormat="1" ht="30" customHeight="1">
      <c r="A96" s="26"/>
      <c r="B96" s="27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F96" s="26"/>
      <c r="AG96" s="26"/>
      <c r="AH96" s="26"/>
      <c r="AI96" s="26"/>
      <c r="AJ96" s="26"/>
      <c r="AK96" s="26"/>
      <c r="AL96" s="26"/>
      <c r="AM96" s="26"/>
      <c r="AN96" s="26"/>
      <c r="AO96" s="26"/>
      <c r="AP96" s="26"/>
      <c r="AQ96" s="26"/>
      <c r="AR96" s="27"/>
      <c r="AS96" s="26"/>
      <c r="AT96" s="26"/>
      <c r="AU96" s="26"/>
      <c r="AV96" s="26"/>
      <c r="AW96" s="26"/>
      <c r="AX96" s="26"/>
      <c r="AY96" s="26"/>
      <c r="AZ96" s="26"/>
      <c r="BA96" s="26"/>
      <c r="BB96" s="26"/>
      <c r="BC96" s="26"/>
      <c r="BD96" s="26"/>
      <c r="BE96" s="26"/>
    </row>
    <row r="97" spans="1:57" s="2" customFormat="1" ht="6.95" customHeight="1">
      <c r="A97" s="26"/>
      <c r="B97" s="41"/>
      <c r="C97" s="42"/>
      <c r="D97" s="42"/>
      <c r="E97" s="42"/>
      <c r="F97" s="42"/>
      <c r="G97" s="42"/>
      <c r="H97" s="42"/>
      <c r="I97" s="42"/>
      <c r="J97" s="42"/>
      <c r="K97" s="42"/>
      <c r="L97" s="42"/>
      <c r="M97" s="42"/>
      <c r="N97" s="42"/>
      <c r="O97" s="42"/>
      <c r="P97" s="42"/>
      <c r="Q97" s="42"/>
      <c r="R97" s="42"/>
      <c r="S97" s="42"/>
      <c r="T97" s="42"/>
      <c r="U97" s="42"/>
      <c r="V97" s="42"/>
      <c r="W97" s="42"/>
      <c r="X97" s="42"/>
      <c r="Y97" s="42"/>
      <c r="Z97" s="42"/>
      <c r="AA97" s="42"/>
      <c r="AB97" s="42"/>
      <c r="AC97" s="42"/>
      <c r="AD97" s="42"/>
      <c r="AE97" s="42"/>
      <c r="AF97" s="42"/>
      <c r="AG97" s="42"/>
      <c r="AH97" s="42"/>
      <c r="AI97" s="42"/>
      <c r="AJ97" s="42"/>
      <c r="AK97" s="42"/>
      <c r="AL97" s="42"/>
      <c r="AM97" s="42"/>
      <c r="AN97" s="42"/>
      <c r="AO97" s="42"/>
      <c r="AP97" s="42"/>
      <c r="AQ97" s="42"/>
      <c r="AR97" s="27"/>
      <c r="AS97" s="26"/>
      <c r="AT97" s="26"/>
      <c r="AU97" s="26"/>
      <c r="AV97" s="26"/>
      <c r="AW97" s="26"/>
      <c r="AX97" s="26"/>
      <c r="AY97" s="26"/>
      <c r="AZ97" s="26"/>
      <c r="BA97" s="26"/>
      <c r="BB97" s="26"/>
      <c r="BC97" s="26"/>
      <c r="BD97" s="26"/>
      <c r="BE97" s="26"/>
    </row>
  </sheetData>
  <mergeCells count="40">
    <mergeCell ref="AR2:BE2"/>
    <mergeCell ref="C92:G92"/>
    <mergeCell ref="I92:AF92"/>
    <mergeCell ref="AG92:AM92"/>
    <mergeCell ref="AN92:AP92"/>
    <mergeCell ref="L85:AO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W31:AE31"/>
    <mergeCell ref="AN95:AP95"/>
    <mergeCell ref="AG95:AM95"/>
    <mergeCell ref="D95:H95"/>
    <mergeCell ref="J95:AF95"/>
    <mergeCell ref="AG94:AM94"/>
    <mergeCell ref="AN94:AP94"/>
    <mergeCell ref="AK31:AO31"/>
    <mergeCell ref="L31:P31"/>
    <mergeCell ref="W32:AE32"/>
    <mergeCell ref="AK32:AO32"/>
    <mergeCell ref="L32:P32"/>
    <mergeCell ref="W29:AE29"/>
    <mergeCell ref="AK29:AO29"/>
    <mergeCell ref="L29:P29"/>
    <mergeCell ref="W30:AE30"/>
    <mergeCell ref="AK30:AO30"/>
    <mergeCell ref="L30:P30"/>
    <mergeCell ref="K5:AO5"/>
    <mergeCell ref="K6:AO6"/>
    <mergeCell ref="E23:AN23"/>
    <mergeCell ref="AK26:AO26"/>
    <mergeCell ref="L28:P28"/>
    <mergeCell ref="W28:AE28"/>
    <mergeCell ref="AK28:AO28"/>
  </mergeCells>
  <hyperlinks>
    <hyperlink ref="A95" location="'MILO-07-2020 - Odstavná p...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BM187"/>
  <sheetViews>
    <sheetView showGridLines="0" tabSelected="1" view="pageBreakPreview" topLeftCell="A116" zoomScale="110" zoomScaleNormal="100" zoomScaleSheetLayoutView="110" workbookViewId="0">
      <selection activeCell="W95" sqref="W95"/>
    </sheetView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1.5" style="1" customWidth="1"/>
    <col min="9" max="10" width="20.1640625" style="1" customWidth="1"/>
    <col min="11" max="11" width="32.6640625" style="1" customWidth="1"/>
    <col min="12" max="12" width="29.66406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>
      <c r="A1" s="82"/>
    </row>
    <row r="2" spans="1:46" s="1" customFormat="1" ht="36.950000000000003" customHeight="1">
      <c r="L2" s="175" t="s">
        <v>5</v>
      </c>
      <c r="M2" s="161"/>
      <c r="N2" s="161"/>
      <c r="O2" s="161"/>
      <c r="P2" s="161"/>
      <c r="Q2" s="161"/>
      <c r="R2" s="161"/>
      <c r="S2" s="161"/>
      <c r="T2" s="161"/>
      <c r="U2" s="161"/>
      <c r="V2" s="161"/>
      <c r="AT2" s="14" t="s">
        <v>4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77</v>
      </c>
    </row>
    <row r="4" spans="1:46" s="1" customFormat="1" ht="24.95" customHeight="1">
      <c r="B4" s="17"/>
      <c r="D4" s="18" t="s">
        <v>84</v>
      </c>
      <c r="L4" s="17"/>
      <c r="M4" s="83" t="s">
        <v>9</v>
      </c>
      <c r="AT4" s="14" t="s">
        <v>3</v>
      </c>
    </row>
    <row r="5" spans="1:46" s="1" customFormat="1" ht="6.95" customHeight="1">
      <c r="B5" s="17"/>
      <c r="L5" s="17"/>
    </row>
    <row r="6" spans="1:46" s="2" customFormat="1" ht="12" customHeight="1">
      <c r="A6" s="26"/>
      <c r="B6" s="27"/>
      <c r="C6" s="26"/>
      <c r="D6" s="23" t="s">
        <v>13</v>
      </c>
      <c r="E6" s="26"/>
      <c r="F6" s="26"/>
      <c r="G6" s="26"/>
      <c r="H6" s="26"/>
      <c r="I6" s="26"/>
      <c r="J6" s="26"/>
      <c r="K6" s="26"/>
      <c r="L6" s="3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</row>
    <row r="7" spans="1:46" s="2" customFormat="1" ht="16.5" customHeight="1">
      <c r="A7" s="26"/>
      <c r="B7" s="27"/>
      <c r="C7" s="26"/>
      <c r="D7" s="26"/>
      <c r="E7" s="194" t="s">
        <v>351</v>
      </c>
      <c r="F7" s="194"/>
      <c r="G7" s="194"/>
      <c r="H7" s="194"/>
      <c r="I7" s="194"/>
      <c r="J7" s="26"/>
      <c r="K7" s="26"/>
      <c r="L7" s="3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</row>
    <row r="8" spans="1:46" s="2" customFormat="1">
      <c r="A8" s="26"/>
      <c r="B8" s="27"/>
      <c r="C8" s="26"/>
      <c r="D8" s="26"/>
      <c r="E8" s="26"/>
      <c r="F8" s="26"/>
      <c r="G8" s="26"/>
      <c r="H8" s="26"/>
      <c r="I8" s="26"/>
      <c r="J8" s="26"/>
      <c r="K8" s="26"/>
      <c r="L8" s="3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</row>
    <row r="9" spans="1:46" s="2" customFormat="1" ht="12" customHeight="1">
      <c r="A9" s="26"/>
      <c r="B9" s="27"/>
      <c r="C9" s="26"/>
      <c r="D9" s="23" t="s">
        <v>15</v>
      </c>
      <c r="E9" s="26"/>
      <c r="F9" s="21" t="s">
        <v>1</v>
      </c>
      <c r="G9" s="26"/>
      <c r="H9" s="26"/>
      <c r="I9" s="23" t="s">
        <v>16</v>
      </c>
      <c r="J9" s="21" t="s">
        <v>1</v>
      </c>
      <c r="K9" s="26"/>
      <c r="L9" s="3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</row>
    <row r="10" spans="1:46" s="2" customFormat="1" ht="12" customHeight="1">
      <c r="A10" s="26"/>
      <c r="B10" s="27"/>
      <c r="C10" s="26"/>
      <c r="D10" s="23" t="s">
        <v>17</v>
      </c>
      <c r="E10" s="26"/>
      <c r="F10" s="21" t="s">
        <v>18</v>
      </c>
      <c r="G10" s="26"/>
      <c r="H10" s="26"/>
      <c r="I10" s="23" t="s">
        <v>19</v>
      </c>
      <c r="J10" s="49">
        <v>44084</v>
      </c>
      <c r="K10" s="26"/>
      <c r="L10" s="3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</row>
    <row r="11" spans="1:46" s="2" customFormat="1" ht="10.9" customHeight="1">
      <c r="A11" s="26"/>
      <c r="B11" s="27"/>
      <c r="C11" s="26"/>
      <c r="D11" s="26"/>
      <c r="E11" s="26"/>
      <c r="F11" s="26"/>
      <c r="G11" s="26"/>
      <c r="H11" s="26"/>
      <c r="I11" s="26"/>
      <c r="J11" s="26"/>
      <c r="K11" s="26"/>
      <c r="L11" s="3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</row>
    <row r="12" spans="1:46" s="2" customFormat="1" ht="12" customHeight="1">
      <c r="A12" s="26"/>
      <c r="B12" s="27"/>
      <c r="C12" s="26"/>
      <c r="D12" s="23" t="s">
        <v>21</v>
      </c>
      <c r="E12" s="26"/>
      <c r="F12" s="26"/>
      <c r="G12" s="26"/>
      <c r="H12" s="26"/>
      <c r="I12" s="23" t="s">
        <v>22</v>
      </c>
      <c r="J12" s="21" t="s">
        <v>23</v>
      </c>
      <c r="K12" s="26"/>
      <c r="L12" s="3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46" s="2" customFormat="1" ht="18" customHeight="1">
      <c r="A13" s="26"/>
      <c r="B13" s="27"/>
      <c r="C13" s="26"/>
      <c r="D13" s="26"/>
      <c r="E13" s="21" t="s">
        <v>352</v>
      </c>
      <c r="F13" s="26"/>
      <c r="G13" s="26"/>
      <c r="H13" s="26"/>
      <c r="I13" s="23" t="s">
        <v>25</v>
      </c>
      <c r="J13" s="21" t="s">
        <v>26</v>
      </c>
      <c r="K13" s="26"/>
      <c r="L13" s="3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</row>
    <row r="14" spans="1:46" s="2" customFormat="1" ht="6.95" customHeight="1">
      <c r="A14" s="26"/>
      <c r="B14" s="27"/>
      <c r="C14" s="26"/>
      <c r="D14" s="26"/>
      <c r="E14" s="26"/>
      <c r="F14" s="26"/>
      <c r="G14" s="26"/>
      <c r="H14" s="26"/>
      <c r="I14" s="26"/>
      <c r="J14" s="26"/>
      <c r="K14" s="26"/>
      <c r="L14" s="3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spans="1:46" s="2" customFormat="1" ht="12" customHeight="1">
      <c r="A15" s="26"/>
      <c r="B15" s="27"/>
      <c r="C15" s="26"/>
      <c r="D15" s="23" t="s">
        <v>27</v>
      </c>
      <c r="E15" s="26"/>
      <c r="F15" s="26"/>
      <c r="G15" s="26"/>
      <c r="H15" s="26"/>
      <c r="I15" s="23" t="s">
        <v>22</v>
      </c>
      <c r="J15" s="21" t="str">
        <f>'Rekapitulácia stavby'!AN13</f>
        <v/>
      </c>
      <c r="K15" s="26"/>
      <c r="L15" s="3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pans="1:46" s="2" customFormat="1" ht="18" customHeight="1">
      <c r="A16" s="26"/>
      <c r="B16" s="27"/>
      <c r="C16" s="26"/>
      <c r="D16" s="26"/>
      <c r="E16" s="160" t="str">
        <f>'Rekapitulácia stavby'!E14</f>
        <v xml:space="preserve"> </v>
      </c>
      <c r="F16" s="160"/>
      <c r="G16" s="160"/>
      <c r="H16" s="160"/>
      <c r="I16" s="23" t="s">
        <v>25</v>
      </c>
      <c r="J16" s="21" t="str">
        <f>'Rekapitulácia stavby'!AN14</f>
        <v/>
      </c>
      <c r="K16" s="26"/>
      <c r="L16" s="3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</row>
    <row r="17" spans="1:31" s="2" customFormat="1" ht="6.95" customHeight="1">
      <c r="A17" s="26"/>
      <c r="B17" s="27"/>
      <c r="C17" s="26"/>
      <c r="D17" s="26"/>
      <c r="E17" s="26"/>
      <c r="F17" s="26"/>
      <c r="G17" s="26"/>
      <c r="H17" s="26"/>
      <c r="I17" s="26"/>
      <c r="J17" s="26"/>
      <c r="K17" s="26"/>
      <c r="L17" s="3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</row>
    <row r="18" spans="1:31" s="2" customFormat="1" ht="12" customHeight="1">
      <c r="A18" s="26"/>
      <c r="B18" s="27"/>
      <c r="C18" s="26"/>
      <c r="D18" s="23" t="s">
        <v>29</v>
      </c>
      <c r="E18" s="26"/>
      <c r="F18" s="26"/>
      <c r="G18" s="26"/>
      <c r="H18" s="26"/>
      <c r="I18" s="23" t="s">
        <v>22</v>
      </c>
      <c r="J18" s="21" t="s">
        <v>1</v>
      </c>
      <c r="K18" s="26"/>
      <c r="L18" s="3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</row>
    <row r="19" spans="1:31" s="2" customFormat="1" ht="18" customHeight="1">
      <c r="A19" s="26"/>
      <c r="B19" s="27"/>
      <c r="C19" s="26"/>
      <c r="D19" s="26"/>
      <c r="E19" s="21" t="s">
        <v>30</v>
      </c>
      <c r="F19" s="26"/>
      <c r="G19" s="26"/>
      <c r="H19" s="26"/>
      <c r="I19" s="23" t="s">
        <v>25</v>
      </c>
      <c r="J19" s="21" t="s">
        <v>1</v>
      </c>
      <c r="K19" s="26"/>
      <c r="L19" s="3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</row>
    <row r="20" spans="1:31" s="2" customFormat="1" ht="6.95" customHeight="1">
      <c r="A20" s="26"/>
      <c r="B20" s="27"/>
      <c r="C20" s="26"/>
      <c r="D20" s="26"/>
      <c r="E20" s="26"/>
      <c r="F20" s="26"/>
      <c r="G20" s="26"/>
      <c r="H20" s="26"/>
      <c r="I20" s="26"/>
      <c r="J20" s="26"/>
      <c r="K20" s="26"/>
      <c r="L20" s="3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</row>
    <row r="21" spans="1:31" s="2" customFormat="1" ht="12" customHeight="1">
      <c r="A21" s="26"/>
      <c r="B21" s="27"/>
      <c r="C21" s="26"/>
      <c r="D21" s="23" t="s">
        <v>32</v>
      </c>
      <c r="E21" s="26"/>
      <c r="F21" s="26"/>
      <c r="G21" s="26"/>
      <c r="H21" s="26"/>
      <c r="I21" s="23" t="s">
        <v>22</v>
      </c>
      <c r="J21" s="21" t="s">
        <v>33</v>
      </c>
      <c r="K21" s="26"/>
      <c r="L21" s="3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</row>
    <row r="22" spans="1:31" s="2" customFormat="1" ht="18" customHeight="1">
      <c r="A22" s="26"/>
      <c r="B22" s="27"/>
      <c r="C22" s="26"/>
      <c r="D22" s="26"/>
      <c r="E22" s="21" t="s">
        <v>34</v>
      </c>
      <c r="F22" s="26"/>
      <c r="G22" s="26"/>
      <c r="H22" s="26"/>
      <c r="I22" s="23" t="s">
        <v>25</v>
      </c>
      <c r="J22" s="21" t="s">
        <v>35</v>
      </c>
      <c r="K22" s="26"/>
      <c r="L22" s="3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  <row r="23" spans="1:31" s="2" customFormat="1" ht="6.95" customHeight="1">
      <c r="A23" s="26"/>
      <c r="B23" s="27"/>
      <c r="C23" s="26"/>
      <c r="D23" s="26"/>
      <c r="E23" s="26"/>
      <c r="F23" s="26"/>
      <c r="G23" s="26"/>
      <c r="H23" s="26"/>
      <c r="I23" s="26"/>
      <c r="J23" s="26"/>
      <c r="K23" s="26"/>
      <c r="L23" s="3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</row>
    <row r="24" spans="1:31" s="2" customFormat="1" ht="12" customHeight="1">
      <c r="A24" s="26"/>
      <c r="B24" s="27"/>
      <c r="C24" s="26"/>
      <c r="D24" s="23" t="s">
        <v>36</v>
      </c>
      <c r="E24" s="26"/>
      <c r="F24" s="26"/>
      <c r="G24" s="26"/>
      <c r="H24" s="26"/>
      <c r="I24" s="26"/>
      <c r="J24" s="26"/>
      <c r="K24" s="26"/>
      <c r="L24" s="3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</row>
    <row r="25" spans="1:31" s="8" customFormat="1" ht="16.5" customHeight="1">
      <c r="A25" s="84"/>
      <c r="B25" s="85"/>
      <c r="C25" s="84"/>
      <c r="D25" s="84"/>
      <c r="E25" s="163" t="s">
        <v>1</v>
      </c>
      <c r="F25" s="163"/>
      <c r="G25" s="163"/>
      <c r="H25" s="163"/>
      <c r="I25" s="84"/>
      <c r="J25" s="84"/>
      <c r="K25" s="84"/>
      <c r="L25" s="86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84"/>
      <c r="AE25" s="84"/>
    </row>
    <row r="26" spans="1:31" s="2" customFormat="1" ht="6.95" customHeight="1">
      <c r="A26" s="26"/>
      <c r="B26" s="27"/>
      <c r="C26" s="26"/>
      <c r="D26" s="26"/>
      <c r="E26" s="26"/>
      <c r="F26" s="26"/>
      <c r="G26" s="26"/>
      <c r="H26" s="26"/>
      <c r="I26" s="26"/>
      <c r="J26" s="26"/>
      <c r="K26" s="26"/>
      <c r="L26" s="3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</row>
    <row r="27" spans="1:31" s="2" customFormat="1" ht="6.95" customHeight="1">
      <c r="A27" s="26"/>
      <c r="B27" s="27"/>
      <c r="C27" s="26"/>
      <c r="D27" s="60"/>
      <c r="E27" s="60"/>
      <c r="F27" s="60"/>
      <c r="G27" s="60"/>
      <c r="H27" s="60"/>
      <c r="I27" s="60"/>
      <c r="J27" s="60"/>
      <c r="K27" s="60"/>
      <c r="L27" s="3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</row>
    <row r="28" spans="1:31" s="2" customFormat="1" ht="25.35" customHeight="1">
      <c r="A28" s="26"/>
      <c r="B28" s="27"/>
      <c r="C28" s="26"/>
      <c r="D28" s="87" t="s">
        <v>37</v>
      </c>
      <c r="E28" s="26"/>
      <c r="F28" s="26"/>
      <c r="G28" s="26"/>
      <c r="H28" s="26"/>
      <c r="I28" s="26"/>
      <c r="J28" s="65">
        <f>ROUND(J123, 2)</f>
        <v>0</v>
      </c>
      <c r="K28" s="26"/>
      <c r="L28" s="3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</row>
    <row r="29" spans="1:31" s="2" customFormat="1" ht="6.95" customHeight="1">
      <c r="A29" s="26"/>
      <c r="B29" s="27"/>
      <c r="C29" s="26"/>
      <c r="D29" s="60"/>
      <c r="E29" s="60"/>
      <c r="F29" s="60"/>
      <c r="G29" s="60"/>
      <c r="H29" s="60"/>
      <c r="I29" s="60"/>
      <c r="J29" s="60"/>
      <c r="K29" s="60"/>
      <c r="L29" s="3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</row>
    <row r="30" spans="1:31" s="2" customFormat="1" ht="14.45" customHeight="1">
      <c r="A30" s="26"/>
      <c r="B30" s="27"/>
      <c r="C30" s="26"/>
      <c r="D30" s="26"/>
      <c r="E30" s="26"/>
      <c r="F30" s="30" t="s">
        <v>39</v>
      </c>
      <c r="G30" s="26"/>
      <c r="H30" s="26"/>
      <c r="I30" s="30" t="s">
        <v>38</v>
      </c>
      <c r="J30" s="30" t="s">
        <v>40</v>
      </c>
      <c r="K30" s="26"/>
      <c r="L30" s="3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</row>
    <row r="31" spans="1:31" s="2" customFormat="1" ht="14.45" customHeight="1">
      <c r="A31" s="26"/>
      <c r="B31" s="27"/>
      <c r="C31" s="26"/>
      <c r="D31" s="88" t="s">
        <v>41</v>
      </c>
      <c r="E31" s="23" t="s">
        <v>42</v>
      </c>
      <c r="F31" s="89">
        <f>ROUND((SUM(BE123:BE186)),  2)</f>
        <v>0</v>
      </c>
      <c r="G31" s="26"/>
      <c r="H31" s="26"/>
      <c r="I31" s="90">
        <v>0.2</v>
      </c>
      <c r="J31" s="89">
        <f>ROUND(((SUM(BE123:BE186))*I31),  2)</f>
        <v>0</v>
      </c>
      <c r="K31" s="26"/>
      <c r="L31" s="3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</row>
    <row r="32" spans="1:31" s="2" customFormat="1" ht="14.45" customHeight="1">
      <c r="A32" s="26"/>
      <c r="B32" s="27"/>
      <c r="C32" s="26"/>
      <c r="D32" s="26"/>
      <c r="E32" s="23" t="s">
        <v>43</v>
      </c>
      <c r="F32" s="89">
        <f>ROUND((SUM(BF123:BF186)),  2)</f>
        <v>0</v>
      </c>
      <c r="G32" s="26"/>
      <c r="H32" s="26"/>
      <c r="I32" s="90">
        <v>0.2</v>
      </c>
      <c r="J32" s="89">
        <f>ROUND(((SUM(BF123:BF186))*I32),  2)</f>
        <v>0</v>
      </c>
      <c r="K32" s="26"/>
      <c r="L32" s="3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1:31" s="2" customFormat="1" ht="14.45" hidden="1" customHeight="1">
      <c r="A33" s="26"/>
      <c r="B33" s="27"/>
      <c r="C33" s="26"/>
      <c r="D33" s="26"/>
      <c r="E33" s="23" t="s">
        <v>44</v>
      </c>
      <c r="F33" s="89">
        <f>ROUND((SUM(BG123:BG186)),  2)</f>
        <v>0</v>
      </c>
      <c r="G33" s="26"/>
      <c r="H33" s="26"/>
      <c r="I33" s="90">
        <v>0.2</v>
      </c>
      <c r="J33" s="89">
        <f>0</f>
        <v>0</v>
      </c>
      <c r="K33" s="26"/>
      <c r="L33" s="3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</row>
    <row r="34" spans="1:31" s="2" customFormat="1" ht="14.45" hidden="1" customHeight="1">
      <c r="A34" s="26"/>
      <c r="B34" s="27"/>
      <c r="C34" s="26"/>
      <c r="D34" s="26"/>
      <c r="E34" s="23" t="s">
        <v>45</v>
      </c>
      <c r="F34" s="89">
        <f>ROUND((SUM(BH123:BH186)),  2)</f>
        <v>0</v>
      </c>
      <c r="G34" s="26"/>
      <c r="H34" s="26"/>
      <c r="I34" s="90">
        <v>0.2</v>
      </c>
      <c r="J34" s="89">
        <f>0</f>
        <v>0</v>
      </c>
      <c r="K34" s="26"/>
      <c r="L34" s="3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</row>
    <row r="35" spans="1:31" s="2" customFormat="1" ht="14.45" hidden="1" customHeight="1">
      <c r="A35" s="26"/>
      <c r="B35" s="27"/>
      <c r="C35" s="26"/>
      <c r="D35" s="26"/>
      <c r="E35" s="23" t="s">
        <v>46</v>
      </c>
      <c r="F35" s="89">
        <f>ROUND((SUM(BI123:BI186)),  2)</f>
        <v>0</v>
      </c>
      <c r="G35" s="26"/>
      <c r="H35" s="26"/>
      <c r="I35" s="90">
        <v>0</v>
      </c>
      <c r="J35" s="89">
        <f>0</f>
        <v>0</v>
      </c>
      <c r="K35" s="26"/>
      <c r="L35" s="3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</row>
    <row r="36" spans="1:31" s="2" customFormat="1" ht="6.95" customHeight="1">
      <c r="A36" s="26"/>
      <c r="B36" s="27"/>
      <c r="C36" s="26"/>
      <c r="D36" s="26"/>
      <c r="E36" s="26"/>
      <c r="F36" s="26"/>
      <c r="G36" s="26"/>
      <c r="H36" s="26"/>
      <c r="I36" s="26"/>
      <c r="J36" s="26"/>
      <c r="K36" s="26"/>
      <c r="L36" s="3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</row>
    <row r="37" spans="1:31" s="2" customFormat="1" ht="25.35" customHeight="1">
      <c r="A37" s="26"/>
      <c r="B37" s="27"/>
      <c r="C37" s="91"/>
      <c r="D37" s="92" t="s">
        <v>47</v>
      </c>
      <c r="E37" s="54"/>
      <c r="F37" s="54"/>
      <c r="G37" s="93" t="s">
        <v>48</v>
      </c>
      <c r="H37" s="94" t="s">
        <v>49</v>
      </c>
      <c r="I37" s="54"/>
      <c r="J37" s="95">
        <f>SUM(J28:J35)</f>
        <v>0</v>
      </c>
      <c r="K37" s="96"/>
      <c r="L37" s="3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</row>
    <row r="38" spans="1:31" s="2" customFormat="1" ht="14.45" customHeight="1">
      <c r="A38" s="26"/>
      <c r="B38" s="27"/>
      <c r="C38" s="26"/>
      <c r="D38" s="26"/>
      <c r="E38" s="26"/>
      <c r="F38" s="26"/>
      <c r="G38" s="26"/>
      <c r="H38" s="26"/>
      <c r="I38" s="26"/>
      <c r="J38" s="26"/>
      <c r="K38" s="26"/>
      <c r="L38" s="3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</row>
    <row r="39" spans="1:31" s="1" customFormat="1" ht="14.45" customHeight="1">
      <c r="B39" s="17"/>
      <c r="L39" s="17"/>
    </row>
    <row r="40" spans="1:31" s="1" customFormat="1" ht="14.45" customHeight="1">
      <c r="B40" s="17"/>
      <c r="L40" s="17"/>
    </row>
    <row r="41" spans="1:31" s="1" customFormat="1" ht="14.45" customHeight="1">
      <c r="B41" s="17"/>
      <c r="L41" s="17"/>
    </row>
    <row r="42" spans="1:31" s="1" customFormat="1" ht="14.45" customHeight="1">
      <c r="B42" s="17"/>
      <c r="L42" s="17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36"/>
      <c r="D50" s="37" t="s">
        <v>50</v>
      </c>
      <c r="E50" s="38"/>
      <c r="F50" s="38"/>
      <c r="G50" s="37" t="s">
        <v>51</v>
      </c>
      <c r="H50" s="38"/>
      <c r="I50" s="38"/>
      <c r="J50" s="38"/>
      <c r="K50" s="38"/>
      <c r="L50" s="36"/>
    </row>
    <row r="51" spans="1:31">
      <c r="B51" s="17"/>
      <c r="L51" s="17"/>
    </row>
    <row r="52" spans="1:31">
      <c r="B52" s="17"/>
      <c r="D52" s="195" t="s">
        <v>353</v>
      </c>
      <c r="E52" s="195"/>
      <c r="L52" s="17"/>
    </row>
    <row r="53" spans="1:31">
      <c r="B53" s="17"/>
      <c r="D53" s="195"/>
      <c r="E53" s="195"/>
      <c r="L53" s="17"/>
    </row>
    <row r="54" spans="1:31">
      <c r="B54" s="17"/>
      <c r="D54" s="195"/>
      <c r="E54" s="195"/>
      <c r="L54" s="17"/>
    </row>
    <row r="55" spans="1:31">
      <c r="B55" s="17"/>
      <c r="D55" s="195"/>
      <c r="E55" s="195"/>
      <c r="L55" s="17"/>
    </row>
    <row r="56" spans="1:31">
      <c r="B56" s="17"/>
      <c r="D56" s="195"/>
      <c r="E56" s="195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E60" s="156">
        <v>44084</v>
      </c>
      <c r="I60" s="156">
        <v>44084</v>
      </c>
      <c r="L60" s="17"/>
    </row>
    <row r="61" spans="1:31" s="2" customFormat="1" ht="12.75">
      <c r="A61" s="26"/>
      <c r="B61" s="27"/>
      <c r="C61" s="26"/>
      <c r="D61" s="39" t="s">
        <v>52</v>
      </c>
      <c r="E61" s="29"/>
      <c r="F61" s="97" t="s">
        <v>53</v>
      </c>
      <c r="G61" s="39" t="s">
        <v>52</v>
      </c>
      <c r="H61" s="29"/>
      <c r="I61" s="29"/>
      <c r="J61" s="98" t="s">
        <v>53</v>
      </c>
      <c r="K61" s="29"/>
      <c r="L61" s="3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2.75">
      <c r="A65" s="26"/>
      <c r="B65" s="27"/>
      <c r="C65" s="26"/>
      <c r="D65" s="37" t="s">
        <v>54</v>
      </c>
      <c r="E65" s="40"/>
      <c r="F65" s="40"/>
      <c r="G65" s="37" t="s">
        <v>55</v>
      </c>
      <c r="H65" s="40"/>
      <c r="I65" s="40"/>
      <c r="J65" s="40"/>
      <c r="K65" s="40"/>
      <c r="L65" s="3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</row>
    <row r="66" spans="1:31">
      <c r="B66" s="17"/>
      <c r="L66" s="17"/>
    </row>
    <row r="67" spans="1:31">
      <c r="B67" s="17"/>
      <c r="L67" s="17"/>
    </row>
    <row r="68" spans="1:31">
      <c r="B68" s="17"/>
      <c r="D68" s="2" t="s">
        <v>354</v>
      </c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E75" s="156">
        <v>44084</v>
      </c>
      <c r="L75" s="17"/>
    </row>
    <row r="76" spans="1:31" s="2" customFormat="1" ht="12.75">
      <c r="A76" s="26"/>
      <c r="B76" s="27"/>
      <c r="C76" s="26"/>
      <c r="D76" s="39" t="s">
        <v>52</v>
      </c>
      <c r="E76" s="29"/>
      <c r="F76" s="97" t="s">
        <v>53</v>
      </c>
      <c r="G76" s="39" t="s">
        <v>52</v>
      </c>
      <c r="H76" s="29"/>
      <c r="I76" s="29"/>
      <c r="J76" s="98" t="s">
        <v>53</v>
      </c>
      <c r="K76" s="29"/>
      <c r="L76" s="3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</row>
    <row r="77" spans="1:31" s="2" customFormat="1" ht="14.45" customHeight="1">
      <c r="A77" s="26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3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</row>
    <row r="81" spans="1:47" s="2" customFormat="1" ht="6.95" customHeight="1">
      <c r="A81" s="26"/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3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</row>
    <row r="82" spans="1:47" s="2" customFormat="1" ht="24.95" customHeight="1">
      <c r="A82" s="26"/>
      <c r="B82" s="27"/>
      <c r="C82" s="18" t="s">
        <v>85</v>
      </c>
      <c r="D82" s="26"/>
      <c r="E82" s="26"/>
      <c r="F82" s="26"/>
      <c r="G82" s="26"/>
      <c r="H82" s="26"/>
      <c r="I82" s="26"/>
      <c r="J82" s="26"/>
      <c r="K82" s="26"/>
      <c r="L82" s="3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</row>
    <row r="83" spans="1:47" s="2" customFormat="1" ht="6.95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3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</row>
    <row r="84" spans="1:47" s="2" customFormat="1" ht="12" customHeight="1">
      <c r="A84" s="26"/>
      <c r="B84" s="27"/>
      <c r="C84" s="23" t="s">
        <v>13</v>
      </c>
      <c r="D84" s="26"/>
      <c r="E84" s="26"/>
      <c r="F84" s="26"/>
      <c r="G84" s="26"/>
      <c r="H84" s="26"/>
      <c r="I84" s="26"/>
      <c r="J84" s="26"/>
      <c r="K84" s="26"/>
      <c r="L84" s="3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</row>
    <row r="85" spans="1:47" s="2" customFormat="1" ht="16.5" customHeight="1">
      <c r="A85" s="26"/>
      <c r="B85" s="27"/>
      <c r="C85" s="26"/>
      <c r="D85" s="26"/>
      <c r="E85" s="194" t="str">
        <f>E7</f>
        <v>Spevnená plocha pred MsKC v Žiari nad Hronom</v>
      </c>
      <c r="F85" s="194"/>
      <c r="G85" s="194"/>
      <c r="H85" s="194"/>
      <c r="I85" s="194"/>
      <c r="J85" s="26"/>
      <c r="K85" s="26"/>
      <c r="L85" s="3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</row>
    <row r="86" spans="1:47" s="2" customFormat="1" ht="6.95" customHeight="1">
      <c r="A86" s="26"/>
      <c r="B86" s="27"/>
      <c r="C86" s="26"/>
      <c r="D86" s="26"/>
      <c r="E86" s="26"/>
      <c r="F86" s="26"/>
      <c r="G86" s="26"/>
      <c r="H86" s="26"/>
      <c r="I86" s="26"/>
      <c r="J86" s="26"/>
      <c r="K86" s="26"/>
      <c r="L86" s="3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</row>
    <row r="87" spans="1:47" s="2" customFormat="1" ht="12" customHeight="1">
      <c r="A87" s="26"/>
      <c r="B87" s="27"/>
      <c r="C87" s="23" t="s">
        <v>17</v>
      </c>
      <c r="D87" s="26"/>
      <c r="E87" s="26"/>
      <c r="F87" s="21" t="str">
        <f>F10</f>
        <v>Žiar nad Hronom</v>
      </c>
      <c r="G87" s="26"/>
      <c r="H87" s="26"/>
      <c r="I87" s="23" t="s">
        <v>19</v>
      </c>
      <c r="J87" s="49">
        <f>IF(J10="","",J10)</f>
        <v>44084</v>
      </c>
      <c r="K87" s="26"/>
      <c r="L87" s="3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</row>
    <row r="88" spans="1:47" s="2" customFormat="1" ht="6.95" customHeight="1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3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</row>
    <row r="89" spans="1:47" s="2" customFormat="1" ht="15.2" customHeight="1">
      <c r="A89" s="26"/>
      <c r="B89" s="27"/>
      <c r="C89" s="23" t="s">
        <v>21</v>
      </c>
      <c r="D89" s="26"/>
      <c r="E89" s="26"/>
      <c r="F89" s="21" t="str">
        <f>E13</f>
        <v>Mesto Žiar nad Hronom</v>
      </c>
      <c r="G89" s="26"/>
      <c r="H89" s="26"/>
      <c r="I89" s="23" t="s">
        <v>29</v>
      </c>
      <c r="J89" s="24" t="str">
        <f>E19</f>
        <v>Ing. Fronková</v>
      </c>
      <c r="K89" s="26"/>
      <c r="L89" s="3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</row>
    <row r="90" spans="1:47" s="2" customFormat="1" ht="40.15" customHeight="1">
      <c r="A90" s="26"/>
      <c r="B90" s="27"/>
      <c r="C90" s="23" t="s">
        <v>27</v>
      </c>
      <c r="D90" s="26"/>
      <c r="E90" s="26"/>
      <c r="F90" s="21" t="str">
        <f>IF(E16="","",E16)</f>
        <v xml:space="preserve"> </v>
      </c>
      <c r="G90" s="26"/>
      <c r="H90" s="26"/>
      <c r="I90" s="23" t="s">
        <v>32</v>
      </c>
      <c r="J90" s="24" t="str">
        <f>E22</f>
        <v>TECHNICKÉ SLUŽBY Žiar nad Hronom</v>
      </c>
      <c r="K90" s="26"/>
      <c r="L90" s="3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</row>
    <row r="91" spans="1:47" s="2" customFormat="1" ht="10.35" customHeight="1">
      <c r="A91" s="26"/>
      <c r="B91" s="27"/>
      <c r="C91" s="26"/>
      <c r="D91" s="26"/>
      <c r="E91" s="26"/>
      <c r="F91" s="26"/>
      <c r="G91" s="26"/>
      <c r="H91" s="26"/>
      <c r="I91" s="26"/>
      <c r="J91" s="26"/>
      <c r="K91" s="26"/>
      <c r="L91" s="3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</row>
    <row r="92" spans="1:47" s="2" customFormat="1" ht="29.25" customHeight="1">
      <c r="A92" s="26"/>
      <c r="B92" s="27"/>
      <c r="C92" s="99" t="s">
        <v>86</v>
      </c>
      <c r="D92" s="91"/>
      <c r="E92" s="91"/>
      <c r="F92" s="91"/>
      <c r="G92" s="91"/>
      <c r="H92" s="91"/>
      <c r="I92" s="91"/>
      <c r="J92" s="100" t="s">
        <v>87</v>
      </c>
      <c r="K92" s="91"/>
      <c r="L92" s="3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</row>
    <row r="93" spans="1:47" s="2" customFormat="1" ht="10.35" customHeight="1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3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</row>
    <row r="94" spans="1:47" s="2" customFormat="1" ht="22.9" customHeight="1">
      <c r="A94" s="26"/>
      <c r="B94" s="27"/>
      <c r="C94" s="101" t="s">
        <v>88</v>
      </c>
      <c r="D94" s="26"/>
      <c r="E94" s="26"/>
      <c r="F94" s="26"/>
      <c r="G94" s="26"/>
      <c r="H94" s="26"/>
      <c r="I94" s="26"/>
      <c r="J94" s="65">
        <f>J123</f>
        <v>0</v>
      </c>
      <c r="K94" s="26"/>
      <c r="L94" s="3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  <c r="AU94" s="14" t="s">
        <v>89</v>
      </c>
    </row>
    <row r="95" spans="1:47" s="9" customFormat="1" ht="24.95" customHeight="1">
      <c r="B95" s="102"/>
      <c r="D95" s="103" t="s">
        <v>90</v>
      </c>
      <c r="E95" s="104"/>
      <c r="F95" s="104"/>
      <c r="G95" s="104"/>
      <c r="H95" s="104"/>
      <c r="I95" s="104"/>
      <c r="J95" s="105">
        <f>J124</f>
        <v>0</v>
      </c>
      <c r="L95" s="102"/>
    </row>
    <row r="96" spans="1:47" s="10" customFormat="1" ht="19.899999999999999" customHeight="1">
      <c r="B96" s="106"/>
      <c r="D96" s="107" t="s">
        <v>91</v>
      </c>
      <c r="E96" s="108"/>
      <c r="F96" s="108"/>
      <c r="G96" s="108"/>
      <c r="H96" s="108"/>
      <c r="I96" s="108"/>
      <c r="J96" s="109">
        <f>J125</f>
        <v>0</v>
      </c>
      <c r="L96" s="106"/>
    </row>
    <row r="97" spans="1:31" s="10" customFormat="1" ht="19.899999999999999" customHeight="1">
      <c r="B97" s="106"/>
      <c r="D97" s="107" t="s">
        <v>92</v>
      </c>
      <c r="E97" s="108"/>
      <c r="F97" s="108"/>
      <c r="G97" s="108"/>
      <c r="H97" s="108"/>
      <c r="I97" s="108"/>
      <c r="J97" s="109">
        <f>J152</f>
        <v>0</v>
      </c>
      <c r="L97" s="106"/>
    </row>
    <row r="98" spans="1:31" s="10" customFormat="1" ht="19.899999999999999" customHeight="1">
      <c r="B98" s="106"/>
      <c r="D98" s="107" t="s">
        <v>93</v>
      </c>
      <c r="E98" s="108"/>
      <c r="F98" s="108"/>
      <c r="G98" s="108"/>
      <c r="H98" s="108"/>
      <c r="I98" s="108"/>
      <c r="J98" s="109">
        <f>J155</f>
        <v>0</v>
      </c>
      <c r="L98" s="106"/>
    </row>
    <row r="99" spans="1:31" s="10" customFormat="1" ht="19.899999999999999" customHeight="1">
      <c r="B99" s="106"/>
      <c r="D99" s="107" t="s">
        <v>94</v>
      </c>
      <c r="E99" s="108"/>
      <c r="F99" s="108"/>
      <c r="G99" s="108"/>
      <c r="H99" s="108"/>
      <c r="I99" s="108"/>
      <c r="J99" s="109">
        <f>J166</f>
        <v>0</v>
      </c>
      <c r="L99" s="106"/>
    </row>
    <row r="100" spans="1:31" s="10" customFormat="1" ht="19.899999999999999" customHeight="1">
      <c r="B100" s="106"/>
      <c r="D100" s="107" t="s">
        <v>95</v>
      </c>
      <c r="E100" s="108"/>
      <c r="F100" s="108"/>
      <c r="G100" s="108"/>
      <c r="H100" s="108"/>
      <c r="I100" s="108"/>
      <c r="J100" s="109">
        <f>J167</f>
        <v>0</v>
      </c>
      <c r="L100" s="106"/>
    </row>
    <row r="101" spans="1:31" s="10" customFormat="1" ht="19.899999999999999" customHeight="1">
      <c r="B101" s="106"/>
      <c r="D101" s="107" t="s">
        <v>96</v>
      </c>
      <c r="E101" s="108"/>
      <c r="F101" s="108"/>
      <c r="G101" s="108"/>
      <c r="H101" s="108"/>
      <c r="I101" s="108"/>
      <c r="J101" s="109">
        <f>J177</f>
        <v>0</v>
      </c>
      <c r="L101" s="106"/>
    </row>
    <row r="102" spans="1:31" s="9" customFormat="1" ht="24.95" customHeight="1">
      <c r="B102" s="102"/>
      <c r="D102" s="103" t="s">
        <v>97</v>
      </c>
      <c r="E102" s="104"/>
      <c r="F102" s="104"/>
      <c r="G102" s="104"/>
      <c r="H102" s="104"/>
      <c r="I102" s="104"/>
      <c r="J102" s="105">
        <f>J179</f>
        <v>0</v>
      </c>
      <c r="L102" s="102"/>
    </row>
    <row r="103" spans="1:31" s="10" customFormat="1" ht="19.899999999999999" customHeight="1">
      <c r="B103" s="106"/>
      <c r="D103" s="107" t="s">
        <v>98</v>
      </c>
      <c r="E103" s="108"/>
      <c r="F103" s="108"/>
      <c r="G103" s="108"/>
      <c r="H103" s="108"/>
      <c r="I103" s="108"/>
      <c r="J103" s="109">
        <f>J180</f>
        <v>0</v>
      </c>
      <c r="L103" s="106"/>
    </row>
    <row r="104" spans="1:31" s="10" customFormat="1" ht="19.899999999999999" customHeight="1">
      <c r="B104" s="106"/>
      <c r="D104" s="107" t="s">
        <v>99</v>
      </c>
      <c r="E104" s="108"/>
      <c r="F104" s="108"/>
      <c r="G104" s="108"/>
      <c r="H104" s="108"/>
      <c r="I104" s="108"/>
      <c r="J104" s="109">
        <f>J182</f>
        <v>0</v>
      </c>
      <c r="L104" s="106"/>
    </row>
    <row r="105" spans="1:31" s="9" customFormat="1" ht="24.95" customHeight="1">
      <c r="B105" s="102"/>
      <c r="D105" s="103" t="s">
        <v>100</v>
      </c>
      <c r="E105" s="104"/>
      <c r="F105" s="104"/>
      <c r="G105" s="104"/>
      <c r="H105" s="104"/>
      <c r="I105" s="104"/>
      <c r="J105" s="105">
        <f>J184</f>
        <v>0</v>
      </c>
      <c r="L105" s="102"/>
    </row>
    <row r="106" spans="1:31" s="2" customFormat="1" ht="21.75" customHeight="1">
      <c r="A106" s="26"/>
      <c r="B106" s="27"/>
      <c r="C106" s="26"/>
      <c r="D106" s="26"/>
      <c r="E106" s="26"/>
      <c r="F106" s="26"/>
      <c r="G106" s="26"/>
      <c r="H106" s="26"/>
      <c r="I106" s="26"/>
      <c r="J106" s="26"/>
      <c r="K106" s="26"/>
      <c r="L106" s="36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</row>
    <row r="107" spans="1:31" s="2" customFormat="1" ht="6.95" customHeight="1">
      <c r="A107" s="26"/>
      <c r="B107" s="41"/>
      <c r="C107" s="42"/>
      <c r="D107" s="42"/>
      <c r="E107" s="42"/>
      <c r="F107" s="42"/>
      <c r="G107" s="42"/>
      <c r="H107" s="42"/>
      <c r="I107" s="42"/>
      <c r="J107" s="42"/>
      <c r="K107" s="42"/>
      <c r="L107" s="3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</row>
    <row r="111" spans="1:31" s="2" customFormat="1" ht="6.95" customHeight="1">
      <c r="A111" s="26"/>
      <c r="B111" s="43"/>
      <c r="C111" s="44"/>
      <c r="D111" s="44"/>
      <c r="E111" s="44"/>
      <c r="F111" s="44"/>
      <c r="G111" s="44"/>
      <c r="H111" s="44"/>
      <c r="I111" s="44"/>
      <c r="J111" s="44"/>
      <c r="K111" s="44"/>
      <c r="L111" s="3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</row>
    <row r="112" spans="1:31" s="2" customFormat="1" ht="24.95" customHeight="1">
      <c r="A112" s="26"/>
      <c r="B112" s="27"/>
      <c r="C112" s="18" t="s">
        <v>101</v>
      </c>
      <c r="D112" s="26"/>
      <c r="E112" s="26"/>
      <c r="F112" s="26"/>
      <c r="G112" s="26"/>
      <c r="H112" s="26"/>
      <c r="I112" s="26"/>
      <c r="J112" s="26"/>
      <c r="K112" s="26"/>
      <c r="L112" s="3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</row>
    <row r="113" spans="1:65" s="2" customFormat="1" ht="6.95" customHeight="1">
      <c r="A113" s="26"/>
      <c r="B113" s="27"/>
      <c r="C113" s="26"/>
      <c r="D113" s="26"/>
      <c r="E113" s="26"/>
      <c r="F113" s="26"/>
      <c r="G113" s="26"/>
      <c r="H113" s="26"/>
      <c r="I113" s="26"/>
      <c r="J113" s="26"/>
      <c r="K113" s="26"/>
      <c r="L113" s="3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</row>
    <row r="114" spans="1:65" s="2" customFormat="1" ht="12" customHeight="1">
      <c r="A114" s="26"/>
      <c r="B114" s="27"/>
      <c r="C114" s="23" t="s">
        <v>13</v>
      </c>
      <c r="D114" s="26"/>
      <c r="E114" s="26"/>
      <c r="F114" s="26"/>
      <c r="G114" s="26"/>
      <c r="H114" s="26"/>
      <c r="I114" s="26"/>
      <c r="J114" s="26"/>
      <c r="K114" s="26"/>
      <c r="L114" s="3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</row>
    <row r="115" spans="1:65" s="2" customFormat="1" ht="16.5" customHeight="1">
      <c r="A115" s="26"/>
      <c r="B115" s="27"/>
      <c r="C115" s="26"/>
      <c r="D115" s="26"/>
      <c r="E115" s="194" t="str">
        <f>E7</f>
        <v>Spevnená plocha pred MsKC v Žiari nad Hronom</v>
      </c>
      <c r="F115" s="194"/>
      <c r="G115" s="194"/>
      <c r="H115" s="194"/>
      <c r="I115" s="194"/>
      <c r="J115" s="26"/>
      <c r="K115" s="26"/>
      <c r="L115" s="3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</row>
    <row r="116" spans="1:65" s="2" customFormat="1" ht="6.95" customHeight="1">
      <c r="A116" s="26"/>
      <c r="B116" s="27"/>
      <c r="C116" s="26"/>
      <c r="D116" s="26"/>
      <c r="E116" s="26"/>
      <c r="F116" s="26"/>
      <c r="G116" s="26"/>
      <c r="H116" s="26"/>
      <c r="I116" s="26"/>
      <c r="J116" s="26"/>
      <c r="K116" s="26"/>
      <c r="L116" s="3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</row>
    <row r="117" spans="1:65" s="2" customFormat="1" ht="12" customHeight="1">
      <c r="A117" s="26"/>
      <c r="B117" s="27"/>
      <c r="C117" s="23" t="s">
        <v>17</v>
      </c>
      <c r="D117" s="26"/>
      <c r="E117" s="26"/>
      <c r="F117" s="21" t="str">
        <f>F10</f>
        <v>Žiar nad Hronom</v>
      </c>
      <c r="G117" s="26"/>
      <c r="H117" s="26"/>
      <c r="I117" s="23" t="s">
        <v>19</v>
      </c>
      <c r="J117" s="49">
        <f>IF(J10="","",J10)</f>
        <v>44084</v>
      </c>
      <c r="K117" s="26"/>
      <c r="L117" s="3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</row>
    <row r="118" spans="1:65" s="2" customFormat="1" ht="6.95" customHeight="1">
      <c r="A118" s="26"/>
      <c r="B118" s="27"/>
      <c r="C118" s="26"/>
      <c r="D118" s="26"/>
      <c r="E118" s="26"/>
      <c r="F118" s="26"/>
      <c r="G118" s="26"/>
      <c r="H118" s="26"/>
      <c r="I118" s="26"/>
      <c r="J118" s="26"/>
      <c r="K118" s="26"/>
      <c r="L118" s="36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</row>
    <row r="119" spans="1:65" s="2" customFormat="1" ht="15.2" customHeight="1">
      <c r="A119" s="26"/>
      <c r="B119" s="27"/>
      <c r="C119" s="23" t="s">
        <v>21</v>
      </c>
      <c r="D119" s="26"/>
      <c r="E119" s="26"/>
      <c r="F119" s="21" t="str">
        <f>E13</f>
        <v>Mesto Žiar nad Hronom</v>
      </c>
      <c r="G119" s="26"/>
      <c r="H119" s="26"/>
      <c r="I119" s="23" t="s">
        <v>29</v>
      </c>
      <c r="J119" s="24" t="str">
        <f>E19</f>
        <v>Ing. Fronková</v>
      </c>
      <c r="K119" s="26"/>
      <c r="L119" s="36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</row>
    <row r="120" spans="1:65" s="2" customFormat="1" ht="40.15" customHeight="1">
      <c r="A120" s="26"/>
      <c r="B120" s="27"/>
      <c r="C120" s="23" t="s">
        <v>27</v>
      </c>
      <c r="D120" s="26"/>
      <c r="E120" s="26"/>
      <c r="F120" s="21" t="str">
        <f>IF(E16="","",E16)</f>
        <v xml:space="preserve"> </v>
      </c>
      <c r="G120" s="26"/>
      <c r="H120" s="26"/>
      <c r="I120" s="23" t="s">
        <v>32</v>
      </c>
      <c r="J120" s="24" t="str">
        <f>E22</f>
        <v>TECHNICKÉ SLUŽBY Žiar nad Hronom</v>
      </c>
      <c r="K120" s="26"/>
      <c r="L120" s="36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</row>
    <row r="121" spans="1:65" s="2" customFormat="1" ht="10.35" customHeight="1">
      <c r="A121" s="26"/>
      <c r="B121" s="27"/>
      <c r="C121" s="26"/>
      <c r="D121" s="26"/>
      <c r="E121" s="26"/>
      <c r="F121" s="26"/>
      <c r="G121" s="26"/>
      <c r="H121" s="26"/>
      <c r="I121" s="26"/>
      <c r="J121" s="26"/>
      <c r="K121" s="26"/>
      <c r="L121" s="36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</row>
    <row r="122" spans="1:65" s="11" customFormat="1" ht="29.25" customHeight="1">
      <c r="A122" s="110"/>
      <c r="B122" s="111"/>
      <c r="C122" s="158" t="s">
        <v>102</v>
      </c>
      <c r="D122" s="159" t="s">
        <v>62</v>
      </c>
      <c r="E122" s="159" t="s">
        <v>58</v>
      </c>
      <c r="F122" s="159" t="s">
        <v>59</v>
      </c>
      <c r="G122" s="159" t="s">
        <v>103</v>
      </c>
      <c r="H122" s="159" t="s">
        <v>104</v>
      </c>
      <c r="I122" s="159" t="s">
        <v>105</v>
      </c>
      <c r="J122" s="159" t="s">
        <v>87</v>
      </c>
      <c r="K122" s="159" t="s">
        <v>355</v>
      </c>
      <c r="L122" s="157"/>
      <c r="M122" s="56" t="s">
        <v>1</v>
      </c>
      <c r="N122" s="57" t="s">
        <v>41</v>
      </c>
      <c r="O122" s="57" t="s">
        <v>106</v>
      </c>
      <c r="P122" s="57" t="s">
        <v>107</v>
      </c>
      <c r="Q122" s="57" t="s">
        <v>108</v>
      </c>
      <c r="R122" s="57" t="s">
        <v>109</v>
      </c>
      <c r="S122" s="57" t="s">
        <v>110</v>
      </c>
      <c r="T122" s="58" t="s">
        <v>111</v>
      </c>
      <c r="U122" s="110"/>
      <c r="V122" s="110"/>
      <c r="W122" s="110"/>
      <c r="X122" s="110"/>
      <c r="Y122" s="110"/>
      <c r="Z122" s="110"/>
      <c r="AA122" s="110"/>
      <c r="AB122" s="110"/>
      <c r="AC122" s="110"/>
      <c r="AD122" s="110"/>
      <c r="AE122" s="110"/>
    </row>
    <row r="123" spans="1:65" s="2" customFormat="1" ht="22.9" customHeight="1">
      <c r="A123" s="26"/>
      <c r="B123" s="27"/>
      <c r="C123" s="63" t="s">
        <v>88</v>
      </c>
      <c r="D123" s="26"/>
      <c r="E123" s="26"/>
      <c r="F123" s="26"/>
      <c r="G123" s="26"/>
      <c r="H123" s="26"/>
      <c r="I123" s="26"/>
      <c r="J123" s="112">
        <f>BK123</f>
        <v>0</v>
      </c>
      <c r="K123" s="26"/>
      <c r="L123" s="27"/>
      <c r="M123" s="59"/>
      <c r="N123" s="50"/>
      <c r="O123" s="60"/>
      <c r="P123" s="113">
        <f>P124+P179+P184</f>
        <v>5502.1798685000003</v>
      </c>
      <c r="Q123" s="60"/>
      <c r="R123" s="113">
        <f>R124+R179+R184</f>
        <v>1319.8298645899999</v>
      </c>
      <c r="S123" s="60"/>
      <c r="T123" s="114">
        <f>T124+T179+T184</f>
        <v>800.21</v>
      </c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  <c r="AT123" s="14" t="s">
        <v>76</v>
      </c>
      <c r="AU123" s="14" t="s">
        <v>89</v>
      </c>
      <c r="BK123" s="115">
        <f>BK124+BK179+BK184</f>
        <v>0</v>
      </c>
    </row>
    <row r="124" spans="1:65" s="12" customFormat="1" ht="25.9" customHeight="1">
      <c r="B124" s="116"/>
      <c r="D124" s="117" t="s">
        <v>76</v>
      </c>
      <c r="E124" s="118" t="s">
        <v>112</v>
      </c>
      <c r="F124" s="118" t="s">
        <v>113</v>
      </c>
      <c r="J124" s="119">
        <f>BK124</f>
        <v>0</v>
      </c>
      <c r="L124" s="116"/>
      <c r="M124" s="120"/>
      <c r="N124" s="121"/>
      <c r="O124" s="121"/>
      <c r="P124" s="122">
        <f>P125+P152+P155+P166+P167+P177</f>
        <v>5502.1798685000003</v>
      </c>
      <c r="Q124" s="121"/>
      <c r="R124" s="122">
        <f>R125+R152+R155+R166+R167+R177</f>
        <v>1319.8298645899999</v>
      </c>
      <c r="S124" s="121"/>
      <c r="T124" s="123">
        <f>T125+T152+T155+T166+T167+T177</f>
        <v>800.21</v>
      </c>
      <c r="AR124" s="117" t="s">
        <v>82</v>
      </c>
      <c r="AT124" s="124" t="s">
        <v>76</v>
      </c>
      <c r="AU124" s="124" t="s">
        <v>77</v>
      </c>
      <c r="AY124" s="117" t="s">
        <v>114</v>
      </c>
      <c r="BK124" s="125">
        <f>BK125+BK152+BK155+BK166+BK167+BK177</f>
        <v>0</v>
      </c>
    </row>
    <row r="125" spans="1:65" s="12" customFormat="1" ht="22.9" customHeight="1">
      <c r="B125" s="116"/>
      <c r="D125" s="117" t="s">
        <v>76</v>
      </c>
      <c r="E125" s="126" t="s">
        <v>82</v>
      </c>
      <c r="F125" s="126" t="s">
        <v>115</v>
      </c>
      <c r="J125" s="127">
        <f>BK125</f>
        <v>0</v>
      </c>
      <c r="L125" s="116"/>
      <c r="M125" s="120"/>
      <c r="N125" s="121"/>
      <c r="O125" s="121"/>
      <c r="P125" s="122">
        <f>SUM(P126:P151)</f>
        <v>3147.1143775</v>
      </c>
      <c r="Q125" s="121"/>
      <c r="R125" s="122">
        <f>SUM(R126:R151)</f>
        <v>0.81128500000000003</v>
      </c>
      <c r="S125" s="121"/>
      <c r="T125" s="123">
        <f>SUM(T126:T151)</f>
        <v>800.21</v>
      </c>
      <c r="AR125" s="117" t="s">
        <v>82</v>
      </c>
      <c r="AT125" s="124" t="s">
        <v>76</v>
      </c>
      <c r="AU125" s="124" t="s">
        <v>82</v>
      </c>
      <c r="AY125" s="117" t="s">
        <v>114</v>
      </c>
      <c r="BK125" s="125">
        <f>SUM(BK126:BK151)</f>
        <v>0</v>
      </c>
    </row>
    <row r="126" spans="1:65" s="2" customFormat="1" ht="24.2" customHeight="1">
      <c r="A126" s="26"/>
      <c r="B126" s="128"/>
      <c r="C126" s="129" t="s">
        <v>116</v>
      </c>
      <c r="D126" s="129" t="s">
        <v>117</v>
      </c>
      <c r="E126" s="130" t="s">
        <v>118</v>
      </c>
      <c r="F126" s="131" t="s">
        <v>119</v>
      </c>
      <c r="G126" s="132" t="s">
        <v>120</v>
      </c>
      <c r="H126" s="133">
        <v>42</v>
      </c>
      <c r="I126" s="134"/>
      <c r="J126" s="134">
        <f t="shared" ref="J126:J151" si="0">ROUND(I126*H126,2)</f>
        <v>0</v>
      </c>
      <c r="K126" s="135"/>
      <c r="L126" s="27"/>
      <c r="M126" s="136" t="s">
        <v>1</v>
      </c>
      <c r="N126" s="137" t="s">
        <v>43</v>
      </c>
      <c r="O126" s="138">
        <v>0.35499999999999998</v>
      </c>
      <c r="P126" s="138">
        <f t="shared" ref="P126:P151" si="1">O126*H126</f>
        <v>14.91</v>
      </c>
      <c r="Q126" s="138">
        <v>0</v>
      </c>
      <c r="R126" s="138">
        <f t="shared" ref="R126:R151" si="2">Q126*H126</f>
        <v>0</v>
      </c>
      <c r="S126" s="138">
        <v>0.26</v>
      </c>
      <c r="T126" s="139">
        <f t="shared" ref="T126:T151" si="3">S126*H126</f>
        <v>10.92</v>
      </c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R126" s="140" t="s">
        <v>121</v>
      </c>
      <c r="AT126" s="140" t="s">
        <v>117</v>
      </c>
      <c r="AU126" s="140" t="s">
        <v>122</v>
      </c>
      <c r="AY126" s="14" t="s">
        <v>114</v>
      </c>
      <c r="BE126" s="141">
        <f t="shared" ref="BE126:BE151" si="4">IF(N126="základná",J126,0)</f>
        <v>0</v>
      </c>
      <c r="BF126" s="141">
        <f t="shared" ref="BF126:BF151" si="5">IF(N126="znížená",J126,0)</f>
        <v>0</v>
      </c>
      <c r="BG126" s="141">
        <f t="shared" ref="BG126:BG151" si="6">IF(N126="zákl. prenesená",J126,0)</f>
        <v>0</v>
      </c>
      <c r="BH126" s="141">
        <f t="shared" ref="BH126:BH151" si="7">IF(N126="zníž. prenesená",J126,0)</f>
        <v>0</v>
      </c>
      <c r="BI126" s="141">
        <f t="shared" ref="BI126:BI151" si="8">IF(N126="nulová",J126,0)</f>
        <v>0</v>
      </c>
      <c r="BJ126" s="14" t="s">
        <v>122</v>
      </c>
      <c r="BK126" s="141">
        <f t="shared" ref="BK126:BK151" si="9">ROUND(I126*H126,2)</f>
        <v>0</v>
      </c>
      <c r="BL126" s="14" t="s">
        <v>121</v>
      </c>
      <c r="BM126" s="140" t="s">
        <v>123</v>
      </c>
    </row>
    <row r="127" spans="1:65" s="2" customFormat="1" ht="24.2" customHeight="1">
      <c r="A127" s="26"/>
      <c r="B127" s="128"/>
      <c r="C127" s="129" t="s">
        <v>124</v>
      </c>
      <c r="D127" s="129" t="s">
        <v>117</v>
      </c>
      <c r="E127" s="130" t="s">
        <v>125</v>
      </c>
      <c r="F127" s="131" t="s">
        <v>126</v>
      </c>
      <c r="G127" s="132" t="s">
        <v>120</v>
      </c>
      <c r="H127" s="133">
        <v>988</v>
      </c>
      <c r="I127" s="134"/>
      <c r="J127" s="134">
        <f t="shared" si="0"/>
        <v>0</v>
      </c>
      <c r="K127" s="135"/>
      <c r="L127" s="27"/>
      <c r="M127" s="136" t="s">
        <v>1</v>
      </c>
      <c r="N127" s="137" t="s">
        <v>43</v>
      </c>
      <c r="O127" s="138">
        <v>0.60299999999999998</v>
      </c>
      <c r="P127" s="138">
        <f t="shared" si="1"/>
        <v>595.76400000000001</v>
      </c>
      <c r="Q127" s="138">
        <v>0</v>
      </c>
      <c r="R127" s="138">
        <f t="shared" si="2"/>
        <v>0</v>
      </c>
      <c r="S127" s="138">
        <v>0.23499999999999999</v>
      </c>
      <c r="T127" s="139">
        <f t="shared" si="3"/>
        <v>232.17999999999998</v>
      </c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  <c r="AR127" s="140" t="s">
        <v>121</v>
      </c>
      <c r="AT127" s="140" t="s">
        <v>117</v>
      </c>
      <c r="AU127" s="140" t="s">
        <v>122</v>
      </c>
      <c r="AY127" s="14" t="s">
        <v>114</v>
      </c>
      <c r="BE127" s="141">
        <f t="shared" si="4"/>
        <v>0</v>
      </c>
      <c r="BF127" s="141">
        <f t="shared" si="5"/>
        <v>0</v>
      </c>
      <c r="BG127" s="141">
        <f t="shared" si="6"/>
        <v>0</v>
      </c>
      <c r="BH127" s="141">
        <f t="shared" si="7"/>
        <v>0</v>
      </c>
      <c r="BI127" s="141">
        <f t="shared" si="8"/>
        <v>0</v>
      </c>
      <c r="BJ127" s="14" t="s">
        <v>122</v>
      </c>
      <c r="BK127" s="141">
        <f t="shared" si="9"/>
        <v>0</v>
      </c>
      <c r="BL127" s="14" t="s">
        <v>121</v>
      </c>
      <c r="BM127" s="140" t="s">
        <v>127</v>
      </c>
    </row>
    <row r="128" spans="1:65" s="2" customFormat="1" ht="37.9" customHeight="1">
      <c r="A128" s="26"/>
      <c r="B128" s="128"/>
      <c r="C128" s="129" t="s">
        <v>128</v>
      </c>
      <c r="D128" s="129" t="s">
        <v>117</v>
      </c>
      <c r="E128" s="130" t="s">
        <v>129</v>
      </c>
      <c r="F128" s="131" t="s">
        <v>130</v>
      </c>
      <c r="G128" s="132" t="s">
        <v>120</v>
      </c>
      <c r="H128" s="133">
        <v>81.599999999999994</v>
      </c>
      <c r="I128" s="134"/>
      <c r="J128" s="134">
        <f t="shared" si="0"/>
        <v>0</v>
      </c>
      <c r="K128" s="135"/>
      <c r="L128" s="27"/>
      <c r="M128" s="136" t="s">
        <v>1</v>
      </c>
      <c r="N128" s="137" t="s">
        <v>43</v>
      </c>
      <c r="O128" s="138">
        <v>1.169</v>
      </c>
      <c r="P128" s="138">
        <f t="shared" si="1"/>
        <v>95.3904</v>
      </c>
      <c r="Q128" s="138">
        <v>0</v>
      </c>
      <c r="R128" s="138">
        <f t="shared" si="2"/>
        <v>0</v>
      </c>
      <c r="S128" s="138">
        <v>0.22500000000000001</v>
      </c>
      <c r="T128" s="139">
        <f t="shared" si="3"/>
        <v>18.36</v>
      </c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R128" s="140" t="s">
        <v>121</v>
      </c>
      <c r="AT128" s="140" t="s">
        <v>117</v>
      </c>
      <c r="AU128" s="140" t="s">
        <v>122</v>
      </c>
      <c r="AY128" s="14" t="s">
        <v>114</v>
      </c>
      <c r="BE128" s="141">
        <f t="shared" si="4"/>
        <v>0</v>
      </c>
      <c r="BF128" s="141">
        <f t="shared" si="5"/>
        <v>0</v>
      </c>
      <c r="BG128" s="141">
        <f t="shared" si="6"/>
        <v>0</v>
      </c>
      <c r="BH128" s="141">
        <f t="shared" si="7"/>
        <v>0</v>
      </c>
      <c r="BI128" s="141">
        <f t="shared" si="8"/>
        <v>0</v>
      </c>
      <c r="BJ128" s="14" t="s">
        <v>122</v>
      </c>
      <c r="BK128" s="141">
        <f t="shared" si="9"/>
        <v>0</v>
      </c>
      <c r="BL128" s="14" t="s">
        <v>121</v>
      </c>
      <c r="BM128" s="140" t="s">
        <v>131</v>
      </c>
    </row>
    <row r="129" spans="1:65" s="2" customFormat="1" ht="37.9" customHeight="1">
      <c r="A129" s="26"/>
      <c r="B129" s="128"/>
      <c r="C129" s="129" t="s">
        <v>132</v>
      </c>
      <c r="D129" s="129" t="s">
        <v>117</v>
      </c>
      <c r="E129" s="130" t="s">
        <v>133</v>
      </c>
      <c r="F129" s="131" t="s">
        <v>134</v>
      </c>
      <c r="G129" s="132" t="s">
        <v>120</v>
      </c>
      <c r="H129" s="133">
        <v>988</v>
      </c>
      <c r="I129" s="134"/>
      <c r="J129" s="134">
        <f t="shared" si="0"/>
        <v>0</v>
      </c>
      <c r="K129" s="135"/>
      <c r="L129" s="27"/>
      <c r="M129" s="136" t="s">
        <v>1</v>
      </c>
      <c r="N129" s="137" t="s">
        <v>43</v>
      </c>
      <c r="O129" s="138">
        <v>1.97</v>
      </c>
      <c r="P129" s="138">
        <f t="shared" si="1"/>
        <v>1946.36</v>
      </c>
      <c r="Q129" s="138">
        <v>0</v>
      </c>
      <c r="R129" s="138">
        <f t="shared" si="2"/>
        <v>0</v>
      </c>
      <c r="S129" s="138">
        <v>0.5</v>
      </c>
      <c r="T129" s="139">
        <f t="shared" si="3"/>
        <v>494</v>
      </c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R129" s="140" t="s">
        <v>121</v>
      </c>
      <c r="AT129" s="140" t="s">
        <v>117</v>
      </c>
      <c r="AU129" s="140" t="s">
        <v>122</v>
      </c>
      <c r="AY129" s="14" t="s">
        <v>114</v>
      </c>
      <c r="BE129" s="141">
        <f t="shared" si="4"/>
        <v>0</v>
      </c>
      <c r="BF129" s="141">
        <f t="shared" si="5"/>
        <v>0</v>
      </c>
      <c r="BG129" s="141">
        <f t="shared" si="6"/>
        <v>0</v>
      </c>
      <c r="BH129" s="141">
        <f t="shared" si="7"/>
        <v>0</v>
      </c>
      <c r="BI129" s="141">
        <f t="shared" si="8"/>
        <v>0</v>
      </c>
      <c r="BJ129" s="14" t="s">
        <v>122</v>
      </c>
      <c r="BK129" s="141">
        <f t="shared" si="9"/>
        <v>0</v>
      </c>
      <c r="BL129" s="14" t="s">
        <v>121</v>
      </c>
      <c r="BM129" s="140" t="s">
        <v>135</v>
      </c>
    </row>
    <row r="130" spans="1:65" s="2" customFormat="1" ht="24.2" customHeight="1">
      <c r="A130" s="26"/>
      <c r="B130" s="128"/>
      <c r="C130" s="129" t="s">
        <v>136</v>
      </c>
      <c r="D130" s="129" t="s">
        <v>117</v>
      </c>
      <c r="E130" s="130" t="s">
        <v>137</v>
      </c>
      <c r="F130" s="131" t="s">
        <v>138</v>
      </c>
      <c r="G130" s="132" t="s">
        <v>120</v>
      </c>
      <c r="H130" s="133">
        <v>175</v>
      </c>
      <c r="I130" s="134"/>
      <c r="J130" s="134">
        <f t="shared" si="0"/>
        <v>0</v>
      </c>
      <c r="K130" s="135"/>
      <c r="L130" s="27"/>
      <c r="M130" s="136" t="s">
        <v>1</v>
      </c>
      <c r="N130" s="137" t="s">
        <v>43</v>
      </c>
      <c r="O130" s="138">
        <v>0.19</v>
      </c>
      <c r="P130" s="138">
        <f t="shared" si="1"/>
        <v>33.25</v>
      </c>
      <c r="Q130" s="138">
        <v>0</v>
      </c>
      <c r="R130" s="138">
        <f t="shared" si="2"/>
        <v>0</v>
      </c>
      <c r="S130" s="138">
        <v>9.8000000000000004E-2</v>
      </c>
      <c r="T130" s="139">
        <f t="shared" si="3"/>
        <v>17.150000000000002</v>
      </c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R130" s="140" t="s">
        <v>121</v>
      </c>
      <c r="AT130" s="140" t="s">
        <v>117</v>
      </c>
      <c r="AU130" s="140" t="s">
        <v>122</v>
      </c>
      <c r="AY130" s="14" t="s">
        <v>114</v>
      </c>
      <c r="BE130" s="141">
        <f t="shared" si="4"/>
        <v>0</v>
      </c>
      <c r="BF130" s="141">
        <f t="shared" si="5"/>
        <v>0</v>
      </c>
      <c r="BG130" s="141">
        <f t="shared" si="6"/>
        <v>0</v>
      </c>
      <c r="BH130" s="141">
        <f t="shared" si="7"/>
        <v>0</v>
      </c>
      <c r="BI130" s="141">
        <f t="shared" si="8"/>
        <v>0</v>
      </c>
      <c r="BJ130" s="14" t="s">
        <v>122</v>
      </c>
      <c r="BK130" s="141">
        <f t="shared" si="9"/>
        <v>0</v>
      </c>
      <c r="BL130" s="14" t="s">
        <v>121</v>
      </c>
      <c r="BM130" s="140" t="s">
        <v>139</v>
      </c>
    </row>
    <row r="131" spans="1:65" s="2" customFormat="1" ht="24.2" customHeight="1">
      <c r="A131" s="26"/>
      <c r="B131" s="128"/>
      <c r="C131" s="129" t="s">
        <v>140</v>
      </c>
      <c r="D131" s="129" t="s">
        <v>117</v>
      </c>
      <c r="E131" s="130" t="s">
        <v>141</v>
      </c>
      <c r="F131" s="131" t="s">
        <v>142</v>
      </c>
      <c r="G131" s="132" t="s">
        <v>143</v>
      </c>
      <c r="H131" s="133">
        <v>120</v>
      </c>
      <c r="I131" s="134"/>
      <c r="J131" s="134">
        <f t="shared" si="0"/>
        <v>0</v>
      </c>
      <c r="K131" s="135"/>
      <c r="L131" s="27"/>
      <c r="M131" s="136" t="s">
        <v>1</v>
      </c>
      <c r="N131" s="137" t="s">
        <v>43</v>
      </c>
      <c r="O131" s="138">
        <v>0.216</v>
      </c>
      <c r="P131" s="138">
        <f t="shared" si="1"/>
        <v>25.919999999999998</v>
      </c>
      <c r="Q131" s="138">
        <v>0</v>
      </c>
      <c r="R131" s="138">
        <f t="shared" si="2"/>
        <v>0</v>
      </c>
      <c r="S131" s="138">
        <v>0.23</v>
      </c>
      <c r="T131" s="139">
        <f t="shared" si="3"/>
        <v>27.6</v>
      </c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R131" s="140" t="s">
        <v>121</v>
      </c>
      <c r="AT131" s="140" t="s">
        <v>117</v>
      </c>
      <c r="AU131" s="140" t="s">
        <v>122</v>
      </c>
      <c r="AY131" s="14" t="s">
        <v>114</v>
      </c>
      <c r="BE131" s="141">
        <f t="shared" si="4"/>
        <v>0</v>
      </c>
      <c r="BF131" s="141">
        <f t="shared" si="5"/>
        <v>0</v>
      </c>
      <c r="BG131" s="141">
        <f t="shared" si="6"/>
        <v>0</v>
      </c>
      <c r="BH131" s="141">
        <f t="shared" si="7"/>
        <v>0</v>
      </c>
      <c r="BI131" s="141">
        <f t="shared" si="8"/>
        <v>0</v>
      </c>
      <c r="BJ131" s="14" t="s">
        <v>122</v>
      </c>
      <c r="BK131" s="141">
        <f t="shared" si="9"/>
        <v>0</v>
      </c>
      <c r="BL131" s="14" t="s">
        <v>121</v>
      </c>
      <c r="BM131" s="140" t="s">
        <v>144</v>
      </c>
    </row>
    <row r="132" spans="1:65" s="2" customFormat="1" ht="24.2" customHeight="1">
      <c r="A132" s="26"/>
      <c r="B132" s="128"/>
      <c r="C132" s="129" t="s">
        <v>82</v>
      </c>
      <c r="D132" s="129" t="s">
        <v>117</v>
      </c>
      <c r="E132" s="130" t="s">
        <v>145</v>
      </c>
      <c r="F132" s="131" t="s">
        <v>146</v>
      </c>
      <c r="G132" s="132" t="s">
        <v>147</v>
      </c>
      <c r="H132" s="133">
        <v>95</v>
      </c>
      <c r="I132" s="134"/>
      <c r="J132" s="134">
        <f t="shared" si="0"/>
        <v>0</v>
      </c>
      <c r="K132" s="135"/>
      <c r="L132" s="27"/>
      <c r="M132" s="136" t="s">
        <v>1</v>
      </c>
      <c r="N132" s="137" t="s">
        <v>43</v>
      </c>
      <c r="O132" s="138">
        <v>1.464</v>
      </c>
      <c r="P132" s="138">
        <f t="shared" si="1"/>
        <v>139.07999999999998</v>
      </c>
      <c r="Q132" s="138">
        <v>0</v>
      </c>
      <c r="R132" s="138">
        <f t="shared" si="2"/>
        <v>0</v>
      </c>
      <c r="S132" s="138">
        <v>0</v>
      </c>
      <c r="T132" s="139">
        <f t="shared" si="3"/>
        <v>0</v>
      </c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R132" s="140" t="s">
        <v>121</v>
      </c>
      <c r="AT132" s="140" t="s">
        <v>117</v>
      </c>
      <c r="AU132" s="140" t="s">
        <v>122</v>
      </c>
      <c r="AY132" s="14" t="s">
        <v>114</v>
      </c>
      <c r="BE132" s="141">
        <f t="shared" si="4"/>
        <v>0</v>
      </c>
      <c r="BF132" s="141">
        <f t="shared" si="5"/>
        <v>0</v>
      </c>
      <c r="BG132" s="141">
        <f t="shared" si="6"/>
        <v>0</v>
      </c>
      <c r="BH132" s="141">
        <f t="shared" si="7"/>
        <v>0</v>
      </c>
      <c r="BI132" s="141">
        <f t="shared" si="8"/>
        <v>0</v>
      </c>
      <c r="BJ132" s="14" t="s">
        <v>122</v>
      </c>
      <c r="BK132" s="141">
        <f t="shared" si="9"/>
        <v>0</v>
      </c>
      <c r="BL132" s="14" t="s">
        <v>121</v>
      </c>
      <c r="BM132" s="140" t="s">
        <v>148</v>
      </c>
    </row>
    <row r="133" spans="1:65" s="2" customFormat="1" ht="24.2" customHeight="1">
      <c r="A133" s="26"/>
      <c r="B133" s="128"/>
      <c r="C133" s="129" t="s">
        <v>149</v>
      </c>
      <c r="D133" s="129" t="s">
        <v>117</v>
      </c>
      <c r="E133" s="130" t="s">
        <v>150</v>
      </c>
      <c r="F133" s="131" t="s">
        <v>151</v>
      </c>
      <c r="G133" s="132" t="s">
        <v>147</v>
      </c>
      <c r="H133" s="133">
        <v>2.5</v>
      </c>
      <c r="I133" s="134"/>
      <c r="J133" s="134">
        <f t="shared" si="0"/>
        <v>0</v>
      </c>
      <c r="K133" s="135"/>
      <c r="L133" s="27"/>
      <c r="M133" s="136" t="s">
        <v>1</v>
      </c>
      <c r="N133" s="137" t="s">
        <v>43</v>
      </c>
      <c r="O133" s="138">
        <v>16.459</v>
      </c>
      <c r="P133" s="138">
        <f t="shared" si="1"/>
        <v>41.147500000000001</v>
      </c>
      <c r="Q133" s="138">
        <v>0</v>
      </c>
      <c r="R133" s="138">
        <f t="shared" si="2"/>
        <v>0</v>
      </c>
      <c r="S133" s="138">
        <v>0</v>
      </c>
      <c r="T133" s="139">
        <f t="shared" si="3"/>
        <v>0</v>
      </c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R133" s="140" t="s">
        <v>121</v>
      </c>
      <c r="AT133" s="140" t="s">
        <v>117</v>
      </c>
      <c r="AU133" s="140" t="s">
        <v>122</v>
      </c>
      <c r="AY133" s="14" t="s">
        <v>114</v>
      </c>
      <c r="BE133" s="141">
        <f t="shared" si="4"/>
        <v>0</v>
      </c>
      <c r="BF133" s="141">
        <f t="shared" si="5"/>
        <v>0</v>
      </c>
      <c r="BG133" s="141">
        <f t="shared" si="6"/>
        <v>0</v>
      </c>
      <c r="BH133" s="141">
        <f t="shared" si="7"/>
        <v>0</v>
      </c>
      <c r="BI133" s="141">
        <f t="shared" si="8"/>
        <v>0</v>
      </c>
      <c r="BJ133" s="14" t="s">
        <v>122</v>
      </c>
      <c r="BK133" s="141">
        <f t="shared" si="9"/>
        <v>0</v>
      </c>
      <c r="BL133" s="14" t="s">
        <v>121</v>
      </c>
      <c r="BM133" s="140" t="s">
        <v>152</v>
      </c>
    </row>
    <row r="134" spans="1:65" s="2" customFormat="1" ht="24.2" customHeight="1">
      <c r="A134" s="26"/>
      <c r="B134" s="128"/>
      <c r="C134" s="129" t="s">
        <v>153</v>
      </c>
      <c r="D134" s="129" t="s">
        <v>117</v>
      </c>
      <c r="E134" s="130" t="s">
        <v>154</v>
      </c>
      <c r="F134" s="131" t="s">
        <v>155</v>
      </c>
      <c r="G134" s="132" t="s">
        <v>147</v>
      </c>
      <c r="H134" s="133">
        <v>1.5</v>
      </c>
      <c r="I134" s="134"/>
      <c r="J134" s="134">
        <f t="shared" si="0"/>
        <v>0</v>
      </c>
      <c r="K134" s="135"/>
      <c r="L134" s="27"/>
      <c r="M134" s="136" t="s">
        <v>1</v>
      </c>
      <c r="N134" s="137" t="s">
        <v>43</v>
      </c>
      <c r="O134" s="138">
        <v>3.8503500000000002</v>
      </c>
      <c r="P134" s="138">
        <f t="shared" si="1"/>
        <v>5.775525</v>
      </c>
      <c r="Q134" s="138">
        <v>0</v>
      </c>
      <c r="R134" s="138">
        <f t="shared" si="2"/>
        <v>0</v>
      </c>
      <c r="S134" s="138">
        <v>0</v>
      </c>
      <c r="T134" s="139">
        <f t="shared" si="3"/>
        <v>0</v>
      </c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R134" s="140" t="s">
        <v>121</v>
      </c>
      <c r="AT134" s="140" t="s">
        <v>117</v>
      </c>
      <c r="AU134" s="140" t="s">
        <v>122</v>
      </c>
      <c r="AY134" s="14" t="s">
        <v>114</v>
      </c>
      <c r="BE134" s="141">
        <f t="shared" si="4"/>
        <v>0</v>
      </c>
      <c r="BF134" s="141">
        <f t="shared" si="5"/>
        <v>0</v>
      </c>
      <c r="BG134" s="141">
        <f t="shared" si="6"/>
        <v>0</v>
      </c>
      <c r="BH134" s="141">
        <f t="shared" si="7"/>
        <v>0</v>
      </c>
      <c r="BI134" s="141">
        <f t="shared" si="8"/>
        <v>0</v>
      </c>
      <c r="BJ134" s="14" t="s">
        <v>122</v>
      </c>
      <c r="BK134" s="141">
        <f t="shared" si="9"/>
        <v>0</v>
      </c>
      <c r="BL134" s="14" t="s">
        <v>121</v>
      </c>
      <c r="BM134" s="140" t="s">
        <v>156</v>
      </c>
    </row>
    <row r="135" spans="1:65" s="2" customFormat="1" ht="24.2" customHeight="1">
      <c r="A135" s="26"/>
      <c r="B135" s="128"/>
      <c r="C135" s="129" t="s">
        <v>157</v>
      </c>
      <c r="D135" s="129" t="s">
        <v>117</v>
      </c>
      <c r="E135" s="130" t="s">
        <v>158</v>
      </c>
      <c r="F135" s="131" t="s">
        <v>159</v>
      </c>
      <c r="G135" s="132" t="s">
        <v>147</v>
      </c>
      <c r="H135" s="133">
        <v>8.15</v>
      </c>
      <c r="I135" s="134"/>
      <c r="J135" s="134">
        <f t="shared" si="0"/>
        <v>0</v>
      </c>
      <c r="K135" s="135"/>
      <c r="L135" s="27"/>
      <c r="M135" s="136" t="s">
        <v>1</v>
      </c>
      <c r="N135" s="137" t="s">
        <v>43</v>
      </c>
      <c r="O135" s="138">
        <v>4.9479499999999996</v>
      </c>
      <c r="P135" s="138">
        <f t="shared" si="1"/>
        <v>40.325792499999999</v>
      </c>
      <c r="Q135" s="138">
        <v>0</v>
      </c>
      <c r="R135" s="138">
        <f t="shared" si="2"/>
        <v>0</v>
      </c>
      <c r="S135" s="138">
        <v>0</v>
      </c>
      <c r="T135" s="139">
        <f t="shared" si="3"/>
        <v>0</v>
      </c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R135" s="140" t="s">
        <v>121</v>
      </c>
      <c r="AT135" s="140" t="s">
        <v>117</v>
      </c>
      <c r="AU135" s="140" t="s">
        <v>122</v>
      </c>
      <c r="AY135" s="14" t="s">
        <v>114</v>
      </c>
      <c r="BE135" s="141">
        <f t="shared" si="4"/>
        <v>0</v>
      </c>
      <c r="BF135" s="141">
        <f t="shared" si="5"/>
        <v>0</v>
      </c>
      <c r="BG135" s="141">
        <f t="shared" si="6"/>
        <v>0</v>
      </c>
      <c r="BH135" s="141">
        <f t="shared" si="7"/>
        <v>0</v>
      </c>
      <c r="BI135" s="141">
        <f t="shared" si="8"/>
        <v>0</v>
      </c>
      <c r="BJ135" s="14" t="s">
        <v>122</v>
      </c>
      <c r="BK135" s="141">
        <f t="shared" si="9"/>
        <v>0</v>
      </c>
      <c r="BL135" s="14" t="s">
        <v>121</v>
      </c>
      <c r="BM135" s="140" t="s">
        <v>160</v>
      </c>
    </row>
    <row r="136" spans="1:65" s="2" customFormat="1" ht="24.2" customHeight="1">
      <c r="A136" s="26"/>
      <c r="B136" s="128"/>
      <c r="C136" s="129" t="s">
        <v>161</v>
      </c>
      <c r="D136" s="129" t="s">
        <v>117</v>
      </c>
      <c r="E136" s="130" t="s">
        <v>162</v>
      </c>
      <c r="F136" s="131" t="s">
        <v>163</v>
      </c>
      <c r="G136" s="132" t="s">
        <v>147</v>
      </c>
      <c r="H136" s="133">
        <v>8.15</v>
      </c>
      <c r="I136" s="134"/>
      <c r="J136" s="134">
        <f t="shared" si="0"/>
        <v>0</v>
      </c>
      <c r="K136" s="135"/>
      <c r="L136" s="27"/>
      <c r="M136" s="136" t="s">
        <v>1</v>
      </c>
      <c r="N136" s="137" t="s">
        <v>43</v>
      </c>
      <c r="O136" s="138">
        <v>0.98909999999999998</v>
      </c>
      <c r="P136" s="138">
        <f t="shared" si="1"/>
        <v>8.0611650000000008</v>
      </c>
      <c r="Q136" s="138">
        <v>0</v>
      </c>
      <c r="R136" s="138">
        <f t="shared" si="2"/>
        <v>0</v>
      </c>
      <c r="S136" s="138">
        <v>0</v>
      </c>
      <c r="T136" s="139">
        <f t="shared" si="3"/>
        <v>0</v>
      </c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R136" s="140" t="s">
        <v>121</v>
      </c>
      <c r="AT136" s="140" t="s">
        <v>117</v>
      </c>
      <c r="AU136" s="140" t="s">
        <v>122</v>
      </c>
      <c r="AY136" s="14" t="s">
        <v>114</v>
      </c>
      <c r="BE136" s="141">
        <f t="shared" si="4"/>
        <v>0</v>
      </c>
      <c r="BF136" s="141">
        <f t="shared" si="5"/>
        <v>0</v>
      </c>
      <c r="BG136" s="141">
        <f t="shared" si="6"/>
        <v>0</v>
      </c>
      <c r="BH136" s="141">
        <f t="shared" si="7"/>
        <v>0</v>
      </c>
      <c r="BI136" s="141">
        <f t="shared" si="8"/>
        <v>0</v>
      </c>
      <c r="BJ136" s="14" t="s">
        <v>122</v>
      </c>
      <c r="BK136" s="141">
        <f t="shared" si="9"/>
        <v>0</v>
      </c>
      <c r="BL136" s="14" t="s">
        <v>121</v>
      </c>
      <c r="BM136" s="140" t="s">
        <v>164</v>
      </c>
    </row>
    <row r="137" spans="1:65" s="2" customFormat="1" ht="37.9" customHeight="1">
      <c r="A137" s="26"/>
      <c r="B137" s="128"/>
      <c r="C137" s="129" t="s">
        <v>165</v>
      </c>
      <c r="D137" s="129" t="s">
        <v>117</v>
      </c>
      <c r="E137" s="130" t="s">
        <v>166</v>
      </c>
      <c r="F137" s="131" t="s">
        <v>167</v>
      </c>
      <c r="G137" s="132" t="s">
        <v>147</v>
      </c>
      <c r="H137" s="133">
        <v>8.75</v>
      </c>
      <c r="I137" s="134"/>
      <c r="J137" s="134">
        <f t="shared" si="0"/>
        <v>0</v>
      </c>
      <c r="K137" s="135"/>
      <c r="L137" s="27"/>
      <c r="M137" s="136" t="s">
        <v>1</v>
      </c>
      <c r="N137" s="137" t="s">
        <v>43</v>
      </c>
      <c r="O137" s="138">
        <v>6.7318600000000002</v>
      </c>
      <c r="P137" s="138">
        <f t="shared" si="1"/>
        <v>58.903775000000003</v>
      </c>
      <c r="Q137" s="138">
        <v>0</v>
      </c>
      <c r="R137" s="138">
        <f t="shared" si="2"/>
        <v>0</v>
      </c>
      <c r="S137" s="138">
        <v>0</v>
      </c>
      <c r="T137" s="139">
        <f t="shared" si="3"/>
        <v>0</v>
      </c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R137" s="140" t="s">
        <v>121</v>
      </c>
      <c r="AT137" s="140" t="s">
        <v>117</v>
      </c>
      <c r="AU137" s="140" t="s">
        <v>122</v>
      </c>
      <c r="AY137" s="14" t="s">
        <v>114</v>
      </c>
      <c r="BE137" s="141">
        <f t="shared" si="4"/>
        <v>0</v>
      </c>
      <c r="BF137" s="141">
        <f t="shared" si="5"/>
        <v>0</v>
      </c>
      <c r="BG137" s="141">
        <f t="shared" si="6"/>
        <v>0</v>
      </c>
      <c r="BH137" s="141">
        <f t="shared" si="7"/>
        <v>0</v>
      </c>
      <c r="BI137" s="141">
        <f t="shared" si="8"/>
        <v>0</v>
      </c>
      <c r="BJ137" s="14" t="s">
        <v>122</v>
      </c>
      <c r="BK137" s="141">
        <f t="shared" si="9"/>
        <v>0</v>
      </c>
      <c r="BL137" s="14" t="s">
        <v>121</v>
      </c>
      <c r="BM137" s="140" t="s">
        <v>168</v>
      </c>
    </row>
    <row r="138" spans="1:65" s="2" customFormat="1" ht="24.2" customHeight="1">
      <c r="A138" s="26"/>
      <c r="B138" s="128"/>
      <c r="C138" s="129" t="s">
        <v>169</v>
      </c>
      <c r="D138" s="129" t="s">
        <v>117</v>
      </c>
      <c r="E138" s="130" t="s">
        <v>170</v>
      </c>
      <c r="F138" s="131" t="s">
        <v>171</v>
      </c>
      <c r="G138" s="132" t="s">
        <v>147</v>
      </c>
      <c r="H138" s="133">
        <v>1.5</v>
      </c>
      <c r="I138" s="134"/>
      <c r="J138" s="134">
        <f t="shared" si="0"/>
        <v>0</v>
      </c>
      <c r="K138" s="135"/>
      <c r="L138" s="27"/>
      <c r="M138" s="136" t="s">
        <v>1</v>
      </c>
      <c r="N138" s="137" t="s">
        <v>43</v>
      </c>
      <c r="O138" s="138">
        <v>0.70299999999999996</v>
      </c>
      <c r="P138" s="138">
        <f t="shared" si="1"/>
        <v>1.0545</v>
      </c>
      <c r="Q138" s="138">
        <v>0</v>
      </c>
      <c r="R138" s="138">
        <f t="shared" si="2"/>
        <v>0</v>
      </c>
      <c r="S138" s="138">
        <v>0</v>
      </c>
      <c r="T138" s="139">
        <f t="shared" si="3"/>
        <v>0</v>
      </c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R138" s="140" t="s">
        <v>121</v>
      </c>
      <c r="AT138" s="140" t="s">
        <v>117</v>
      </c>
      <c r="AU138" s="140" t="s">
        <v>122</v>
      </c>
      <c r="AY138" s="14" t="s">
        <v>114</v>
      </c>
      <c r="BE138" s="141">
        <f t="shared" si="4"/>
        <v>0</v>
      </c>
      <c r="BF138" s="141">
        <f t="shared" si="5"/>
        <v>0</v>
      </c>
      <c r="BG138" s="141">
        <f t="shared" si="6"/>
        <v>0</v>
      </c>
      <c r="BH138" s="141">
        <f t="shared" si="7"/>
        <v>0</v>
      </c>
      <c r="BI138" s="141">
        <f t="shared" si="8"/>
        <v>0</v>
      </c>
      <c r="BJ138" s="14" t="s">
        <v>122</v>
      </c>
      <c r="BK138" s="141">
        <f t="shared" si="9"/>
        <v>0</v>
      </c>
      <c r="BL138" s="14" t="s">
        <v>121</v>
      </c>
      <c r="BM138" s="140" t="s">
        <v>172</v>
      </c>
    </row>
    <row r="139" spans="1:65" s="2" customFormat="1" ht="24.2" customHeight="1">
      <c r="A139" s="26"/>
      <c r="B139" s="128"/>
      <c r="C139" s="129" t="s">
        <v>173</v>
      </c>
      <c r="D139" s="129" t="s">
        <v>117</v>
      </c>
      <c r="E139" s="130" t="s">
        <v>174</v>
      </c>
      <c r="F139" s="131" t="s">
        <v>175</v>
      </c>
      <c r="G139" s="132" t="s">
        <v>176</v>
      </c>
      <c r="H139" s="133">
        <v>800.21</v>
      </c>
      <c r="I139" s="134"/>
      <c r="J139" s="134">
        <f t="shared" si="0"/>
        <v>0</v>
      </c>
      <c r="K139" s="135"/>
      <c r="L139" s="27"/>
      <c r="M139" s="136" t="s">
        <v>1</v>
      </c>
      <c r="N139" s="137" t="s">
        <v>43</v>
      </c>
      <c r="O139" s="138">
        <v>0</v>
      </c>
      <c r="P139" s="138">
        <f t="shared" si="1"/>
        <v>0</v>
      </c>
      <c r="Q139" s="138">
        <v>0</v>
      </c>
      <c r="R139" s="138">
        <f t="shared" si="2"/>
        <v>0</v>
      </c>
      <c r="S139" s="138">
        <v>0</v>
      </c>
      <c r="T139" s="139">
        <f t="shared" si="3"/>
        <v>0</v>
      </c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R139" s="140" t="s">
        <v>121</v>
      </c>
      <c r="AT139" s="140" t="s">
        <v>117</v>
      </c>
      <c r="AU139" s="140" t="s">
        <v>122</v>
      </c>
      <c r="AY139" s="14" t="s">
        <v>114</v>
      </c>
      <c r="BE139" s="141">
        <f t="shared" si="4"/>
        <v>0</v>
      </c>
      <c r="BF139" s="141">
        <f t="shared" si="5"/>
        <v>0</v>
      </c>
      <c r="BG139" s="141">
        <f t="shared" si="6"/>
        <v>0</v>
      </c>
      <c r="BH139" s="141">
        <f t="shared" si="7"/>
        <v>0</v>
      </c>
      <c r="BI139" s="141">
        <f t="shared" si="8"/>
        <v>0</v>
      </c>
      <c r="BJ139" s="14" t="s">
        <v>122</v>
      </c>
      <c r="BK139" s="141">
        <f t="shared" si="9"/>
        <v>0</v>
      </c>
      <c r="BL139" s="14" t="s">
        <v>121</v>
      </c>
      <c r="BM139" s="140" t="s">
        <v>177</v>
      </c>
    </row>
    <row r="140" spans="1:65" s="2" customFormat="1" ht="24.2" customHeight="1">
      <c r="A140" s="26"/>
      <c r="B140" s="128"/>
      <c r="C140" s="129" t="s">
        <v>178</v>
      </c>
      <c r="D140" s="129" t="s">
        <v>117</v>
      </c>
      <c r="E140" s="130" t="s">
        <v>179</v>
      </c>
      <c r="F140" s="131" t="s">
        <v>180</v>
      </c>
      <c r="G140" s="132" t="s">
        <v>147</v>
      </c>
      <c r="H140" s="133">
        <v>6.72</v>
      </c>
      <c r="I140" s="134"/>
      <c r="J140" s="134">
        <f t="shared" si="0"/>
        <v>0</v>
      </c>
      <c r="K140" s="135"/>
      <c r="L140" s="27"/>
      <c r="M140" s="136" t="s">
        <v>1</v>
      </c>
      <c r="N140" s="137" t="s">
        <v>43</v>
      </c>
      <c r="O140" s="138">
        <v>2.0760000000000001</v>
      </c>
      <c r="P140" s="138">
        <f t="shared" si="1"/>
        <v>13.95072</v>
      </c>
      <c r="Q140" s="138">
        <v>0</v>
      </c>
      <c r="R140" s="138">
        <f t="shared" si="2"/>
        <v>0</v>
      </c>
      <c r="S140" s="138">
        <v>0</v>
      </c>
      <c r="T140" s="139">
        <f t="shared" si="3"/>
        <v>0</v>
      </c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R140" s="140" t="s">
        <v>121</v>
      </c>
      <c r="AT140" s="140" t="s">
        <v>117</v>
      </c>
      <c r="AU140" s="140" t="s">
        <v>122</v>
      </c>
      <c r="AY140" s="14" t="s">
        <v>114</v>
      </c>
      <c r="BE140" s="141">
        <f t="shared" si="4"/>
        <v>0</v>
      </c>
      <c r="BF140" s="141">
        <f t="shared" si="5"/>
        <v>0</v>
      </c>
      <c r="BG140" s="141">
        <f t="shared" si="6"/>
        <v>0</v>
      </c>
      <c r="BH140" s="141">
        <f t="shared" si="7"/>
        <v>0</v>
      </c>
      <c r="BI140" s="141">
        <f t="shared" si="8"/>
        <v>0</v>
      </c>
      <c r="BJ140" s="14" t="s">
        <v>122</v>
      </c>
      <c r="BK140" s="141">
        <f t="shared" si="9"/>
        <v>0</v>
      </c>
      <c r="BL140" s="14" t="s">
        <v>121</v>
      </c>
      <c r="BM140" s="140" t="s">
        <v>181</v>
      </c>
    </row>
    <row r="141" spans="1:65" s="2" customFormat="1" ht="24.2" customHeight="1">
      <c r="A141" s="26"/>
      <c r="B141" s="128"/>
      <c r="C141" s="129" t="s">
        <v>182</v>
      </c>
      <c r="D141" s="129" t="s">
        <v>117</v>
      </c>
      <c r="E141" s="130" t="s">
        <v>183</v>
      </c>
      <c r="F141" s="131" t="s">
        <v>184</v>
      </c>
      <c r="G141" s="132" t="s">
        <v>120</v>
      </c>
      <c r="H141" s="133">
        <v>135</v>
      </c>
      <c r="I141" s="134"/>
      <c r="J141" s="134">
        <f t="shared" si="0"/>
        <v>0</v>
      </c>
      <c r="K141" s="135"/>
      <c r="L141" s="27"/>
      <c r="M141" s="136" t="s">
        <v>1</v>
      </c>
      <c r="N141" s="137" t="s">
        <v>43</v>
      </c>
      <c r="O141" s="138">
        <v>0.151</v>
      </c>
      <c r="P141" s="138">
        <f t="shared" si="1"/>
        <v>20.384999999999998</v>
      </c>
      <c r="Q141" s="138">
        <v>0</v>
      </c>
      <c r="R141" s="138">
        <f t="shared" si="2"/>
        <v>0</v>
      </c>
      <c r="S141" s="138">
        <v>0</v>
      </c>
      <c r="T141" s="139">
        <f t="shared" si="3"/>
        <v>0</v>
      </c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R141" s="140" t="s">
        <v>121</v>
      </c>
      <c r="AT141" s="140" t="s">
        <v>117</v>
      </c>
      <c r="AU141" s="140" t="s">
        <v>122</v>
      </c>
      <c r="AY141" s="14" t="s">
        <v>114</v>
      </c>
      <c r="BE141" s="141">
        <f t="shared" si="4"/>
        <v>0</v>
      </c>
      <c r="BF141" s="141">
        <f t="shared" si="5"/>
        <v>0</v>
      </c>
      <c r="BG141" s="141">
        <f t="shared" si="6"/>
        <v>0</v>
      </c>
      <c r="BH141" s="141">
        <f t="shared" si="7"/>
        <v>0</v>
      </c>
      <c r="BI141" s="141">
        <f t="shared" si="8"/>
        <v>0</v>
      </c>
      <c r="BJ141" s="14" t="s">
        <v>122</v>
      </c>
      <c r="BK141" s="141">
        <f t="shared" si="9"/>
        <v>0</v>
      </c>
      <c r="BL141" s="14" t="s">
        <v>121</v>
      </c>
      <c r="BM141" s="140" t="s">
        <v>185</v>
      </c>
    </row>
    <row r="142" spans="1:65" s="2" customFormat="1" ht="14.45" customHeight="1">
      <c r="A142" s="26"/>
      <c r="B142" s="128"/>
      <c r="C142" s="129" t="s">
        <v>186</v>
      </c>
      <c r="D142" s="129" t="s">
        <v>117</v>
      </c>
      <c r="E142" s="130" t="s">
        <v>187</v>
      </c>
      <c r="F142" s="131" t="s">
        <v>188</v>
      </c>
      <c r="G142" s="132" t="s">
        <v>120</v>
      </c>
      <c r="H142" s="133">
        <v>170</v>
      </c>
      <c r="I142" s="134"/>
      <c r="J142" s="134">
        <f t="shared" si="0"/>
        <v>0</v>
      </c>
      <c r="K142" s="135"/>
      <c r="L142" s="27"/>
      <c r="M142" s="136" t="s">
        <v>1</v>
      </c>
      <c r="N142" s="137" t="s">
        <v>43</v>
      </c>
      <c r="O142" s="138">
        <v>1.2E-2</v>
      </c>
      <c r="P142" s="138">
        <f t="shared" si="1"/>
        <v>2.04</v>
      </c>
      <c r="Q142" s="138">
        <v>6.4000000000000005E-4</v>
      </c>
      <c r="R142" s="138">
        <f t="shared" si="2"/>
        <v>0.10880000000000001</v>
      </c>
      <c r="S142" s="138">
        <v>0</v>
      </c>
      <c r="T142" s="139">
        <f t="shared" si="3"/>
        <v>0</v>
      </c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R142" s="140" t="s">
        <v>121</v>
      </c>
      <c r="AT142" s="140" t="s">
        <v>117</v>
      </c>
      <c r="AU142" s="140" t="s">
        <v>122</v>
      </c>
      <c r="AY142" s="14" t="s">
        <v>114</v>
      </c>
      <c r="BE142" s="141">
        <f t="shared" si="4"/>
        <v>0</v>
      </c>
      <c r="BF142" s="141">
        <f t="shared" si="5"/>
        <v>0</v>
      </c>
      <c r="BG142" s="141">
        <f t="shared" si="6"/>
        <v>0</v>
      </c>
      <c r="BH142" s="141">
        <f t="shared" si="7"/>
        <v>0</v>
      </c>
      <c r="BI142" s="141">
        <f t="shared" si="8"/>
        <v>0</v>
      </c>
      <c r="BJ142" s="14" t="s">
        <v>122</v>
      </c>
      <c r="BK142" s="141">
        <f t="shared" si="9"/>
        <v>0</v>
      </c>
      <c r="BL142" s="14" t="s">
        <v>121</v>
      </c>
      <c r="BM142" s="140" t="s">
        <v>189</v>
      </c>
    </row>
    <row r="143" spans="1:65" s="2" customFormat="1" ht="14.45" customHeight="1">
      <c r="A143" s="26"/>
      <c r="B143" s="128"/>
      <c r="C143" s="142" t="s">
        <v>190</v>
      </c>
      <c r="D143" s="142" t="s">
        <v>191</v>
      </c>
      <c r="E143" s="143" t="s">
        <v>192</v>
      </c>
      <c r="F143" s="144" t="s">
        <v>193</v>
      </c>
      <c r="G143" s="145" t="s">
        <v>194</v>
      </c>
      <c r="H143" s="146">
        <v>0.185</v>
      </c>
      <c r="I143" s="147"/>
      <c r="J143" s="147">
        <f t="shared" si="0"/>
        <v>0</v>
      </c>
      <c r="K143" s="148"/>
      <c r="L143" s="149"/>
      <c r="M143" s="150" t="s">
        <v>1</v>
      </c>
      <c r="N143" s="151" t="s">
        <v>43</v>
      </c>
      <c r="O143" s="138">
        <v>0</v>
      </c>
      <c r="P143" s="138">
        <f t="shared" si="1"/>
        <v>0</v>
      </c>
      <c r="Q143" s="138">
        <v>1E-3</v>
      </c>
      <c r="R143" s="138">
        <f t="shared" si="2"/>
        <v>1.85E-4</v>
      </c>
      <c r="S143" s="138">
        <v>0</v>
      </c>
      <c r="T143" s="139">
        <f t="shared" si="3"/>
        <v>0</v>
      </c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  <c r="AR143" s="140" t="s">
        <v>195</v>
      </c>
      <c r="AT143" s="140" t="s">
        <v>191</v>
      </c>
      <c r="AU143" s="140" t="s">
        <v>122</v>
      </c>
      <c r="AY143" s="14" t="s">
        <v>114</v>
      </c>
      <c r="BE143" s="141">
        <f t="shared" si="4"/>
        <v>0</v>
      </c>
      <c r="BF143" s="141">
        <f t="shared" si="5"/>
        <v>0</v>
      </c>
      <c r="BG143" s="141">
        <f t="shared" si="6"/>
        <v>0</v>
      </c>
      <c r="BH143" s="141">
        <f t="shared" si="7"/>
        <v>0</v>
      </c>
      <c r="BI143" s="141">
        <f t="shared" si="8"/>
        <v>0</v>
      </c>
      <c r="BJ143" s="14" t="s">
        <v>122</v>
      </c>
      <c r="BK143" s="141">
        <f t="shared" si="9"/>
        <v>0</v>
      </c>
      <c r="BL143" s="14" t="s">
        <v>121</v>
      </c>
      <c r="BM143" s="140" t="s">
        <v>196</v>
      </c>
    </row>
    <row r="144" spans="1:65" s="2" customFormat="1" ht="24.2" customHeight="1">
      <c r="A144" s="26"/>
      <c r="B144" s="128"/>
      <c r="C144" s="129" t="s">
        <v>197</v>
      </c>
      <c r="D144" s="129" t="s">
        <v>117</v>
      </c>
      <c r="E144" s="130" t="s">
        <v>198</v>
      </c>
      <c r="F144" s="131" t="s">
        <v>199</v>
      </c>
      <c r="G144" s="132" t="s">
        <v>200</v>
      </c>
      <c r="H144" s="133">
        <v>12</v>
      </c>
      <c r="I144" s="134"/>
      <c r="J144" s="134">
        <f t="shared" si="0"/>
        <v>0</v>
      </c>
      <c r="K144" s="135"/>
      <c r="L144" s="27"/>
      <c r="M144" s="136" t="s">
        <v>1</v>
      </c>
      <c r="N144" s="137" t="s">
        <v>43</v>
      </c>
      <c r="O144" s="138">
        <v>7.8869999999999996</v>
      </c>
      <c r="P144" s="138">
        <f t="shared" si="1"/>
        <v>94.643999999999991</v>
      </c>
      <c r="Q144" s="138">
        <v>0</v>
      </c>
      <c r="R144" s="138">
        <f t="shared" si="2"/>
        <v>0</v>
      </c>
      <c r="S144" s="138">
        <v>0</v>
      </c>
      <c r="T144" s="139">
        <f t="shared" si="3"/>
        <v>0</v>
      </c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  <c r="AR144" s="140" t="s">
        <v>121</v>
      </c>
      <c r="AT144" s="140" t="s">
        <v>117</v>
      </c>
      <c r="AU144" s="140" t="s">
        <v>122</v>
      </c>
      <c r="AY144" s="14" t="s">
        <v>114</v>
      </c>
      <c r="BE144" s="141">
        <f t="shared" si="4"/>
        <v>0</v>
      </c>
      <c r="BF144" s="141">
        <f t="shared" si="5"/>
        <v>0</v>
      </c>
      <c r="BG144" s="141">
        <f t="shared" si="6"/>
        <v>0</v>
      </c>
      <c r="BH144" s="141">
        <f t="shared" si="7"/>
        <v>0</v>
      </c>
      <c r="BI144" s="141">
        <f t="shared" si="8"/>
        <v>0</v>
      </c>
      <c r="BJ144" s="14" t="s">
        <v>122</v>
      </c>
      <c r="BK144" s="141">
        <f t="shared" si="9"/>
        <v>0</v>
      </c>
      <c r="BL144" s="14" t="s">
        <v>121</v>
      </c>
      <c r="BM144" s="140" t="s">
        <v>201</v>
      </c>
    </row>
    <row r="145" spans="1:65" s="2" customFormat="1" ht="24.2" customHeight="1">
      <c r="A145" s="26"/>
      <c r="B145" s="128"/>
      <c r="C145" s="142" t="s">
        <v>202</v>
      </c>
      <c r="D145" s="142" t="s">
        <v>191</v>
      </c>
      <c r="E145" s="143" t="s">
        <v>203</v>
      </c>
      <c r="F145" s="144" t="s">
        <v>204</v>
      </c>
      <c r="G145" s="145" t="s">
        <v>200</v>
      </c>
      <c r="H145" s="146">
        <v>4</v>
      </c>
      <c r="I145" s="147"/>
      <c r="J145" s="147">
        <f t="shared" si="0"/>
        <v>0</v>
      </c>
      <c r="K145" s="148"/>
      <c r="L145" s="149"/>
      <c r="M145" s="150" t="s">
        <v>1</v>
      </c>
      <c r="N145" s="151" t="s">
        <v>43</v>
      </c>
      <c r="O145" s="138">
        <v>0</v>
      </c>
      <c r="P145" s="138">
        <f t="shared" si="1"/>
        <v>0</v>
      </c>
      <c r="Q145" s="138">
        <v>1E-3</v>
      </c>
      <c r="R145" s="138">
        <f t="shared" si="2"/>
        <v>4.0000000000000001E-3</v>
      </c>
      <c r="S145" s="138">
        <v>0</v>
      </c>
      <c r="T145" s="139">
        <f t="shared" si="3"/>
        <v>0</v>
      </c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  <c r="AR145" s="140" t="s">
        <v>195</v>
      </c>
      <c r="AT145" s="140" t="s">
        <v>191</v>
      </c>
      <c r="AU145" s="140" t="s">
        <v>122</v>
      </c>
      <c r="AY145" s="14" t="s">
        <v>114</v>
      </c>
      <c r="BE145" s="141">
        <f t="shared" si="4"/>
        <v>0</v>
      </c>
      <c r="BF145" s="141">
        <f t="shared" si="5"/>
        <v>0</v>
      </c>
      <c r="BG145" s="141">
        <f t="shared" si="6"/>
        <v>0</v>
      </c>
      <c r="BH145" s="141">
        <f t="shared" si="7"/>
        <v>0</v>
      </c>
      <c r="BI145" s="141">
        <f t="shared" si="8"/>
        <v>0</v>
      </c>
      <c r="BJ145" s="14" t="s">
        <v>122</v>
      </c>
      <c r="BK145" s="141">
        <f t="shared" si="9"/>
        <v>0</v>
      </c>
      <c r="BL145" s="14" t="s">
        <v>121</v>
      </c>
      <c r="BM145" s="140" t="s">
        <v>205</v>
      </c>
    </row>
    <row r="146" spans="1:65" s="2" customFormat="1" ht="24.2" customHeight="1">
      <c r="A146" s="26"/>
      <c r="B146" s="128"/>
      <c r="C146" s="142" t="s">
        <v>206</v>
      </c>
      <c r="D146" s="142" t="s">
        <v>191</v>
      </c>
      <c r="E146" s="143" t="s">
        <v>207</v>
      </c>
      <c r="F146" s="144" t="s">
        <v>208</v>
      </c>
      <c r="G146" s="145" t="s">
        <v>200</v>
      </c>
      <c r="H146" s="146">
        <v>2</v>
      </c>
      <c r="I146" s="147"/>
      <c r="J146" s="147">
        <f t="shared" si="0"/>
        <v>0</v>
      </c>
      <c r="K146" s="148"/>
      <c r="L146" s="149"/>
      <c r="M146" s="150" t="s">
        <v>1</v>
      </c>
      <c r="N146" s="151" t="s">
        <v>43</v>
      </c>
      <c r="O146" s="138">
        <v>0</v>
      </c>
      <c r="P146" s="138">
        <f t="shared" si="1"/>
        <v>0</v>
      </c>
      <c r="Q146" s="138">
        <v>1E-3</v>
      </c>
      <c r="R146" s="138">
        <f t="shared" si="2"/>
        <v>2E-3</v>
      </c>
      <c r="S146" s="138">
        <v>0</v>
      </c>
      <c r="T146" s="139">
        <f t="shared" si="3"/>
        <v>0</v>
      </c>
      <c r="U146" s="26"/>
      <c r="V146" s="26"/>
      <c r="W146" s="26"/>
      <c r="X146" s="26"/>
      <c r="Y146" s="26"/>
      <c r="Z146" s="26"/>
      <c r="AA146" s="26"/>
      <c r="AB146" s="26"/>
      <c r="AC146" s="26"/>
      <c r="AD146" s="26"/>
      <c r="AE146" s="26"/>
      <c r="AR146" s="140" t="s">
        <v>195</v>
      </c>
      <c r="AT146" s="140" t="s">
        <v>191</v>
      </c>
      <c r="AU146" s="140" t="s">
        <v>122</v>
      </c>
      <c r="AY146" s="14" t="s">
        <v>114</v>
      </c>
      <c r="BE146" s="141">
        <f t="shared" si="4"/>
        <v>0</v>
      </c>
      <c r="BF146" s="141">
        <f t="shared" si="5"/>
        <v>0</v>
      </c>
      <c r="BG146" s="141">
        <f t="shared" si="6"/>
        <v>0</v>
      </c>
      <c r="BH146" s="141">
        <f t="shared" si="7"/>
        <v>0</v>
      </c>
      <c r="BI146" s="141">
        <f t="shared" si="8"/>
        <v>0</v>
      </c>
      <c r="BJ146" s="14" t="s">
        <v>122</v>
      </c>
      <c r="BK146" s="141">
        <f t="shared" si="9"/>
        <v>0</v>
      </c>
      <c r="BL146" s="14" t="s">
        <v>121</v>
      </c>
      <c r="BM146" s="140" t="s">
        <v>209</v>
      </c>
    </row>
    <row r="147" spans="1:65" s="2" customFormat="1" ht="37.9" customHeight="1">
      <c r="A147" s="26"/>
      <c r="B147" s="128"/>
      <c r="C147" s="142" t="s">
        <v>210</v>
      </c>
      <c r="D147" s="142" t="s">
        <v>191</v>
      </c>
      <c r="E147" s="143" t="s">
        <v>211</v>
      </c>
      <c r="F147" s="144" t="s">
        <v>212</v>
      </c>
      <c r="G147" s="145" t="s">
        <v>120</v>
      </c>
      <c r="H147" s="146">
        <v>16</v>
      </c>
      <c r="I147" s="147"/>
      <c r="J147" s="147">
        <f t="shared" si="0"/>
        <v>0</v>
      </c>
      <c r="K147" s="148"/>
      <c r="L147" s="149"/>
      <c r="M147" s="150" t="s">
        <v>1</v>
      </c>
      <c r="N147" s="151" t="s">
        <v>43</v>
      </c>
      <c r="O147" s="138">
        <v>0</v>
      </c>
      <c r="P147" s="138">
        <f t="shared" si="1"/>
        <v>0</v>
      </c>
      <c r="Q147" s="138">
        <v>6.9999999999999994E-5</v>
      </c>
      <c r="R147" s="138">
        <f t="shared" si="2"/>
        <v>1.1199999999999999E-3</v>
      </c>
      <c r="S147" s="138">
        <v>0</v>
      </c>
      <c r="T147" s="139">
        <f t="shared" si="3"/>
        <v>0</v>
      </c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R147" s="140" t="s">
        <v>195</v>
      </c>
      <c r="AT147" s="140" t="s">
        <v>191</v>
      </c>
      <c r="AU147" s="140" t="s">
        <v>122</v>
      </c>
      <c r="AY147" s="14" t="s">
        <v>114</v>
      </c>
      <c r="BE147" s="141">
        <f t="shared" si="4"/>
        <v>0</v>
      </c>
      <c r="BF147" s="141">
        <f t="shared" si="5"/>
        <v>0</v>
      </c>
      <c r="BG147" s="141">
        <f t="shared" si="6"/>
        <v>0</v>
      </c>
      <c r="BH147" s="141">
        <f t="shared" si="7"/>
        <v>0</v>
      </c>
      <c r="BI147" s="141">
        <f t="shared" si="8"/>
        <v>0</v>
      </c>
      <c r="BJ147" s="14" t="s">
        <v>122</v>
      </c>
      <c r="BK147" s="141">
        <f t="shared" si="9"/>
        <v>0</v>
      </c>
      <c r="BL147" s="14" t="s">
        <v>121</v>
      </c>
      <c r="BM147" s="140" t="s">
        <v>213</v>
      </c>
    </row>
    <row r="148" spans="1:65" s="2" customFormat="1" ht="14.45" customHeight="1">
      <c r="A148" s="26"/>
      <c r="B148" s="128"/>
      <c r="C148" s="142" t="s">
        <v>214</v>
      </c>
      <c r="D148" s="142" t="s">
        <v>191</v>
      </c>
      <c r="E148" s="143" t="s">
        <v>215</v>
      </c>
      <c r="F148" s="144" t="s">
        <v>216</v>
      </c>
      <c r="G148" s="145" t="s">
        <v>200</v>
      </c>
      <c r="H148" s="146">
        <v>8</v>
      </c>
      <c r="I148" s="147"/>
      <c r="J148" s="147">
        <f t="shared" si="0"/>
        <v>0</v>
      </c>
      <c r="K148" s="148"/>
      <c r="L148" s="149"/>
      <c r="M148" s="150" t="s">
        <v>1</v>
      </c>
      <c r="N148" s="151" t="s">
        <v>43</v>
      </c>
      <c r="O148" s="138">
        <v>0</v>
      </c>
      <c r="P148" s="138">
        <f t="shared" si="1"/>
        <v>0</v>
      </c>
      <c r="Q148" s="138">
        <v>0.04</v>
      </c>
      <c r="R148" s="138">
        <f t="shared" si="2"/>
        <v>0.32</v>
      </c>
      <c r="S148" s="138">
        <v>0</v>
      </c>
      <c r="T148" s="139">
        <f t="shared" si="3"/>
        <v>0</v>
      </c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R148" s="140" t="s">
        <v>195</v>
      </c>
      <c r="AT148" s="140" t="s">
        <v>191</v>
      </c>
      <c r="AU148" s="140" t="s">
        <v>122</v>
      </c>
      <c r="AY148" s="14" t="s">
        <v>114</v>
      </c>
      <c r="BE148" s="141">
        <f t="shared" si="4"/>
        <v>0</v>
      </c>
      <c r="BF148" s="141">
        <f t="shared" si="5"/>
        <v>0</v>
      </c>
      <c r="BG148" s="141">
        <f t="shared" si="6"/>
        <v>0</v>
      </c>
      <c r="BH148" s="141">
        <f t="shared" si="7"/>
        <v>0</v>
      </c>
      <c r="BI148" s="141">
        <f t="shared" si="8"/>
        <v>0</v>
      </c>
      <c r="BJ148" s="14" t="s">
        <v>122</v>
      </c>
      <c r="BK148" s="141">
        <f t="shared" si="9"/>
        <v>0</v>
      </c>
      <c r="BL148" s="14" t="s">
        <v>121</v>
      </c>
      <c r="BM148" s="140" t="s">
        <v>217</v>
      </c>
    </row>
    <row r="149" spans="1:65" s="2" customFormat="1" ht="14.45" customHeight="1">
      <c r="A149" s="26"/>
      <c r="B149" s="128"/>
      <c r="C149" s="142" t="s">
        <v>218</v>
      </c>
      <c r="D149" s="142" t="s">
        <v>191</v>
      </c>
      <c r="E149" s="143" t="s">
        <v>219</v>
      </c>
      <c r="F149" s="144" t="s">
        <v>220</v>
      </c>
      <c r="G149" s="145" t="s">
        <v>221</v>
      </c>
      <c r="H149" s="146">
        <v>500</v>
      </c>
      <c r="I149" s="147"/>
      <c r="J149" s="147">
        <f t="shared" si="0"/>
        <v>0</v>
      </c>
      <c r="K149" s="148"/>
      <c r="L149" s="149"/>
      <c r="M149" s="150" t="s">
        <v>1</v>
      </c>
      <c r="N149" s="151" t="s">
        <v>43</v>
      </c>
      <c r="O149" s="138">
        <v>0</v>
      </c>
      <c r="P149" s="138">
        <f t="shared" si="1"/>
        <v>0</v>
      </c>
      <c r="Q149" s="138">
        <v>2.9999999999999997E-4</v>
      </c>
      <c r="R149" s="138">
        <f t="shared" si="2"/>
        <v>0.15</v>
      </c>
      <c r="S149" s="138">
        <v>0</v>
      </c>
      <c r="T149" s="139">
        <f t="shared" si="3"/>
        <v>0</v>
      </c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  <c r="AR149" s="140" t="s">
        <v>195</v>
      </c>
      <c r="AT149" s="140" t="s">
        <v>191</v>
      </c>
      <c r="AU149" s="140" t="s">
        <v>122</v>
      </c>
      <c r="AY149" s="14" t="s">
        <v>114</v>
      </c>
      <c r="BE149" s="141">
        <f t="shared" si="4"/>
        <v>0</v>
      </c>
      <c r="BF149" s="141">
        <f t="shared" si="5"/>
        <v>0</v>
      </c>
      <c r="BG149" s="141">
        <f t="shared" si="6"/>
        <v>0</v>
      </c>
      <c r="BH149" s="141">
        <f t="shared" si="7"/>
        <v>0</v>
      </c>
      <c r="BI149" s="141">
        <f t="shared" si="8"/>
        <v>0</v>
      </c>
      <c r="BJ149" s="14" t="s">
        <v>122</v>
      </c>
      <c r="BK149" s="141">
        <f t="shared" si="9"/>
        <v>0</v>
      </c>
      <c r="BL149" s="14" t="s">
        <v>121</v>
      </c>
      <c r="BM149" s="140" t="s">
        <v>222</v>
      </c>
    </row>
    <row r="150" spans="1:65" s="2" customFormat="1" ht="24.2" customHeight="1">
      <c r="A150" s="26"/>
      <c r="B150" s="128"/>
      <c r="C150" s="129" t="s">
        <v>223</v>
      </c>
      <c r="D150" s="129" t="s">
        <v>117</v>
      </c>
      <c r="E150" s="130" t="s">
        <v>224</v>
      </c>
      <c r="F150" s="131" t="s">
        <v>225</v>
      </c>
      <c r="G150" s="132" t="s">
        <v>200</v>
      </c>
      <c r="H150" s="133">
        <v>18</v>
      </c>
      <c r="I150" s="134"/>
      <c r="J150" s="134">
        <f t="shared" si="0"/>
        <v>0</v>
      </c>
      <c r="K150" s="135"/>
      <c r="L150" s="27"/>
      <c r="M150" s="136" t="s">
        <v>1</v>
      </c>
      <c r="N150" s="137" t="s">
        <v>43</v>
      </c>
      <c r="O150" s="138">
        <v>0.56399999999999995</v>
      </c>
      <c r="P150" s="138">
        <f t="shared" si="1"/>
        <v>10.151999999999999</v>
      </c>
      <c r="Q150" s="138">
        <v>3.8999999999999999E-4</v>
      </c>
      <c r="R150" s="138">
        <f t="shared" si="2"/>
        <v>7.0200000000000002E-3</v>
      </c>
      <c r="S150" s="138">
        <v>0</v>
      </c>
      <c r="T150" s="139">
        <f t="shared" si="3"/>
        <v>0</v>
      </c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R150" s="140" t="s">
        <v>121</v>
      </c>
      <c r="AT150" s="140" t="s">
        <v>117</v>
      </c>
      <c r="AU150" s="140" t="s">
        <v>122</v>
      </c>
      <c r="AY150" s="14" t="s">
        <v>114</v>
      </c>
      <c r="BE150" s="141">
        <f t="shared" si="4"/>
        <v>0</v>
      </c>
      <c r="BF150" s="141">
        <f t="shared" si="5"/>
        <v>0</v>
      </c>
      <c r="BG150" s="141">
        <f t="shared" si="6"/>
        <v>0</v>
      </c>
      <c r="BH150" s="141">
        <f t="shared" si="7"/>
        <v>0</v>
      </c>
      <c r="BI150" s="141">
        <f t="shared" si="8"/>
        <v>0</v>
      </c>
      <c r="BJ150" s="14" t="s">
        <v>122</v>
      </c>
      <c r="BK150" s="141">
        <f t="shared" si="9"/>
        <v>0</v>
      </c>
      <c r="BL150" s="14" t="s">
        <v>121</v>
      </c>
      <c r="BM150" s="140" t="s">
        <v>226</v>
      </c>
    </row>
    <row r="151" spans="1:65" s="2" customFormat="1" ht="24.2" customHeight="1">
      <c r="A151" s="26"/>
      <c r="B151" s="128"/>
      <c r="C151" s="142" t="s">
        <v>227</v>
      </c>
      <c r="D151" s="142" t="s">
        <v>191</v>
      </c>
      <c r="E151" s="143" t="s">
        <v>228</v>
      </c>
      <c r="F151" s="144" t="s">
        <v>229</v>
      </c>
      <c r="G151" s="145" t="s">
        <v>200</v>
      </c>
      <c r="H151" s="146">
        <v>18.18</v>
      </c>
      <c r="I151" s="147"/>
      <c r="J151" s="147">
        <f t="shared" si="0"/>
        <v>0</v>
      </c>
      <c r="K151" s="148"/>
      <c r="L151" s="149"/>
      <c r="M151" s="150" t="s">
        <v>1</v>
      </c>
      <c r="N151" s="151" t="s">
        <v>43</v>
      </c>
      <c r="O151" s="138">
        <v>0</v>
      </c>
      <c r="P151" s="138">
        <f t="shared" si="1"/>
        <v>0</v>
      </c>
      <c r="Q151" s="138">
        <v>1.2E-2</v>
      </c>
      <c r="R151" s="138">
        <f t="shared" si="2"/>
        <v>0.21815999999999999</v>
      </c>
      <c r="S151" s="138">
        <v>0</v>
      </c>
      <c r="T151" s="139">
        <f t="shared" si="3"/>
        <v>0</v>
      </c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R151" s="140" t="s">
        <v>195</v>
      </c>
      <c r="AT151" s="140" t="s">
        <v>191</v>
      </c>
      <c r="AU151" s="140" t="s">
        <v>122</v>
      </c>
      <c r="AY151" s="14" t="s">
        <v>114</v>
      </c>
      <c r="BE151" s="141">
        <f t="shared" si="4"/>
        <v>0</v>
      </c>
      <c r="BF151" s="141">
        <f t="shared" si="5"/>
        <v>0</v>
      </c>
      <c r="BG151" s="141">
        <f t="shared" si="6"/>
        <v>0</v>
      </c>
      <c r="BH151" s="141">
        <f t="shared" si="7"/>
        <v>0</v>
      </c>
      <c r="BI151" s="141">
        <f t="shared" si="8"/>
        <v>0</v>
      </c>
      <c r="BJ151" s="14" t="s">
        <v>122</v>
      </c>
      <c r="BK151" s="141">
        <f t="shared" si="9"/>
        <v>0</v>
      </c>
      <c r="BL151" s="14" t="s">
        <v>121</v>
      </c>
      <c r="BM151" s="140" t="s">
        <v>230</v>
      </c>
    </row>
    <row r="152" spans="1:65" s="12" customFormat="1" ht="22.9" customHeight="1">
      <c r="B152" s="116"/>
      <c r="D152" s="117" t="s">
        <v>76</v>
      </c>
      <c r="E152" s="126" t="s">
        <v>122</v>
      </c>
      <c r="F152" s="126" t="s">
        <v>231</v>
      </c>
      <c r="J152" s="127">
        <f>BK152</f>
        <v>0</v>
      </c>
      <c r="L152" s="116"/>
      <c r="M152" s="120"/>
      <c r="N152" s="121"/>
      <c r="O152" s="121"/>
      <c r="P152" s="122">
        <f>SUM(P153:P154)</f>
        <v>1.4539800000000001</v>
      </c>
      <c r="Q152" s="121"/>
      <c r="R152" s="122">
        <f>SUM(R153:R154)</f>
        <v>3.6237146399999998</v>
      </c>
      <c r="S152" s="121"/>
      <c r="T152" s="123">
        <f>SUM(T153:T154)</f>
        <v>0</v>
      </c>
      <c r="AR152" s="117" t="s">
        <v>82</v>
      </c>
      <c r="AT152" s="124" t="s">
        <v>76</v>
      </c>
      <c r="AU152" s="124" t="s">
        <v>82</v>
      </c>
      <c r="AY152" s="117" t="s">
        <v>114</v>
      </c>
      <c r="BK152" s="125">
        <f>SUM(BK153:BK154)</f>
        <v>0</v>
      </c>
    </row>
    <row r="153" spans="1:65" s="2" customFormat="1" ht="24.2" customHeight="1">
      <c r="A153" s="26"/>
      <c r="B153" s="128"/>
      <c r="C153" s="129" t="s">
        <v>232</v>
      </c>
      <c r="D153" s="129" t="s">
        <v>117</v>
      </c>
      <c r="E153" s="130" t="s">
        <v>233</v>
      </c>
      <c r="F153" s="131" t="s">
        <v>234</v>
      </c>
      <c r="G153" s="132" t="s">
        <v>147</v>
      </c>
      <c r="H153" s="133">
        <v>1.5</v>
      </c>
      <c r="I153" s="134"/>
      <c r="J153" s="134">
        <f>ROUND(I153*H153,2)</f>
        <v>0</v>
      </c>
      <c r="K153" s="135"/>
      <c r="L153" s="27"/>
      <c r="M153" s="136" t="s">
        <v>1</v>
      </c>
      <c r="N153" s="137" t="s">
        <v>43</v>
      </c>
      <c r="O153" s="138">
        <v>0.60355999999999999</v>
      </c>
      <c r="P153" s="138">
        <f>O153*H153</f>
        <v>0.90534000000000003</v>
      </c>
      <c r="Q153" s="138">
        <v>2.4157199999999999</v>
      </c>
      <c r="R153" s="138">
        <f>Q153*H153</f>
        <v>3.6235799999999996</v>
      </c>
      <c r="S153" s="138">
        <v>0</v>
      </c>
      <c r="T153" s="139">
        <f>S153*H153</f>
        <v>0</v>
      </c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  <c r="AE153" s="26"/>
      <c r="AR153" s="140" t="s">
        <v>121</v>
      </c>
      <c r="AT153" s="140" t="s">
        <v>117</v>
      </c>
      <c r="AU153" s="140" t="s">
        <v>122</v>
      </c>
      <c r="AY153" s="14" t="s">
        <v>114</v>
      </c>
      <c r="BE153" s="141">
        <f>IF(N153="základná",J153,0)</f>
        <v>0</v>
      </c>
      <c r="BF153" s="141">
        <f>IF(N153="znížená",J153,0)</f>
        <v>0</v>
      </c>
      <c r="BG153" s="141">
        <f>IF(N153="zákl. prenesená",J153,0)</f>
        <v>0</v>
      </c>
      <c r="BH153" s="141">
        <f>IF(N153="zníž. prenesená",J153,0)</f>
        <v>0</v>
      </c>
      <c r="BI153" s="141">
        <f>IF(N153="nulová",J153,0)</f>
        <v>0</v>
      </c>
      <c r="BJ153" s="14" t="s">
        <v>122</v>
      </c>
      <c r="BK153" s="141">
        <f>ROUND(I153*H153,2)</f>
        <v>0</v>
      </c>
      <c r="BL153" s="14" t="s">
        <v>121</v>
      </c>
      <c r="BM153" s="140" t="s">
        <v>235</v>
      </c>
    </row>
    <row r="154" spans="1:65" s="2" customFormat="1" ht="24.2" customHeight="1">
      <c r="A154" s="26"/>
      <c r="B154" s="128"/>
      <c r="C154" s="129" t="s">
        <v>236</v>
      </c>
      <c r="D154" s="129" t="s">
        <v>117</v>
      </c>
      <c r="E154" s="130" t="s">
        <v>237</v>
      </c>
      <c r="F154" s="131" t="s">
        <v>238</v>
      </c>
      <c r="G154" s="132" t="s">
        <v>176</v>
      </c>
      <c r="H154" s="133">
        <v>3.5999999999999997E-2</v>
      </c>
      <c r="I154" s="134"/>
      <c r="J154" s="134">
        <f>ROUND(I154*H154,2)</f>
        <v>0</v>
      </c>
      <c r="K154" s="135"/>
      <c r="L154" s="27"/>
      <c r="M154" s="136" t="s">
        <v>1</v>
      </c>
      <c r="N154" s="137" t="s">
        <v>43</v>
      </c>
      <c r="O154" s="138">
        <v>15.24</v>
      </c>
      <c r="P154" s="138">
        <f>O154*H154</f>
        <v>0.54864000000000002</v>
      </c>
      <c r="Q154" s="138">
        <v>3.7399999999999998E-3</v>
      </c>
      <c r="R154" s="138">
        <f>Q154*H154</f>
        <v>1.3463999999999997E-4</v>
      </c>
      <c r="S154" s="138">
        <v>0</v>
      </c>
      <c r="T154" s="139">
        <f>S154*H154</f>
        <v>0</v>
      </c>
      <c r="U154" s="26"/>
      <c r="V154" s="26"/>
      <c r="W154" s="26"/>
      <c r="X154" s="26"/>
      <c r="Y154" s="26"/>
      <c r="Z154" s="26"/>
      <c r="AA154" s="26"/>
      <c r="AB154" s="26"/>
      <c r="AC154" s="26"/>
      <c r="AD154" s="26"/>
      <c r="AE154" s="26"/>
      <c r="AR154" s="140" t="s">
        <v>121</v>
      </c>
      <c r="AT154" s="140" t="s">
        <v>117</v>
      </c>
      <c r="AU154" s="140" t="s">
        <v>122</v>
      </c>
      <c r="AY154" s="14" t="s">
        <v>114</v>
      </c>
      <c r="BE154" s="141">
        <f>IF(N154="základná",J154,0)</f>
        <v>0</v>
      </c>
      <c r="BF154" s="141">
        <f>IF(N154="znížená",J154,0)</f>
        <v>0</v>
      </c>
      <c r="BG154" s="141">
        <f>IF(N154="zákl. prenesená",J154,0)</f>
        <v>0</v>
      </c>
      <c r="BH154" s="141">
        <f>IF(N154="zníž. prenesená",J154,0)</f>
        <v>0</v>
      </c>
      <c r="BI154" s="141">
        <f>IF(N154="nulová",J154,0)</f>
        <v>0</v>
      </c>
      <c r="BJ154" s="14" t="s">
        <v>122</v>
      </c>
      <c r="BK154" s="141">
        <f>ROUND(I154*H154,2)</f>
        <v>0</v>
      </c>
      <c r="BL154" s="14" t="s">
        <v>121</v>
      </c>
      <c r="BM154" s="140" t="s">
        <v>239</v>
      </c>
    </row>
    <row r="155" spans="1:65" s="12" customFormat="1" ht="22.9" customHeight="1">
      <c r="B155" s="116"/>
      <c r="D155" s="117" t="s">
        <v>76</v>
      </c>
      <c r="E155" s="126" t="s">
        <v>240</v>
      </c>
      <c r="F155" s="126" t="s">
        <v>241</v>
      </c>
      <c r="J155" s="127">
        <f>BK155</f>
        <v>0</v>
      </c>
      <c r="L155" s="116"/>
      <c r="M155" s="120"/>
      <c r="N155" s="121"/>
      <c r="O155" s="121"/>
      <c r="P155" s="122">
        <f>SUM(P156:P165)</f>
        <v>998.108925</v>
      </c>
      <c r="Q155" s="121"/>
      <c r="R155" s="122">
        <f>SUM(R156:R165)</f>
        <v>1217.5480525</v>
      </c>
      <c r="S155" s="121"/>
      <c r="T155" s="123">
        <f>SUM(T156:T165)</f>
        <v>0</v>
      </c>
      <c r="AR155" s="117" t="s">
        <v>82</v>
      </c>
      <c r="AT155" s="124" t="s">
        <v>76</v>
      </c>
      <c r="AU155" s="124" t="s">
        <v>82</v>
      </c>
      <c r="AY155" s="117" t="s">
        <v>114</v>
      </c>
      <c r="BK155" s="125">
        <f>SUM(BK156:BK165)</f>
        <v>0</v>
      </c>
    </row>
    <row r="156" spans="1:65" s="2" customFormat="1" ht="24.2" customHeight="1">
      <c r="A156" s="26"/>
      <c r="B156" s="128"/>
      <c r="C156" s="129" t="s">
        <v>242</v>
      </c>
      <c r="D156" s="129" t="s">
        <v>117</v>
      </c>
      <c r="E156" s="130" t="s">
        <v>243</v>
      </c>
      <c r="F156" s="131" t="s">
        <v>244</v>
      </c>
      <c r="G156" s="132" t="s">
        <v>120</v>
      </c>
      <c r="H156" s="133">
        <v>974.85</v>
      </c>
      <c r="I156" s="134"/>
      <c r="J156" s="134">
        <f t="shared" ref="J156:J165" si="10">ROUND(I156*H156,2)</f>
        <v>0</v>
      </c>
      <c r="K156" s="135"/>
      <c r="L156" s="27"/>
      <c r="M156" s="136" t="s">
        <v>1</v>
      </c>
      <c r="N156" s="137" t="s">
        <v>43</v>
      </c>
      <c r="O156" s="138">
        <v>7.3120000000000004E-2</v>
      </c>
      <c r="P156" s="138">
        <f t="shared" ref="P156:P165" si="11">O156*H156</f>
        <v>71.28103200000001</v>
      </c>
      <c r="Q156" s="138">
        <v>0.71643999999999997</v>
      </c>
      <c r="R156" s="138">
        <f t="shared" ref="R156:R165" si="12">Q156*H156</f>
        <v>698.42153399999995</v>
      </c>
      <c r="S156" s="138">
        <v>0</v>
      </c>
      <c r="T156" s="139">
        <f t="shared" ref="T156:T165" si="13">S156*H156</f>
        <v>0</v>
      </c>
      <c r="U156" s="26"/>
      <c r="V156" s="26"/>
      <c r="W156" s="26"/>
      <c r="X156" s="26"/>
      <c r="Y156" s="26"/>
      <c r="Z156" s="26"/>
      <c r="AA156" s="26"/>
      <c r="AB156" s="26"/>
      <c r="AC156" s="26"/>
      <c r="AD156" s="26"/>
      <c r="AE156" s="26"/>
      <c r="AR156" s="140" t="s">
        <v>121</v>
      </c>
      <c r="AT156" s="140" t="s">
        <v>117</v>
      </c>
      <c r="AU156" s="140" t="s">
        <v>122</v>
      </c>
      <c r="AY156" s="14" t="s">
        <v>114</v>
      </c>
      <c r="BE156" s="141">
        <f t="shared" ref="BE156:BE165" si="14">IF(N156="základná",J156,0)</f>
        <v>0</v>
      </c>
      <c r="BF156" s="141">
        <f t="shared" ref="BF156:BF165" si="15">IF(N156="znížená",J156,0)</f>
        <v>0</v>
      </c>
      <c r="BG156" s="141">
        <f t="shared" ref="BG156:BG165" si="16">IF(N156="zákl. prenesená",J156,0)</f>
        <v>0</v>
      </c>
      <c r="BH156" s="141">
        <f t="shared" ref="BH156:BH165" si="17">IF(N156="zníž. prenesená",J156,0)</f>
        <v>0</v>
      </c>
      <c r="BI156" s="141">
        <f t="shared" ref="BI156:BI165" si="18">IF(N156="nulová",J156,0)</f>
        <v>0</v>
      </c>
      <c r="BJ156" s="14" t="s">
        <v>122</v>
      </c>
      <c r="BK156" s="141">
        <f t="shared" ref="BK156:BK165" si="19">ROUND(I156*H156,2)</f>
        <v>0</v>
      </c>
      <c r="BL156" s="14" t="s">
        <v>121</v>
      </c>
      <c r="BM156" s="140" t="s">
        <v>245</v>
      </c>
    </row>
    <row r="157" spans="1:65" s="2" customFormat="1" ht="24.2" customHeight="1">
      <c r="A157" s="26"/>
      <c r="B157" s="128"/>
      <c r="C157" s="129" t="s">
        <v>246</v>
      </c>
      <c r="D157" s="129" t="s">
        <v>117</v>
      </c>
      <c r="E157" s="130" t="s">
        <v>247</v>
      </c>
      <c r="F157" s="131" t="s">
        <v>248</v>
      </c>
      <c r="G157" s="132" t="s">
        <v>120</v>
      </c>
      <c r="H157" s="133">
        <v>974.85</v>
      </c>
      <c r="I157" s="134"/>
      <c r="J157" s="134">
        <f t="shared" si="10"/>
        <v>0</v>
      </c>
      <c r="K157" s="135"/>
      <c r="L157" s="27"/>
      <c r="M157" s="136" t="s">
        <v>1</v>
      </c>
      <c r="N157" s="137" t="s">
        <v>43</v>
      </c>
      <c r="O157" s="138">
        <v>1.9120000000000002E-2</v>
      </c>
      <c r="P157" s="138">
        <f t="shared" si="11"/>
        <v>18.639132000000004</v>
      </c>
      <c r="Q157" s="138">
        <v>6.1850000000000002E-2</v>
      </c>
      <c r="R157" s="138">
        <f t="shared" si="12"/>
        <v>60.294472500000005</v>
      </c>
      <c r="S157" s="138">
        <v>0</v>
      </c>
      <c r="T157" s="139">
        <f t="shared" si="13"/>
        <v>0</v>
      </c>
      <c r="U157" s="26"/>
      <c r="V157" s="26"/>
      <c r="W157" s="26"/>
      <c r="X157" s="26"/>
      <c r="Y157" s="26"/>
      <c r="Z157" s="26"/>
      <c r="AA157" s="26"/>
      <c r="AB157" s="26"/>
      <c r="AC157" s="26"/>
      <c r="AD157" s="26"/>
      <c r="AE157" s="26"/>
      <c r="AR157" s="140" t="s">
        <v>121</v>
      </c>
      <c r="AT157" s="140" t="s">
        <v>117</v>
      </c>
      <c r="AU157" s="140" t="s">
        <v>122</v>
      </c>
      <c r="AY157" s="14" t="s">
        <v>114</v>
      </c>
      <c r="BE157" s="141">
        <f t="shared" si="14"/>
        <v>0</v>
      </c>
      <c r="BF157" s="141">
        <f t="shared" si="15"/>
        <v>0</v>
      </c>
      <c r="BG157" s="141">
        <f t="shared" si="16"/>
        <v>0</v>
      </c>
      <c r="BH157" s="141">
        <f t="shared" si="17"/>
        <v>0</v>
      </c>
      <c r="BI157" s="141">
        <f t="shared" si="18"/>
        <v>0</v>
      </c>
      <c r="BJ157" s="14" t="s">
        <v>122</v>
      </c>
      <c r="BK157" s="141">
        <f t="shared" si="19"/>
        <v>0</v>
      </c>
      <c r="BL157" s="14" t="s">
        <v>121</v>
      </c>
      <c r="BM157" s="140" t="s">
        <v>249</v>
      </c>
    </row>
    <row r="158" spans="1:65" s="2" customFormat="1" ht="37.9" customHeight="1">
      <c r="A158" s="26"/>
      <c r="B158" s="128"/>
      <c r="C158" s="129" t="s">
        <v>250</v>
      </c>
      <c r="D158" s="129" t="s">
        <v>117</v>
      </c>
      <c r="E158" s="130" t="s">
        <v>251</v>
      </c>
      <c r="F158" s="131" t="s">
        <v>252</v>
      </c>
      <c r="G158" s="132" t="s">
        <v>120</v>
      </c>
      <c r="H158" s="133">
        <v>974.85</v>
      </c>
      <c r="I158" s="134"/>
      <c r="J158" s="134">
        <f t="shared" si="10"/>
        <v>0</v>
      </c>
      <c r="K158" s="135"/>
      <c r="L158" s="27"/>
      <c r="M158" s="136" t="s">
        <v>1</v>
      </c>
      <c r="N158" s="137" t="s">
        <v>43</v>
      </c>
      <c r="O158" s="138">
        <v>2.0119999999999999E-2</v>
      </c>
      <c r="P158" s="138">
        <f t="shared" si="11"/>
        <v>19.613982</v>
      </c>
      <c r="Q158" s="138">
        <v>9.8199999999999996E-2</v>
      </c>
      <c r="R158" s="138">
        <f t="shared" si="12"/>
        <v>95.730270000000004</v>
      </c>
      <c r="S158" s="138">
        <v>0</v>
      </c>
      <c r="T158" s="139">
        <f t="shared" si="13"/>
        <v>0</v>
      </c>
      <c r="U158" s="26"/>
      <c r="V158" s="26"/>
      <c r="W158" s="26"/>
      <c r="X158" s="26"/>
      <c r="Y158" s="26"/>
      <c r="Z158" s="26"/>
      <c r="AA158" s="26"/>
      <c r="AB158" s="26"/>
      <c r="AC158" s="26"/>
      <c r="AD158" s="26"/>
      <c r="AE158" s="26"/>
      <c r="AR158" s="140" t="s">
        <v>121</v>
      </c>
      <c r="AT158" s="140" t="s">
        <v>117</v>
      </c>
      <c r="AU158" s="140" t="s">
        <v>122</v>
      </c>
      <c r="AY158" s="14" t="s">
        <v>114</v>
      </c>
      <c r="BE158" s="141">
        <f t="shared" si="14"/>
        <v>0</v>
      </c>
      <c r="BF158" s="141">
        <f t="shared" si="15"/>
        <v>0</v>
      </c>
      <c r="BG158" s="141">
        <f t="shared" si="16"/>
        <v>0</v>
      </c>
      <c r="BH158" s="141">
        <f t="shared" si="17"/>
        <v>0</v>
      </c>
      <c r="BI158" s="141">
        <f t="shared" si="18"/>
        <v>0</v>
      </c>
      <c r="BJ158" s="14" t="s">
        <v>122</v>
      </c>
      <c r="BK158" s="141">
        <f t="shared" si="19"/>
        <v>0</v>
      </c>
      <c r="BL158" s="14" t="s">
        <v>121</v>
      </c>
      <c r="BM158" s="140" t="s">
        <v>253</v>
      </c>
    </row>
    <row r="159" spans="1:65" s="2" customFormat="1" ht="24.2" customHeight="1">
      <c r="A159" s="26"/>
      <c r="B159" s="128"/>
      <c r="C159" s="129" t="s">
        <v>254</v>
      </c>
      <c r="D159" s="129" t="s">
        <v>117</v>
      </c>
      <c r="E159" s="130" t="s">
        <v>255</v>
      </c>
      <c r="F159" s="131" t="s">
        <v>256</v>
      </c>
      <c r="G159" s="132" t="s">
        <v>120</v>
      </c>
      <c r="H159" s="133">
        <v>175</v>
      </c>
      <c r="I159" s="134"/>
      <c r="J159" s="134">
        <f t="shared" si="10"/>
        <v>0</v>
      </c>
      <c r="K159" s="135"/>
      <c r="L159" s="27"/>
      <c r="M159" s="136" t="s">
        <v>1</v>
      </c>
      <c r="N159" s="137" t="s">
        <v>43</v>
      </c>
      <c r="O159" s="138">
        <v>8.0000000000000002E-3</v>
      </c>
      <c r="P159" s="138">
        <f t="shared" si="11"/>
        <v>1.4000000000000001</v>
      </c>
      <c r="Q159" s="138">
        <v>3.4000000000000002E-4</v>
      </c>
      <c r="R159" s="138">
        <f t="shared" si="12"/>
        <v>5.9500000000000004E-2</v>
      </c>
      <c r="S159" s="138">
        <v>0</v>
      </c>
      <c r="T159" s="139">
        <f t="shared" si="13"/>
        <v>0</v>
      </c>
      <c r="U159" s="26"/>
      <c r="V159" s="26"/>
      <c r="W159" s="26"/>
      <c r="X159" s="26"/>
      <c r="Y159" s="26"/>
      <c r="Z159" s="26"/>
      <c r="AA159" s="26"/>
      <c r="AB159" s="26"/>
      <c r="AC159" s="26"/>
      <c r="AD159" s="26"/>
      <c r="AE159" s="26"/>
      <c r="AR159" s="140" t="s">
        <v>121</v>
      </c>
      <c r="AT159" s="140" t="s">
        <v>117</v>
      </c>
      <c r="AU159" s="140" t="s">
        <v>122</v>
      </c>
      <c r="AY159" s="14" t="s">
        <v>114</v>
      </c>
      <c r="BE159" s="141">
        <f t="shared" si="14"/>
        <v>0</v>
      </c>
      <c r="BF159" s="141">
        <f t="shared" si="15"/>
        <v>0</v>
      </c>
      <c r="BG159" s="141">
        <f t="shared" si="16"/>
        <v>0</v>
      </c>
      <c r="BH159" s="141">
        <f t="shared" si="17"/>
        <v>0</v>
      </c>
      <c r="BI159" s="141">
        <f t="shared" si="18"/>
        <v>0</v>
      </c>
      <c r="BJ159" s="14" t="s">
        <v>122</v>
      </c>
      <c r="BK159" s="141">
        <f t="shared" si="19"/>
        <v>0</v>
      </c>
      <c r="BL159" s="14" t="s">
        <v>121</v>
      </c>
      <c r="BM159" s="140" t="s">
        <v>257</v>
      </c>
    </row>
    <row r="160" spans="1:65" s="2" customFormat="1" ht="24.2" customHeight="1">
      <c r="A160" s="26"/>
      <c r="B160" s="128"/>
      <c r="C160" s="129" t="s">
        <v>258</v>
      </c>
      <c r="D160" s="129" t="s">
        <v>117</v>
      </c>
      <c r="E160" s="130" t="s">
        <v>259</v>
      </c>
      <c r="F160" s="131" t="s">
        <v>260</v>
      </c>
      <c r="G160" s="132" t="s">
        <v>120</v>
      </c>
      <c r="H160" s="133">
        <v>175</v>
      </c>
      <c r="I160" s="134"/>
      <c r="J160" s="134">
        <f t="shared" si="10"/>
        <v>0</v>
      </c>
      <c r="K160" s="135"/>
      <c r="L160" s="27"/>
      <c r="M160" s="136" t="s">
        <v>1</v>
      </c>
      <c r="N160" s="137" t="s">
        <v>43</v>
      </c>
      <c r="O160" s="138">
        <v>7.0999999999999994E-2</v>
      </c>
      <c r="P160" s="138">
        <f t="shared" si="11"/>
        <v>12.424999999999999</v>
      </c>
      <c r="Q160" s="138">
        <v>0.12966</v>
      </c>
      <c r="R160" s="138">
        <f t="shared" si="12"/>
        <v>22.6905</v>
      </c>
      <c r="S160" s="138">
        <v>0</v>
      </c>
      <c r="T160" s="139">
        <f t="shared" si="13"/>
        <v>0</v>
      </c>
      <c r="U160" s="26"/>
      <c r="V160" s="26"/>
      <c r="W160" s="26"/>
      <c r="X160" s="26"/>
      <c r="Y160" s="26"/>
      <c r="Z160" s="26"/>
      <c r="AA160" s="26"/>
      <c r="AB160" s="26"/>
      <c r="AC160" s="26"/>
      <c r="AD160" s="26"/>
      <c r="AE160" s="26"/>
      <c r="AR160" s="140" t="s">
        <v>121</v>
      </c>
      <c r="AT160" s="140" t="s">
        <v>117</v>
      </c>
      <c r="AU160" s="140" t="s">
        <v>122</v>
      </c>
      <c r="AY160" s="14" t="s">
        <v>114</v>
      </c>
      <c r="BE160" s="141">
        <f t="shared" si="14"/>
        <v>0</v>
      </c>
      <c r="BF160" s="141">
        <f t="shared" si="15"/>
        <v>0</v>
      </c>
      <c r="BG160" s="141">
        <f t="shared" si="16"/>
        <v>0</v>
      </c>
      <c r="BH160" s="141">
        <f t="shared" si="17"/>
        <v>0</v>
      </c>
      <c r="BI160" s="141">
        <f t="shared" si="18"/>
        <v>0</v>
      </c>
      <c r="BJ160" s="14" t="s">
        <v>122</v>
      </c>
      <c r="BK160" s="141">
        <f t="shared" si="19"/>
        <v>0</v>
      </c>
      <c r="BL160" s="14" t="s">
        <v>121</v>
      </c>
      <c r="BM160" s="140" t="s">
        <v>261</v>
      </c>
    </row>
    <row r="161" spans="1:65" s="2" customFormat="1" ht="37.9" customHeight="1">
      <c r="A161" s="26"/>
      <c r="B161" s="128"/>
      <c r="C161" s="129" t="s">
        <v>262</v>
      </c>
      <c r="D161" s="129" t="s">
        <v>117</v>
      </c>
      <c r="E161" s="130" t="s">
        <v>263</v>
      </c>
      <c r="F161" s="131" t="s">
        <v>264</v>
      </c>
      <c r="G161" s="132" t="s">
        <v>120</v>
      </c>
      <c r="H161" s="133">
        <v>9.1</v>
      </c>
      <c r="I161" s="134"/>
      <c r="J161" s="134">
        <f t="shared" si="10"/>
        <v>0</v>
      </c>
      <c r="K161" s="135"/>
      <c r="L161" s="27"/>
      <c r="M161" s="136" t="s">
        <v>1</v>
      </c>
      <c r="N161" s="137" t="s">
        <v>43</v>
      </c>
      <c r="O161" s="138">
        <v>0.77041999999999999</v>
      </c>
      <c r="P161" s="138">
        <f t="shared" si="11"/>
        <v>7.0108220000000001</v>
      </c>
      <c r="Q161" s="138">
        <v>9.2499999999999999E-2</v>
      </c>
      <c r="R161" s="138">
        <f t="shared" si="12"/>
        <v>0.84175</v>
      </c>
      <c r="S161" s="138">
        <v>0</v>
      </c>
      <c r="T161" s="139">
        <f t="shared" si="13"/>
        <v>0</v>
      </c>
      <c r="U161" s="26"/>
      <c r="V161" s="26"/>
      <c r="W161" s="26"/>
      <c r="X161" s="26"/>
      <c r="Y161" s="26"/>
      <c r="Z161" s="26"/>
      <c r="AA161" s="26"/>
      <c r="AB161" s="26"/>
      <c r="AC161" s="26"/>
      <c r="AD161" s="26"/>
      <c r="AE161" s="26"/>
      <c r="AR161" s="140" t="s">
        <v>121</v>
      </c>
      <c r="AT161" s="140" t="s">
        <v>117</v>
      </c>
      <c r="AU161" s="140" t="s">
        <v>122</v>
      </c>
      <c r="AY161" s="14" t="s">
        <v>114</v>
      </c>
      <c r="BE161" s="141">
        <f t="shared" si="14"/>
        <v>0</v>
      </c>
      <c r="BF161" s="141">
        <f t="shared" si="15"/>
        <v>0</v>
      </c>
      <c r="BG161" s="141">
        <f t="shared" si="16"/>
        <v>0</v>
      </c>
      <c r="BH161" s="141">
        <f t="shared" si="17"/>
        <v>0</v>
      </c>
      <c r="BI161" s="141">
        <f t="shared" si="18"/>
        <v>0</v>
      </c>
      <c r="BJ161" s="14" t="s">
        <v>122</v>
      </c>
      <c r="BK161" s="141">
        <f t="shared" si="19"/>
        <v>0</v>
      </c>
      <c r="BL161" s="14" t="s">
        <v>121</v>
      </c>
      <c r="BM161" s="140" t="s">
        <v>265</v>
      </c>
    </row>
    <row r="162" spans="1:65" s="2" customFormat="1" ht="24.2" customHeight="1">
      <c r="A162" s="26"/>
      <c r="B162" s="128"/>
      <c r="C162" s="142" t="s">
        <v>266</v>
      </c>
      <c r="D162" s="142" t="s">
        <v>191</v>
      </c>
      <c r="E162" s="143" t="s">
        <v>267</v>
      </c>
      <c r="F162" s="144" t="s">
        <v>268</v>
      </c>
      <c r="G162" s="145" t="s">
        <v>120</v>
      </c>
      <c r="H162" s="146">
        <v>10</v>
      </c>
      <c r="I162" s="147"/>
      <c r="J162" s="147">
        <f t="shared" si="10"/>
        <v>0</v>
      </c>
      <c r="K162" s="148"/>
      <c r="L162" s="149"/>
      <c r="M162" s="150" t="s">
        <v>1</v>
      </c>
      <c r="N162" s="151" t="s">
        <v>43</v>
      </c>
      <c r="O162" s="138">
        <v>0</v>
      </c>
      <c r="P162" s="138">
        <f t="shared" si="11"/>
        <v>0</v>
      </c>
      <c r="Q162" s="138">
        <v>0.13</v>
      </c>
      <c r="R162" s="138">
        <f t="shared" si="12"/>
        <v>1.3</v>
      </c>
      <c r="S162" s="138">
        <v>0</v>
      </c>
      <c r="T162" s="139">
        <f t="shared" si="13"/>
        <v>0</v>
      </c>
      <c r="U162" s="26"/>
      <c r="V162" s="26"/>
      <c r="W162" s="26"/>
      <c r="X162" s="26"/>
      <c r="Y162" s="26"/>
      <c r="Z162" s="26"/>
      <c r="AA162" s="26"/>
      <c r="AB162" s="26"/>
      <c r="AC162" s="26"/>
      <c r="AD162" s="26"/>
      <c r="AE162" s="26"/>
      <c r="AR162" s="140" t="s">
        <v>195</v>
      </c>
      <c r="AT162" s="140" t="s">
        <v>191</v>
      </c>
      <c r="AU162" s="140" t="s">
        <v>122</v>
      </c>
      <c r="AY162" s="14" t="s">
        <v>114</v>
      </c>
      <c r="BE162" s="141">
        <f t="shared" si="14"/>
        <v>0</v>
      </c>
      <c r="BF162" s="141">
        <f t="shared" si="15"/>
        <v>0</v>
      </c>
      <c r="BG162" s="141">
        <f t="shared" si="16"/>
        <v>0</v>
      </c>
      <c r="BH162" s="141">
        <f t="shared" si="17"/>
        <v>0</v>
      </c>
      <c r="BI162" s="141">
        <f t="shared" si="18"/>
        <v>0</v>
      </c>
      <c r="BJ162" s="14" t="s">
        <v>122</v>
      </c>
      <c r="BK162" s="141">
        <f t="shared" si="19"/>
        <v>0</v>
      </c>
      <c r="BL162" s="14" t="s">
        <v>121</v>
      </c>
      <c r="BM162" s="140" t="s">
        <v>269</v>
      </c>
    </row>
    <row r="163" spans="1:65" s="2" customFormat="1" ht="37.9" customHeight="1">
      <c r="A163" s="26"/>
      <c r="B163" s="128"/>
      <c r="C163" s="129" t="s">
        <v>270</v>
      </c>
      <c r="D163" s="129" t="s">
        <v>117</v>
      </c>
      <c r="E163" s="130" t="s">
        <v>271</v>
      </c>
      <c r="F163" s="131" t="s">
        <v>272</v>
      </c>
      <c r="G163" s="132" t="s">
        <v>120</v>
      </c>
      <c r="H163" s="133">
        <v>965.85</v>
      </c>
      <c r="I163" s="134"/>
      <c r="J163" s="134">
        <f t="shared" si="10"/>
        <v>0</v>
      </c>
      <c r="K163" s="135"/>
      <c r="L163" s="27"/>
      <c r="M163" s="136" t="s">
        <v>1</v>
      </c>
      <c r="N163" s="137" t="s">
        <v>43</v>
      </c>
      <c r="O163" s="138">
        <v>0.78042</v>
      </c>
      <c r="P163" s="138">
        <f t="shared" si="11"/>
        <v>753.76865700000008</v>
      </c>
      <c r="Q163" s="138">
        <v>0.13800000000000001</v>
      </c>
      <c r="R163" s="138">
        <f t="shared" si="12"/>
        <v>133.28730000000002</v>
      </c>
      <c r="S163" s="138">
        <v>0</v>
      </c>
      <c r="T163" s="139">
        <f t="shared" si="13"/>
        <v>0</v>
      </c>
      <c r="U163" s="26"/>
      <c r="V163" s="26"/>
      <c r="W163" s="26"/>
      <c r="X163" s="26"/>
      <c r="Y163" s="26"/>
      <c r="Z163" s="26"/>
      <c r="AA163" s="26"/>
      <c r="AB163" s="26"/>
      <c r="AC163" s="26"/>
      <c r="AD163" s="26"/>
      <c r="AE163" s="26"/>
      <c r="AR163" s="140" t="s">
        <v>121</v>
      </c>
      <c r="AT163" s="140" t="s">
        <v>117</v>
      </c>
      <c r="AU163" s="140" t="s">
        <v>122</v>
      </c>
      <c r="AY163" s="14" t="s">
        <v>114</v>
      </c>
      <c r="BE163" s="141">
        <f t="shared" si="14"/>
        <v>0</v>
      </c>
      <c r="BF163" s="141">
        <f t="shared" si="15"/>
        <v>0</v>
      </c>
      <c r="BG163" s="141">
        <f t="shared" si="16"/>
        <v>0</v>
      </c>
      <c r="BH163" s="141">
        <f t="shared" si="17"/>
        <v>0</v>
      </c>
      <c r="BI163" s="141">
        <f t="shared" si="18"/>
        <v>0</v>
      </c>
      <c r="BJ163" s="14" t="s">
        <v>122</v>
      </c>
      <c r="BK163" s="141">
        <f t="shared" si="19"/>
        <v>0</v>
      </c>
      <c r="BL163" s="14" t="s">
        <v>121</v>
      </c>
      <c r="BM163" s="140" t="s">
        <v>273</v>
      </c>
    </row>
    <row r="164" spans="1:65" s="2" customFormat="1" ht="24.2" customHeight="1">
      <c r="A164" s="26"/>
      <c r="B164" s="128"/>
      <c r="C164" s="142" t="s">
        <v>274</v>
      </c>
      <c r="D164" s="142" t="s">
        <v>191</v>
      </c>
      <c r="E164" s="143" t="s">
        <v>275</v>
      </c>
      <c r="F164" s="144" t="s">
        <v>276</v>
      </c>
      <c r="G164" s="145" t="s">
        <v>120</v>
      </c>
      <c r="H164" s="146">
        <v>970.57</v>
      </c>
      <c r="I164" s="147"/>
      <c r="J164" s="147">
        <f t="shared" si="10"/>
        <v>0</v>
      </c>
      <c r="K164" s="148"/>
      <c r="L164" s="149"/>
      <c r="M164" s="150" t="s">
        <v>1</v>
      </c>
      <c r="N164" s="151" t="s">
        <v>43</v>
      </c>
      <c r="O164" s="138">
        <v>0</v>
      </c>
      <c r="P164" s="138">
        <f t="shared" si="11"/>
        <v>0</v>
      </c>
      <c r="Q164" s="138">
        <v>0.1081</v>
      </c>
      <c r="R164" s="138">
        <f t="shared" si="12"/>
        <v>104.91861700000001</v>
      </c>
      <c r="S164" s="138">
        <v>0</v>
      </c>
      <c r="T164" s="139">
        <f t="shared" si="13"/>
        <v>0</v>
      </c>
      <c r="U164" s="26"/>
      <c r="V164" s="26"/>
      <c r="W164" s="26"/>
      <c r="X164" s="26"/>
      <c r="Y164" s="26"/>
      <c r="Z164" s="26"/>
      <c r="AA164" s="26"/>
      <c r="AB164" s="26"/>
      <c r="AC164" s="26"/>
      <c r="AD164" s="26"/>
      <c r="AE164" s="26"/>
      <c r="AR164" s="140" t="s">
        <v>195</v>
      </c>
      <c r="AT164" s="140" t="s">
        <v>191</v>
      </c>
      <c r="AU164" s="140" t="s">
        <v>122</v>
      </c>
      <c r="AY164" s="14" t="s">
        <v>114</v>
      </c>
      <c r="BE164" s="141">
        <f t="shared" si="14"/>
        <v>0</v>
      </c>
      <c r="BF164" s="141">
        <f t="shared" si="15"/>
        <v>0</v>
      </c>
      <c r="BG164" s="141">
        <f t="shared" si="16"/>
        <v>0</v>
      </c>
      <c r="BH164" s="141">
        <f t="shared" si="17"/>
        <v>0</v>
      </c>
      <c r="BI164" s="141">
        <f t="shared" si="18"/>
        <v>0</v>
      </c>
      <c r="BJ164" s="14" t="s">
        <v>122</v>
      </c>
      <c r="BK164" s="141">
        <f t="shared" si="19"/>
        <v>0</v>
      </c>
      <c r="BL164" s="14" t="s">
        <v>121</v>
      </c>
      <c r="BM164" s="140" t="s">
        <v>277</v>
      </c>
    </row>
    <row r="165" spans="1:65" s="2" customFormat="1" ht="24.2" customHeight="1">
      <c r="A165" s="26"/>
      <c r="B165" s="128"/>
      <c r="C165" s="129" t="s">
        <v>278</v>
      </c>
      <c r="D165" s="129" t="s">
        <v>117</v>
      </c>
      <c r="E165" s="130" t="s">
        <v>279</v>
      </c>
      <c r="F165" s="131" t="s">
        <v>280</v>
      </c>
      <c r="G165" s="132" t="s">
        <v>120</v>
      </c>
      <c r="H165" s="133">
        <v>965.85</v>
      </c>
      <c r="I165" s="134"/>
      <c r="J165" s="134">
        <f t="shared" si="10"/>
        <v>0</v>
      </c>
      <c r="K165" s="135"/>
      <c r="L165" s="27"/>
      <c r="M165" s="136" t="s">
        <v>1</v>
      </c>
      <c r="N165" s="137" t="s">
        <v>43</v>
      </c>
      <c r="O165" s="138">
        <v>0.11799999999999999</v>
      </c>
      <c r="P165" s="138">
        <f t="shared" si="11"/>
        <v>113.97029999999999</v>
      </c>
      <c r="Q165" s="138">
        <v>0.10353999999999999</v>
      </c>
      <c r="R165" s="138">
        <f t="shared" si="12"/>
        <v>100.004109</v>
      </c>
      <c r="S165" s="138">
        <v>0</v>
      </c>
      <c r="T165" s="139">
        <f t="shared" si="13"/>
        <v>0</v>
      </c>
      <c r="U165" s="26"/>
      <c r="V165" s="26"/>
      <c r="W165" s="26"/>
      <c r="X165" s="26"/>
      <c r="Y165" s="26"/>
      <c r="Z165" s="26"/>
      <c r="AA165" s="26"/>
      <c r="AB165" s="26"/>
      <c r="AC165" s="26"/>
      <c r="AD165" s="26"/>
      <c r="AE165" s="26"/>
      <c r="AR165" s="140" t="s">
        <v>121</v>
      </c>
      <c r="AT165" s="140" t="s">
        <v>117</v>
      </c>
      <c r="AU165" s="140" t="s">
        <v>122</v>
      </c>
      <c r="AY165" s="14" t="s">
        <v>114</v>
      </c>
      <c r="BE165" s="141">
        <f t="shared" si="14"/>
        <v>0</v>
      </c>
      <c r="BF165" s="141">
        <f t="shared" si="15"/>
        <v>0</v>
      </c>
      <c r="BG165" s="141">
        <f t="shared" si="16"/>
        <v>0</v>
      </c>
      <c r="BH165" s="141">
        <f t="shared" si="17"/>
        <v>0</v>
      </c>
      <c r="BI165" s="141">
        <f t="shared" si="18"/>
        <v>0</v>
      </c>
      <c r="BJ165" s="14" t="s">
        <v>122</v>
      </c>
      <c r="BK165" s="141">
        <f t="shared" si="19"/>
        <v>0</v>
      </c>
      <c r="BL165" s="14" t="s">
        <v>121</v>
      </c>
      <c r="BM165" s="140" t="s">
        <v>281</v>
      </c>
    </row>
    <row r="166" spans="1:65" s="12" customFormat="1" ht="22.9" customHeight="1">
      <c r="B166" s="116"/>
      <c r="D166" s="117" t="s">
        <v>76</v>
      </c>
      <c r="E166" s="126" t="s">
        <v>195</v>
      </c>
      <c r="F166" s="126" t="s">
        <v>282</v>
      </c>
      <c r="J166" s="127">
        <f>BK166</f>
        <v>0</v>
      </c>
      <c r="L166" s="116"/>
      <c r="M166" s="120"/>
      <c r="N166" s="121"/>
      <c r="O166" s="121"/>
      <c r="P166" s="122">
        <v>0</v>
      </c>
      <c r="Q166" s="121"/>
      <c r="R166" s="122">
        <v>0</v>
      </c>
      <c r="S166" s="121"/>
      <c r="T166" s="123">
        <v>0</v>
      </c>
      <c r="AR166" s="117" t="s">
        <v>82</v>
      </c>
      <c r="AT166" s="124" t="s">
        <v>76</v>
      </c>
      <c r="AU166" s="124" t="s">
        <v>82</v>
      </c>
      <c r="AY166" s="117" t="s">
        <v>114</v>
      </c>
      <c r="BK166" s="125">
        <v>0</v>
      </c>
    </row>
    <row r="167" spans="1:65" s="12" customFormat="1" ht="22.9" customHeight="1">
      <c r="B167" s="116"/>
      <c r="D167" s="117" t="s">
        <v>76</v>
      </c>
      <c r="E167" s="126" t="s">
        <v>283</v>
      </c>
      <c r="F167" s="126" t="s">
        <v>284</v>
      </c>
      <c r="J167" s="127">
        <f>BK167</f>
        <v>0</v>
      </c>
      <c r="L167" s="116"/>
      <c r="M167" s="120"/>
      <c r="N167" s="121"/>
      <c r="O167" s="121"/>
      <c r="P167" s="122">
        <f>SUM(P168:P176)</f>
        <v>829.94879500000002</v>
      </c>
      <c r="Q167" s="121"/>
      <c r="R167" s="122">
        <f>SUM(R168:R176)</f>
        <v>97.846812449999987</v>
      </c>
      <c r="S167" s="121"/>
      <c r="T167" s="123">
        <f>SUM(T168:T176)</f>
        <v>0</v>
      </c>
      <c r="AR167" s="117" t="s">
        <v>82</v>
      </c>
      <c r="AT167" s="124" t="s">
        <v>76</v>
      </c>
      <c r="AU167" s="124" t="s">
        <v>82</v>
      </c>
      <c r="AY167" s="117" t="s">
        <v>114</v>
      </c>
      <c r="BK167" s="125">
        <f>SUM(BK168:BK176)</f>
        <v>0</v>
      </c>
    </row>
    <row r="168" spans="1:65" s="2" customFormat="1" ht="37.9" hidden="1" customHeight="1">
      <c r="A168" s="26"/>
      <c r="B168" s="128"/>
      <c r="C168" s="129" t="s">
        <v>285</v>
      </c>
      <c r="D168" s="129" t="s">
        <v>117</v>
      </c>
      <c r="E168" s="130" t="s">
        <v>286</v>
      </c>
      <c r="F168" s="131" t="s">
        <v>287</v>
      </c>
      <c r="G168" s="132" t="s">
        <v>143</v>
      </c>
      <c r="H168" s="133"/>
      <c r="I168" s="134"/>
      <c r="J168" s="134">
        <f t="shared" ref="J168:J176" si="20">ROUND(I168*H168,2)</f>
        <v>0</v>
      </c>
      <c r="K168" s="135"/>
      <c r="L168" s="27"/>
      <c r="M168" s="136" t="s">
        <v>1</v>
      </c>
      <c r="N168" s="137" t="s">
        <v>43</v>
      </c>
      <c r="O168" s="138">
        <v>2.9000000000000001E-2</v>
      </c>
      <c r="P168" s="138">
        <f t="shared" ref="P168:P176" si="21">O168*H168</f>
        <v>0</v>
      </c>
      <c r="Q168" s="138">
        <v>1.1E-4</v>
      </c>
      <c r="R168" s="138">
        <f t="shared" ref="R168:R176" si="22">Q168*H168</f>
        <v>0</v>
      </c>
      <c r="S168" s="138">
        <v>0</v>
      </c>
      <c r="T168" s="139">
        <f t="shared" ref="T168:T176" si="23">S168*H168</f>
        <v>0</v>
      </c>
      <c r="U168" s="26"/>
      <c r="V168" s="26"/>
      <c r="W168" s="26"/>
      <c r="X168" s="26"/>
      <c r="Y168" s="26"/>
      <c r="Z168" s="26"/>
      <c r="AA168" s="26"/>
      <c r="AB168" s="26"/>
      <c r="AC168" s="26"/>
      <c r="AD168" s="26"/>
      <c r="AE168" s="26"/>
      <c r="AR168" s="140" t="s">
        <v>121</v>
      </c>
      <c r="AT168" s="140" t="s">
        <v>117</v>
      </c>
      <c r="AU168" s="140" t="s">
        <v>122</v>
      </c>
      <c r="AY168" s="14" t="s">
        <v>114</v>
      </c>
      <c r="BE168" s="141">
        <f t="shared" ref="BE168:BE176" si="24">IF(N168="základná",J168,0)</f>
        <v>0</v>
      </c>
      <c r="BF168" s="141">
        <f t="shared" ref="BF168:BF176" si="25">IF(N168="znížená",J168,0)</f>
        <v>0</v>
      </c>
      <c r="BG168" s="141">
        <f t="shared" ref="BG168:BG176" si="26">IF(N168="zákl. prenesená",J168,0)</f>
        <v>0</v>
      </c>
      <c r="BH168" s="141">
        <f t="shared" ref="BH168:BH176" si="27">IF(N168="zníž. prenesená",J168,0)</f>
        <v>0</v>
      </c>
      <c r="BI168" s="141">
        <f t="shared" ref="BI168:BI176" si="28">IF(N168="nulová",J168,0)</f>
        <v>0</v>
      </c>
      <c r="BJ168" s="14" t="s">
        <v>122</v>
      </c>
      <c r="BK168" s="141">
        <f t="shared" ref="BK168:BK176" si="29">ROUND(I168*H168,2)</f>
        <v>0</v>
      </c>
      <c r="BL168" s="14" t="s">
        <v>121</v>
      </c>
      <c r="BM168" s="140" t="s">
        <v>288</v>
      </c>
    </row>
    <row r="169" spans="1:65" s="2" customFormat="1" ht="24.2" hidden="1" customHeight="1">
      <c r="A169" s="26"/>
      <c r="B169" s="128"/>
      <c r="C169" s="129" t="s">
        <v>289</v>
      </c>
      <c r="D169" s="129" t="s">
        <v>117</v>
      </c>
      <c r="E169" s="130" t="s">
        <v>290</v>
      </c>
      <c r="F169" s="131" t="s">
        <v>291</v>
      </c>
      <c r="G169" s="132" t="s">
        <v>143</v>
      </c>
      <c r="H169" s="133"/>
      <c r="I169" s="134"/>
      <c r="J169" s="134">
        <f t="shared" si="20"/>
        <v>0</v>
      </c>
      <c r="K169" s="135"/>
      <c r="L169" s="27"/>
      <c r="M169" s="136" t="s">
        <v>1</v>
      </c>
      <c r="N169" s="137" t="s">
        <v>43</v>
      </c>
      <c r="O169" s="138">
        <v>1.4999999999999999E-2</v>
      </c>
      <c r="P169" s="138">
        <f t="shared" si="21"/>
        <v>0</v>
      </c>
      <c r="Q169" s="138">
        <v>0</v>
      </c>
      <c r="R169" s="138">
        <f t="shared" si="22"/>
        <v>0</v>
      </c>
      <c r="S169" s="138">
        <v>0</v>
      </c>
      <c r="T169" s="139">
        <f t="shared" si="23"/>
        <v>0</v>
      </c>
      <c r="U169" s="26"/>
      <c r="V169" s="26"/>
      <c r="W169" s="26"/>
      <c r="X169" s="26"/>
      <c r="Y169" s="26"/>
      <c r="Z169" s="26"/>
      <c r="AA169" s="26"/>
      <c r="AB169" s="26"/>
      <c r="AC169" s="26"/>
      <c r="AD169" s="26"/>
      <c r="AE169" s="26"/>
      <c r="AR169" s="140" t="s">
        <v>121</v>
      </c>
      <c r="AT169" s="140" t="s">
        <v>117</v>
      </c>
      <c r="AU169" s="140" t="s">
        <v>122</v>
      </c>
      <c r="AY169" s="14" t="s">
        <v>114</v>
      </c>
      <c r="BE169" s="141">
        <f t="shared" si="24"/>
        <v>0</v>
      </c>
      <c r="BF169" s="141">
        <f t="shared" si="25"/>
        <v>0</v>
      </c>
      <c r="BG169" s="141">
        <f t="shared" si="26"/>
        <v>0</v>
      </c>
      <c r="BH169" s="141">
        <f t="shared" si="27"/>
        <v>0</v>
      </c>
      <c r="BI169" s="141">
        <f t="shared" si="28"/>
        <v>0</v>
      </c>
      <c r="BJ169" s="14" t="s">
        <v>122</v>
      </c>
      <c r="BK169" s="141">
        <f t="shared" si="29"/>
        <v>0</v>
      </c>
      <c r="BL169" s="14" t="s">
        <v>121</v>
      </c>
      <c r="BM169" s="140" t="s">
        <v>292</v>
      </c>
    </row>
    <row r="170" spans="1:65" s="2" customFormat="1" ht="49.15" customHeight="1">
      <c r="A170" s="26"/>
      <c r="B170" s="128"/>
      <c r="C170" s="129" t="s">
        <v>293</v>
      </c>
      <c r="D170" s="129" t="s">
        <v>117</v>
      </c>
      <c r="E170" s="130" t="s">
        <v>294</v>
      </c>
      <c r="F170" s="131" t="s">
        <v>295</v>
      </c>
      <c r="G170" s="132" t="s">
        <v>143</v>
      </c>
      <c r="H170" s="133">
        <v>9</v>
      </c>
      <c r="I170" s="134"/>
      <c r="J170" s="134">
        <f t="shared" si="20"/>
        <v>0</v>
      </c>
      <c r="K170" s="135"/>
      <c r="L170" s="27"/>
      <c r="M170" s="136" t="s">
        <v>1</v>
      </c>
      <c r="N170" s="137" t="s">
        <v>43</v>
      </c>
      <c r="O170" s="138">
        <v>0.32</v>
      </c>
      <c r="P170" s="138">
        <f t="shared" si="21"/>
        <v>2.88</v>
      </c>
      <c r="Q170" s="138">
        <v>0.19697000000000001</v>
      </c>
      <c r="R170" s="138">
        <f t="shared" si="22"/>
        <v>1.7727300000000001</v>
      </c>
      <c r="S170" s="138">
        <v>0</v>
      </c>
      <c r="T170" s="139">
        <f t="shared" si="23"/>
        <v>0</v>
      </c>
      <c r="U170" s="26"/>
      <c r="V170" s="26"/>
      <c r="W170" s="26"/>
      <c r="X170" s="26"/>
      <c r="Y170" s="26"/>
      <c r="Z170" s="26"/>
      <c r="AA170" s="26"/>
      <c r="AB170" s="26"/>
      <c r="AC170" s="26"/>
      <c r="AD170" s="26"/>
      <c r="AE170" s="26"/>
      <c r="AR170" s="140" t="s">
        <v>121</v>
      </c>
      <c r="AT170" s="140" t="s">
        <v>117</v>
      </c>
      <c r="AU170" s="140" t="s">
        <v>122</v>
      </c>
      <c r="AY170" s="14" t="s">
        <v>114</v>
      </c>
      <c r="BE170" s="141">
        <f t="shared" si="24"/>
        <v>0</v>
      </c>
      <c r="BF170" s="141">
        <f t="shared" si="25"/>
        <v>0</v>
      </c>
      <c r="BG170" s="141">
        <f t="shared" si="26"/>
        <v>0</v>
      </c>
      <c r="BH170" s="141">
        <f t="shared" si="27"/>
        <v>0</v>
      </c>
      <c r="BI170" s="141">
        <f t="shared" si="28"/>
        <v>0</v>
      </c>
      <c r="BJ170" s="14" t="s">
        <v>122</v>
      </c>
      <c r="BK170" s="141">
        <f t="shared" si="29"/>
        <v>0</v>
      </c>
      <c r="BL170" s="14" t="s">
        <v>121</v>
      </c>
      <c r="BM170" s="140" t="s">
        <v>296</v>
      </c>
    </row>
    <row r="171" spans="1:65" s="2" customFormat="1" ht="24.2" customHeight="1">
      <c r="A171" s="26"/>
      <c r="B171" s="128"/>
      <c r="C171" s="142" t="s">
        <v>7</v>
      </c>
      <c r="D171" s="142" t="s">
        <v>191</v>
      </c>
      <c r="E171" s="143" t="s">
        <v>297</v>
      </c>
      <c r="F171" s="144" t="s">
        <v>298</v>
      </c>
      <c r="G171" s="145" t="s">
        <v>200</v>
      </c>
      <c r="H171" s="146">
        <v>9</v>
      </c>
      <c r="I171" s="147"/>
      <c r="J171" s="147">
        <f t="shared" si="20"/>
        <v>0</v>
      </c>
      <c r="K171" s="148"/>
      <c r="L171" s="149"/>
      <c r="M171" s="150" t="s">
        <v>1</v>
      </c>
      <c r="N171" s="151" t="s">
        <v>43</v>
      </c>
      <c r="O171" s="138">
        <v>0</v>
      </c>
      <c r="P171" s="138">
        <f t="shared" si="21"/>
        <v>0</v>
      </c>
      <c r="Q171" s="138">
        <v>2.8299999999999999E-2</v>
      </c>
      <c r="R171" s="138">
        <f t="shared" si="22"/>
        <v>0.25469999999999998</v>
      </c>
      <c r="S171" s="138">
        <v>0</v>
      </c>
      <c r="T171" s="139">
        <f t="shared" si="23"/>
        <v>0</v>
      </c>
      <c r="U171" s="26"/>
      <c r="V171" s="26"/>
      <c r="W171" s="26"/>
      <c r="X171" s="26"/>
      <c r="Y171" s="26"/>
      <c r="Z171" s="26"/>
      <c r="AA171" s="26"/>
      <c r="AB171" s="26"/>
      <c r="AC171" s="26"/>
      <c r="AD171" s="26"/>
      <c r="AE171" s="26"/>
      <c r="AR171" s="140" t="s">
        <v>195</v>
      </c>
      <c r="AT171" s="140" t="s">
        <v>191</v>
      </c>
      <c r="AU171" s="140" t="s">
        <v>122</v>
      </c>
      <c r="AY171" s="14" t="s">
        <v>114</v>
      </c>
      <c r="BE171" s="141">
        <f t="shared" si="24"/>
        <v>0</v>
      </c>
      <c r="BF171" s="141">
        <f t="shared" si="25"/>
        <v>0</v>
      </c>
      <c r="BG171" s="141">
        <f t="shared" si="26"/>
        <v>0</v>
      </c>
      <c r="BH171" s="141">
        <f t="shared" si="27"/>
        <v>0</v>
      </c>
      <c r="BI171" s="141">
        <f t="shared" si="28"/>
        <v>0</v>
      </c>
      <c r="BJ171" s="14" t="s">
        <v>122</v>
      </c>
      <c r="BK171" s="141">
        <f t="shared" si="29"/>
        <v>0</v>
      </c>
      <c r="BL171" s="14" t="s">
        <v>121</v>
      </c>
      <c r="BM171" s="140" t="s">
        <v>299</v>
      </c>
    </row>
    <row r="172" spans="1:65" s="2" customFormat="1" ht="24.2" customHeight="1">
      <c r="A172" s="26"/>
      <c r="B172" s="128"/>
      <c r="C172" s="129" t="s">
        <v>300</v>
      </c>
      <c r="D172" s="129" t="s">
        <v>117</v>
      </c>
      <c r="E172" s="130" t="s">
        <v>301</v>
      </c>
      <c r="F172" s="131" t="s">
        <v>302</v>
      </c>
      <c r="G172" s="132" t="s">
        <v>143</v>
      </c>
      <c r="H172" s="133">
        <v>194</v>
      </c>
      <c r="I172" s="134"/>
      <c r="J172" s="134">
        <f t="shared" si="20"/>
        <v>0</v>
      </c>
      <c r="K172" s="135"/>
      <c r="L172" s="27"/>
      <c r="M172" s="136" t="s">
        <v>1</v>
      </c>
      <c r="N172" s="137" t="s">
        <v>43</v>
      </c>
      <c r="O172" s="138">
        <v>0.25600000000000001</v>
      </c>
      <c r="P172" s="138">
        <f t="shared" si="21"/>
        <v>49.664000000000001</v>
      </c>
      <c r="Q172" s="138">
        <v>0.16400999999999999</v>
      </c>
      <c r="R172" s="138">
        <f t="shared" si="22"/>
        <v>31.817939999999997</v>
      </c>
      <c r="S172" s="138">
        <v>0</v>
      </c>
      <c r="T172" s="139">
        <f t="shared" si="23"/>
        <v>0</v>
      </c>
      <c r="U172" s="26"/>
      <c r="V172" s="26"/>
      <c r="W172" s="26"/>
      <c r="X172" s="26"/>
      <c r="Y172" s="26"/>
      <c r="Z172" s="26"/>
      <c r="AA172" s="26"/>
      <c r="AB172" s="26"/>
      <c r="AC172" s="26"/>
      <c r="AD172" s="26"/>
      <c r="AE172" s="26"/>
      <c r="AR172" s="140" t="s">
        <v>121</v>
      </c>
      <c r="AT172" s="140" t="s">
        <v>117</v>
      </c>
      <c r="AU172" s="140" t="s">
        <v>122</v>
      </c>
      <c r="AY172" s="14" t="s">
        <v>114</v>
      </c>
      <c r="BE172" s="141">
        <f t="shared" si="24"/>
        <v>0</v>
      </c>
      <c r="BF172" s="141">
        <f t="shared" si="25"/>
        <v>0</v>
      </c>
      <c r="BG172" s="141">
        <f t="shared" si="26"/>
        <v>0</v>
      </c>
      <c r="BH172" s="141">
        <f t="shared" si="27"/>
        <v>0</v>
      </c>
      <c r="BI172" s="141">
        <f t="shared" si="28"/>
        <v>0</v>
      </c>
      <c r="BJ172" s="14" t="s">
        <v>122</v>
      </c>
      <c r="BK172" s="141">
        <f t="shared" si="29"/>
        <v>0</v>
      </c>
      <c r="BL172" s="14" t="s">
        <v>121</v>
      </c>
      <c r="BM172" s="140" t="s">
        <v>303</v>
      </c>
    </row>
    <row r="173" spans="1:65" s="2" customFormat="1" ht="24.2" customHeight="1">
      <c r="A173" s="26"/>
      <c r="B173" s="128"/>
      <c r="C173" s="142" t="s">
        <v>304</v>
      </c>
      <c r="D173" s="142" t="s">
        <v>191</v>
      </c>
      <c r="E173" s="143" t="s">
        <v>305</v>
      </c>
      <c r="F173" s="144" t="s">
        <v>306</v>
      </c>
      <c r="G173" s="145" t="s">
        <v>200</v>
      </c>
      <c r="H173" s="146">
        <v>194</v>
      </c>
      <c r="I173" s="147"/>
      <c r="J173" s="147">
        <f t="shared" si="20"/>
        <v>0</v>
      </c>
      <c r="K173" s="148"/>
      <c r="L173" s="149"/>
      <c r="M173" s="150" t="s">
        <v>1</v>
      </c>
      <c r="N173" s="151" t="s">
        <v>43</v>
      </c>
      <c r="O173" s="138">
        <v>0</v>
      </c>
      <c r="P173" s="138">
        <f t="shared" si="21"/>
        <v>0</v>
      </c>
      <c r="Q173" s="138">
        <v>5.1700000000000003E-2</v>
      </c>
      <c r="R173" s="138">
        <f t="shared" si="22"/>
        <v>10.0298</v>
      </c>
      <c r="S173" s="138">
        <v>0</v>
      </c>
      <c r="T173" s="139">
        <f t="shared" si="23"/>
        <v>0</v>
      </c>
      <c r="U173" s="26"/>
      <c r="V173" s="26"/>
      <c r="W173" s="26"/>
      <c r="X173" s="26"/>
      <c r="Y173" s="26"/>
      <c r="Z173" s="26"/>
      <c r="AA173" s="26"/>
      <c r="AB173" s="26"/>
      <c r="AC173" s="26"/>
      <c r="AD173" s="26"/>
      <c r="AE173" s="26"/>
      <c r="AR173" s="140" t="s">
        <v>195</v>
      </c>
      <c r="AT173" s="140" t="s">
        <v>191</v>
      </c>
      <c r="AU173" s="140" t="s">
        <v>122</v>
      </c>
      <c r="AY173" s="14" t="s">
        <v>114</v>
      </c>
      <c r="BE173" s="141">
        <f t="shared" si="24"/>
        <v>0</v>
      </c>
      <c r="BF173" s="141">
        <f t="shared" si="25"/>
        <v>0</v>
      </c>
      <c r="BG173" s="141">
        <f t="shared" si="26"/>
        <v>0</v>
      </c>
      <c r="BH173" s="141">
        <f t="shared" si="27"/>
        <v>0</v>
      </c>
      <c r="BI173" s="141">
        <f t="shared" si="28"/>
        <v>0</v>
      </c>
      <c r="BJ173" s="14" t="s">
        <v>122</v>
      </c>
      <c r="BK173" s="141">
        <f t="shared" si="29"/>
        <v>0</v>
      </c>
      <c r="BL173" s="14" t="s">
        <v>121</v>
      </c>
      <c r="BM173" s="140" t="s">
        <v>307</v>
      </c>
    </row>
    <row r="174" spans="1:65" s="2" customFormat="1" ht="24.2" customHeight="1">
      <c r="A174" s="26"/>
      <c r="B174" s="128"/>
      <c r="C174" s="129" t="s">
        <v>308</v>
      </c>
      <c r="D174" s="129" t="s">
        <v>117</v>
      </c>
      <c r="E174" s="130" t="s">
        <v>309</v>
      </c>
      <c r="F174" s="131" t="s">
        <v>310</v>
      </c>
      <c r="G174" s="132" t="s">
        <v>147</v>
      </c>
      <c r="H174" s="133">
        <v>24.364999999999998</v>
      </c>
      <c r="I174" s="134"/>
      <c r="J174" s="134">
        <f t="shared" si="20"/>
        <v>0</v>
      </c>
      <c r="K174" s="135"/>
      <c r="L174" s="27"/>
      <c r="M174" s="136" t="s">
        <v>1</v>
      </c>
      <c r="N174" s="137" t="s">
        <v>43</v>
      </c>
      <c r="O174" s="138">
        <v>1.363</v>
      </c>
      <c r="P174" s="138">
        <f t="shared" si="21"/>
        <v>33.209494999999997</v>
      </c>
      <c r="Q174" s="138">
        <v>2.2151299999999998</v>
      </c>
      <c r="R174" s="138">
        <f t="shared" si="22"/>
        <v>53.97164244999999</v>
      </c>
      <c r="S174" s="138">
        <v>0</v>
      </c>
      <c r="T174" s="139">
        <f t="shared" si="23"/>
        <v>0</v>
      </c>
      <c r="U174" s="26"/>
      <c r="V174" s="26"/>
      <c r="W174" s="26"/>
      <c r="X174" s="26"/>
      <c r="Y174" s="26"/>
      <c r="Z174" s="26"/>
      <c r="AA174" s="26"/>
      <c r="AB174" s="26"/>
      <c r="AC174" s="26"/>
      <c r="AD174" s="26"/>
      <c r="AE174" s="26"/>
      <c r="AR174" s="140" t="s">
        <v>121</v>
      </c>
      <c r="AT174" s="140" t="s">
        <v>117</v>
      </c>
      <c r="AU174" s="140" t="s">
        <v>122</v>
      </c>
      <c r="AY174" s="14" t="s">
        <v>114</v>
      </c>
      <c r="BE174" s="141">
        <f t="shared" si="24"/>
        <v>0</v>
      </c>
      <c r="BF174" s="141">
        <f t="shared" si="25"/>
        <v>0</v>
      </c>
      <c r="BG174" s="141">
        <f t="shared" si="26"/>
        <v>0</v>
      </c>
      <c r="BH174" s="141">
        <f t="shared" si="27"/>
        <v>0</v>
      </c>
      <c r="BI174" s="141">
        <f t="shared" si="28"/>
        <v>0</v>
      </c>
      <c r="BJ174" s="14" t="s">
        <v>122</v>
      </c>
      <c r="BK174" s="141">
        <f t="shared" si="29"/>
        <v>0</v>
      </c>
      <c r="BL174" s="14" t="s">
        <v>121</v>
      </c>
      <c r="BM174" s="140" t="s">
        <v>311</v>
      </c>
    </row>
    <row r="175" spans="1:65" s="2" customFormat="1" ht="24.2" customHeight="1">
      <c r="A175" s="26"/>
      <c r="B175" s="128"/>
      <c r="C175" s="129" t="s">
        <v>283</v>
      </c>
      <c r="D175" s="129" t="s">
        <v>117</v>
      </c>
      <c r="E175" s="130" t="s">
        <v>312</v>
      </c>
      <c r="F175" s="131" t="s">
        <v>313</v>
      </c>
      <c r="G175" s="132" t="s">
        <v>176</v>
      </c>
      <c r="H175" s="133">
        <v>800.21</v>
      </c>
      <c r="I175" s="134"/>
      <c r="J175" s="134">
        <f t="shared" si="20"/>
        <v>0</v>
      </c>
      <c r="K175" s="135"/>
      <c r="L175" s="27"/>
      <c r="M175" s="136" t="s">
        <v>1</v>
      </c>
      <c r="N175" s="137" t="s">
        <v>43</v>
      </c>
      <c r="O175" s="138">
        <v>0.78100000000000003</v>
      </c>
      <c r="P175" s="138">
        <f t="shared" si="21"/>
        <v>624.96401000000003</v>
      </c>
      <c r="Q175" s="138">
        <v>0</v>
      </c>
      <c r="R175" s="138">
        <f t="shared" si="22"/>
        <v>0</v>
      </c>
      <c r="S175" s="138">
        <v>0</v>
      </c>
      <c r="T175" s="139">
        <f t="shared" si="23"/>
        <v>0</v>
      </c>
      <c r="U175" s="26"/>
      <c r="V175" s="26"/>
      <c r="W175" s="26"/>
      <c r="X175" s="26"/>
      <c r="Y175" s="26"/>
      <c r="Z175" s="26"/>
      <c r="AA175" s="26"/>
      <c r="AB175" s="26"/>
      <c r="AC175" s="26"/>
      <c r="AD175" s="26"/>
      <c r="AE175" s="26"/>
      <c r="AR175" s="140" t="s">
        <v>121</v>
      </c>
      <c r="AT175" s="140" t="s">
        <v>117</v>
      </c>
      <c r="AU175" s="140" t="s">
        <v>122</v>
      </c>
      <c r="AY175" s="14" t="s">
        <v>114</v>
      </c>
      <c r="BE175" s="141">
        <f t="shared" si="24"/>
        <v>0</v>
      </c>
      <c r="BF175" s="141">
        <f t="shared" si="25"/>
        <v>0</v>
      </c>
      <c r="BG175" s="141">
        <f t="shared" si="26"/>
        <v>0</v>
      </c>
      <c r="BH175" s="141">
        <f t="shared" si="27"/>
        <v>0</v>
      </c>
      <c r="BI175" s="141">
        <f t="shared" si="28"/>
        <v>0</v>
      </c>
      <c r="BJ175" s="14" t="s">
        <v>122</v>
      </c>
      <c r="BK175" s="141">
        <f t="shared" si="29"/>
        <v>0</v>
      </c>
      <c r="BL175" s="14" t="s">
        <v>121</v>
      </c>
      <c r="BM175" s="140" t="s">
        <v>314</v>
      </c>
    </row>
    <row r="176" spans="1:65" s="2" customFormat="1" ht="24.2" customHeight="1">
      <c r="A176" s="26"/>
      <c r="B176" s="128"/>
      <c r="C176" s="129" t="s">
        <v>315</v>
      </c>
      <c r="D176" s="129" t="s">
        <v>117</v>
      </c>
      <c r="E176" s="130" t="s">
        <v>316</v>
      </c>
      <c r="F176" s="131" t="s">
        <v>317</v>
      </c>
      <c r="G176" s="132" t="s">
        <v>176</v>
      </c>
      <c r="H176" s="133">
        <v>800.21</v>
      </c>
      <c r="I176" s="134"/>
      <c r="J176" s="134">
        <f t="shared" si="20"/>
        <v>0</v>
      </c>
      <c r="K176" s="135"/>
      <c r="L176" s="27"/>
      <c r="M176" s="136" t="s">
        <v>1</v>
      </c>
      <c r="N176" s="137" t="s">
        <v>43</v>
      </c>
      <c r="O176" s="138">
        <v>0.14899999999999999</v>
      </c>
      <c r="P176" s="138">
        <f t="shared" si="21"/>
        <v>119.23129</v>
      </c>
      <c r="Q176" s="138">
        <v>0</v>
      </c>
      <c r="R176" s="138">
        <f t="shared" si="22"/>
        <v>0</v>
      </c>
      <c r="S176" s="138">
        <v>0</v>
      </c>
      <c r="T176" s="139">
        <f t="shared" si="23"/>
        <v>0</v>
      </c>
      <c r="U176" s="26"/>
      <c r="V176" s="26"/>
      <c r="W176" s="26"/>
      <c r="X176" s="26"/>
      <c r="Y176" s="26"/>
      <c r="Z176" s="26"/>
      <c r="AA176" s="26"/>
      <c r="AB176" s="26"/>
      <c r="AC176" s="26"/>
      <c r="AD176" s="26"/>
      <c r="AE176" s="26"/>
      <c r="AR176" s="140" t="s">
        <v>121</v>
      </c>
      <c r="AT176" s="140" t="s">
        <v>117</v>
      </c>
      <c r="AU176" s="140" t="s">
        <v>122</v>
      </c>
      <c r="AY176" s="14" t="s">
        <v>114</v>
      </c>
      <c r="BE176" s="141">
        <f t="shared" si="24"/>
        <v>0</v>
      </c>
      <c r="BF176" s="141">
        <f t="shared" si="25"/>
        <v>0</v>
      </c>
      <c r="BG176" s="141">
        <f t="shared" si="26"/>
        <v>0</v>
      </c>
      <c r="BH176" s="141">
        <f t="shared" si="27"/>
        <v>0</v>
      </c>
      <c r="BI176" s="141">
        <f t="shared" si="28"/>
        <v>0</v>
      </c>
      <c r="BJ176" s="14" t="s">
        <v>122</v>
      </c>
      <c r="BK176" s="141">
        <f t="shared" si="29"/>
        <v>0</v>
      </c>
      <c r="BL176" s="14" t="s">
        <v>121</v>
      </c>
      <c r="BM176" s="140" t="s">
        <v>318</v>
      </c>
    </row>
    <row r="177" spans="1:65" s="12" customFormat="1" ht="22.9" customHeight="1">
      <c r="B177" s="116"/>
      <c r="D177" s="117" t="s">
        <v>76</v>
      </c>
      <c r="E177" s="126" t="s">
        <v>190</v>
      </c>
      <c r="F177" s="126" t="s">
        <v>319</v>
      </c>
      <c r="J177" s="127">
        <f>BK177</f>
        <v>0</v>
      </c>
      <c r="L177" s="116"/>
      <c r="M177" s="120"/>
      <c r="N177" s="121"/>
      <c r="O177" s="121"/>
      <c r="P177" s="122">
        <f>P178</f>
        <v>525.55379100000005</v>
      </c>
      <c r="Q177" s="121"/>
      <c r="R177" s="122">
        <f>R178</f>
        <v>0</v>
      </c>
      <c r="S177" s="121"/>
      <c r="T177" s="123">
        <f>T178</f>
        <v>0</v>
      </c>
      <c r="AR177" s="117" t="s">
        <v>82</v>
      </c>
      <c r="AT177" s="124" t="s">
        <v>76</v>
      </c>
      <c r="AU177" s="124" t="s">
        <v>82</v>
      </c>
      <c r="AY177" s="117" t="s">
        <v>114</v>
      </c>
      <c r="BK177" s="125">
        <f>BK178</f>
        <v>0</v>
      </c>
    </row>
    <row r="178" spans="1:65" s="2" customFormat="1" ht="24.2" customHeight="1">
      <c r="A178" s="26"/>
      <c r="B178" s="128"/>
      <c r="C178" s="129" t="s">
        <v>320</v>
      </c>
      <c r="D178" s="129" t="s">
        <v>117</v>
      </c>
      <c r="E178" s="130" t="s">
        <v>321</v>
      </c>
      <c r="F178" s="131" t="s">
        <v>322</v>
      </c>
      <c r="G178" s="132" t="s">
        <v>176</v>
      </c>
      <c r="H178" s="133">
        <v>1337.287</v>
      </c>
      <c r="I178" s="134"/>
      <c r="J178" s="134">
        <f>ROUND(I178*H178,2)</f>
        <v>0</v>
      </c>
      <c r="K178" s="135"/>
      <c r="L178" s="27"/>
      <c r="M178" s="136" t="s">
        <v>1</v>
      </c>
      <c r="N178" s="137" t="s">
        <v>43</v>
      </c>
      <c r="O178" s="138">
        <v>0.39300000000000002</v>
      </c>
      <c r="P178" s="138">
        <f>O178*H178</f>
        <v>525.55379100000005</v>
      </c>
      <c r="Q178" s="138">
        <v>0</v>
      </c>
      <c r="R178" s="138">
        <f>Q178*H178</f>
        <v>0</v>
      </c>
      <c r="S178" s="138">
        <v>0</v>
      </c>
      <c r="T178" s="139">
        <f>S178*H178</f>
        <v>0</v>
      </c>
      <c r="U178" s="26"/>
      <c r="V178" s="26"/>
      <c r="W178" s="26"/>
      <c r="X178" s="26"/>
      <c r="Y178" s="26"/>
      <c r="Z178" s="26"/>
      <c r="AA178" s="26"/>
      <c r="AB178" s="26"/>
      <c r="AC178" s="26"/>
      <c r="AD178" s="26"/>
      <c r="AE178" s="26"/>
      <c r="AR178" s="140" t="s">
        <v>121</v>
      </c>
      <c r="AT178" s="140" t="s">
        <v>117</v>
      </c>
      <c r="AU178" s="140" t="s">
        <v>122</v>
      </c>
      <c r="AY178" s="14" t="s">
        <v>114</v>
      </c>
      <c r="BE178" s="141">
        <f>IF(N178="základná",J178,0)</f>
        <v>0</v>
      </c>
      <c r="BF178" s="141">
        <f>IF(N178="znížená",J178,0)</f>
        <v>0</v>
      </c>
      <c r="BG178" s="141">
        <f>IF(N178="zákl. prenesená",J178,0)</f>
        <v>0</v>
      </c>
      <c r="BH178" s="141">
        <f>IF(N178="zníž. prenesená",J178,0)</f>
        <v>0</v>
      </c>
      <c r="BI178" s="141">
        <f>IF(N178="nulová",J178,0)</f>
        <v>0</v>
      </c>
      <c r="BJ178" s="14" t="s">
        <v>122</v>
      </c>
      <c r="BK178" s="141">
        <f>ROUND(I178*H178,2)</f>
        <v>0</v>
      </c>
      <c r="BL178" s="14" t="s">
        <v>121</v>
      </c>
      <c r="BM178" s="140" t="s">
        <v>323</v>
      </c>
    </row>
    <row r="179" spans="1:65" s="12" customFormat="1" ht="25.9" hidden="1" customHeight="1">
      <c r="B179" s="116"/>
      <c r="D179" s="117" t="s">
        <v>76</v>
      </c>
      <c r="E179" s="118" t="s">
        <v>191</v>
      </c>
      <c r="F179" s="118" t="s">
        <v>324</v>
      </c>
      <c r="J179" s="119">
        <f>BK179</f>
        <v>0</v>
      </c>
      <c r="L179" s="116"/>
      <c r="M179" s="120"/>
      <c r="N179" s="121"/>
      <c r="O179" s="121"/>
      <c r="P179" s="122">
        <f>P180+P182</f>
        <v>0</v>
      </c>
      <c r="Q179" s="121"/>
      <c r="R179" s="122">
        <f>R180+R182</f>
        <v>0</v>
      </c>
      <c r="S179" s="121"/>
      <c r="T179" s="123">
        <f>T180+T182</f>
        <v>0</v>
      </c>
      <c r="AR179" s="117" t="s">
        <v>325</v>
      </c>
      <c r="AT179" s="124" t="s">
        <v>76</v>
      </c>
      <c r="AU179" s="124" t="s">
        <v>77</v>
      </c>
      <c r="AY179" s="117" t="s">
        <v>114</v>
      </c>
      <c r="BK179" s="125">
        <f>BK180+BK182</f>
        <v>0</v>
      </c>
    </row>
    <row r="180" spans="1:65" s="12" customFormat="1" ht="22.9" hidden="1" customHeight="1">
      <c r="B180" s="116"/>
      <c r="D180" s="117" t="s">
        <v>76</v>
      </c>
      <c r="E180" s="126" t="s">
        <v>326</v>
      </c>
      <c r="F180" s="126" t="s">
        <v>327</v>
      </c>
      <c r="J180" s="127">
        <f>BK180</f>
        <v>0</v>
      </c>
      <c r="L180" s="116"/>
      <c r="M180" s="120"/>
      <c r="N180" s="121"/>
      <c r="O180" s="121"/>
      <c r="P180" s="122">
        <f>P181</f>
        <v>0</v>
      </c>
      <c r="Q180" s="121"/>
      <c r="R180" s="122">
        <f>R181</f>
        <v>0</v>
      </c>
      <c r="S180" s="121"/>
      <c r="T180" s="123">
        <f>T181</f>
        <v>0</v>
      </c>
      <c r="AR180" s="117" t="s">
        <v>325</v>
      </c>
      <c r="AT180" s="124" t="s">
        <v>76</v>
      </c>
      <c r="AU180" s="124" t="s">
        <v>82</v>
      </c>
      <c r="AY180" s="117" t="s">
        <v>114</v>
      </c>
      <c r="BK180" s="125">
        <f>BK181</f>
        <v>0</v>
      </c>
    </row>
    <row r="181" spans="1:65" s="2" customFormat="1" ht="14.45" hidden="1" customHeight="1">
      <c r="A181" s="26"/>
      <c r="B181" s="128"/>
      <c r="C181" s="129" t="s">
        <v>328</v>
      </c>
      <c r="D181" s="129" t="s">
        <v>117</v>
      </c>
      <c r="E181" s="130" t="s">
        <v>329</v>
      </c>
      <c r="F181" s="131" t="s">
        <v>330</v>
      </c>
      <c r="G181" s="132" t="s">
        <v>331</v>
      </c>
      <c r="H181" s="133"/>
      <c r="I181" s="134"/>
      <c r="J181" s="134">
        <f>ROUND(I181*H181,2)</f>
        <v>0</v>
      </c>
      <c r="K181" s="135"/>
      <c r="L181" s="27"/>
      <c r="M181" s="136" t="s">
        <v>1</v>
      </c>
      <c r="N181" s="137" t="s">
        <v>43</v>
      </c>
      <c r="O181" s="138">
        <v>5.9499999999999997E-2</v>
      </c>
      <c r="P181" s="138">
        <f>O181*H181</f>
        <v>0</v>
      </c>
      <c r="Q181" s="138">
        <v>0</v>
      </c>
      <c r="R181" s="138">
        <f>Q181*H181</f>
        <v>0</v>
      </c>
      <c r="S181" s="138">
        <v>0</v>
      </c>
      <c r="T181" s="139">
        <f>S181*H181</f>
        <v>0</v>
      </c>
      <c r="U181" s="26"/>
      <c r="V181" s="26"/>
      <c r="W181" s="26"/>
      <c r="X181" s="26"/>
      <c r="Y181" s="26"/>
      <c r="Z181" s="26"/>
      <c r="AA181" s="26"/>
      <c r="AB181" s="26"/>
      <c r="AC181" s="26"/>
      <c r="AD181" s="26"/>
      <c r="AE181" s="26"/>
      <c r="AR181" s="140" t="s">
        <v>223</v>
      </c>
      <c r="AT181" s="140" t="s">
        <v>117</v>
      </c>
      <c r="AU181" s="140" t="s">
        <v>122</v>
      </c>
      <c r="AY181" s="14" t="s">
        <v>114</v>
      </c>
      <c r="BE181" s="141">
        <f>IF(N181="základná",J181,0)</f>
        <v>0</v>
      </c>
      <c r="BF181" s="141">
        <f>IF(N181="znížená",J181,0)</f>
        <v>0</v>
      </c>
      <c r="BG181" s="141">
        <f>IF(N181="zákl. prenesená",J181,0)</f>
        <v>0</v>
      </c>
      <c r="BH181" s="141">
        <f>IF(N181="zníž. prenesená",J181,0)</f>
        <v>0</v>
      </c>
      <c r="BI181" s="141">
        <f>IF(N181="nulová",J181,0)</f>
        <v>0</v>
      </c>
      <c r="BJ181" s="14" t="s">
        <v>122</v>
      </c>
      <c r="BK181" s="141">
        <f>ROUND(I181*H181,2)</f>
        <v>0</v>
      </c>
      <c r="BL181" s="14" t="s">
        <v>223</v>
      </c>
      <c r="BM181" s="140" t="s">
        <v>332</v>
      </c>
    </row>
    <row r="182" spans="1:65" s="12" customFormat="1" ht="22.9" hidden="1" customHeight="1">
      <c r="B182" s="116"/>
      <c r="D182" s="117" t="s">
        <v>76</v>
      </c>
      <c r="E182" s="126" t="s">
        <v>333</v>
      </c>
      <c r="F182" s="126" t="s">
        <v>334</v>
      </c>
      <c r="J182" s="127">
        <f>BK182</f>
        <v>0</v>
      </c>
      <c r="L182" s="116"/>
      <c r="M182" s="120"/>
      <c r="N182" s="121"/>
      <c r="O182" s="121"/>
      <c r="P182" s="122">
        <f>P183</f>
        <v>0</v>
      </c>
      <c r="Q182" s="121"/>
      <c r="R182" s="122">
        <f>R183</f>
        <v>0</v>
      </c>
      <c r="S182" s="121"/>
      <c r="T182" s="123">
        <f>T183</f>
        <v>0</v>
      </c>
      <c r="AR182" s="117" t="s">
        <v>325</v>
      </c>
      <c r="AT182" s="124" t="s">
        <v>76</v>
      </c>
      <c r="AU182" s="124" t="s">
        <v>82</v>
      </c>
      <c r="AY182" s="117" t="s">
        <v>114</v>
      </c>
      <c r="BK182" s="125">
        <f>BK183</f>
        <v>0</v>
      </c>
    </row>
    <row r="183" spans="1:65" s="2" customFormat="1" ht="24.2" hidden="1" customHeight="1">
      <c r="A183" s="26"/>
      <c r="B183" s="128"/>
      <c r="C183" s="129" t="s">
        <v>335</v>
      </c>
      <c r="D183" s="129" t="s">
        <v>117</v>
      </c>
      <c r="E183" s="130" t="s">
        <v>336</v>
      </c>
      <c r="F183" s="131" t="s">
        <v>337</v>
      </c>
      <c r="G183" s="132" t="s">
        <v>200</v>
      </c>
      <c r="H183" s="133"/>
      <c r="I183" s="134"/>
      <c r="J183" s="134">
        <f>ROUND(I183*H183,2)</f>
        <v>0</v>
      </c>
      <c r="K183" s="135"/>
      <c r="L183" s="27"/>
      <c r="M183" s="136" t="s">
        <v>1</v>
      </c>
      <c r="N183" s="137" t="s">
        <v>43</v>
      </c>
      <c r="O183" s="138">
        <v>30.78</v>
      </c>
      <c r="P183" s="138">
        <f>O183*H183</f>
        <v>0</v>
      </c>
      <c r="Q183" s="138">
        <v>0</v>
      </c>
      <c r="R183" s="138">
        <f>Q183*H183</f>
        <v>0</v>
      </c>
      <c r="S183" s="138">
        <v>0</v>
      </c>
      <c r="T183" s="139">
        <f>S183*H183</f>
        <v>0</v>
      </c>
      <c r="U183" s="26"/>
      <c r="V183" s="26"/>
      <c r="W183" s="26"/>
      <c r="X183" s="26"/>
      <c r="Y183" s="26"/>
      <c r="Z183" s="26"/>
      <c r="AA183" s="26"/>
      <c r="AB183" s="26"/>
      <c r="AC183" s="26"/>
      <c r="AD183" s="26"/>
      <c r="AE183" s="26"/>
      <c r="AR183" s="140" t="s">
        <v>223</v>
      </c>
      <c r="AT183" s="140" t="s">
        <v>117</v>
      </c>
      <c r="AU183" s="140" t="s">
        <v>122</v>
      </c>
      <c r="AY183" s="14" t="s">
        <v>114</v>
      </c>
      <c r="BE183" s="141">
        <f>IF(N183="základná",J183,0)</f>
        <v>0</v>
      </c>
      <c r="BF183" s="141">
        <f>IF(N183="znížená",J183,0)</f>
        <v>0</v>
      </c>
      <c r="BG183" s="141">
        <f>IF(N183="zákl. prenesená",J183,0)</f>
        <v>0</v>
      </c>
      <c r="BH183" s="141">
        <f>IF(N183="zníž. prenesená",J183,0)</f>
        <v>0</v>
      </c>
      <c r="BI183" s="141">
        <f>IF(N183="nulová",J183,0)</f>
        <v>0</v>
      </c>
      <c r="BJ183" s="14" t="s">
        <v>122</v>
      </c>
      <c r="BK183" s="141">
        <f>ROUND(I183*H183,2)</f>
        <v>0</v>
      </c>
      <c r="BL183" s="14" t="s">
        <v>223</v>
      </c>
      <c r="BM183" s="140" t="s">
        <v>338</v>
      </c>
    </row>
    <row r="184" spans="1:65" s="12" customFormat="1" ht="25.9" hidden="1" customHeight="1">
      <c r="B184" s="116"/>
      <c r="D184" s="117" t="s">
        <v>76</v>
      </c>
      <c r="E184" s="118" t="s">
        <v>339</v>
      </c>
      <c r="F184" s="118" t="s">
        <v>340</v>
      </c>
      <c r="J184" s="119">
        <f>BK184</f>
        <v>0</v>
      </c>
      <c r="L184" s="116"/>
      <c r="M184" s="120"/>
      <c r="N184" s="121"/>
      <c r="O184" s="121"/>
      <c r="P184" s="122">
        <f>SUM(P185:P186)</f>
        <v>0</v>
      </c>
      <c r="Q184" s="121"/>
      <c r="R184" s="122">
        <f>SUM(R185:R186)</f>
        <v>0</v>
      </c>
      <c r="S184" s="121"/>
      <c r="T184" s="123">
        <f>SUM(T185:T186)</f>
        <v>0</v>
      </c>
      <c r="AR184" s="117" t="s">
        <v>240</v>
      </c>
      <c r="AT184" s="124" t="s">
        <v>76</v>
      </c>
      <c r="AU184" s="124" t="s">
        <v>77</v>
      </c>
      <c r="AY184" s="117" t="s">
        <v>114</v>
      </c>
      <c r="BK184" s="125">
        <f>SUM(BK185:BK186)</f>
        <v>0</v>
      </c>
    </row>
    <row r="185" spans="1:65" s="2" customFormat="1" ht="14.45" hidden="1" customHeight="1">
      <c r="A185" s="26"/>
      <c r="B185" s="128"/>
      <c r="C185" s="129" t="s">
        <v>341</v>
      </c>
      <c r="D185" s="129" t="s">
        <v>117</v>
      </c>
      <c r="E185" s="130" t="s">
        <v>342</v>
      </c>
      <c r="F185" s="131" t="s">
        <v>343</v>
      </c>
      <c r="G185" s="132" t="s">
        <v>344</v>
      </c>
      <c r="H185" s="133"/>
      <c r="I185" s="134"/>
      <c r="J185" s="134">
        <f>ROUND(I185*H185,2)</f>
        <v>0</v>
      </c>
      <c r="K185" s="135"/>
      <c r="L185" s="27"/>
      <c r="M185" s="136" t="s">
        <v>1</v>
      </c>
      <c r="N185" s="137" t="s">
        <v>43</v>
      </c>
      <c r="O185" s="138">
        <v>0</v>
      </c>
      <c r="P185" s="138">
        <f>O185*H185</f>
        <v>0</v>
      </c>
      <c r="Q185" s="138">
        <v>0</v>
      </c>
      <c r="R185" s="138">
        <f>Q185*H185</f>
        <v>0</v>
      </c>
      <c r="S185" s="138">
        <v>0</v>
      </c>
      <c r="T185" s="139">
        <f>S185*H185</f>
        <v>0</v>
      </c>
      <c r="U185" s="26"/>
      <c r="V185" s="26"/>
      <c r="W185" s="26"/>
      <c r="X185" s="26"/>
      <c r="Y185" s="26"/>
      <c r="Z185" s="26"/>
      <c r="AA185" s="26"/>
      <c r="AB185" s="26"/>
      <c r="AC185" s="26"/>
      <c r="AD185" s="26"/>
      <c r="AE185" s="26"/>
      <c r="AR185" s="140" t="s">
        <v>345</v>
      </c>
      <c r="AT185" s="140" t="s">
        <v>117</v>
      </c>
      <c r="AU185" s="140" t="s">
        <v>82</v>
      </c>
      <c r="AY185" s="14" t="s">
        <v>114</v>
      </c>
      <c r="BE185" s="141">
        <f>IF(N185="základná",J185,0)</f>
        <v>0</v>
      </c>
      <c r="BF185" s="141">
        <f>IF(N185="znížená",J185,0)</f>
        <v>0</v>
      </c>
      <c r="BG185" s="141">
        <f>IF(N185="zákl. prenesená",J185,0)</f>
        <v>0</v>
      </c>
      <c r="BH185" s="141">
        <f>IF(N185="zníž. prenesená",J185,0)</f>
        <v>0</v>
      </c>
      <c r="BI185" s="141">
        <f>IF(N185="nulová",J185,0)</f>
        <v>0</v>
      </c>
      <c r="BJ185" s="14" t="s">
        <v>122</v>
      </c>
      <c r="BK185" s="141">
        <f>ROUND(I185*H185,2)</f>
        <v>0</v>
      </c>
      <c r="BL185" s="14" t="s">
        <v>345</v>
      </c>
      <c r="BM185" s="140" t="s">
        <v>346</v>
      </c>
    </row>
    <row r="186" spans="1:65" s="2" customFormat="1" ht="37.9" hidden="1" customHeight="1">
      <c r="A186" s="26"/>
      <c r="B186" s="128"/>
      <c r="C186" s="129" t="s">
        <v>347</v>
      </c>
      <c r="D186" s="129" t="s">
        <v>117</v>
      </c>
      <c r="E186" s="130" t="s">
        <v>348</v>
      </c>
      <c r="F186" s="131" t="s">
        <v>349</v>
      </c>
      <c r="G186" s="132" t="s">
        <v>344</v>
      </c>
      <c r="H186" s="133"/>
      <c r="I186" s="134"/>
      <c r="J186" s="134">
        <f>ROUND(I186*H186,2)</f>
        <v>0</v>
      </c>
      <c r="K186" s="135"/>
      <c r="L186" s="27"/>
      <c r="M186" s="152" t="s">
        <v>1</v>
      </c>
      <c r="N186" s="153" t="s">
        <v>43</v>
      </c>
      <c r="O186" s="154">
        <v>0</v>
      </c>
      <c r="P186" s="154">
        <f>O186*H186</f>
        <v>0</v>
      </c>
      <c r="Q186" s="154">
        <v>0</v>
      </c>
      <c r="R186" s="154">
        <f>Q186*H186</f>
        <v>0</v>
      </c>
      <c r="S186" s="154">
        <v>0</v>
      </c>
      <c r="T186" s="155">
        <f>S186*H186</f>
        <v>0</v>
      </c>
      <c r="U186" s="26"/>
      <c r="V186" s="26"/>
      <c r="W186" s="26"/>
      <c r="X186" s="26"/>
      <c r="Y186" s="26"/>
      <c r="Z186" s="26"/>
      <c r="AA186" s="26"/>
      <c r="AB186" s="26"/>
      <c r="AC186" s="26"/>
      <c r="AD186" s="26"/>
      <c r="AE186" s="26"/>
      <c r="AR186" s="140" t="s">
        <v>345</v>
      </c>
      <c r="AT186" s="140" t="s">
        <v>117</v>
      </c>
      <c r="AU186" s="140" t="s">
        <v>82</v>
      </c>
      <c r="AY186" s="14" t="s">
        <v>114</v>
      </c>
      <c r="BE186" s="141">
        <f>IF(N186="základná",J186,0)</f>
        <v>0</v>
      </c>
      <c r="BF186" s="141">
        <f>IF(N186="znížená",J186,0)</f>
        <v>0</v>
      </c>
      <c r="BG186" s="141">
        <f>IF(N186="zákl. prenesená",J186,0)</f>
        <v>0</v>
      </c>
      <c r="BH186" s="141">
        <f>IF(N186="zníž. prenesená",J186,0)</f>
        <v>0</v>
      </c>
      <c r="BI186" s="141">
        <f>IF(N186="nulová",J186,0)</f>
        <v>0</v>
      </c>
      <c r="BJ186" s="14" t="s">
        <v>122</v>
      </c>
      <c r="BK186" s="141">
        <f>ROUND(I186*H186,2)</f>
        <v>0</v>
      </c>
      <c r="BL186" s="14" t="s">
        <v>345</v>
      </c>
      <c r="BM186" s="140" t="s">
        <v>350</v>
      </c>
    </row>
    <row r="187" spans="1:65" s="2" customFormat="1" ht="6.95" customHeight="1">
      <c r="A187" s="26"/>
      <c r="B187" s="41"/>
      <c r="C187" s="42"/>
      <c r="D187" s="42"/>
      <c r="E187" s="42"/>
      <c r="F187" s="42"/>
      <c r="G187" s="42"/>
      <c r="H187" s="42"/>
      <c r="I187" s="42"/>
      <c r="J187" s="42"/>
      <c r="K187" s="42"/>
      <c r="L187" s="27"/>
      <c r="M187" s="26"/>
      <c r="O187" s="26"/>
      <c r="P187" s="26"/>
      <c r="Q187" s="26"/>
      <c r="R187" s="26"/>
      <c r="S187" s="26"/>
      <c r="T187" s="26"/>
      <c r="U187" s="26"/>
      <c r="V187" s="26"/>
      <c r="W187" s="26"/>
      <c r="X187" s="26"/>
      <c r="Y187" s="26"/>
      <c r="Z187" s="26"/>
      <c r="AA187" s="26"/>
      <c r="AB187" s="26"/>
      <c r="AC187" s="26"/>
      <c r="AD187" s="26"/>
      <c r="AE187" s="26"/>
    </row>
  </sheetData>
  <autoFilter ref="C122:K186"/>
  <mergeCells count="7">
    <mergeCell ref="L2:V2"/>
    <mergeCell ref="E7:I7"/>
    <mergeCell ref="D52:E56"/>
    <mergeCell ref="E85:I85"/>
    <mergeCell ref="E115:I115"/>
    <mergeCell ref="E16:H16"/>
    <mergeCell ref="E25:H25"/>
  </mergeCells>
  <printOptions horizontalCentered="1"/>
  <pageMargins left="0.39370078740157483" right="0.39370078740157483" top="0.39370078740157483" bottom="0.39370078740157483" header="0" footer="0"/>
  <pageSetup paperSize="9" scale="71" fitToHeight="100" orientation="portrait" blackAndWhite="1" r:id="rId1"/>
  <headerFooter>
    <oddFooter>&amp;CStrana &amp;P z &amp;N</oddFooter>
  </headerFooter>
  <rowBreaks count="3" manualBreakCount="3">
    <brk id="78" min="1" max="10" man="1"/>
    <brk id="108" min="1" max="10" man="1"/>
    <brk id="160" min="1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1</vt:i4>
      </vt:variant>
      <vt:variant>
        <vt:lpstr>Pomenované rozsahy</vt:lpstr>
      </vt:variant>
      <vt:variant>
        <vt:i4>4</vt:i4>
      </vt:variant>
    </vt:vector>
  </HeadingPairs>
  <TitlesOfParts>
    <vt:vector size="5" baseType="lpstr">
      <vt:lpstr>MILO-07-2020 - Odstavná p...</vt:lpstr>
      <vt:lpstr>'MILO-07-2020 - Odstavná p...'!Názvy_tlače</vt:lpstr>
      <vt:lpstr>'Rekapitulácia stavby'!Názvy_tlače</vt:lpstr>
      <vt:lpstr>'MILO-07-2020 - Odstavná p...'!Oblasť_tlače</vt:lpstr>
      <vt:lpstr>'Rekapitulácia stavby'!Oblasť_tlače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OFFICE-06\holic</dc:creator>
  <cp:lastModifiedBy>Mgr. Martina Klacek</cp:lastModifiedBy>
  <cp:lastPrinted>2020-09-16T11:28:34Z</cp:lastPrinted>
  <dcterms:created xsi:type="dcterms:W3CDTF">2020-09-10T08:45:15Z</dcterms:created>
  <dcterms:modified xsi:type="dcterms:W3CDTF">2020-12-18T07:01:24Z</dcterms:modified>
</cp:coreProperties>
</file>