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firstSheet="1" activeTab="1"/>
  </bookViews>
  <sheets>
    <sheet name="Rekapitulácia stavby" sheetId="1" state="veryHidden" r:id="rId1"/>
    <sheet name="MESTO-10-2020 - Cyklistic..." sheetId="2" r:id="rId2"/>
  </sheets>
  <definedNames>
    <definedName name="_xlnm._FilterDatabase" localSheetId="1" hidden="1">'MESTO-10-2020 - Cyklistic...'!$C$128:$K$182</definedName>
    <definedName name="_xlnm.Print_Titles" localSheetId="1">'MESTO-10-2020 - Cyklistic...'!$128:$128</definedName>
    <definedName name="_xlnm.Print_Titles" localSheetId="0">'Rekapitulácia stavby'!$92:$92</definedName>
    <definedName name="_xlnm.Print_Area" localSheetId="1">'MESTO-10-2020 - Cyklistic...'!$C$4:$J$76,'MESTO-10-2020 - Cyklistic...'!$C$82:$J$112,'MESTO-10-2020 - Cyklistic...'!$C$118:$J$182</definedName>
    <definedName name="_xlnm.Print_Area" localSheetId="0">'Rekapitulácia stavby'!$D$4:$AO$76,'Rekapitulácia stavby'!$C$82:$AQ$96</definedName>
  </definedNames>
  <calcPr calcId="125725"/>
</workbook>
</file>

<file path=xl/calcChain.xml><?xml version="1.0" encoding="utf-8"?>
<calcChain xmlns="http://schemas.openxmlformats.org/spreadsheetml/2006/main">
  <c r="J35" i="2"/>
  <c r="J34"/>
  <c r="AY95" i="1" s="1"/>
  <c r="J33" i="2"/>
  <c r="AX95" i="1"/>
  <c r="BI182" i="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5"/>
  <c r="F125"/>
  <c r="F123"/>
  <c r="E121"/>
  <c r="J89"/>
  <c r="F89"/>
  <c r="F87"/>
  <c r="E85"/>
  <c r="J22"/>
  <c r="E22"/>
  <c r="J90" s="1"/>
  <c r="J21"/>
  <c r="J16"/>
  <c r="E16"/>
  <c r="F126" s="1"/>
  <c r="J15"/>
  <c r="J10"/>
  <c r="J123" s="1"/>
  <c r="L90" i="1"/>
  <c r="AM90"/>
  <c r="AM89"/>
  <c r="L89"/>
  <c r="AM87"/>
  <c r="L87"/>
  <c r="L85"/>
  <c r="L84"/>
  <c r="BK182" i="2"/>
  <c r="BK181"/>
  <c r="J177"/>
  <c r="BK175"/>
  <c r="BK174"/>
  <c r="J172"/>
  <c r="J171"/>
  <c r="J170"/>
  <c r="J169"/>
  <c r="BK166"/>
  <c r="BK159"/>
  <c r="BK158"/>
  <c r="J157"/>
  <c r="BK147"/>
  <c r="BK138"/>
  <c r="J136"/>
  <c r="BK135"/>
  <c r="J133"/>
  <c r="J182"/>
  <c r="J180"/>
  <c r="J178"/>
  <c r="BK177"/>
  <c r="BK165"/>
  <c r="BK163"/>
  <c r="J162"/>
  <c r="J160"/>
  <c r="J159"/>
  <c r="BK153"/>
  <c r="J151"/>
  <c r="J150"/>
  <c r="J141"/>
  <c r="J139"/>
  <c r="J181"/>
  <c r="BK180"/>
  <c r="BK178"/>
  <c r="J175"/>
  <c r="J174"/>
  <c r="BK172"/>
  <c r="BK170"/>
  <c r="J163"/>
  <c r="BK160"/>
  <c r="J147"/>
  <c r="BK146"/>
  <c r="BK145"/>
  <c r="BK134"/>
  <c r="BK133"/>
  <c r="BK171"/>
  <c r="BK169"/>
  <c r="J166"/>
  <c r="J165"/>
  <c r="J158"/>
  <c r="J154"/>
  <c r="BK151"/>
  <c r="BK148"/>
  <c r="BK142"/>
  <c r="BK141"/>
  <c r="BK139"/>
  <c r="J138"/>
  <c r="J135"/>
  <c r="J132"/>
  <c r="BK162"/>
  <c r="BK157"/>
  <c r="BK154"/>
  <c r="J153"/>
  <c r="BK150"/>
  <c r="J148"/>
  <c r="J146"/>
  <c r="J142"/>
  <c r="J134"/>
  <c r="BK132"/>
  <c r="AS94" i="1"/>
  <c r="J145" i="2"/>
  <c r="BK136"/>
  <c r="P137" l="1"/>
  <c r="P164"/>
  <c r="BK179"/>
  <c r="J179" s="1"/>
  <c r="J111" s="1"/>
  <c r="T131"/>
  <c r="R137"/>
  <c r="T140"/>
  <c r="T144"/>
  <c r="P149"/>
  <c r="BK152"/>
  <c r="J152" s="1"/>
  <c r="J102" s="1"/>
  <c r="R152"/>
  <c r="P156"/>
  <c r="BK161"/>
  <c r="J161" s="1"/>
  <c r="J105" s="1"/>
  <c r="R161"/>
  <c r="BK164"/>
  <c r="J164" s="1"/>
  <c r="J106" s="1"/>
  <c r="T164"/>
  <c r="P168"/>
  <c r="T168"/>
  <c r="BK173"/>
  <c r="J173" s="1"/>
  <c r="J109" s="1"/>
  <c r="R173"/>
  <c r="BK176"/>
  <c r="J176" s="1"/>
  <c r="J110" s="1"/>
  <c r="P176"/>
  <c r="R176"/>
  <c r="R179"/>
  <c r="BK131"/>
  <c r="R131"/>
  <c r="T137"/>
  <c r="P140"/>
  <c r="BK144"/>
  <c r="R144"/>
  <c r="R149"/>
  <c r="T152"/>
  <c r="R156"/>
  <c r="P161"/>
  <c r="P179"/>
  <c r="P131"/>
  <c r="P130" s="1"/>
  <c r="BK137"/>
  <c r="J137" s="1"/>
  <c r="J97" s="1"/>
  <c r="BK140"/>
  <c r="J140" s="1"/>
  <c r="J98" s="1"/>
  <c r="R140"/>
  <c r="P144"/>
  <c r="BK149"/>
  <c r="J149" s="1"/>
  <c r="J101" s="1"/>
  <c r="T149"/>
  <c r="P152"/>
  <c r="BK156"/>
  <c r="J156" s="1"/>
  <c r="J104" s="1"/>
  <c r="T156"/>
  <c r="T161"/>
  <c r="R164"/>
  <c r="BK168"/>
  <c r="J168"/>
  <c r="J108" s="1"/>
  <c r="R168"/>
  <c r="R167"/>
  <c r="P173"/>
  <c r="T173"/>
  <c r="T176"/>
  <c r="T179"/>
  <c r="J87"/>
  <c r="J126"/>
  <c r="BF133"/>
  <c r="BF134"/>
  <c r="BF136"/>
  <c r="BF139"/>
  <c r="BF147"/>
  <c r="BF153"/>
  <c r="BF160"/>
  <c r="BF150"/>
  <c r="BF166"/>
  <c r="BF170"/>
  <c r="BF141"/>
  <c r="BF142"/>
  <c r="BF159"/>
  <c r="BF163"/>
  <c r="BF165"/>
  <c r="BF178"/>
  <c r="F90"/>
  <c r="BF138"/>
  <c r="BF132"/>
  <c r="BF135"/>
  <c r="BF148"/>
  <c r="BF151"/>
  <c r="BF158"/>
  <c r="BF162"/>
  <c r="BF171"/>
  <c r="BF174"/>
  <c r="BF175"/>
  <c r="BF180"/>
  <c r="BF181"/>
  <c r="BF145"/>
  <c r="BF146"/>
  <c r="BF154"/>
  <c r="BF157"/>
  <c r="BF169"/>
  <c r="BF172"/>
  <c r="BF177"/>
  <c r="BF182"/>
  <c r="F34"/>
  <c r="BC95" i="1" s="1"/>
  <c r="BC94" s="1"/>
  <c r="W32" s="1"/>
  <c r="F33" i="2"/>
  <c r="BB95" i="1" s="1"/>
  <c r="BB94" s="1"/>
  <c r="AX94" s="1"/>
  <c r="F35" i="2"/>
  <c r="BD95" i="1" s="1"/>
  <c r="BD94" s="1"/>
  <c r="W33" s="1"/>
  <c r="J31" i="2"/>
  <c r="AV95" i="1" s="1"/>
  <c r="F31" i="2"/>
  <c r="AZ95" i="1" s="1"/>
  <c r="AZ94" s="1"/>
  <c r="AV94" s="1"/>
  <c r="AK29" s="1"/>
  <c r="T155" i="2" l="1"/>
  <c r="R143"/>
  <c r="P143"/>
  <c r="BK143"/>
  <c r="J143" s="1"/>
  <c r="J99" s="1"/>
  <c r="R155"/>
  <c r="BK130"/>
  <c r="P167"/>
  <c r="T167"/>
  <c r="R130"/>
  <c r="R129" s="1"/>
  <c r="T143"/>
  <c r="T130"/>
  <c r="P155"/>
  <c r="J131"/>
  <c r="J96" s="1"/>
  <c r="J144"/>
  <c r="J100" s="1"/>
  <c r="BK155"/>
  <c r="J155" s="1"/>
  <c r="J103" s="1"/>
  <c r="BK167"/>
  <c r="J167" s="1"/>
  <c r="J107" s="1"/>
  <c r="W31" i="1"/>
  <c r="J32" i="2"/>
  <c r="AW95" i="1" s="1"/>
  <c r="AT95" s="1"/>
  <c r="W29"/>
  <c r="AY94"/>
  <c r="F32" i="2"/>
  <c r="BA95" i="1" s="1"/>
  <c r="BA94" s="1"/>
  <c r="AW94" s="1"/>
  <c r="AK30" s="1"/>
  <c r="P129" i="2" l="1"/>
  <c r="AU95" i="1" s="1"/>
  <c r="AU94" s="1"/>
  <c r="T129" i="2"/>
  <c r="BK129"/>
  <c r="J129" s="1"/>
  <c r="J28" s="1"/>
  <c r="AG95" i="1" s="1"/>
  <c r="AG94" s="1"/>
  <c r="J130" i="2"/>
  <c r="J95" s="1"/>
  <c r="W30" i="1"/>
  <c r="AT94"/>
  <c r="AN95" l="1"/>
  <c r="J94" i="2"/>
  <c r="J37"/>
  <c r="AN94" i="1"/>
  <c r="AK26"/>
  <c r="AK35" s="1"/>
</calcChain>
</file>

<file path=xl/sharedStrings.xml><?xml version="1.0" encoding="utf-8"?>
<sst xmlns="http://schemas.openxmlformats.org/spreadsheetml/2006/main" count="879" uniqueCount="221">
  <si>
    <t>Export Komplet</t>
  </si>
  <si>
    <t/>
  </si>
  <si>
    <t>2.0</t>
  </si>
  <si>
    <t>False</t>
  </si>
  <si>
    <t>{593b6583-15b7-4035-91ba-89c8f923ed0f}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</si>
  <si>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</si>
  <si>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</si>
  <si>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</si>
  <si>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</si>
  <si>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</si>
  <si>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</si>
  <si>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</si>
  <si>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MESTO/10/2020</t>
  </si>
  <si>
    <t>Stavba:</t>
  </si>
  <si>
    <t>Cyklistický trail - Žiar nad Hronom - Lutila</t>
  </si>
  <si>
    <t>JKSO:</t>
  </si>
  <si>
    <t>KS:</t>
  </si>
  <si>
    <t>Miesto:</t>
  </si>
  <si>
    <t>Žiar nad Hronom - Lutila</t>
  </si>
  <si>
    <t>Dátum:</t>
  </si>
  <si>
    <t>6. 10. 2020</t>
  </si>
  <si>
    <t>Objednávateľ:</t>
  </si>
  <si>
    <t>IČO:</t>
  </si>
  <si>
    <t>Mesto Žiar nad Hronom</t>
  </si>
  <si>
    <t>IČ DPH:</t>
  </si>
  <si>
    <t>Zhotoviteľ:</t>
  </si>
  <si>
    <t xml:space="preserve"> </t>
  </si>
  <si>
    <t>Projektant:</t>
  </si>
  <si>
    <t>Ing. Fronková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</si>
  <si>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</si>
  <si>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</si>
  <si>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</si>
  <si>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</si>
  <si>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</si>
  <si>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</si>
  <si>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</si>
  <si>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</si>
  <si>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</si>
  <si>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</si>
  <si>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</si>
  <si>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</si>
  <si>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</si>
  <si>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</si>
  <si>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</si>
  <si>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</si>
  <si>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</si>
  <si>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</si>
  <si>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</si>
  <si>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</si>
  <si>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</si>
  <si>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</si>
  <si>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</si>
  <si>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</si>
  <si>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</si>
  <si>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</si>
  <si>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</si>
  <si>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</si>
  <si>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</si>
  <si>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</si>
  <si>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</si>
  <si>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</si>
  <si>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</si>
  <si>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</si>
  <si>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</si>
  <si>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</si>
  <si>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</si>
  <si>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</si>
  <si>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</si>
  <si>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</si>
  <si>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</si>
  <si>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</si>
  <si>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</si>
  <si>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</si>
  <si>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</si>
  <si>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</si>
  <si>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</si>
  <si>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</si>
  <si>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</si>
  <si>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</si>
  <si>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</si>
  <si>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</si>
  <si>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</si>
  <si>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</si>
  <si>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</si>
  <si>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</si>
  <si>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</si>
  <si>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 </t>
  </si>
  <si>
    <t xml:space="preserve">    5 - Komunikácie</t>
  </si>
  <si>
    <t xml:space="preserve">    99 - Presun hmôt HSV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</si>
  <si>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</si>
  <si>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</si>
  <si>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</si>
  <si>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</si>
  <si>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</si>
  <si>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</si>
  <si>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</si>
  <si>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</si>
  <si>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</si>
  <si>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</si>
  <si>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</si>
  <si>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</si>
  <si>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</si>
  <si>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</si>
  <si>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</si>
  <si>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</si>
  <si>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89</t>
  </si>
  <si>
    <t>K</t>
  </si>
  <si>
    <t>112201104.S</t>
  </si>
  <si>
    <t>Odstránenie pňov na vzdial. 50 m priemeru nad 700 do 900 mm</t>
  </si>
  <si>
    <t>ks</t>
  </si>
  <si>
    <t>4</t>
  </si>
  <si>
    <t>2</t>
  </si>
  <si>
    <t>-1672189300</t>
  </si>
  <si>
    <t>81</t>
  </si>
  <si>
    <t>132201201.SO4</t>
  </si>
  <si>
    <t xml:space="preserve">Výkop ryhy šírky 600-2000mm horn.3 do 100m3  </t>
  </si>
  <si>
    <t>m3</t>
  </si>
  <si>
    <t>-431063017</t>
  </si>
  <si>
    <t>82</t>
  </si>
  <si>
    <t>132201209.SO1</t>
  </si>
  <si>
    <t>Príplatok k cenám za lepivosť pri hĺbení rýh š. nad 600 do 2 000 mm zapaž. i nezapažených, s urovnaním dna v hornine 3</t>
  </si>
  <si>
    <t>853176786</t>
  </si>
  <si>
    <t>83</t>
  </si>
  <si>
    <t>162201102.SO1</t>
  </si>
  <si>
    <t>Vodorovné premiestnenie výkopku z horniny 1-4 nad 20-50m</t>
  </si>
  <si>
    <t>1245492646</t>
  </si>
  <si>
    <t>84</t>
  </si>
  <si>
    <t>181101102.SO1</t>
  </si>
  <si>
    <t>Úprava pláne v zárezoch v hornine 1-4 so zhutnením</t>
  </si>
  <si>
    <t>m2</t>
  </si>
  <si>
    <t>879257230</t>
  </si>
  <si>
    <t>5</t>
  </si>
  <si>
    <t>Komunikácie</t>
  </si>
  <si>
    <t>85</t>
  </si>
  <si>
    <t>564732111.S</t>
  </si>
  <si>
    <t>Podklad alebo kryt z kameniva hrubého drveného veľ. 32-63 mm (vibr.štrk) po zhut.hr. 100 mm</t>
  </si>
  <si>
    <t>10758507</t>
  </si>
  <si>
    <t>86</t>
  </si>
  <si>
    <t>564831111.S</t>
  </si>
  <si>
    <t>Podklad zo štrkodrviny s rozprestretím a zhutnením, po zhutnení hr. 100 mm   štrkodrva andezit 0-30( Bzenica)</t>
  </si>
  <si>
    <t>375716474</t>
  </si>
  <si>
    <t>99</t>
  </si>
  <si>
    <t>Presun hmôt HSV</t>
  </si>
  <si>
    <t>87</t>
  </si>
  <si>
    <t>998222011.SO1</t>
  </si>
  <si>
    <t>Presun hmôt pre pozemné komunikácie s krytom z kameniva (8222, 8225) akejkoľvek dĺžky objektu</t>
  </si>
  <si>
    <t>t</t>
  </si>
  <si>
    <t>-300544708</t>
  </si>
  <si>
    <t>88</t>
  </si>
  <si>
    <t>998222095.SO1</t>
  </si>
  <si>
    <t>Príplatok (8222,8225) pre pozemné komunikácie s krytom z kameniva za každých ďalších 5000 m nad 5000 m</t>
  </si>
  <si>
    <t>2067132192</t>
  </si>
  <si>
    <t>73</t>
  </si>
  <si>
    <t>132201201.SO2</t>
  </si>
  <si>
    <t>Výkop ryhy šírky 600-2000mm horn.3 do 100m3  Od IBV po CHO</t>
  </si>
  <si>
    <t>591191193</t>
  </si>
  <si>
    <t>74</t>
  </si>
  <si>
    <t>-590013178</t>
  </si>
  <si>
    <t>75</t>
  </si>
  <si>
    <t>619521011</t>
  </si>
  <si>
    <t>76</t>
  </si>
  <si>
    <t>1403404428</t>
  </si>
  <si>
    <t>77</t>
  </si>
  <si>
    <t>995484258</t>
  </si>
  <si>
    <t>78</t>
  </si>
  <si>
    <t>-1960128071</t>
  </si>
  <si>
    <t>79</t>
  </si>
  <si>
    <t>-1522324473</t>
  </si>
  <si>
    <t>80</t>
  </si>
  <si>
    <t>-1927810733</t>
  </si>
  <si>
    <t>65</t>
  </si>
  <si>
    <t>810392640</t>
  </si>
  <si>
    <t>66</t>
  </si>
  <si>
    <t>-1850219875</t>
  </si>
  <si>
    <t>67</t>
  </si>
  <si>
    <t>840348898</t>
  </si>
  <si>
    <t>68</t>
  </si>
  <si>
    <t>985231548</t>
  </si>
  <si>
    <t>69</t>
  </si>
  <si>
    <t>-2111064759</t>
  </si>
  <si>
    <t>70</t>
  </si>
  <si>
    <t>1342655352</t>
  </si>
  <si>
    <t>71</t>
  </si>
  <si>
    <t>1547770904</t>
  </si>
  <si>
    <t>72</t>
  </si>
  <si>
    <t>-1752348830</t>
  </si>
  <si>
    <t>132201201.SO1</t>
  </si>
  <si>
    <t>Výkop ryhy šírky 600-2000mm horn.3 do 100m3 149,21x1,5x0,25 - Od Kauflandu po prvý priepust</t>
  </si>
  <si>
    <t>-2134535173</t>
  </si>
  <si>
    <t>1432651238</t>
  </si>
  <si>
    <t>3</t>
  </si>
  <si>
    <t>1436696863</t>
  </si>
  <si>
    <t>966133688</t>
  </si>
  <si>
    <t>63</t>
  </si>
  <si>
    <t>1794647177</t>
  </si>
  <si>
    <t>64</t>
  </si>
  <si>
    <t>-440726401</t>
  </si>
  <si>
    <t>7</t>
  </si>
  <si>
    <t>136249767</t>
  </si>
  <si>
    <t>8</t>
  </si>
  <si>
    <t>607876280</t>
  </si>
  <si>
    <t>VRN</t>
  </si>
  <si>
    <t>Vedľajšie rozpočtové náklady</t>
  </si>
  <si>
    <t>59</t>
  </si>
  <si>
    <t>000300016.S</t>
  </si>
  <si>
    <t>Geodetické práce - vykonávané pred výstavbou určenie vytyčovacej siete, vytýčenie staveniska, staveb. objektu</t>
  </si>
  <si>
    <t>eur</t>
  </si>
  <si>
    <t>1024</t>
  </si>
  <si>
    <t>2122229881</t>
  </si>
  <si>
    <t>61</t>
  </si>
  <si>
    <t>001000012.S</t>
  </si>
  <si>
    <t>Inžinierska činnosť - dozory technický dozor investora  0,5% RN</t>
  </si>
  <si>
    <t>899482392</t>
  </si>
  <si>
    <t>60</t>
  </si>
  <si>
    <t>001500001.S</t>
  </si>
  <si>
    <t>-1703292288</t>
  </si>
  <si>
    <t>Zemné práce SO1 od IBV</t>
  </si>
  <si>
    <t>Ostatné náklady stavby - náklady vzniknuté z titulu tzv. „vyššia moc“ - bez rozlíšenia 3% z ceny- práce nezahrnuté v rozpočte ( rezerva)</t>
  </si>
  <si>
    <t>Zemné práce  SO4 po záhradkársku oblasť Lutila</t>
  </si>
  <si>
    <t>Zemné práce SO2 záhradkárska oblasť ZH km 0,950-1,135</t>
  </si>
  <si>
    <t>Zemné práce SO2 km 0,431-0,950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</si>
</sst>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52" t="s">
        <v>5</v>
      </c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80" t="s">
        <v>12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81" t="s">
        <v>14</v>
      </c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26</v>
      </c>
      <c r="AK14" s="23" t="s">
        <v>24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27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24</v>
      </c>
      <c r="AN17" s="21" t="s">
        <v>1</v>
      </c>
      <c r="AR17" s="17"/>
      <c r="BS17" s="14" t="s">
        <v>29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30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26</v>
      </c>
      <c r="AK20" s="23" t="s">
        <v>24</v>
      </c>
      <c r="AN20" s="21" t="s">
        <v>1</v>
      </c>
      <c r="AR20" s="17"/>
      <c r="BS20" s="14" t="s">
        <v>29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31</v>
      </c>
      <c r="AR22" s="17"/>
    </row>
    <row r="23" spans="1:71" s="1" customFormat="1" ht="16.5" customHeight="1">
      <c r="B23" s="17"/>
      <c r="E23" s="182" t="s">
        <v>1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3">
        <f>ROUND(AG94,2)</f>
        <v>0</v>
      </c>
      <c r="AL26" s="184"/>
      <c r="AM26" s="184"/>
      <c r="AN26" s="184"/>
      <c r="AO26" s="184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5" t="s">
        <v>33</v>
      </c>
      <c r="M28" s="185"/>
      <c r="N28" s="185"/>
      <c r="O28" s="185"/>
      <c r="P28" s="185"/>
      <c r="Q28" s="26"/>
      <c r="R28" s="26"/>
      <c r="S28" s="26"/>
      <c r="T28" s="26"/>
      <c r="U28" s="26"/>
      <c r="V28" s="26"/>
      <c r="W28" s="185" t="s">
        <v>34</v>
      </c>
      <c r="X28" s="185"/>
      <c r="Y28" s="185"/>
      <c r="Z28" s="185"/>
      <c r="AA28" s="185"/>
      <c r="AB28" s="185"/>
      <c r="AC28" s="185"/>
      <c r="AD28" s="185"/>
      <c r="AE28" s="185"/>
      <c r="AF28" s="26"/>
      <c r="AG28" s="26"/>
      <c r="AH28" s="26"/>
      <c r="AI28" s="26"/>
      <c r="AJ28" s="26"/>
      <c r="AK28" s="185" t="s">
        <v>35</v>
      </c>
      <c r="AL28" s="185"/>
      <c r="AM28" s="185"/>
      <c r="AN28" s="185"/>
      <c r="AO28" s="185"/>
      <c r="AP28" s="26"/>
      <c r="AQ28" s="26"/>
      <c r="AR28" s="27"/>
      <c r="BE28" s="26"/>
    </row>
    <row r="29" spans="1:71" s="3" customFormat="1" ht="14.45" customHeight="1">
      <c r="B29" s="31"/>
      <c r="D29" s="23" t="s">
        <v>36</v>
      </c>
      <c r="F29" s="23" t="s">
        <v>37</v>
      </c>
      <c r="L29" s="170">
        <v>0.2</v>
      </c>
      <c r="M29" s="169"/>
      <c r="N29" s="169"/>
      <c r="O29" s="169"/>
      <c r="P29" s="169"/>
      <c r="W29" s="168">
        <f>ROUND(AZ94, 2)</f>
        <v>0</v>
      </c>
      <c r="X29" s="169"/>
      <c r="Y29" s="169"/>
      <c r="Z29" s="169"/>
      <c r="AA29" s="169"/>
      <c r="AB29" s="169"/>
      <c r="AC29" s="169"/>
      <c r="AD29" s="169"/>
      <c r="AE29" s="169"/>
      <c r="AK29" s="168">
        <f>ROUND(AV94, 2)</f>
        <v>0</v>
      </c>
      <c r="AL29" s="169"/>
      <c r="AM29" s="169"/>
      <c r="AN29" s="169"/>
      <c r="AO29" s="169"/>
      <c r="AR29" s="31"/>
    </row>
    <row r="30" spans="1:71" s="3" customFormat="1" ht="14.45" customHeight="1">
      <c r="B30" s="31"/>
      <c r="F30" s="23" t="s">
        <v>38</v>
      </c>
      <c r="L30" s="170">
        <v>0.2</v>
      </c>
      <c r="M30" s="169"/>
      <c r="N30" s="169"/>
      <c r="O30" s="169"/>
      <c r="P30" s="169"/>
      <c r="W30" s="168">
        <f>ROUND(BA94, 2)</f>
        <v>0</v>
      </c>
      <c r="X30" s="169"/>
      <c r="Y30" s="169"/>
      <c r="Z30" s="169"/>
      <c r="AA30" s="169"/>
      <c r="AB30" s="169"/>
      <c r="AC30" s="169"/>
      <c r="AD30" s="169"/>
      <c r="AE30" s="169"/>
      <c r="AK30" s="168">
        <f>ROUND(AW94, 2)</f>
        <v>0</v>
      </c>
      <c r="AL30" s="169"/>
      <c r="AM30" s="169"/>
      <c r="AN30" s="169"/>
      <c r="AO30" s="169"/>
      <c r="AR30" s="31"/>
    </row>
    <row r="31" spans="1:71" s="3" customFormat="1" ht="14.45" hidden="1" customHeight="1">
      <c r="B31" s="31"/>
      <c r="F31" s="23" t="s">
        <v>39</v>
      </c>
      <c r="L31" s="170">
        <v>0.2</v>
      </c>
      <c r="M31" s="169"/>
      <c r="N31" s="169"/>
      <c r="O31" s="169"/>
      <c r="P31" s="169"/>
      <c r="W31" s="168">
        <f>ROUND(BB94, 2)</f>
        <v>0</v>
      </c>
      <c r="X31" s="169"/>
      <c r="Y31" s="169"/>
      <c r="Z31" s="169"/>
      <c r="AA31" s="169"/>
      <c r="AB31" s="169"/>
      <c r="AC31" s="169"/>
      <c r="AD31" s="169"/>
      <c r="AE31" s="169"/>
      <c r="AK31" s="168">
        <v>0</v>
      </c>
      <c r="AL31" s="169"/>
      <c r="AM31" s="169"/>
      <c r="AN31" s="169"/>
      <c r="AO31" s="169"/>
      <c r="AR31" s="31"/>
    </row>
    <row r="32" spans="1:71" s="3" customFormat="1" ht="14.45" hidden="1" customHeight="1">
      <c r="B32" s="31"/>
      <c r="F32" s="23" t="s">
        <v>40</v>
      </c>
      <c r="L32" s="170">
        <v>0.2</v>
      </c>
      <c r="M32" s="169"/>
      <c r="N32" s="169"/>
      <c r="O32" s="169"/>
      <c r="P32" s="169"/>
      <c r="W32" s="168">
        <f>ROUND(BC94, 2)</f>
        <v>0</v>
      </c>
      <c r="X32" s="169"/>
      <c r="Y32" s="169"/>
      <c r="Z32" s="169"/>
      <c r="AA32" s="169"/>
      <c r="AB32" s="169"/>
      <c r="AC32" s="169"/>
      <c r="AD32" s="169"/>
      <c r="AE32" s="169"/>
      <c r="AK32" s="168">
        <v>0</v>
      </c>
      <c r="AL32" s="169"/>
      <c r="AM32" s="169"/>
      <c r="AN32" s="169"/>
      <c r="AO32" s="169"/>
      <c r="AR32" s="31"/>
    </row>
    <row r="33" spans="1:57" s="3" customFormat="1" ht="14.45" hidden="1" customHeight="1">
      <c r="B33" s="31"/>
      <c r="F33" s="23" t="s">
        <v>41</v>
      </c>
      <c r="L33" s="170">
        <v>0</v>
      </c>
      <c r="M33" s="169"/>
      <c r="N33" s="169"/>
      <c r="O33" s="169"/>
      <c r="P33" s="169"/>
      <c r="W33" s="168">
        <f>ROUND(BD94, 2)</f>
        <v>0</v>
      </c>
      <c r="X33" s="169"/>
      <c r="Y33" s="169"/>
      <c r="Z33" s="169"/>
      <c r="AA33" s="169"/>
      <c r="AB33" s="169"/>
      <c r="AC33" s="169"/>
      <c r="AD33" s="169"/>
      <c r="AE33" s="169"/>
      <c r="AK33" s="168">
        <v>0</v>
      </c>
      <c r="AL33" s="169"/>
      <c r="AM33" s="169"/>
      <c r="AN33" s="169"/>
      <c r="AO33" s="169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43</v>
      </c>
      <c r="U35" s="34"/>
      <c r="V35" s="34"/>
      <c r="W35" s="34"/>
      <c r="X35" s="171" t="s">
        <v>44</v>
      </c>
      <c r="Y35" s="172"/>
      <c r="Z35" s="172"/>
      <c r="AA35" s="172"/>
      <c r="AB35" s="172"/>
      <c r="AC35" s="34"/>
      <c r="AD35" s="34"/>
      <c r="AE35" s="34"/>
      <c r="AF35" s="34"/>
      <c r="AG35" s="34"/>
      <c r="AH35" s="34"/>
      <c r="AI35" s="34"/>
      <c r="AJ35" s="34"/>
      <c r="AK35" s="173">
        <f>SUM(AK26:AK33)</f>
        <v>0</v>
      </c>
      <c r="AL35" s="172"/>
      <c r="AM35" s="172"/>
      <c r="AN35" s="172"/>
      <c r="AO35" s="174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48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47</v>
      </c>
      <c r="AI60" s="29"/>
      <c r="AJ60" s="29"/>
      <c r="AK60" s="29"/>
      <c r="AL60" s="29"/>
      <c r="AM60" s="39" t="s">
        <v>48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50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47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48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47</v>
      </c>
      <c r="AI75" s="29"/>
      <c r="AJ75" s="29"/>
      <c r="AK75" s="29"/>
      <c r="AL75" s="29"/>
      <c r="AM75" s="39" t="s">
        <v>48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51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MESTO/10/2020</v>
      </c>
      <c r="AR84" s="45"/>
    </row>
    <row r="85" spans="1:90" s="5" customFormat="1" ht="36.950000000000003" customHeight="1">
      <c r="B85" s="46"/>
      <c r="C85" s="47" t="s">
        <v>13</v>
      </c>
      <c r="L85" s="159" t="str">
        <f>K6</f>
        <v>Cyklistický trail - Žiar nad Hronom - Lutila</v>
      </c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 - Lutila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61" t="str">
        <f>IF(AN8= "","",AN8)</f>
        <v>6. 10. 2020</v>
      </c>
      <c r="AN87" s="161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162" t="str">
        <f>IF(E17="","",E17)</f>
        <v>Ing. Fronková</v>
      </c>
      <c r="AN89" s="163"/>
      <c r="AO89" s="163"/>
      <c r="AP89" s="163"/>
      <c r="AQ89" s="26"/>
      <c r="AR89" s="27"/>
      <c r="AS89" s="164" t="s">
        <v>52</v>
      </c>
      <c r="AT89" s="165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30</v>
      </c>
      <c r="AJ90" s="26"/>
      <c r="AK90" s="26"/>
      <c r="AL90" s="26"/>
      <c r="AM90" s="162" t="str">
        <f>IF(E20="","",E20)</f>
        <v xml:space="preserve"> </v>
      </c>
      <c r="AN90" s="163"/>
      <c r="AO90" s="163"/>
      <c r="AP90" s="163"/>
      <c r="AQ90" s="26"/>
      <c r="AR90" s="27"/>
      <c r="AS90" s="166"/>
      <c r="AT90" s="167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66"/>
      <c r="AT91" s="167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54" t="s">
        <v>53</v>
      </c>
      <c r="D92" s="155"/>
      <c r="E92" s="155"/>
      <c r="F92" s="155"/>
      <c r="G92" s="155"/>
      <c r="H92" s="54"/>
      <c r="I92" s="156" t="s">
        <v>54</v>
      </c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7" t="s">
        <v>55</v>
      </c>
      <c r="AH92" s="155"/>
      <c r="AI92" s="155"/>
      <c r="AJ92" s="155"/>
      <c r="AK92" s="155"/>
      <c r="AL92" s="155"/>
      <c r="AM92" s="155"/>
      <c r="AN92" s="156" t="s">
        <v>56</v>
      </c>
      <c r="AO92" s="155"/>
      <c r="AP92" s="158"/>
      <c r="AQ92" s="55" t="s">
        <v>57</v>
      </c>
      <c r="AR92" s="27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8" t="s">
        <v>69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8">
        <f>ROUND(AG95,2)</f>
        <v>0</v>
      </c>
      <c r="AH94" s="178"/>
      <c r="AI94" s="178"/>
      <c r="AJ94" s="178"/>
      <c r="AK94" s="178"/>
      <c r="AL94" s="178"/>
      <c r="AM94" s="178"/>
      <c r="AN94" s="179">
        <f>SUM(AG94,AT94)</f>
        <v>0</v>
      </c>
      <c r="AO94" s="179"/>
      <c r="AP94" s="179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889.46793000000002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71</v>
      </c>
      <c r="BT94" s="71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0" s="7" customFormat="1" ht="24.75" customHeight="1">
      <c r="A95" s="72" t="s">
        <v>75</v>
      </c>
      <c r="B95" s="73"/>
      <c r="C95" s="74"/>
      <c r="D95" s="177" t="s">
        <v>12</v>
      </c>
      <c r="E95" s="177"/>
      <c r="F95" s="177"/>
      <c r="G95" s="177"/>
      <c r="H95" s="177"/>
      <c r="I95" s="75"/>
      <c r="J95" s="177" t="s">
        <v>14</v>
      </c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5">
        <f>'MESTO-10-2020 - Cyklistic...'!J28</f>
        <v>0</v>
      </c>
      <c r="AH95" s="176"/>
      <c r="AI95" s="176"/>
      <c r="AJ95" s="176"/>
      <c r="AK95" s="176"/>
      <c r="AL95" s="176"/>
      <c r="AM95" s="176"/>
      <c r="AN95" s="175">
        <f>SUM(AG95,AT95)</f>
        <v>0</v>
      </c>
      <c r="AO95" s="176"/>
      <c r="AP95" s="176"/>
      <c r="AQ95" s="76" t="s">
        <v>76</v>
      </c>
      <c r="AR95" s="73"/>
      <c r="AS95" s="77">
        <v>0</v>
      </c>
      <c r="AT95" s="78">
        <f>ROUND(SUM(AV95:AW95),2)</f>
        <v>0</v>
      </c>
      <c r="AU95" s="79">
        <f>'MESTO-10-2020 - Cyklistic...'!P129</f>
        <v>889.46792984000001</v>
      </c>
      <c r="AV95" s="78">
        <f>'MESTO-10-2020 - Cyklistic...'!J31</f>
        <v>0</v>
      </c>
      <c r="AW95" s="78">
        <f>'MESTO-10-2020 - Cyklistic...'!J32</f>
        <v>0</v>
      </c>
      <c r="AX95" s="78">
        <f>'MESTO-10-2020 - Cyklistic...'!J33</f>
        <v>0</v>
      </c>
      <c r="AY95" s="78">
        <f>'MESTO-10-2020 - Cyklistic...'!J34</f>
        <v>0</v>
      </c>
      <c r="AZ95" s="78">
        <f>'MESTO-10-2020 - Cyklistic...'!F31</f>
        <v>0</v>
      </c>
      <c r="BA95" s="78">
        <f>'MESTO-10-2020 - Cyklistic...'!F32</f>
        <v>0</v>
      </c>
      <c r="BB95" s="78">
        <f>'MESTO-10-2020 - Cyklistic...'!F33</f>
        <v>0</v>
      </c>
      <c r="BC95" s="78">
        <f>'MESTO-10-2020 - Cyklistic...'!F34</f>
        <v>0</v>
      </c>
      <c r="BD95" s="80">
        <f>'MESTO-10-2020 - Cyklistic...'!F35</f>
        <v>0</v>
      </c>
      <c r="BT95" s="81" t="s">
        <v>77</v>
      </c>
      <c r="BU95" s="81" t="s">
        <v>78</v>
      </c>
      <c r="BV95" s="81" t="s">
        <v>73</v>
      </c>
      <c r="BW95" s="81" t="s">
        <v>4</v>
      </c>
      <c r="BX95" s="81" t="s">
        <v>74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MESTO-10-2020 - Cyklistic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83"/>
  <sheetViews>
    <sheetView showGridLines="0" tabSelected="1" topLeftCell="A46" workbookViewId="0">
      <selection activeCell="V179" sqref="V17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52" t="s">
        <v>5</v>
      </c>
      <c r="M2" s="153"/>
      <c r="N2" s="153"/>
      <c r="O2" s="153"/>
      <c r="P2" s="153"/>
      <c r="Q2" s="153"/>
      <c r="R2" s="153"/>
      <c r="S2" s="153"/>
      <c r="T2" s="153"/>
      <c r="U2" s="153"/>
      <c r="V2" s="153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79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59" t="s">
        <v>14</v>
      </c>
      <c r="F7" s="186"/>
      <c r="G7" s="186"/>
      <c r="H7" s="186"/>
      <c r="I7" s="26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6. 10. 2020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1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23</v>
      </c>
      <c r="F13" s="26"/>
      <c r="G13" s="26"/>
      <c r="H13" s="26"/>
      <c r="I13" s="23" t="s">
        <v>24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25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80" t="str">
        <f>'Rekapitulácia stavby'!E14</f>
        <v xml:space="preserve"> </v>
      </c>
      <c r="F16" s="180"/>
      <c r="G16" s="180"/>
      <c r="H16" s="180"/>
      <c r="I16" s="23" t="s">
        <v>24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27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28</v>
      </c>
      <c r="F19" s="26"/>
      <c r="G19" s="26"/>
      <c r="H19" s="26"/>
      <c r="I19" s="23" t="s">
        <v>24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30</v>
      </c>
      <c r="E21" s="26"/>
      <c r="F21" s="26"/>
      <c r="G21" s="26"/>
      <c r="H21" s="26"/>
      <c r="I21" s="23" t="s">
        <v>22</v>
      </c>
      <c r="J21" s="21" t="str">
        <f>IF('Rekapitulácia stavby'!AN19="","",'Rekapitulácia stavby'!AN19)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tr">
        <f>IF('Rekapitulácia stavby'!E20="","",'Rekapitulácia stavby'!E20)</f>
        <v xml:space="preserve"> </v>
      </c>
      <c r="F22" s="26"/>
      <c r="G22" s="26"/>
      <c r="H22" s="26"/>
      <c r="I22" s="23" t="s">
        <v>24</v>
      </c>
      <c r="J22" s="21" t="str">
        <f>IF('Rekapitulácia stavby'!AN20="","",'Rekapitulácia stavby'!AN20)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31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82" t="s">
        <v>1</v>
      </c>
      <c r="F25" s="182"/>
      <c r="G25" s="182"/>
      <c r="H25" s="182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32</v>
      </c>
      <c r="E28" s="26"/>
      <c r="F28" s="26"/>
      <c r="G28" s="26"/>
      <c r="H28" s="26"/>
      <c r="I28" s="26"/>
      <c r="J28" s="65">
        <f>ROUND(J129,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34</v>
      </c>
      <c r="G30" s="26"/>
      <c r="H30" s="26"/>
      <c r="I30" s="30" t="s">
        <v>33</v>
      </c>
      <c r="J30" s="30" t="s">
        <v>35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36</v>
      </c>
      <c r="E31" s="23" t="s">
        <v>37</v>
      </c>
      <c r="F31" s="89">
        <f>ROUND((SUM(BE129:BE182)),  2)</f>
        <v>0</v>
      </c>
      <c r="G31" s="26"/>
      <c r="H31" s="26"/>
      <c r="I31" s="90">
        <v>0.2</v>
      </c>
      <c r="J31" s="89">
        <f>ROUND(((SUM(BE129:BE182))*I31),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38</v>
      </c>
      <c r="F32" s="89">
        <f>ROUND((SUM(BF129:BF182)),  2)</f>
        <v>0</v>
      </c>
      <c r="G32" s="26"/>
      <c r="H32" s="26"/>
      <c r="I32" s="90">
        <v>0.2</v>
      </c>
      <c r="J32" s="89">
        <f>ROUND(((SUM(BF129:BF182))*I32),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39</v>
      </c>
      <c r="F33" s="89">
        <f>ROUND((SUM(BG129:BG182)),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40</v>
      </c>
      <c r="F34" s="89">
        <f>ROUND((SUM(BH129:BH182)),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41</v>
      </c>
      <c r="F35" s="89">
        <f>ROUND((SUM(BI129:BI182)),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42</v>
      </c>
      <c r="E37" s="54"/>
      <c r="F37" s="54"/>
      <c r="G37" s="93" t="s">
        <v>43</v>
      </c>
      <c r="H37" s="94" t="s">
        <v>44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47</v>
      </c>
      <c r="E61" s="29"/>
      <c r="F61" s="97" t="s">
        <v>48</v>
      </c>
      <c r="G61" s="39" t="s">
        <v>47</v>
      </c>
      <c r="H61" s="29"/>
      <c r="I61" s="29"/>
      <c r="J61" s="98" t="s">
        <v>48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47</v>
      </c>
      <c r="E76" s="29"/>
      <c r="F76" s="97" t="s">
        <v>48</v>
      </c>
      <c r="G76" s="39" t="s">
        <v>47</v>
      </c>
      <c r="H76" s="29"/>
      <c r="I76" s="29"/>
      <c r="J76" s="98" t="s">
        <v>48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80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59" t="str">
        <f>E7</f>
        <v>Cyklistický trail - Žiar nad Hronom - Lutila</v>
      </c>
      <c r="F85" s="186"/>
      <c r="G85" s="186"/>
      <c r="H85" s="186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>Žiar nad Hronom - Lutila</v>
      </c>
      <c r="G87" s="26"/>
      <c r="H87" s="26"/>
      <c r="I87" s="23" t="s">
        <v>19</v>
      </c>
      <c r="J87" s="49" t="str">
        <f>IF(J10="","",J10)</f>
        <v>6. 10. 2020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27</v>
      </c>
      <c r="J89" s="24" t="str">
        <f>E19</f>
        <v>Ing. Fronková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2" customHeight="1">
      <c r="A90" s="26"/>
      <c r="B90" s="27"/>
      <c r="C90" s="23" t="s">
        <v>25</v>
      </c>
      <c r="D90" s="26"/>
      <c r="E90" s="26"/>
      <c r="F90" s="21" t="str">
        <f>IF(E16="","",E16)</f>
        <v xml:space="preserve"> </v>
      </c>
      <c r="G90" s="26"/>
      <c r="H90" s="26"/>
      <c r="I90" s="23" t="s">
        <v>30</v>
      </c>
      <c r="J90" s="24" t="str">
        <f>E22</f>
        <v xml:space="preserve"> 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99" t="s">
        <v>81</v>
      </c>
      <c r="D92" s="91"/>
      <c r="E92" s="91"/>
      <c r="F92" s="91"/>
      <c r="G92" s="91"/>
      <c r="H92" s="91"/>
      <c r="I92" s="91"/>
      <c r="J92" s="100" t="s">
        <v>82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1" t="s">
        <v>83</v>
      </c>
      <c r="D94" s="26"/>
      <c r="E94" s="26"/>
      <c r="F94" s="26"/>
      <c r="G94" s="26"/>
      <c r="H94" s="26"/>
      <c r="I94" s="26"/>
      <c r="J94" s="65">
        <f>J129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84</v>
      </c>
    </row>
    <row r="95" spans="1:47" s="9" customFormat="1" ht="24.95" customHeight="1">
      <c r="B95" s="102"/>
      <c r="D95" s="103" t="s">
        <v>85</v>
      </c>
      <c r="E95" s="104"/>
      <c r="F95" s="104"/>
      <c r="G95" s="104"/>
      <c r="H95" s="104"/>
      <c r="I95" s="104"/>
      <c r="J95" s="105">
        <f>J130</f>
        <v>0</v>
      </c>
      <c r="L95" s="102"/>
    </row>
    <row r="96" spans="1:47" s="10" customFormat="1" ht="19.899999999999999" customHeight="1">
      <c r="B96" s="106"/>
      <c r="D96" s="107" t="s">
        <v>86</v>
      </c>
      <c r="E96" s="108"/>
      <c r="F96" s="108"/>
      <c r="G96" s="108"/>
      <c r="H96" s="108"/>
      <c r="I96" s="108"/>
      <c r="J96" s="109">
        <f>J131</f>
        <v>0</v>
      </c>
      <c r="L96" s="106"/>
    </row>
    <row r="97" spans="1:31" s="10" customFormat="1" ht="19.899999999999999" customHeight="1">
      <c r="B97" s="106"/>
      <c r="D97" s="107" t="s">
        <v>87</v>
      </c>
      <c r="E97" s="108"/>
      <c r="F97" s="108"/>
      <c r="G97" s="108"/>
      <c r="H97" s="108"/>
      <c r="I97" s="108"/>
      <c r="J97" s="109">
        <f>J137</f>
        <v>0</v>
      </c>
      <c r="L97" s="106"/>
    </row>
    <row r="98" spans="1:31" s="10" customFormat="1" ht="19.899999999999999" customHeight="1">
      <c r="B98" s="106"/>
      <c r="D98" s="107" t="s">
        <v>88</v>
      </c>
      <c r="E98" s="108"/>
      <c r="F98" s="108"/>
      <c r="G98" s="108"/>
      <c r="H98" s="108"/>
      <c r="I98" s="108"/>
      <c r="J98" s="109">
        <f>J140</f>
        <v>0</v>
      </c>
      <c r="L98" s="106"/>
    </row>
    <row r="99" spans="1:31" s="9" customFormat="1" ht="24.95" customHeight="1">
      <c r="B99" s="102"/>
      <c r="D99" s="103" t="s">
        <v>85</v>
      </c>
      <c r="E99" s="104"/>
      <c r="F99" s="104"/>
      <c r="G99" s="104"/>
      <c r="H99" s="104"/>
      <c r="I99" s="104"/>
      <c r="J99" s="105">
        <f>J143</f>
        <v>0</v>
      </c>
      <c r="L99" s="102"/>
    </row>
    <row r="100" spans="1:31" s="10" customFormat="1" ht="19.899999999999999" customHeight="1">
      <c r="B100" s="106"/>
      <c r="D100" s="107" t="s">
        <v>86</v>
      </c>
      <c r="E100" s="108"/>
      <c r="F100" s="108"/>
      <c r="G100" s="108"/>
      <c r="H100" s="108"/>
      <c r="I100" s="108"/>
      <c r="J100" s="109">
        <f>J144</f>
        <v>0</v>
      </c>
      <c r="L100" s="106"/>
    </row>
    <row r="101" spans="1:31" s="10" customFormat="1" ht="19.899999999999999" customHeight="1">
      <c r="B101" s="106"/>
      <c r="D101" s="107" t="s">
        <v>87</v>
      </c>
      <c r="E101" s="108"/>
      <c r="F101" s="108"/>
      <c r="G101" s="108"/>
      <c r="H101" s="108"/>
      <c r="I101" s="108"/>
      <c r="J101" s="109">
        <f>J149</f>
        <v>0</v>
      </c>
      <c r="L101" s="106"/>
    </row>
    <row r="102" spans="1:31" s="10" customFormat="1" ht="19.899999999999999" customHeight="1">
      <c r="B102" s="106"/>
      <c r="D102" s="107" t="s">
        <v>88</v>
      </c>
      <c r="E102" s="108"/>
      <c r="F102" s="108"/>
      <c r="G102" s="108"/>
      <c r="H102" s="108"/>
      <c r="I102" s="108"/>
      <c r="J102" s="109">
        <f>J152</f>
        <v>0</v>
      </c>
      <c r="L102" s="106"/>
    </row>
    <row r="103" spans="1:31" s="9" customFormat="1" ht="24.95" customHeight="1">
      <c r="B103" s="102"/>
      <c r="D103" s="103" t="s">
        <v>85</v>
      </c>
      <c r="E103" s="104"/>
      <c r="F103" s="104"/>
      <c r="G103" s="104"/>
      <c r="H103" s="104"/>
      <c r="I103" s="104"/>
      <c r="J103" s="105">
        <f>J155</f>
        <v>0</v>
      </c>
      <c r="L103" s="102"/>
    </row>
    <row r="104" spans="1:31" s="10" customFormat="1" ht="19.899999999999999" customHeight="1">
      <c r="B104" s="106"/>
      <c r="D104" s="107" t="s">
        <v>86</v>
      </c>
      <c r="E104" s="108"/>
      <c r="F104" s="108"/>
      <c r="G104" s="108"/>
      <c r="H104" s="108"/>
      <c r="I104" s="108"/>
      <c r="J104" s="109">
        <f>J156</f>
        <v>0</v>
      </c>
      <c r="L104" s="106"/>
    </row>
    <row r="105" spans="1:31" s="10" customFormat="1" ht="19.899999999999999" customHeight="1">
      <c r="B105" s="106"/>
      <c r="D105" s="107" t="s">
        <v>87</v>
      </c>
      <c r="E105" s="108"/>
      <c r="F105" s="108"/>
      <c r="G105" s="108"/>
      <c r="H105" s="108"/>
      <c r="I105" s="108"/>
      <c r="J105" s="109">
        <f>J161</f>
        <v>0</v>
      </c>
      <c r="L105" s="106"/>
    </row>
    <row r="106" spans="1:31" s="10" customFormat="1" ht="19.899999999999999" customHeight="1">
      <c r="B106" s="106"/>
      <c r="D106" s="107" t="s">
        <v>88</v>
      </c>
      <c r="E106" s="108"/>
      <c r="F106" s="108"/>
      <c r="G106" s="108"/>
      <c r="H106" s="108"/>
      <c r="I106" s="108"/>
      <c r="J106" s="109">
        <f>J164</f>
        <v>0</v>
      </c>
      <c r="L106" s="106"/>
    </row>
    <row r="107" spans="1:31" s="9" customFormat="1" ht="24.95" customHeight="1">
      <c r="B107" s="102"/>
      <c r="D107" s="103" t="s">
        <v>85</v>
      </c>
      <c r="E107" s="104"/>
      <c r="F107" s="104"/>
      <c r="G107" s="104"/>
      <c r="H107" s="104"/>
      <c r="I107" s="104"/>
      <c r="J107" s="105">
        <f>J167</f>
        <v>0</v>
      </c>
      <c r="L107" s="102"/>
    </row>
    <row r="108" spans="1:31" s="10" customFormat="1" ht="19.899999999999999" customHeight="1">
      <c r="B108" s="106"/>
      <c r="D108" s="107" t="s">
        <v>86</v>
      </c>
      <c r="E108" s="108"/>
      <c r="F108" s="108"/>
      <c r="G108" s="108"/>
      <c r="H108" s="108"/>
      <c r="I108" s="108"/>
      <c r="J108" s="109">
        <f>J168</f>
        <v>0</v>
      </c>
      <c r="L108" s="106"/>
    </row>
    <row r="109" spans="1:31" s="10" customFormat="1" ht="19.899999999999999" customHeight="1">
      <c r="B109" s="106"/>
      <c r="D109" s="107" t="s">
        <v>87</v>
      </c>
      <c r="E109" s="108"/>
      <c r="F109" s="108"/>
      <c r="G109" s="108"/>
      <c r="H109" s="108"/>
      <c r="I109" s="108"/>
      <c r="J109" s="109">
        <f>J173</f>
        <v>0</v>
      </c>
      <c r="L109" s="106"/>
    </row>
    <row r="110" spans="1:31" s="10" customFormat="1" ht="19.899999999999999" customHeight="1">
      <c r="B110" s="106"/>
      <c r="D110" s="107" t="s">
        <v>88</v>
      </c>
      <c r="E110" s="108"/>
      <c r="F110" s="108"/>
      <c r="G110" s="108"/>
      <c r="H110" s="108"/>
      <c r="I110" s="108"/>
      <c r="J110" s="109">
        <f>J176</f>
        <v>0</v>
      </c>
      <c r="L110" s="106"/>
    </row>
    <row r="111" spans="1:31" s="9" customFormat="1" ht="24.95" customHeight="1">
      <c r="B111" s="102"/>
      <c r="D111" s="103" t="s">
        <v>89</v>
      </c>
      <c r="E111" s="104"/>
      <c r="F111" s="104"/>
      <c r="G111" s="104"/>
      <c r="H111" s="104"/>
      <c r="I111" s="104"/>
      <c r="J111" s="105">
        <f>J179</f>
        <v>0</v>
      </c>
      <c r="L111" s="102"/>
    </row>
    <row r="112" spans="1:31" s="2" customFormat="1" ht="21.7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5" customHeight="1">
      <c r="A113" s="26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7" spans="1:31" s="2" customFormat="1" ht="6.95" customHeight="1">
      <c r="A117" s="26"/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24.95" customHeight="1">
      <c r="A118" s="26"/>
      <c r="B118" s="27"/>
      <c r="C118" s="18" t="s">
        <v>90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13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159" t="str">
        <f>E7</f>
        <v>Cyklistický trail - Žiar nad Hronom - Lutila</v>
      </c>
      <c r="F121" s="186"/>
      <c r="G121" s="186"/>
      <c r="H121" s="18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17</v>
      </c>
      <c r="D123" s="26"/>
      <c r="E123" s="26"/>
      <c r="F123" s="21" t="str">
        <f>F10</f>
        <v>Žiar nad Hronom - Lutila</v>
      </c>
      <c r="G123" s="26"/>
      <c r="H123" s="26"/>
      <c r="I123" s="23" t="s">
        <v>19</v>
      </c>
      <c r="J123" s="49" t="str">
        <f>IF(J10="","",J10)</f>
        <v>6. 10. 2020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5.2" customHeight="1">
      <c r="A125" s="26"/>
      <c r="B125" s="27"/>
      <c r="C125" s="23" t="s">
        <v>21</v>
      </c>
      <c r="D125" s="26"/>
      <c r="E125" s="26"/>
      <c r="F125" s="21" t="str">
        <f>E13</f>
        <v>Mesto Žiar nad Hronom</v>
      </c>
      <c r="G125" s="26"/>
      <c r="H125" s="26"/>
      <c r="I125" s="23" t="s">
        <v>27</v>
      </c>
      <c r="J125" s="24" t="str">
        <f>E19</f>
        <v>Ing. Fronková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25</v>
      </c>
      <c r="D126" s="26"/>
      <c r="E126" s="26"/>
      <c r="F126" s="21" t="str">
        <f>IF(E16="","",E16)</f>
        <v xml:space="preserve"> </v>
      </c>
      <c r="G126" s="26"/>
      <c r="H126" s="26"/>
      <c r="I126" s="23" t="s">
        <v>30</v>
      </c>
      <c r="J126" s="24" t="str">
        <f>E22</f>
        <v xml:space="preserve"> 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10"/>
      <c r="B128" s="111"/>
      <c r="C128" s="112" t="s">
        <v>91</v>
      </c>
      <c r="D128" s="113" t="s">
        <v>57</v>
      </c>
      <c r="E128" s="113" t="s">
        <v>53</v>
      </c>
      <c r="F128" s="113" t="s">
        <v>54</v>
      </c>
      <c r="G128" s="113" t="s">
        <v>92</v>
      </c>
      <c r="H128" s="113" t="s">
        <v>93</v>
      </c>
      <c r="I128" s="113" t="s">
        <v>94</v>
      </c>
      <c r="J128" s="114" t="s">
        <v>82</v>
      </c>
      <c r="K128" s="115" t="s">
        <v>95</v>
      </c>
      <c r="L128" s="116"/>
      <c r="M128" s="56" t="s">
        <v>1</v>
      </c>
      <c r="N128" s="57" t="s">
        <v>36</v>
      </c>
      <c r="O128" s="57" t="s">
        <v>96</v>
      </c>
      <c r="P128" s="57" t="s">
        <v>97</v>
      </c>
      <c r="Q128" s="57" t="s">
        <v>98</v>
      </c>
      <c r="R128" s="57" t="s">
        <v>99</v>
      </c>
      <c r="S128" s="57" t="s">
        <v>100</v>
      </c>
      <c r="T128" s="58" t="s">
        <v>101</v>
      </c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</row>
    <row r="129" spans="1:65" s="2" customFormat="1" ht="22.9" customHeight="1">
      <c r="A129" s="26"/>
      <c r="B129" s="27"/>
      <c r="C129" s="63" t="s">
        <v>83</v>
      </c>
      <c r="D129" s="26"/>
      <c r="E129" s="26"/>
      <c r="F129" s="26"/>
      <c r="G129" s="26"/>
      <c r="H129" s="26"/>
      <c r="I129" s="26"/>
      <c r="J129" s="117">
        <f>BK129</f>
        <v>0</v>
      </c>
      <c r="K129" s="26"/>
      <c r="L129" s="27"/>
      <c r="M129" s="59"/>
      <c r="N129" s="50"/>
      <c r="O129" s="60"/>
      <c r="P129" s="118">
        <f>P130+P143+P155+P167+P179</f>
        <v>889.46792984000001</v>
      </c>
      <c r="Q129" s="60"/>
      <c r="R129" s="118">
        <f>R130+R143+R155+R167+R179</f>
        <v>1052.20298316</v>
      </c>
      <c r="S129" s="60"/>
      <c r="T129" s="119">
        <f>T130+T143+T155+T167+T179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71</v>
      </c>
      <c r="AU129" s="14" t="s">
        <v>84</v>
      </c>
      <c r="BK129" s="120">
        <f>BK130+BK143+BK155+BK167+BK179</f>
        <v>0</v>
      </c>
    </row>
    <row r="130" spans="1:65" s="12" customFormat="1" ht="25.9" customHeight="1">
      <c r="B130" s="121"/>
      <c r="D130" s="122" t="s">
        <v>71</v>
      </c>
      <c r="E130" s="123" t="s">
        <v>102</v>
      </c>
      <c r="F130" s="123" t="s">
        <v>103</v>
      </c>
      <c r="J130" s="124">
        <f>BK130</f>
        <v>0</v>
      </c>
      <c r="L130" s="121"/>
      <c r="M130" s="125"/>
      <c r="N130" s="126"/>
      <c r="O130" s="126"/>
      <c r="P130" s="127">
        <f>P131+P137+P140</f>
        <v>199.03439599999999</v>
      </c>
      <c r="Q130" s="126"/>
      <c r="R130" s="127">
        <f>R131+R137+R140</f>
        <v>264.00602999999995</v>
      </c>
      <c r="S130" s="126"/>
      <c r="T130" s="128">
        <f>T131+T137+T140</f>
        <v>0</v>
      </c>
      <c r="AR130" s="122" t="s">
        <v>77</v>
      </c>
      <c r="AT130" s="129" t="s">
        <v>71</v>
      </c>
      <c r="AU130" s="129" t="s">
        <v>72</v>
      </c>
      <c r="AY130" s="122" t="s">
        <v>104</v>
      </c>
      <c r="BK130" s="130">
        <f>BK131+BK137+BK140</f>
        <v>0</v>
      </c>
    </row>
    <row r="131" spans="1:65" s="12" customFormat="1" ht="22.9" customHeight="1">
      <c r="B131" s="121"/>
      <c r="D131" s="122" t="s">
        <v>71</v>
      </c>
      <c r="E131" s="131" t="s">
        <v>77</v>
      </c>
      <c r="F131" s="131" t="s">
        <v>218</v>
      </c>
      <c r="J131" s="132">
        <f>BK131</f>
        <v>0</v>
      </c>
      <c r="L131" s="121"/>
      <c r="M131" s="125"/>
      <c r="N131" s="126"/>
      <c r="O131" s="126"/>
      <c r="P131" s="127">
        <f>SUM(P132:P136)</f>
        <v>138.86599999999999</v>
      </c>
      <c r="Q131" s="126"/>
      <c r="R131" s="127">
        <f>SUM(R132:R136)</f>
        <v>3.0000000000000001E-5</v>
      </c>
      <c r="S131" s="126"/>
      <c r="T131" s="128">
        <f>SUM(T132:T136)</f>
        <v>0</v>
      </c>
      <c r="AR131" s="122" t="s">
        <v>77</v>
      </c>
      <c r="AT131" s="129" t="s">
        <v>71</v>
      </c>
      <c r="AU131" s="129" t="s">
        <v>77</v>
      </c>
      <c r="AY131" s="122" t="s">
        <v>104</v>
      </c>
      <c r="BK131" s="130">
        <f>SUM(BK132:BK136)</f>
        <v>0</v>
      </c>
    </row>
    <row r="132" spans="1:65" s="2" customFormat="1" ht="24.2" customHeight="1">
      <c r="A132" s="26"/>
      <c r="B132" s="133"/>
      <c r="C132" s="134" t="s">
        <v>105</v>
      </c>
      <c r="D132" s="134" t="s">
        <v>106</v>
      </c>
      <c r="E132" s="135" t="s">
        <v>107</v>
      </c>
      <c r="F132" s="136" t="s">
        <v>108</v>
      </c>
      <c r="G132" s="137" t="s">
        <v>109</v>
      </c>
      <c r="H132" s="138">
        <v>1</v>
      </c>
      <c r="I132" s="139">
        <v>0</v>
      </c>
      <c r="J132" s="139">
        <f>ROUND(I132*H132,2)</f>
        <v>0</v>
      </c>
      <c r="K132" s="140"/>
      <c r="L132" s="27"/>
      <c r="M132" s="141" t="s">
        <v>1</v>
      </c>
      <c r="N132" s="142" t="s">
        <v>38</v>
      </c>
      <c r="O132" s="143">
        <v>4.3159999999999998</v>
      </c>
      <c r="P132" s="143">
        <f>O132*H132</f>
        <v>4.3159999999999998</v>
      </c>
      <c r="Q132" s="143">
        <v>3.0000000000000001E-5</v>
      </c>
      <c r="R132" s="143">
        <f>Q132*H132</f>
        <v>3.0000000000000001E-5</v>
      </c>
      <c r="S132" s="143">
        <v>0</v>
      </c>
      <c r="T132" s="14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110</v>
      </c>
      <c r="AT132" s="145" t="s">
        <v>106</v>
      </c>
      <c r="AU132" s="145" t="s">
        <v>111</v>
      </c>
      <c r="AY132" s="14" t="s">
        <v>104</v>
      </c>
      <c r="BE132" s="146">
        <f>IF(N132="základná",J132,0)</f>
        <v>0</v>
      </c>
      <c r="BF132" s="146">
        <f>IF(N132="znížená",J132,0)</f>
        <v>0</v>
      </c>
      <c r="BG132" s="146">
        <f>IF(N132="zákl. prenesená",J132,0)</f>
        <v>0</v>
      </c>
      <c r="BH132" s="146">
        <f>IF(N132="zníž. prenesená",J132,0)</f>
        <v>0</v>
      </c>
      <c r="BI132" s="146">
        <f>IF(N132="nulová",J132,0)</f>
        <v>0</v>
      </c>
      <c r="BJ132" s="14" t="s">
        <v>111</v>
      </c>
      <c r="BK132" s="146">
        <f>ROUND(I132*H132,2)</f>
        <v>0</v>
      </c>
      <c r="BL132" s="14" t="s">
        <v>110</v>
      </c>
      <c r="BM132" s="145" t="s">
        <v>112</v>
      </c>
    </row>
    <row r="133" spans="1:65" s="2" customFormat="1" ht="14.45" customHeight="1">
      <c r="A133" s="26"/>
      <c r="B133" s="133"/>
      <c r="C133" s="134" t="s">
        <v>113</v>
      </c>
      <c r="D133" s="134" t="s">
        <v>106</v>
      </c>
      <c r="E133" s="135" t="s">
        <v>114</v>
      </c>
      <c r="F133" s="136" t="s">
        <v>115</v>
      </c>
      <c r="G133" s="137" t="s">
        <v>116</v>
      </c>
      <c r="H133" s="138">
        <v>75</v>
      </c>
      <c r="I133" s="139">
        <v>0</v>
      </c>
      <c r="J133" s="139">
        <f>ROUND(I133*H133,2)</f>
        <v>0</v>
      </c>
      <c r="K133" s="140"/>
      <c r="L133" s="27"/>
      <c r="M133" s="141" t="s">
        <v>1</v>
      </c>
      <c r="N133" s="142" t="s">
        <v>38</v>
      </c>
      <c r="O133" s="143">
        <v>1.5089999999999999</v>
      </c>
      <c r="P133" s="143">
        <f>O133*H133</f>
        <v>113.175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110</v>
      </c>
      <c r="AT133" s="145" t="s">
        <v>106</v>
      </c>
      <c r="AU133" s="145" t="s">
        <v>111</v>
      </c>
      <c r="AY133" s="14" t="s">
        <v>104</v>
      </c>
      <c r="BE133" s="146">
        <f>IF(N133="základná",J133,0)</f>
        <v>0</v>
      </c>
      <c r="BF133" s="146">
        <f>IF(N133="znížená",J133,0)</f>
        <v>0</v>
      </c>
      <c r="BG133" s="146">
        <f>IF(N133="zákl. prenesená",J133,0)</f>
        <v>0</v>
      </c>
      <c r="BH133" s="146">
        <f>IF(N133="zníž. prenesená",J133,0)</f>
        <v>0</v>
      </c>
      <c r="BI133" s="146">
        <f>IF(N133="nulová",J133,0)</f>
        <v>0</v>
      </c>
      <c r="BJ133" s="14" t="s">
        <v>111</v>
      </c>
      <c r="BK133" s="146">
        <f>ROUND(I133*H133,2)</f>
        <v>0</v>
      </c>
      <c r="BL133" s="14" t="s">
        <v>110</v>
      </c>
      <c r="BM133" s="145" t="s">
        <v>117</v>
      </c>
    </row>
    <row r="134" spans="1:65" s="2" customFormat="1" ht="37.9" customHeight="1">
      <c r="A134" s="26"/>
      <c r="B134" s="133"/>
      <c r="C134" s="134" t="s">
        <v>118</v>
      </c>
      <c r="D134" s="134" t="s">
        <v>106</v>
      </c>
      <c r="E134" s="135" t="s">
        <v>119</v>
      </c>
      <c r="F134" s="136" t="s">
        <v>120</v>
      </c>
      <c r="G134" s="137" t="s">
        <v>116</v>
      </c>
      <c r="H134" s="138">
        <v>75</v>
      </c>
      <c r="I134" s="139">
        <v>0</v>
      </c>
      <c r="J134" s="139">
        <f>ROUND(I134*H134,2)</f>
        <v>0</v>
      </c>
      <c r="K134" s="140"/>
      <c r="L134" s="27"/>
      <c r="M134" s="141" t="s">
        <v>1</v>
      </c>
      <c r="N134" s="142" t="s">
        <v>38</v>
      </c>
      <c r="O134" s="143">
        <v>0.08</v>
      </c>
      <c r="P134" s="143">
        <f>O134*H134</f>
        <v>6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110</v>
      </c>
      <c r="AT134" s="145" t="s">
        <v>106</v>
      </c>
      <c r="AU134" s="145" t="s">
        <v>111</v>
      </c>
      <c r="AY134" s="14" t="s">
        <v>104</v>
      </c>
      <c r="BE134" s="146">
        <f>IF(N134="základná",J134,0)</f>
        <v>0</v>
      </c>
      <c r="BF134" s="146">
        <f>IF(N134="znížená",J134,0)</f>
        <v>0</v>
      </c>
      <c r="BG134" s="146">
        <f>IF(N134="zákl. prenesená",J134,0)</f>
        <v>0</v>
      </c>
      <c r="BH134" s="146">
        <f>IF(N134="zníž. prenesená",J134,0)</f>
        <v>0</v>
      </c>
      <c r="BI134" s="146">
        <f>IF(N134="nulová",J134,0)</f>
        <v>0</v>
      </c>
      <c r="BJ134" s="14" t="s">
        <v>111</v>
      </c>
      <c r="BK134" s="146">
        <f>ROUND(I134*H134,2)</f>
        <v>0</v>
      </c>
      <c r="BL134" s="14" t="s">
        <v>110</v>
      </c>
      <c r="BM134" s="145" t="s">
        <v>121</v>
      </c>
    </row>
    <row r="135" spans="1:65" s="2" customFormat="1" ht="24.2" customHeight="1">
      <c r="A135" s="26"/>
      <c r="B135" s="133"/>
      <c r="C135" s="134" t="s">
        <v>122</v>
      </c>
      <c r="D135" s="134" t="s">
        <v>106</v>
      </c>
      <c r="E135" s="135" t="s">
        <v>123</v>
      </c>
      <c r="F135" s="136" t="s">
        <v>124</v>
      </c>
      <c r="G135" s="137" t="s">
        <v>116</v>
      </c>
      <c r="H135" s="138">
        <v>75</v>
      </c>
      <c r="I135" s="139">
        <v>0</v>
      </c>
      <c r="J135" s="139">
        <f>ROUND(I135*H135,2)</f>
        <v>0</v>
      </c>
      <c r="K135" s="140"/>
      <c r="L135" s="27"/>
      <c r="M135" s="141" t="s">
        <v>1</v>
      </c>
      <c r="N135" s="142" t="s">
        <v>38</v>
      </c>
      <c r="O135" s="143">
        <v>6.9000000000000006E-2</v>
      </c>
      <c r="P135" s="143">
        <f>O135*H135</f>
        <v>5.1750000000000007</v>
      </c>
      <c r="Q135" s="143">
        <v>0</v>
      </c>
      <c r="R135" s="143">
        <f>Q135*H135</f>
        <v>0</v>
      </c>
      <c r="S135" s="143">
        <v>0</v>
      </c>
      <c r="T135" s="14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110</v>
      </c>
      <c r="AT135" s="145" t="s">
        <v>106</v>
      </c>
      <c r="AU135" s="145" t="s">
        <v>111</v>
      </c>
      <c r="AY135" s="14" t="s">
        <v>104</v>
      </c>
      <c r="BE135" s="146">
        <f>IF(N135="základná",J135,0)</f>
        <v>0</v>
      </c>
      <c r="BF135" s="146">
        <f>IF(N135="znížená",J135,0)</f>
        <v>0</v>
      </c>
      <c r="BG135" s="146">
        <f>IF(N135="zákl. prenesená",J135,0)</f>
        <v>0</v>
      </c>
      <c r="BH135" s="146">
        <f>IF(N135="zníž. prenesená",J135,0)</f>
        <v>0</v>
      </c>
      <c r="BI135" s="146">
        <f>IF(N135="nulová",J135,0)</f>
        <v>0</v>
      </c>
      <c r="BJ135" s="14" t="s">
        <v>111</v>
      </c>
      <c r="BK135" s="146">
        <f>ROUND(I135*H135,2)</f>
        <v>0</v>
      </c>
      <c r="BL135" s="14" t="s">
        <v>110</v>
      </c>
      <c r="BM135" s="145" t="s">
        <v>125</v>
      </c>
    </row>
    <row r="136" spans="1:65" s="2" customFormat="1" ht="14.45" customHeight="1">
      <c r="A136" s="26"/>
      <c r="B136" s="133"/>
      <c r="C136" s="134" t="s">
        <v>126</v>
      </c>
      <c r="D136" s="134" t="s">
        <v>106</v>
      </c>
      <c r="E136" s="135" t="s">
        <v>127</v>
      </c>
      <c r="F136" s="136" t="s">
        <v>128</v>
      </c>
      <c r="G136" s="137" t="s">
        <v>129</v>
      </c>
      <c r="H136" s="138">
        <v>600</v>
      </c>
      <c r="I136" s="139">
        <v>0</v>
      </c>
      <c r="J136" s="139">
        <f>ROUND(I136*H136,2)</f>
        <v>0</v>
      </c>
      <c r="K136" s="140"/>
      <c r="L136" s="27"/>
      <c r="M136" s="141" t="s">
        <v>1</v>
      </c>
      <c r="N136" s="142" t="s">
        <v>38</v>
      </c>
      <c r="O136" s="143">
        <v>1.7000000000000001E-2</v>
      </c>
      <c r="P136" s="143">
        <f>O136*H136</f>
        <v>10.200000000000001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110</v>
      </c>
      <c r="AT136" s="145" t="s">
        <v>106</v>
      </c>
      <c r="AU136" s="145" t="s">
        <v>111</v>
      </c>
      <c r="AY136" s="14" t="s">
        <v>104</v>
      </c>
      <c r="BE136" s="146">
        <f>IF(N136="základná",J136,0)</f>
        <v>0</v>
      </c>
      <c r="BF136" s="146">
        <f>IF(N136="znížená",J136,0)</f>
        <v>0</v>
      </c>
      <c r="BG136" s="146">
        <f>IF(N136="zákl. prenesená",J136,0)</f>
        <v>0</v>
      </c>
      <c r="BH136" s="146">
        <f>IF(N136="zníž. prenesená",J136,0)</f>
        <v>0</v>
      </c>
      <c r="BI136" s="146">
        <f>IF(N136="nulová",J136,0)</f>
        <v>0</v>
      </c>
      <c r="BJ136" s="14" t="s">
        <v>111</v>
      </c>
      <c r="BK136" s="146">
        <f>ROUND(I136*H136,2)</f>
        <v>0</v>
      </c>
      <c r="BL136" s="14" t="s">
        <v>110</v>
      </c>
      <c r="BM136" s="145" t="s">
        <v>130</v>
      </c>
    </row>
    <row r="137" spans="1:65" s="12" customFormat="1" ht="22.9" customHeight="1">
      <c r="B137" s="121"/>
      <c r="D137" s="122" t="s">
        <v>71</v>
      </c>
      <c r="E137" s="131" t="s">
        <v>131</v>
      </c>
      <c r="F137" s="131" t="s">
        <v>132</v>
      </c>
      <c r="J137" s="132">
        <f>BK137</f>
        <v>0</v>
      </c>
      <c r="L137" s="121"/>
      <c r="M137" s="125"/>
      <c r="N137" s="126"/>
      <c r="O137" s="126"/>
      <c r="P137" s="127">
        <f>SUM(P138:P139)</f>
        <v>42.744</v>
      </c>
      <c r="Q137" s="126"/>
      <c r="R137" s="127">
        <f>SUM(R138:R139)</f>
        <v>264.00599999999997</v>
      </c>
      <c r="S137" s="126"/>
      <c r="T137" s="128">
        <f>SUM(T138:T139)</f>
        <v>0</v>
      </c>
      <c r="AR137" s="122" t="s">
        <v>77</v>
      </c>
      <c r="AT137" s="129" t="s">
        <v>71</v>
      </c>
      <c r="AU137" s="129" t="s">
        <v>77</v>
      </c>
      <c r="AY137" s="122" t="s">
        <v>104</v>
      </c>
      <c r="BK137" s="130">
        <f>SUM(BK138:BK139)</f>
        <v>0</v>
      </c>
    </row>
    <row r="138" spans="1:65" s="2" customFormat="1" ht="24.2" customHeight="1">
      <c r="A138" s="26"/>
      <c r="B138" s="133"/>
      <c r="C138" s="134" t="s">
        <v>133</v>
      </c>
      <c r="D138" s="134" t="s">
        <v>106</v>
      </c>
      <c r="E138" s="135" t="s">
        <v>134</v>
      </c>
      <c r="F138" s="136" t="s">
        <v>135</v>
      </c>
      <c r="G138" s="137" t="s">
        <v>129</v>
      </c>
      <c r="H138" s="138">
        <v>600</v>
      </c>
      <c r="I138" s="139">
        <v>0</v>
      </c>
      <c r="J138" s="139">
        <f>ROUND(I138*H138,2)</f>
        <v>0</v>
      </c>
      <c r="K138" s="140"/>
      <c r="L138" s="27"/>
      <c r="M138" s="141" t="s">
        <v>1</v>
      </c>
      <c r="N138" s="142" t="s">
        <v>38</v>
      </c>
      <c r="O138" s="143">
        <v>4.9119999999999997E-2</v>
      </c>
      <c r="P138" s="143">
        <f>O138*H138</f>
        <v>29.471999999999998</v>
      </c>
      <c r="Q138" s="143">
        <v>0.25094</v>
      </c>
      <c r="R138" s="143">
        <f>Q138*H138</f>
        <v>150.56399999999999</v>
      </c>
      <c r="S138" s="143">
        <v>0</v>
      </c>
      <c r="T138" s="14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110</v>
      </c>
      <c r="AT138" s="145" t="s">
        <v>106</v>
      </c>
      <c r="AU138" s="145" t="s">
        <v>111</v>
      </c>
      <c r="AY138" s="14" t="s">
        <v>104</v>
      </c>
      <c r="BE138" s="146">
        <f>IF(N138="základná",J138,0)</f>
        <v>0</v>
      </c>
      <c r="BF138" s="146">
        <f>IF(N138="znížená",J138,0)</f>
        <v>0</v>
      </c>
      <c r="BG138" s="146">
        <f>IF(N138="zákl. prenesená",J138,0)</f>
        <v>0</v>
      </c>
      <c r="BH138" s="146">
        <f>IF(N138="zníž. prenesená",J138,0)</f>
        <v>0</v>
      </c>
      <c r="BI138" s="146">
        <f>IF(N138="nulová",J138,0)</f>
        <v>0</v>
      </c>
      <c r="BJ138" s="14" t="s">
        <v>111</v>
      </c>
      <c r="BK138" s="146">
        <f>ROUND(I138*H138,2)</f>
        <v>0</v>
      </c>
      <c r="BL138" s="14" t="s">
        <v>110</v>
      </c>
      <c r="BM138" s="145" t="s">
        <v>136</v>
      </c>
    </row>
    <row r="139" spans="1:65" s="2" customFormat="1" ht="24.2" customHeight="1">
      <c r="A139" s="26"/>
      <c r="B139" s="133"/>
      <c r="C139" s="134" t="s">
        <v>137</v>
      </c>
      <c r="D139" s="134" t="s">
        <v>106</v>
      </c>
      <c r="E139" s="135" t="s">
        <v>138</v>
      </c>
      <c r="F139" s="151" t="s">
        <v>139</v>
      </c>
      <c r="G139" s="137" t="s">
        <v>129</v>
      </c>
      <c r="H139" s="138">
        <v>600</v>
      </c>
      <c r="I139" s="139">
        <v>0</v>
      </c>
      <c r="J139" s="139">
        <f>ROUND(I139*H139,2)</f>
        <v>0</v>
      </c>
      <c r="K139" s="140"/>
      <c r="L139" s="27"/>
      <c r="M139" s="141" t="s">
        <v>1</v>
      </c>
      <c r="N139" s="142" t="s">
        <v>38</v>
      </c>
      <c r="O139" s="143">
        <v>2.2120000000000001E-2</v>
      </c>
      <c r="P139" s="143">
        <f>O139*H139</f>
        <v>13.272</v>
      </c>
      <c r="Q139" s="143">
        <v>0.18906999999999999</v>
      </c>
      <c r="R139" s="143">
        <f>Q139*H139</f>
        <v>113.44199999999999</v>
      </c>
      <c r="S139" s="143">
        <v>0</v>
      </c>
      <c r="T139" s="14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110</v>
      </c>
      <c r="AT139" s="145" t="s">
        <v>106</v>
      </c>
      <c r="AU139" s="145" t="s">
        <v>111</v>
      </c>
      <c r="AY139" s="14" t="s">
        <v>104</v>
      </c>
      <c r="BE139" s="146">
        <f>IF(N139="základná",J139,0)</f>
        <v>0</v>
      </c>
      <c r="BF139" s="146">
        <f>IF(N139="znížená",J139,0)</f>
        <v>0</v>
      </c>
      <c r="BG139" s="146">
        <f>IF(N139="zákl. prenesená",J139,0)</f>
        <v>0</v>
      </c>
      <c r="BH139" s="146">
        <f>IF(N139="zníž. prenesená",J139,0)</f>
        <v>0</v>
      </c>
      <c r="BI139" s="146">
        <f>IF(N139="nulová",J139,0)</f>
        <v>0</v>
      </c>
      <c r="BJ139" s="14" t="s">
        <v>111</v>
      </c>
      <c r="BK139" s="146">
        <f>ROUND(I139*H139,2)</f>
        <v>0</v>
      </c>
      <c r="BL139" s="14" t="s">
        <v>110</v>
      </c>
      <c r="BM139" s="145" t="s">
        <v>140</v>
      </c>
    </row>
    <row r="140" spans="1:65" s="12" customFormat="1" ht="22.9" customHeight="1">
      <c r="B140" s="121"/>
      <c r="D140" s="122" t="s">
        <v>71</v>
      </c>
      <c r="E140" s="131" t="s">
        <v>141</v>
      </c>
      <c r="F140" s="131" t="s">
        <v>142</v>
      </c>
      <c r="J140" s="132">
        <f>BK140</f>
        <v>0</v>
      </c>
      <c r="L140" s="121"/>
      <c r="M140" s="125"/>
      <c r="N140" s="126"/>
      <c r="O140" s="126"/>
      <c r="P140" s="127">
        <f>SUM(P141:P142)</f>
        <v>17.424395999999998</v>
      </c>
      <c r="Q140" s="126"/>
      <c r="R140" s="127">
        <f>SUM(R141:R142)</f>
        <v>0</v>
      </c>
      <c r="S140" s="126"/>
      <c r="T140" s="128">
        <f>SUM(T141:T142)</f>
        <v>0</v>
      </c>
      <c r="AR140" s="122" t="s">
        <v>77</v>
      </c>
      <c r="AT140" s="129" t="s">
        <v>71</v>
      </c>
      <c r="AU140" s="129" t="s">
        <v>77</v>
      </c>
      <c r="AY140" s="122" t="s">
        <v>104</v>
      </c>
      <c r="BK140" s="130">
        <f>SUM(BK141:BK142)</f>
        <v>0</v>
      </c>
    </row>
    <row r="141" spans="1:65" s="2" customFormat="1" ht="24.2" customHeight="1">
      <c r="A141" s="26"/>
      <c r="B141" s="133"/>
      <c r="C141" s="134" t="s">
        <v>143</v>
      </c>
      <c r="D141" s="134" t="s">
        <v>106</v>
      </c>
      <c r="E141" s="135" t="s">
        <v>144</v>
      </c>
      <c r="F141" s="136" t="s">
        <v>145</v>
      </c>
      <c r="G141" s="137" t="s">
        <v>146</v>
      </c>
      <c r="H141" s="138">
        <v>264.00599999999997</v>
      </c>
      <c r="I141" s="139">
        <v>0</v>
      </c>
      <c r="J141" s="139">
        <f>ROUND(I141*H141,2)</f>
        <v>0</v>
      </c>
      <c r="K141" s="140"/>
      <c r="L141" s="27"/>
      <c r="M141" s="141" t="s">
        <v>1</v>
      </c>
      <c r="N141" s="142" t="s">
        <v>38</v>
      </c>
      <c r="O141" s="143">
        <v>4.7E-2</v>
      </c>
      <c r="P141" s="143">
        <f>O141*H141</f>
        <v>12.408281999999998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110</v>
      </c>
      <c r="AT141" s="145" t="s">
        <v>106</v>
      </c>
      <c r="AU141" s="145" t="s">
        <v>111</v>
      </c>
      <c r="AY141" s="14" t="s">
        <v>104</v>
      </c>
      <c r="BE141" s="146">
        <f>IF(N141="základná",J141,0)</f>
        <v>0</v>
      </c>
      <c r="BF141" s="146">
        <f>IF(N141="znížená",J141,0)</f>
        <v>0</v>
      </c>
      <c r="BG141" s="146">
        <f>IF(N141="zákl. prenesená",J141,0)</f>
        <v>0</v>
      </c>
      <c r="BH141" s="146">
        <f>IF(N141="zníž. prenesená",J141,0)</f>
        <v>0</v>
      </c>
      <c r="BI141" s="146">
        <f>IF(N141="nulová",J141,0)</f>
        <v>0</v>
      </c>
      <c r="BJ141" s="14" t="s">
        <v>111</v>
      </c>
      <c r="BK141" s="146">
        <f>ROUND(I141*H141,2)</f>
        <v>0</v>
      </c>
      <c r="BL141" s="14" t="s">
        <v>110</v>
      </c>
      <c r="BM141" s="145" t="s">
        <v>147</v>
      </c>
    </row>
    <row r="142" spans="1:65" s="2" customFormat="1" ht="37.9" customHeight="1">
      <c r="A142" s="26"/>
      <c r="B142" s="133"/>
      <c r="C142" s="134" t="s">
        <v>148</v>
      </c>
      <c r="D142" s="134" t="s">
        <v>106</v>
      </c>
      <c r="E142" s="135" t="s">
        <v>149</v>
      </c>
      <c r="F142" s="136" t="s">
        <v>150</v>
      </c>
      <c r="G142" s="137" t="s">
        <v>146</v>
      </c>
      <c r="H142" s="138">
        <v>264.00599999999997</v>
      </c>
      <c r="I142" s="139">
        <v>0</v>
      </c>
      <c r="J142" s="139">
        <f>ROUND(I142*H142,2)</f>
        <v>0</v>
      </c>
      <c r="K142" s="140"/>
      <c r="L142" s="27"/>
      <c r="M142" s="141" t="s">
        <v>1</v>
      </c>
      <c r="N142" s="142" t="s">
        <v>38</v>
      </c>
      <c r="O142" s="143">
        <v>1.9E-2</v>
      </c>
      <c r="P142" s="143">
        <f>O142*H142</f>
        <v>5.0161139999999991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110</v>
      </c>
      <c r="AT142" s="145" t="s">
        <v>106</v>
      </c>
      <c r="AU142" s="145" t="s">
        <v>111</v>
      </c>
      <c r="AY142" s="14" t="s">
        <v>104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4" t="s">
        <v>111</v>
      </c>
      <c r="BK142" s="146">
        <f>ROUND(I142*H142,2)</f>
        <v>0</v>
      </c>
      <c r="BL142" s="14" t="s">
        <v>110</v>
      </c>
      <c r="BM142" s="145" t="s">
        <v>151</v>
      </c>
    </row>
    <row r="143" spans="1:65" s="12" customFormat="1" ht="25.9" customHeight="1">
      <c r="B143" s="121"/>
      <c r="D143" s="122" t="s">
        <v>71</v>
      </c>
      <c r="E143" s="123" t="s">
        <v>102</v>
      </c>
      <c r="F143" s="123" t="s">
        <v>103</v>
      </c>
      <c r="J143" s="124">
        <f>BK143</f>
        <v>0</v>
      </c>
      <c r="L143" s="121"/>
      <c r="M143" s="125"/>
      <c r="N143" s="126"/>
      <c r="O143" s="126"/>
      <c r="P143" s="127">
        <f>P144+P149+P152</f>
        <v>384.27972600000004</v>
      </c>
      <c r="Q143" s="126"/>
      <c r="R143" s="127">
        <f>R144+R149+R152</f>
        <v>462.01049999999998</v>
      </c>
      <c r="S143" s="126"/>
      <c r="T143" s="128">
        <f>T144+T149+T152</f>
        <v>0</v>
      </c>
      <c r="AR143" s="122" t="s">
        <v>77</v>
      </c>
      <c r="AT143" s="129" t="s">
        <v>71</v>
      </c>
      <c r="AU143" s="129" t="s">
        <v>72</v>
      </c>
      <c r="AY143" s="122" t="s">
        <v>104</v>
      </c>
      <c r="BK143" s="130">
        <f>BK144+BK149+BK152</f>
        <v>0</v>
      </c>
    </row>
    <row r="144" spans="1:65" s="12" customFormat="1" ht="22.9" customHeight="1">
      <c r="B144" s="121"/>
      <c r="D144" s="122" t="s">
        <v>71</v>
      </c>
      <c r="E144" s="131" t="s">
        <v>77</v>
      </c>
      <c r="F144" s="131" t="s">
        <v>220</v>
      </c>
      <c r="J144" s="132">
        <f>BK144</f>
        <v>0</v>
      </c>
      <c r="L144" s="121"/>
      <c r="M144" s="125"/>
      <c r="N144" s="126"/>
      <c r="O144" s="126"/>
      <c r="P144" s="127">
        <f>SUM(P145:P148)</f>
        <v>278.98500000000001</v>
      </c>
      <c r="Q144" s="126"/>
      <c r="R144" s="127">
        <f>SUM(R145:R148)</f>
        <v>0</v>
      </c>
      <c r="S144" s="126"/>
      <c r="T144" s="128">
        <f>SUM(T145:T148)</f>
        <v>0</v>
      </c>
      <c r="AR144" s="122" t="s">
        <v>77</v>
      </c>
      <c r="AT144" s="129" t="s">
        <v>71</v>
      </c>
      <c r="AU144" s="129" t="s">
        <v>77</v>
      </c>
      <c r="AY144" s="122" t="s">
        <v>104</v>
      </c>
      <c r="BK144" s="130">
        <f>SUM(BK145:BK148)</f>
        <v>0</v>
      </c>
    </row>
    <row r="145" spans="1:65" s="2" customFormat="1" ht="24.2" customHeight="1">
      <c r="A145" s="26"/>
      <c r="B145" s="133"/>
      <c r="C145" s="134" t="s">
        <v>152</v>
      </c>
      <c r="D145" s="134" t="s">
        <v>106</v>
      </c>
      <c r="E145" s="135" t="s">
        <v>153</v>
      </c>
      <c r="F145" s="136" t="s">
        <v>115</v>
      </c>
      <c r="G145" s="137" t="s">
        <v>116</v>
      </c>
      <c r="H145" s="138">
        <v>157.5</v>
      </c>
      <c r="I145" s="139">
        <v>0</v>
      </c>
      <c r="J145" s="139">
        <f>ROUND(I145*H145,2)</f>
        <v>0</v>
      </c>
      <c r="K145" s="140"/>
      <c r="L145" s="27"/>
      <c r="M145" s="141" t="s">
        <v>1</v>
      </c>
      <c r="N145" s="142" t="s">
        <v>38</v>
      </c>
      <c r="O145" s="143">
        <v>1.5089999999999999</v>
      </c>
      <c r="P145" s="143">
        <f>O145*H145</f>
        <v>237.66749999999999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5" t="s">
        <v>110</v>
      </c>
      <c r="AT145" s="145" t="s">
        <v>106</v>
      </c>
      <c r="AU145" s="145" t="s">
        <v>111</v>
      </c>
      <c r="AY145" s="14" t="s">
        <v>104</v>
      </c>
      <c r="BE145" s="146">
        <f>IF(N145="základná",J145,0)</f>
        <v>0</v>
      </c>
      <c r="BF145" s="146">
        <f>IF(N145="znížená",J145,0)</f>
        <v>0</v>
      </c>
      <c r="BG145" s="146">
        <f>IF(N145="zákl. prenesená",J145,0)</f>
        <v>0</v>
      </c>
      <c r="BH145" s="146">
        <f>IF(N145="zníž. prenesená",J145,0)</f>
        <v>0</v>
      </c>
      <c r="BI145" s="146">
        <f>IF(N145="nulová",J145,0)</f>
        <v>0</v>
      </c>
      <c r="BJ145" s="14" t="s">
        <v>111</v>
      </c>
      <c r="BK145" s="146">
        <f>ROUND(I145*H145,2)</f>
        <v>0</v>
      </c>
      <c r="BL145" s="14" t="s">
        <v>110</v>
      </c>
      <c r="BM145" s="145" t="s">
        <v>155</v>
      </c>
    </row>
    <row r="146" spans="1:65" s="2" customFormat="1" ht="37.9" customHeight="1">
      <c r="A146" s="26"/>
      <c r="B146" s="133"/>
      <c r="C146" s="134" t="s">
        <v>156</v>
      </c>
      <c r="D146" s="134" t="s">
        <v>106</v>
      </c>
      <c r="E146" s="135" t="s">
        <v>119</v>
      </c>
      <c r="F146" s="136" t="s">
        <v>120</v>
      </c>
      <c r="G146" s="137" t="s">
        <v>116</v>
      </c>
      <c r="H146" s="138">
        <v>157.5</v>
      </c>
      <c r="I146" s="139">
        <v>0</v>
      </c>
      <c r="J146" s="139">
        <f>ROUND(I146*H146,2)</f>
        <v>0</v>
      </c>
      <c r="K146" s="140"/>
      <c r="L146" s="27"/>
      <c r="M146" s="141" t="s">
        <v>1</v>
      </c>
      <c r="N146" s="142" t="s">
        <v>38</v>
      </c>
      <c r="O146" s="143">
        <v>0.08</v>
      </c>
      <c r="P146" s="143">
        <f>O146*H146</f>
        <v>12.6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5" t="s">
        <v>110</v>
      </c>
      <c r="AT146" s="145" t="s">
        <v>106</v>
      </c>
      <c r="AU146" s="145" t="s">
        <v>111</v>
      </c>
      <c r="AY146" s="14" t="s">
        <v>104</v>
      </c>
      <c r="BE146" s="146">
        <f>IF(N146="základná",J146,0)</f>
        <v>0</v>
      </c>
      <c r="BF146" s="146">
        <f>IF(N146="znížená",J146,0)</f>
        <v>0</v>
      </c>
      <c r="BG146" s="146">
        <f>IF(N146="zákl. prenesená",J146,0)</f>
        <v>0</v>
      </c>
      <c r="BH146" s="146">
        <f>IF(N146="zníž. prenesená",J146,0)</f>
        <v>0</v>
      </c>
      <c r="BI146" s="146">
        <f>IF(N146="nulová",J146,0)</f>
        <v>0</v>
      </c>
      <c r="BJ146" s="14" t="s">
        <v>111</v>
      </c>
      <c r="BK146" s="146">
        <f>ROUND(I146*H146,2)</f>
        <v>0</v>
      </c>
      <c r="BL146" s="14" t="s">
        <v>110</v>
      </c>
      <c r="BM146" s="145" t="s">
        <v>157</v>
      </c>
    </row>
    <row r="147" spans="1:65" s="2" customFormat="1" ht="24.2" customHeight="1">
      <c r="A147" s="26"/>
      <c r="B147" s="133"/>
      <c r="C147" s="134" t="s">
        <v>158</v>
      </c>
      <c r="D147" s="134" t="s">
        <v>106</v>
      </c>
      <c r="E147" s="135" t="s">
        <v>123</v>
      </c>
      <c r="F147" s="136" t="s">
        <v>124</v>
      </c>
      <c r="G147" s="137" t="s">
        <v>116</v>
      </c>
      <c r="H147" s="138">
        <v>157.5</v>
      </c>
      <c r="I147" s="139">
        <v>0</v>
      </c>
      <c r="J147" s="139">
        <f>ROUND(I147*H147,2)</f>
        <v>0</v>
      </c>
      <c r="K147" s="140"/>
      <c r="L147" s="27"/>
      <c r="M147" s="141" t="s">
        <v>1</v>
      </c>
      <c r="N147" s="142" t="s">
        <v>38</v>
      </c>
      <c r="O147" s="143">
        <v>6.9000000000000006E-2</v>
      </c>
      <c r="P147" s="143">
        <f>O147*H147</f>
        <v>10.867500000000001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5" t="s">
        <v>110</v>
      </c>
      <c r="AT147" s="145" t="s">
        <v>106</v>
      </c>
      <c r="AU147" s="145" t="s">
        <v>111</v>
      </c>
      <c r="AY147" s="14" t="s">
        <v>104</v>
      </c>
      <c r="BE147" s="146">
        <f>IF(N147="základná",J147,0)</f>
        <v>0</v>
      </c>
      <c r="BF147" s="146">
        <f>IF(N147="znížená",J147,0)</f>
        <v>0</v>
      </c>
      <c r="BG147" s="146">
        <f>IF(N147="zákl. prenesená",J147,0)</f>
        <v>0</v>
      </c>
      <c r="BH147" s="146">
        <f>IF(N147="zníž. prenesená",J147,0)</f>
        <v>0</v>
      </c>
      <c r="BI147" s="146">
        <f>IF(N147="nulová",J147,0)</f>
        <v>0</v>
      </c>
      <c r="BJ147" s="14" t="s">
        <v>111</v>
      </c>
      <c r="BK147" s="146">
        <f>ROUND(I147*H147,2)</f>
        <v>0</v>
      </c>
      <c r="BL147" s="14" t="s">
        <v>110</v>
      </c>
      <c r="BM147" s="145" t="s">
        <v>159</v>
      </c>
    </row>
    <row r="148" spans="1:65" s="2" customFormat="1" ht="14.45" customHeight="1">
      <c r="A148" s="26"/>
      <c r="B148" s="133"/>
      <c r="C148" s="134" t="s">
        <v>160</v>
      </c>
      <c r="D148" s="134" t="s">
        <v>106</v>
      </c>
      <c r="E148" s="135" t="s">
        <v>127</v>
      </c>
      <c r="F148" s="136" t="s">
        <v>128</v>
      </c>
      <c r="G148" s="137" t="s">
        <v>129</v>
      </c>
      <c r="H148" s="138">
        <v>1050</v>
      </c>
      <c r="I148" s="139">
        <v>0</v>
      </c>
      <c r="J148" s="139">
        <f>ROUND(I148*H148,2)</f>
        <v>0</v>
      </c>
      <c r="K148" s="140"/>
      <c r="L148" s="27"/>
      <c r="M148" s="141" t="s">
        <v>1</v>
      </c>
      <c r="N148" s="142" t="s">
        <v>38</v>
      </c>
      <c r="O148" s="143">
        <v>1.7000000000000001E-2</v>
      </c>
      <c r="P148" s="143">
        <f>O148*H148</f>
        <v>17.850000000000001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5" t="s">
        <v>110</v>
      </c>
      <c r="AT148" s="145" t="s">
        <v>106</v>
      </c>
      <c r="AU148" s="145" t="s">
        <v>111</v>
      </c>
      <c r="AY148" s="14" t="s">
        <v>104</v>
      </c>
      <c r="BE148" s="146">
        <f>IF(N148="základná",J148,0)</f>
        <v>0</v>
      </c>
      <c r="BF148" s="146">
        <f>IF(N148="znížená",J148,0)</f>
        <v>0</v>
      </c>
      <c r="BG148" s="146">
        <f>IF(N148="zákl. prenesená",J148,0)</f>
        <v>0</v>
      </c>
      <c r="BH148" s="146">
        <f>IF(N148="zníž. prenesená",J148,0)</f>
        <v>0</v>
      </c>
      <c r="BI148" s="146">
        <f>IF(N148="nulová",J148,0)</f>
        <v>0</v>
      </c>
      <c r="BJ148" s="14" t="s">
        <v>111</v>
      </c>
      <c r="BK148" s="146">
        <f>ROUND(I148*H148,2)</f>
        <v>0</v>
      </c>
      <c r="BL148" s="14" t="s">
        <v>110</v>
      </c>
      <c r="BM148" s="145" t="s">
        <v>161</v>
      </c>
    </row>
    <row r="149" spans="1:65" s="12" customFormat="1" ht="22.9" customHeight="1">
      <c r="B149" s="121"/>
      <c r="D149" s="122" t="s">
        <v>71</v>
      </c>
      <c r="E149" s="131" t="s">
        <v>131</v>
      </c>
      <c r="F149" s="131" t="s">
        <v>132</v>
      </c>
      <c r="I149" s="139">
        <v>0</v>
      </c>
      <c r="J149" s="132">
        <f>BK149</f>
        <v>0</v>
      </c>
      <c r="L149" s="121"/>
      <c r="M149" s="125"/>
      <c r="N149" s="126"/>
      <c r="O149" s="126"/>
      <c r="P149" s="127">
        <f>SUM(P150:P151)</f>
        <v>74.801999999999992</v>
      </c>
      <c r="Q149" s="126"/>
      <c r="R149" s="127">
        <f>SUM(R150:R151)</f>
        <v>462.01049999999998</v>
      </c>
      <c r="S149" s="126"/>
      <c r="T149" s="128">
        <f>SUM(T150:T151)</f>
        <v>0</v>
      </c>
      <c r="AR149" s="122" t="s">
        <v>77</v>
      </c>
      <c r="AT149" s="129" t="s">
        <v>71</v>
      </c>
      <c r="AU149" s="129" t="s">
        <v>77</v>
      </c>
      <c r="AY149" s="122" t="s">
        <v>104</v>
      </c>
      <c r="BK149" s="130">
        <f>SUM(BK150:BK151)</f>
        <v>0</v>
      </c>
    </row>
    <row r="150" spans="1:65" s="2" customFormat="1" ht="24.2" customHeight="1">
      <c r="A150" s="26"/>
      <c r="B150" s="133"/>
      <c r="C150" s="134" t="s">
        <v>162</v>
      </c>
      <c r="D150" s="134" t="s">
        <v>106</v>
      </c>
      <c r="E150" s="135" t="s">
        <v>134</v>
      </c>
      <c r="F150" s="136" t="s">
        <v>135</v>
      </c>
      <c r="G150" s="137" t="s">
        <v>129</v>
      </c>
      <c r="H150" s="138">
        <v>1050</v>
      </c>
      <c r="I150" s="139">
        <v>0</v>
      </c>
      <c r="J150" s="139">
        <f>ROUND(I150*H150,2)</f>
        <v>0</v>
      </c>
      <c r="K150" s="140"/>
      <c r="L150" s="27"/>
      <c r="M150" s="141" t="s">
        <v>1</v>
      </c>
      <c r="N150" s="142" t="s">
        <v>38</v>
      </c>
      <c r="O150" s="143">
        <v>4.9119999999999997E-2</v>
      </c>
      <c r="P150" s="143">
        <f>O150*H150</f>
        <v>51.575999999999993</v>
      </c>
      <c r="Q150" s="143">
        <v>0.25094</v>
      </c>
      <c r="R150" s="143">
        <f>Q150*H150</f>
        <v>263.48700000000002</v>
      </c>
      <c r="S150" s="143">
        <v>0</v>
      </c>
      <c r="T150" s="144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5" t="s">
        <v>110</v>
      </c>
      <c r="AT150" s="145" t="s">
        <v>106</v>
      </c>
      <c r="AU150" s="145" t="s">
        <v>111</v>
      </c>
      <c r="AY150" s="14" t="s">
        <v>104</v>
      </c>
      <c r="BE150" s="146">
        <f>IF(N150="základná",J150,0)</f>
        <v>0</v>
      </c>
      <c r="BF150" s="146">
        <f>IF(N150="znížená",J150,0)</f>
        <v>0</v>
      </c>
      <c r="BG150" s="146">
        <f>IF(N150="zákl. prenesená",J150,0)</f>
        <v>0</v>
      </c>
      <c r="BH150" s="146">
        <f>IF(N150="zníž. prenesená",J150,0)</f>
        <v>0</v>
      </c>
      <c r="BI150" s="146">
        <f>IF(N150="nulová",J150,0)</f>
        <v>0</v>
      </c>
      <c r="BJ150" s="14" t="s">
        <v>111</v>
      </c>
      <c r="BK150" s="146">
        <f>ROUND(I150*H150,2)</f>
        <v>0</v>
      </c>
      <c r="BL150" s="14" t="s">
        <v>110</v>
      </c>
      <c r="BM150" s="145" t="s">
        <v>163</v>
      </c>
    </row>
    <row r="151" spans="1:65" s="2" customFormat="1" ht="24.2" customHeight="1">
      <c r="A151" s="26"/>
      <c r="B151" s="133"/>
      <c r="C151" s="134" t="s">
        <v>164</v>
      </c>
      <c r="D151" s="134" t="s">
        <v>106</v>
      </c>
      <c r="E151" s="135" t="s">
        <v>138</v>
      </c>
      <c r="F151" s="151" t="s">
        <v>139</v>
      </c>
      <c r="G151" s="137" t="s">
        <v>129</v>
      </c>
      <c r="H151" s="138">
        <v>1050</v>
      </c>
      <c r="I151" s="139">
        <v>0</v>
      </c>
      <c r="J151" s="139">
        <f>ROUND(I151*H151,2)</f>
        <v>0</v>
      </c>
      <c r="K151" s="140"/>
      <c r="L151" s="27"/>
      <c r="M151" s="141" t="s">
        <v>1</v>
      </c>
      <c r="N151" s="142" t="s">
        <v>38</v>
      </c>
      <c r="O151" s="143">
        <v>2.2120000000000001E-2</v>
      </c>
      <c r="P151" s="143">
        <f>O151*H151</f>
        <v>23.225999999999999</v>
      </c>
      <c r="Q151" s="143">
        <v>0.18906999999999999</v>
      </c>
      <c r="R151" s="143">
        <f>Q151*H151</f>
        <v>198.52349999999998</v>
      </c>
      <c r="S151" s="143">
        <v>0</v>
      </c>
      <c r="T151" s="14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5" t="s">
        <v>110</v>
      </c>
      <c r="AT151" s="145" t="s">
        <v>106</v>
      </c>
      <c r="AU151" s="145" t="s">
        <v>111</v>
      </c>
      <c r="AY151" s="14" t="s">
        <v>104</v>
      </c>
      <c r="BE151" s="146">
        <f>IF(N151="základná",J151,0)</f>
        <v>0</v>
      </c>
      <c r="BF151" s="146">
        <f>IF(N151="znížená",J151,0)</f>
        <v>0</v>
      </c>
      <c r="BG151" s="146">
        <f>IF(N151="zákl. prenesená",J151,0)</f>
        <v>0</v>
      </c>
      <c r="BH151" s="146">
        <f>IF(N151="zníž. prenesená",J151,0)</f>
        <v>0</v>
      </c>
      <c r="BI151" s="146">
        <f>IF(N151="nulová",J151,0)</f>
        <v>0</v>
      </c>
      <c r="BJ151" s="14" t="s">
        <v>111</v>
      </c>
      <c r="BK151" s="146">
        <f>ROUND(I151*H151,2)</f>
        <v>0</v>
      </c>
      <c r="BL151" s="14" t="s">
        <v>110</v>
      </c>
      <c r="BM151" s="145" t="s">
        <v>165</v>
      </c>
    </row>
    <row r="152" spans="1:65" s="12" customFormat="1" ht="22.9" customHeight="1">
      <c r="B152" s="121"/>
      <c r="D152" s="122" t="s">
        <v>71</v>
      </c>
      <c r="E152" s="131" t="s">
        <v>141</v>
      </c>
      <c r="F152" s="131" t="s">
        <v>142</v>
      </c>
      <c r="I152" s="139">
        <v>0</v>
      </c>
      <c r="J152" s="132">
        <f>BK152</f>
        <v>0</v>
      </c>
      <c r="L152" s="121"/>
      <c r="M152" s="125"/>
      <c r="N152" s="126"/>
      <c r="O152" s="126"/>
      <c r="P152" s="127">
        <f>SUM(P153:P154)</f>
        <v>30.492726000000001</v>
      </c>
      <c r="Q152" s="126"/>
      <c r="R152" s="127">
        <f>SUM(R153:R154)</f>
        <v>0</v>
      </c>
      <c r="S152" s="126"/>
      <c r="T152" s="128">
        <f>SUM(T153:T154)</f>
        <v>0</v>
      </c>
      <c r="AR152" s="122" t="s">
        <v>77</v>
      </c>
      <c r="AT152" s="129" t="s">
        <v>71</v>
      </c>
      <c r="AU152" s="129" t="s">
        <v>77</v>
      </c>
      <c r="AY152" s="122" t="s">
        <v>104</v>
      </c>
      <c r="BK152" s="130">
        <f>SUM(BK153:BK154)</f>
        <v>0</v>
      </c>
    </row>
    <row r="153" spans="1:65" s="2" customFormat="1" ht="24.2" customHeight="1">
      <c r="A153" s="26"/>
      <c r="B153" s="133"/>
      <c r="C153" s="134" t="s">
        <v>166</v>
      </c>
      <c r="D153" s="134" t="s">
        <v>106</v>
      </c>
      <c r="E153" s="135" t="s">
        <v>144</v>
      </c>
      <c r="F153" s="136" t="s">
        <v>145</v>
      </c>
      <c r="G153" s="137" t="s">
        <v>146</v>
      </c>
      <c r="H153" s="138">
        <v>462.01100000000002</v>
      </c>
      <c r="I153" s="139">
        <v>0</v>
      </c>
      <c r="J153" s="139">
        <f>ROUND(I153*H153,2)</f>
        <v>0</v>
      </c>
      <c r="K153" s="140"/>
      <c r="L153" s="27"/>
      <c r="M153" s="141" t="s">
        <v>1</v>
      </c>
      <c r="N153" s="142" t="s">
        <v>38</v>
      </c>
      <c r="O153" s="143">
        <v>4.7E-2</v>
      </c>
      <c r="P153" s="143">
        <f>O153*H153</f>
        <v>21.714517000000001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5" t="s">
        <v>110</v>
      </c>
      <c r="AT153" s="145" t="s">
        <v>106</v>
      </c>
      <c r="AU153" s="145" t="s">
        <v>111</v>
      </c>
      <c r="AY153" s="14" t="s">
        <v>104</v>
      </c>
      <c r="BE153" s="146">
        <f>IF(N153="základná",J153,0)</f>
        <v>0</v>
      </c>
      <c r="BF153" s="146">
        <f>IF(N153="znížená",J153,0)</f>
        <v>0</v>
      </c>
      <c r="BG153" s="146">
        <f>IF(N153="zákl. prenesená",J153,0)</f>
        <v>0</v>
      </c>
      <c r="BH153" s="146">
        <f>IF(N153="zníž. prenesená",J153,0)</f>
        <v>0</v>
      </c>
      <c r="BI153" s="146">
        <f>IF(N153="nulová",J153,0)</f>
        <v>0</v>
      </c>
      <c r="BJ153" s="14" t="s">
        <v>111</v>
      </c>
      <c r="BK153" s="146">
        <f>ROUND(I153*H153,2)</f>
        <v>0</v>
      </c>
      <c r="BL153" s="14" t="s">
        <v>110</v>
      </c>
      <c r="BM153" s="145" t="s">
        <v>167</v>
      </c>
    </row>
    <row r="154" spans="1:65" s="2" customFormat="1" ht="37.9" customHeight="1">
      <c r="A154" s="26"/>
      <c r="B154" s="133"/>
      <c r="C154" s="134" t="s">
        <v>168</v>
      </c>
      <c r="D154" s="134" t="s">
        <v>106</v>
      </c>
      <c r="E154" s="135" t="s">
        <v>149</v>
      </c>
      <c r="F154" s="136" t="s">
        <v>150</v>
      </c>
      <c r="G154" s="137" t="s">
        <v>146</v>
      </c>
      <c r="H154" s="138">
        <v>462.01100000000002</v>
      </c>
      <c r="I154" s="139">
        <v>0</v>
      </c>
      <c r="J154" s="139">
        <f>ROUND(I154*H154,2)</f>
        <v>0</v>
      </c>
      <c r="K154" s="140"/>
      <c r="L154" s="27"/>
      <c r="M154" s="141" t="s">
        <v>1</v>
      </c>
      <c r="N154" s="142" t="s">
        <v>38</v>
      </c>
      <c r="O154" s="143">
        <v>1.9E-2</v>
      </c>
      <c r="P154" s="143">
        <f>O154*H154</f>
        <v>8.7782090000000004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5" t="s">
        <v>110</v>
      </c>
      <c r="AT154" s="145" t="s">
        <v>106</v>
      </c>
      <c r="AU154" s="145" t="s">
        <v>111</v>
      </c>
      <c r="AY154" s="14" t="s">
        <v>104</v>
      </c>
      <c r="BE154" s="146">
        <f>IF(N154="základná",J154,0)</f>
        <v>0</v>
      </c>
      <c r="BF154" s="146">
        <f>IF(N154="znížená",J154,0)</f>
        <v>0</v>
      </c>
      <c r="BG154" s="146">
        <f>IF(N154="zákl. prenesená",J154,0)</f>
        <v>0</v>
      </c>
      <c r="BH154" s="146">
        <f>IF(N154="zníž. prenesená",J154,0)</f>
        <v>0</v>
      </c>
      <c r="BI154" s="146">
        <f>IF(N154="nulová",J154,0)</f>
        <v>0</v>
      </c>
      <c r="BJ154" s="14" t="s">
        <v>111</v>
      </c>
      <c r="BK154" s="146">
        <f>ROUND(I154*H154,2)</f>
        <v>0</v>
      </c>
      <c r="BL154" s="14" t="s">
        <v>110</v>
      </c>
      <c r="BM154" s="145" t="s">
        <v>169</v>
      </c>
    </row>
    <row r="155" spans="1:65" s="12" customFormat="1" ht="25.9" hidden="1" customHeight="1">
      <c r="B155" s="121"/>
      <c r="D155" s="122" t="s">
        <v>71</v>
      </c>
      <c r="E155" s="123" t="s">
        <v>102</v>
      </c>
      <c r="F155" s="123" t="s">
        <v>103</v>
      </c>
      <c r="J155" s="124">
        <f>BK155</f>
        <v>0</v>
      </c>
      <c r="L155" s="121"/>
      <c r="M155" s="125"/>
      <c r="N155" s="126"/>
      <c r="O155" s="126"/>
      <c r="P155" s="127">
        <f>P156+P161+P164</f>
        <v>189.35353000000001</v>
      </c>
      <c r="Q155" s="126"/>
      <c r="R155" s="127">
        <f>R156+R161+R164</f>
        <v>227.705175</v>
      </c>
      <c r="S155" s="126"/>
      <c r="T155" s="128">
        <f>T156+T161+T164</f>
        <v>0</v>
      </c>
      <c r="AR155" s="122" t="s">
        <v>77</v>
      </c>
      <c r="AT155" s="129" t="s">
        <v>71</v>
      </c>
      <c r="AU155" s="129" t="s">
        <v>72</v>
      </c>
      <c r="AY155" s="122" t="s">
        <v>104</v>
      </c>
      <c r="BK155" s="130">
        <f>BK156+BK161+BK164</f>
        <v>0</v>
      </c>
    </row>
    <row r="156" spans="1:65" s="12" customFormat="1" ht="22.9" hidden="1" customHeight="1">
      <c r="B156" s="121"/>
      <c r="D156" s="122" t="s">
        <v>71</v>
      </c>
      <c r="E156" s="131" t="s">
        <v>77</v>
      </c>
      <c r="F156" s="131" t="s">
        <v>216</v>
      </c>
      <c r="J156" s="132">
        <f>BK156</f>
        <v>0</v>
      </c>
      <c r="L156" s="121"/>
      <c r="M156" s="125"/>
      <c r="N156" s="126"/>
      <c r="O156" s="126"/>
      <c r="P156" s="127">
        <f>SUM(P157:P160)</f>
        <v>137.45830000000001</v>
      </c>
      <c r="Q156" s="126"/>
      <c r="R156" s="127">
        <f>SUM(R157:R160)</f>
        <v>0</v>
      </c>
      <c r="S156" s="126"/>
      <c r="T156" s="128">
        <f>SUM(T157:T160)</f>
        <v>0</v>
      </c>
      <c r="AR156" s="122" t="s">
        <v>77</v>
      </c>
      <c r="AT156" s="129" t="s">
        <v>71</v>
      </c>
      <c r="AU156" s="129" t="s">
        <v>77</v>
      </c>
      <c r="AY156" s="122" t="s">
        <v>104</v>
      </c>
      <c r="BK156" s="130">
        <f>SUM(BK157:BK160)</f>
        <v>0</v>
      </c>
    </row>
    <row r="157" spans="1:65" s="2" customFormat="1" ht="24.2" hidden="1" customHeight="1">
      <c r="A157" s="26"/>
      <c r="B157" s="133"/>
      <c r="C157" s="134" t="s">
        <v>170</v>
      </c>
      <c r="D157" s="134" t="s">
        <v>106</v>
      </c>
      <c r="E157" s="135" t="s">
        <v>153</v>
      </c>
      <c r="F157" s="136" t="s">
        <v>154</v>
      </c>
      <c r="G157" s="137" t="s">
        <v>116</v>
      </c>
      <c r="H157" s="138">
        <v>77.599999999999994</v>
      </c>
      <c r="I157" s="139"/>
      <c r="J157" s="139">
        <f>ROUND(I157*H157,2)</f>
        <v>0</v>
      </c>
      <c r="K157" s="140"/>
      <c r="L157" s="27"/>
      <c r="M157" s="141" t="s">
        <v>1</v>
      </c>
      <c r="N157" s="142" t="s">
        <v>38</v>
      </c>
      <c r="O157" s="143">
        <v>1.5089999999999999</v>
      </c>
      <c r="P157" s="143">
        <f>O157*H157</f>
        <v>117.09839999999998</v>
      </c>
      <c r="Q157" s="143">
        <v>0</v>
      </c>
      <c r="R157" s="143">
        <f>Q157*H157</f>
        <v>0</v>
      </c>
      <c r="S157" s="143">
        <v>0</v>
      </c>
      <c r="T157" s="14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5" t="s">
        <v>110</v>
      </c>
      <c r="AT157" s="145" t="s">
        <v>106</v>
      </c>
      <c r="AU157" s="145" t="s">
        <v>111</v>
      </c>
      <c r="AY157" s="14" t="s">
        <v>104</v>
      </c>
      <c r="BE157" s="146">
        <f>IF(N157="základná",J157,0)</f>
        <v>0</v>
      </c>
      <c r="BF157" s="146">
        <f>IF(N157="znížená",J157,0)</f>
        <v>0</v>
      </c>
      <c r="BG157" s="146">
        <f>IF(N157="zákl. prenesená",J157,0)</f>
        <v>0</v>
      </c>
      <c r="BH157" s="146">
        <f>IF(N157="zníž. prenesená",J157,0)</f>
        <v>0</v>
      </c>
      <c r="BI157" s="146">
        <f>IF(N157="nulová",J157,0)</f>
        <v>0</v>
      </c>
      <c r="BJ157" s="14" t="s">
        <v>111</v>
      </c>
      <c r="BK157" s="146">
        <f>ROUND(I157*H157,2)</f>
        <v>0</v>
      </c>
      <c r="BL157" s="14" t="s">
        <v>110</v>
      </c>
      <c r="BM157" s="145" t="s">
        <v>171</v>
      </c>
    </row>
    <row r="158" spans="1:65" s="2" customFormat="1" ht="37.9" hidden="1" customHeight="1">
      <c r="A158" s="26"/>
      <c r="B158" s="133"/>
      <c r="C158" s="134" t="s">
        <v>172</v>
      </c>
      <c r="D158" s="134" t="s">
        <v>106</v>
      </c>
      <c r="E158" s="135" t="s">
        <v>119</v>
      </c>
      <c r="F158" s="136" t="s">
        <v>120</v>
      </c>
      <c r="G158" s="137" t="s">
        <v>116</v>
      </c>
      <c r="H158" s="138">
        <v>77.599999999999994</v>
      </c>
      <c r="I158" s="139"/>
      <c r="J158" s="139">
        <f>ROUND(I158*H158,2)</f>
        <v>0</v>
      </c>
      <c r="K158" s="140"/>
      <c r="L158" s="27"/>
      <c r="M158" s="141" t="s">
        <v>1</v>
      </c>
      <c r="N158" s="142" t="s">
        <v>38</v>
      </c>
      <c r="O158" s="143">
        <v>0.08</v>
      </c>
      <c r="P158" s="143">
        <f>O158*H158</f>
        <v>6.2079999999999993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5" t="s">
        <v>110</v>
      </c>
      <c r="AT158" s="145" t="s">
        <v>106</v>
      </c>
      <c r="AU158" s="145" t="s">
        <v>111</v>
      </c>
      <c r="AY158" s="14" t="s">
        <v>104</v>
      </c>
      <c r="BE158" s="146">
        <f>IF(N158="základná",J158,0)</f>
        <v>0</v>
      </c>
      <c r="BF158" s="146">
        <f>IF(N158="znížená",J158,0)</f>
        <v>0</v>
      </c>
      <c r="BG158" s="146">
        <f>IF(N158="zákl. prenesená",J158,0)</f>
        <v>0</v>
      </c>
      <c r="BH158" s="146">
        <f>IF(N158="zníž. prenesená",J158,0)</f>
        <v>0</v>
      </c>
      <c r="BI158" s="146">
        <f>IF(N158="nulová",J158,0)</f>
        <v>0</v>
      </c>
      <c r="BJ158" s="14" t="s">
        <v>111</v>
      </c>
      <c r="BK158" s="146">
        <f>ROUND(I158*H158,2)</f>
        <v>0</v>
      </c>
      <c r="BL158" s="14" t="s">
        <v>110</v>
      </c>
      <c r="BM158" s="145" t="s">
        <v>173</v>
      </c>
    </row>
    <row r="159" spans="1:65" s="2" customFormat="1" ht="24.2" hidden="1" customHeight="1">
      <c r="A159" s="26"/>
      <c r="B159" s="133"/>
      <c r="C159" s="134" t="s">
        <v>174</v>
      </c>
      <c r="D159" s="134" t="s">
        <v>106</v>
      </c>
      <c r="E159" s="135" t="s">
        <v>123</v>
      </c>
      <c r="F159" s="136" t="s">
        <v>124</v>
      </c>
      <c r="G159" s="137" t="s">
        <v>116</v>
      </c>
      <c r="H159" s="138">
        <v>77.599999999999994</v>
      </c>
      <c r="I159" s="139"/>
      <c r="J159" s="139">
        <f>ROUND(I159*H159,2)</f>
        <v>0</v>
      </c>
      <c r="K159" s="140"/>
      <c r="L159" s="27"/>
      <c r="M159" s="141" t="s">
        <v>1</v>
      </c>
      <c r="N159" s="142" t="s">
        <v>38</v>
      </c>
      <c r="O159" s="143">
        <v>6.9000000000000006E-2</v>
      </c>
      <c r="P159" s="143">
        <f>O159*H159</f>
        <v>5.3544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5" t="s">
        <v>110</v>
      </c>
      <c r="AT159" s="145" t="s">
        <v>106</v>
      </c>
      <c r="AU159" s="145" t="s">
        <v>111</v>
      </c>
      <c r="AY159" s="14" t="s">
        <v>104</v>
      </c>
      <c r="BE159" s="146">
        <f>IF(N159="základná",J159,0)</f>
        <v>0</v>
      </c>
      <c r="BF159" s="146">
        <f>IF(N159="znížená",J159,0)</f>
        <v>0</v>
      </c>
      <c r="BG159" s="146">
        <f>IF(N159="zákl. prenesená",J159,0)</f>
        <v>0</v>
      </c>
      <c r="BH159" s="146">
        <f>IF(N159="zníž. prenesená",J159,0)</f>
        <v>0</v>
      </c>
      <c r="BI159" s="146">
        <f>IF(N159="nulová",J159,0)</f>
        <v>0</v>
      </c>
      <c r="BJ159" s="14" t="s">
        <v>111</v>
      </c>
      <c r="BK159" s="146">
        <f>ROUND(I159*H159,2)</f>
        <v>0</v>
      </c>
      <c r="BL159" s="14" t="s">
        <v>110</v>
      </c>
      <c r="BM159" s="145" t="s">
        <v>175</v>
      </c>
    </row>
    <row r="160" spans="1:65" s="2" customFormat="1" ht="14.45" hidden="1" customHeight="1">
      <c r="A160" s="26"/>
      <c r="B160" s="133"/>
      <c r="C160" s="134" t="s">
        <v>176</v>
      </c>
      <c r="D160" s="134" t="s">
        <v>106</v>
      </c>
      <c r="E160" s="135" t="s">
        <v>127</v>
      </c>
      <c r="F160" s="136" t="s">
        <v>128</v>
      </c>
      <c r="G160" s="137" t="s">
        <v>129</v>
      </c>
      <c r="H160" s="138">
        <v>517.5</v>
      </c>
      <c r="I160" s="139"/>
      <c r="J160" s="139">
        <f>ROUND(I160*H160,2)</f>
        <v>0</v>
      </c>
      <c r="K160" s="140"/>
      <c r="L160" s="27"/>
      <c r="M160" s="141" t="s">
        <v>1</v>
      </c>
      <c r="N160" s="142" t="s">
        <v>38</v>
      </c>
      <c r="O160" s="143">
        <v>1.7000000000000001E-2</v>
      </c>
      <c r="P160" s="143">
        <f>O160*H160</f>
        <v>8.7975000000000012</v>
      </c>
      <c r="Q160" s="143">
        <v>0</v>
      </c>
      <c r="R160" s="143">
        <f>Q160*H160</f>
        <v>0</v>
      </c>
      <c r="S160" s="143">
        <v>0</v>
      </c>
      <c r="T160" s="14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5" t="s">
        <v>110</v>
      </c>
      <c r="AT160" s="145" t="s">
        <v>106</v>
      </c>
      <c r="AU160" s="145" t="s">
        <v>111</v>
      </c>
      <c r="AY160" s="14" t="s">
        <v>104</v>
      </c>
      <c r="BE160" s="146">
        <f>IF(N160="základná",J160,0)</f>
        <v>0</v>
      </c>
      <c r="BF160" s="146">
        <f>IF(N160="znížená",J160,0)</f>
        <v>0</v>
      </c>
      <c r="BG160" s="146">
        <f>IF(N160="zákl. prenesená",J160,0)</f>
        <v>0</v>
      </c>
      <c r="BH160" s="146">
        <f>IF(N160="zníž. prenesená",J160,0)</f>
        <v>0</v>
      </c>
      <c r="BI160" s="146">
        <f>IF(N160="nulová",J160,0)</f>
        <v>0</v>
      </c>
      <c r="BJ160" s="14" t="s">
        <v>111</v>
      </c>
      <c r="BK160" s="146">
        <f>ROUND(I160*H160,2)</f>
        <v>0</v>
      </c>
      <c r="BL160" s="14" t="s">
        <v>110</v>
      </c>
      <c r="BM160" s="145" t="s">
        <v>177</v>
      </c>
    </row>
    <row r="161" spans="1:65" s="12" customFormat="1" ht="22.9" hidden="1" customHeight="1">
      <c r="B161" s="121"/>
      <c r="D161" s="122" t="s">
        <v>71</v>
      </c>
      <c r="E161" s="131" t="s">
        <v>131</v>
      </c>
      <c r="F161" s="131" t="s">
        <v>132</v>
      </c>
      <c r="J161" s="132">
        <f>BK161</f>
        <v>0</v>
      </c>
      <c r="L161" s="121"/>
      <c r="M161" s="125"/>
      <c r="N161" s="126"/>
      <c r="O161" s="126"/>
      <c r="P161" s="127">
        <f>SUM(P162:P163)</f>
        <v>36.866700000000002</v>
      </c>
      <c r="Q161" s="126"/>
      <c r="R161" s="127">
        <f>SUM(R162:R163)</f>
        <v>227.705175</v>
      </c>
      <c r="S161" s="126"/>
      <c r="T161" s="128">
        <f>SUM(T162:T163)</f>
        <v>0</v>
      </c>
      <c r="AR161" s="122" t="s">
        <v>77</v>
      </c>
      <c r="AT161" s="129" t="s">
        <v>71</v>
      </c>
      <c r="AU161" s="129" t="s">
        <v>77</v>
      </c>
      <c r="AY161" s="122" t="s">
        <v>104</v>
      </c>
      <c r="BK161" s="130">
        <f>SUM(BK162:BK163)</f>
        <v>0</v>
      </c>
    </row>
    <row r="162" spans="1:65" s="2" customFormat="1" ht="24.2" hidden="1" customHeight="1">
      <c r="A162" s="26"/>
      <c r="B162" s="133"/>
      <c r="C162" s="134" t="s">
        <v>178</v>
      </c>
      <c r="D162" s="134" t="s">
        <v>106</v>
      </c>
      <c r="E162" s="135" t="s">
        <v>134</v>
      </c>
      <c r="F162" s="136" t="s">
        <v>135</v>
      </c>
      <c r="G162" s="137" t="s">
        <v>129</v>
      </c>
      <c r="H162" s="138">
        <v>517.5</v>
      </c>
      <c r="I162" s="139"/>
      <c r="J162" s="139">
        <f>ROUND(I162*H162,2)</f>
        <v>0</v>
      </c>
      <c r="K162" s="140"/>
      <c r="L162" s="27"/>
      <c r="M162" s="141" t="s">
        <v>1</v>
      </c>
      <c r="N162" s="142" t="s">
        <v>38</v>
      </c>
      <c r="O162" s="143">
        <v>4.9119999999999997E-2</v>
      </c>
      <c r="P162" s="143">
        <f>O162*H162</f>
        <v>25.419599999999999</v>
      </c>
      <c r="Q162" s="143">
        <v>0.25094</v>
      </c>
      <c r="R162" s="143">
        <f>Q162*H162</f>
        <v>129.86144999999999</v>
      </c>
      <c r="S162" s="143">
        <v>0</v>
      </c>
      <c r="T162" s="144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5" t="s">
        <v>110</v>
      </c>
      <c r="AT162" s="145" t="s">
        <v>106</v>
      </c>
      <c r="AU162" s="145" t="s">
        <v>111</v>
      </c>
      <c r="AY162" s="14" t="s">
        <v>104</v>
      </c>
      <c r="BE162" s="146">
        <f>IF(N162="základná",J162,0)</f>
        <v>0</v>
      </c>
      <c r="BF162" s="146">
        <f>IF(N162="znížená",J162,0)</f>
        <v>0</v>
      </c>
      <c r="BG162" s="146">
        <f>IF(N162="zákl. prenesená",J162,0)</f>
        <v>0</v>
      </c>
      <c r="BH162" s="146">
        <f>IF(N162="zníž. prenesená",J162,0)</f>
        <v>0</v>
      </c>
      <c r="BI162" s="146">
        <f>IF(N162="nulová",J162,0)</f>
        <v>0</v>
      </c>
      <c r="BJ162" s="14" t="s">
        <v>111</v>
      </c>
      <c r="BK162" s="146">
        <f>ROUND(I162*H162,2)</f>
        <v>0</v>
      </c>
      <c r="BL162" s="14" t="s">
        <v>110</v>
      </c>
      <c r="BM162" s="145" t="s">
        <v>179</v>
      </c>
    </row>
    <row r="163" spans="1:65" s="2" customFormat="1" ht="24.2" hidden="1" customHeight="1">
      <c r="A163" s="26"/>
      <c r="B163" s="133"/>
      <c r="C163" s="134" t="s">
        <v>180</v>
      </c>
      <c r="D163" s="134" t="s">
        <v>106</v>
      </c>
      <c r="E163" s="135" t="s">
        <v>138</v>
      </c>
      <c r="F163" s="151" t="s">
        <v>139</v>
      </c>
      <c r="G163" s="137" t="s">
        <v>129</v>
      </c>
      <c r="H163" s="138">
        <v>517.5</v>
      </c>
      <c r="I163" s="139"/>
      <c r="J163" s="139">
        <f>ROUND(I163*H163,2)</f>
        <v>0</v>
      </c>
      <c r="K163" s="140"/>
      <c r="L163" s="27"/>
      <c r="M163" s="141" t="s">
        <v>1</v>
      </c>
      <c r="N163" s="142" t="s">
        <v>38</v>
      </c>
      <c r="O163" s="143">
        <v>2.2120000000000001E-2</v>
      </c>
      <c r="P163" s="143">
        <f>O163*H163</f>
        <v>11.447100000000001</v>
      </c>
      <c r="Q163" s="143">
        <v>0.18906999999999999</v>
      </c>
      <c r="R163" s="143">
        <f>Q163*H163</f>
        <v>97.843724999999992</v>
      </c>
      <c r="S163" s="143">
        <v>0</v>
      </c>
      <c r="T163" s="144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5" t="s">
        <v>110</v>
      </c>
      <c r="AT163" s="145" t="s">
        <v>106</v>
      </c>
      <c r="AU163" s="145" t="s">
        <v>111</v>
      </c>
      <c r="AY163" s="14" t="s">
        <v>104</v>
      </c>
      <c r="BE163" s="146">
        <f>IF(N163="základná",J163,0)</f>
        <v>0</v>
      </c>
      <c r="BF163" s="146">
        <f>IF(N163="znížená",J163,0)</f>
        <v>0</v>
      </c>
      <c r="BG163" s="146">
        <f>IF(N163="zákl. prenesená",J163,0)</f>
        <v>0</v>
      </c>
      <c r="BH163" s="146">
        <f>IF(N163="zníž. prenesená",J163,0)</f>
        <v>0</v>
      </c>
      <c r="BI163" s="146">
        <f>IF(N163="nulová",J163,0)</f>
        <v>0</v>
      </c>
      <c r="BJ163" s="14" t="s">
        <v>111</v>
      </c>
      <c r="BK163" s="146">
        <f>ROUND(I163*H163,2)</f>
        <v>0</v>
      </c>
      <c r="BL163" s="14" t="s">
        <v>110</v>
      </c>
      <c r="BM163" s="145" t="s">
        <v>181</v>
      </c>
    </row>
    <row r="164" spans="1:65" s="12" customFormat="1" ht="22.9" hidden="1" customHeight="1">
      <c r="B164" s="121"/>
      <c r="D164" s="122" t="s">
        <v>71</v>
      </c>
      <c r="E164" s="131" t="s">
        <v>141</v>
      </c>
      <c r="F164" s="131" t="s">
        <v>142</v>
      </c>
      <c r="J164" s="132">
        <f>BK164</f>
        <v>0</v>
      </c>
      <c r="L164" s="121"/>
      <c r="M164" s="125"/>
      <c r="N164" s="126"/>
      <c r="O164" s="126"/>
      <c r="P164" s="127">
        <f>SUM(P165:P166)</f>
        <v>15.02853</v>
      </c>
      <c r="Q164" s="126"/>
      <c r="R164" s="127">
        <f>SUM(R165:R166)</f>
        <v>0</v>
      </c>
      <c r="S164" s="126"/>
      <c r="T164" s="128">
        <f>SUM(T165:T166)</f>
        <v>0</v>
      </c>
      <c r="AR164" s="122" t="s">
        <v>77</v>
      </c>
      <c r="AT164" s="129" t="s">
        <v>71</v>
      </c>
      <c r="AU164" s="129" t="s">
        <v>77</v>
      </c>
      <c r="AY164" s="122" t="s">
        <v>104</v>
      </c>
      <c r="BK164" s="130">
        <f>SUM(BK165:BK166)</f>
        <v>0</v>
      </c>
    </row>
    <row r="165" spans="1:65" s="2" customFormat="1" ht="24.2" hidden="1" customHeight="1">
      <c r="A165" s="26"/>
      <c r="B165" s="133"/>
      <c r="C165" s="134" t="s">
        <v>182</v>
      </c>
      <c r="D165" s="134" t="s">
        <v>106</v>
      </c>
      <c r="E165" s="135" t="s">
        <v>144</v>
      </c>
      <c r="F165" s="136" t="s">
        <v>145</v>
      </c>
      <c r="G165" s="137" t="s">
        <v>146</v>
      </c>
      <c r="H165" s="138">
        <v>227.70500000000001</v>
      </c>
      <c r="I165" s="139"/>
      <c r="J165" s="139">
        <f>ROUND(I165*H165,2)</f>
        <v>0</v>
      </c>
      <c r="K165" s="140"/>
      <c r="L165" s="27"/>
      <c r="M165" s="141" t="s">
        <v>1</v>
      </c>
      <c r="N165" s="142" t="s">
        <v>38</v>
      </c>
      <c r="O165" s="143">
        <v>4.7E-2</v>
      </c>
      <c r="P165" s="143">
        <f>O165*H165</f>
        <v>10.702135</v>
      </c>
      <c r="Q165" s="143">
        <v>0</v>
      </c>
      <c r="R165" s="143">
        <f>Q165*H165</f>
        <v>0</v>
      </c>
      <c r="S165" s="143">
        <v>0</v>
      </c>
      <c r="T165" s="144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5" t="s">
        <v>110</v>
      </c>
      <c r="AT165" s="145" t="s">
        <v>106</v>
      </c>
      <c r="AU165" s="145" t="s">
        <v>111</v>
      </c>
      <c r="AY165" s="14" t="s">
        <v>104</v>
      </c>
      <c r="BE165" s="146">
        <f>IF(N165="základná",J165,0)</f>
        <v>0</v>
      </c>
      <c r="BF165" s="146">
        <f>IF(N165="znížená",J165,0)</f>
        <v>0</v>
      </c>
      <c r="BG165" s="146">
        <f>IF(N165="zákl. prenesená",J165,0)</f>
        <v>0</v>
      </c>
      <c r="BH165" s="146">
        <f>IF(N165="zníž. prenesená",J165,0)</f>
        <v>0</v>
      </c>
      <c r="BI165" s="146">
        <f>IF(N165="nulová",J165,0)</f>
        <v>0</v>
      </c>
      <c r="BJ165" s="14" t="s">
        <v>111</v>
      </c>
      <c r="BK165" s="146">
        <f>ROUND(I165*H165,2)</f>
        <v>0</v>
      </c>
      <c r="BL165" s="14" t="s">
        <v>110</v>
      </c>
      <c r="BM165" s="145" t="s">
        <v>183</v>
      </c>
    </row>
    <row r="166" spans="1:65" s="2" customFormat="1" ht="37.9" hidden="1" customHeight="1">
      <c r="A166" s="26"/>
      <c r="B166" s="133"/>
      <c r="C166" s="134" t="s">
        <v>184</v>
      </c>
      <c r="D166" s="134" t="s">
        <v>106</v>
      </c>
      <c r="E166" s="135" t="s">
        <v>149</v>
      </c>
      <c r="F166" s="136" t="s">
        <v>150</v>
      </c>
      <c r="G166" s="137" t="s">
        <v>146</v>
      </c>
      <c r="H166" s="138">
        <v>227.70500000000001</v>
      </c>
      <c r="I166" s="139"/>
      <c r="J166" s="139">
        <f>ROUND(I166*H166,2)</f>
        <v>0</v>
      </c>
      <c r="K166" s="140"/>
      <c r="L166" s="27"/>
      <c r="M166" s="141" t="s">
        <v>1</v>
      </c>
      <c r="N166" s="142" t="s">
        <v>38</v>
      </c>
      <c r="O166" s="143">
        <v>1.9E-2</v>
      </c>
      <c r="P166" s="143">
        <f>O166*H166</f>
        <v>4.3263949999999998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5" t="s">
        <v>110</v>
      </c>
      <c r="AT166" s="145" t="s">
        <v>106</v>
      </c>
      <c r="AU166" s="145" t="s">
        <v>111</v>
      </c>
      <c r="AY166" s="14" t="s">
        <v>104</v>
      </c>
      <c r="BE166" s="146">
        <f>IF(N166="základná",J166,0)</f>
        <v>0</v>
      </c>
      <c r="BF166" s="146">
        <f>IF(N166="znížená",J166,0)</f>
        <v>0</v>
      </c>
      <c r="BG166" s="146">
        <f>IF(N166="zákl. prenesená",J166,0)</f>
        <v>0</v>
      </c>
      <c r="BH166" s="146">
        <f>IF(N166="zníž. prenesená",J166,0)</f>
        <v>0</v>
      </c>
      <c r="BI166" s="146">
        <f>IF(N166="nulová",J166,0)</f>
        <v>0</v>
      </c>
      <c r="BJ166" s="14" t="s">
        <v>111</v>
      </c>
      <c r="BK166" s="146">
        <f>ROUND(I166*H166,2)</f>
        <v>0</v>
      </c>
      <c r="BL166" s="14" t="s">
        <v>110</v>
      </c>
      <c r="BM166" s="145" t="s">
        <v>185</v>
      </c>
    </row>
    <row r="167" spans="1:65" s="12" customFormat="1" ht="25.9" customHeight="1">
      <c r="B167" s="121"/>
      <c r="D167" s="122" t="s">
        <v>71</v>
      </c>
      <c r="E167" s="123" t="s">
        <v>102</v>
      </c>
      <c r="F167" s="123" t="s">
        <v>103</v>
      </c>
      <c r="J167" s="124">
        <f>BK167</f>
        <v>0</v>
      </c>
      <c r="L167" s="121"/>
      <c r="M167" s="125"/>
      <c r="N167" s="126"/>
      <c r="O167" s="126"/>
      <c r="P167" s="127">
        <f>P168+P173+P176</f>
        <v>116.80027783999999</v>
      </c>
      <c r="Q167" s="126"/>
      <c r="R167" s="127">
        <f>R168+R173+R176</f>
        <v>98.481278160000002</v>
      </c>
      <c r="S167" s="126"/>
      <c r="T167" s="128">
        <f>T168+T173+T176</f>
        <v>0</v>
      </c>
      <c r="AR167" s="122" t="s">
        <v>77</v>
      </c>
      <c r="AT167" s="129" t="s">
        <v>71</v>
      </c>
      <c r="AU167" s="129" t="s">
        <v>72</v>
      </c>
      <c r="AY167" s="122" t="s">
        <v>104</v>
      </c>
      <c r="BK167" s="130">
        <f>BK168+BK173+BK176</f>
        <v>0</v>
      </c>
    </row>
    <row r="168" spans="1:65" s="12" customFormat="1" ht="22.9" customHeight="1">
      <c r="B168" s="121"/>
      <c r="D168" s="122" t="s">
        <v>71</v>
      </c>
      <c r="E168" s="131" t="s">
        <v>77</v>
      </c>
      <c r="F168" s="131" t="s">
        <v>219</v>
      </c>
      <c r="J168" s="132">
        <f>BK168</f>
        <v>0</v>
      </c>
      <c r="L168" s="121"/>
      <c r="M168" s="125"/>
      <c r="N168" s="126"/>
      <c r="O168" s="126"/>
      <c r="P168" s="127">
        <f>SUM(P169:P172)</f>
        <v>94.355879999999985</v>
      </c>
      <c r="Q168" s="126"/>
      <c r="R168" s="127">
        <f>SUM(R169:R172)</f>
        <v>0</v>
      </c>
      <c r="S168" s="126"/>
      <c r="T168" s="128">
        <f>SUM(T169:T172)</f>
        <v>0</v>
      </c>
      <c r="AR168" s="122" t="s">
        <v>77</v>
      </c>
      <c r="AT168" s="129" t="s">
        <v>71</v>
      </c>
      <c r="AU168" s="129" t="s">
        <v>77</v>
      </c>
      <c r="AY168" s="122" t="s">
        <v>104</v>
      </c>
      <c r="BK168" s="130">
        <f>SUM(BK169:BK172)</f>
        <v>0</v>
      </c>
    </row>
    <row r="169" spans="1:65" s="2" customFormat="1" ht="24.2" customHeight="1">
      <c r="A169" s="26"/>
      <c r="B169" s="133"/>
      <c r="C169" s="134" t="s">
        <v>77</v>
      </c>
      <c r="D169" s="134" t="s">
        <v>106</v>
      </c>
      <c r="E169" s="135" t="s">
        <v>186</v>
      </c>
      <c r="F169" s="136" t="s">
        <v>187</v>
      </c>
      <c r="G169" s="137" t="s">
        <v>116</v>
      </c>
      <c r="H169" s="138">
        <v>55.875</v>
      </c>
      <c r="I169" s="139">
        <v>0</v>
      </c>
      <c r="J169" s="139">
        <f>ROUND(I169*H169,2)</f>
        <v>0</v>
      </c>
      <c r="K169" s="140"/>
      <c r="L169" s="27"/>
      <c r="M169" s="141" t="s">
        <v>1</v>
      </c>
      <c r="N169" s="142" t="s">
        <v>38</v>
      </c>
      <c r="O169" s="143">
        <v>1.5089999999999999</v>
      </c>
      <c r="P169" s="143">
        <f>O169*H169</f>
        <v>84.315374999999989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45" t="s">
        <v>110</v>
      </c>
      <c r="AT169" s="145" t="s">
        <v>106</v>
      </c>
      <c r="AU169" s="145" t="s">
        <v>111</v>
      </c>
      <c r="AY169" s="14" t="s">
        <v>104</v>
      </c>
      <c r="BE169" s="146">
        <f>IF(N169="základná",J169,0)</f>
        <v>0</v>
      </c>
      <c r="BF169" s="146">
        <f>IF(N169="znížená",J169,0)</f>
        <v>0</v>
      </c>
      <c r="BG169" s="146">
        <f>IF(N169="zákl. prenesená",J169,0)</f>
        <v>0</v>
      </c>
      <c r="BH169" s="146">
        <f>IF(N169="zníž. prenesená",J169,0)</f>
        <v>0</v>
      </c>
      <c r="BI169" s="146">
        <f>IF(N169="nulová",J169,0)</f>
        <v>0</v>
      </c>
      <c r="BJ169" s="14" t="s">
        <v>111</v>
      </c>
      <c r="BK169" s="146">
        <f>ROUND(I169*H169,2)</f>
        <v>0</v>
      </c>
      <c r="BL169" s="14" t="s">
        <v>110</v>
      </c>
      <c r="BM169" s="145" t="s">
        <v>188</v>
      </c>
    </row>
    <row r="170" spans="1:65" s="2" customFormat="1" ht="37.9" customHeight="1">
      <c r="A170" s="26"/>
      <c r="B170" s="133"/>
      <c r="C170" s="134" t="s">
        <v>111</v>
      </c>
      <c r="D170" s="134" t="s">
        <v>106</v>
      </c>
      <c r="E170" s="135" t="s">
        <v>119</v>
      </c>
      <c r="F170" s="136" t="s">
        <v>120</v>
      </c>
      <c r="G170" s="137" t="s">
        <v>116</v>
      </c>
      <c r="H170" s="138">
        <v>41.85</v>
      </c>
      <c r="I170" s="139">
        <v>0</v>
      </c>
      <c r="J170" s="139">
        <f>ROUND(I170*H170,2)</f>
        <v>0</v>
      </c>
      <c r="K170" s="140"/>
      <c r="L170" s="27"/>
      <c r="M170" s="141" t="s">
        <v>1</v>
      </c>
      <c r="N170" s="142" t="s">
        <v>38</v>
      </c>
      <c r="O170" s="143">
        <v>0.08</v>
      </c>
      <c r="P170" s="143">
        <f>O170*H170</f>
        <v>3.3480000000000003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45" t="s">
        <v>110</v>
      </c>
      <c r="AT170" s="145" t="s">
        <v>106</v>
      </c>
      <c r="AU170" s="145" t="s">
        <v>111</v>
      </c>
      <c r="AY170" s="14" t="s">
        <v>104</v>
      </c>
      <c r="BE170" s="146">
        <f>IF(N170="základná",J170,0)</f>
        <v>0</v>
      </c>
      <c r="BF170" s="146">
        <f>IF(N170="znížená",J170,0)</f>
        <v>0</v>
      </c>
      <c r="BG170" s="146">
        <f>IF(N170="zákl. prenesená",J170,0)</f>
        <v>0</v>
      </c>
      <c r="BH170" s="146">
        <f>IF(N170="zníž. prenesená",J170,0)</f>
        <v>0</v>
      </c>
      <c r="BI170" s="146">
        <f>IF(N170="nulová",J170,0)</f>
        <v>0</v>
      </c>
      <c r="BJ170" s="14" t="s">
        <v>111</v>
      </c>
      <c r="BK170" s="146">
        <f>ROUND(I170*H170,2)</f>
        <v>0</v>
      </c>
      <c r="BL170" s="14" t="s">
        <v>110</v>
      </c>
      <c r="BM170" s="145" t="s">
        <v>189</v>
      </c>
    </row>
    <row r="171" spans="1:65" s="2" customFormat="1" ht="24.2" customHeight="1">
      <c r="A171" s="26"/>
      <c r="B171" s="133"/>
      <c r="C171" s="134" t="s">
        <v>190</v>
      </c>
      <c r="D171" s="134" t="s">
        <v>106</v>
      </c>
      <c r="E171" s="135" t="s">
        <v>123</v>
      </c>
      <c r="F171" s="136" t="s">
        <v>124</v>
      </c>
      <c r="G171" s="137" t="s">
        <v>116</v>
      </c>
      <c r="H171" s="138">
        <v>41.85</v>
      </c>
      <c r="I171" s="139">
        <v>0</v>
      </c>
      <c r="J171" s="139">
        <f>ROUND(I171*H171,2)</f>
        <v>0</v>
      </c>
      <c r="K171" s="140"/>
      <c r="L171" s="27"/>
      <c r="M171" s="141" t="s">
        <v>1</v>
      </c>
      <c r="N171" s="142" t="s">
        <v>38</v>
      </c>
      <c r="O171" s="143">
        <v>6.9000000000000006E-2</v>
      </c>
      <c r="P171" s="143">
        <f>O171*H171</f>
        <v>2.8876500000000003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45" t="s">
        <v>110</v>
      </c>
      <c r="AT171" s="145" t="s">
        <v>106</v>
      </c>
      <c r="AU171" s="145" t="s">
        <v>111</v>
      </c>
      <c r="AY171" s="14" t="s">
        <v>104</v>
      </c>
      <c r="BE171" s="146">
        <f>IF(N171="základná",J171,0)</f>
        <v>0</v>
      </c>
      <c r="BF171" s="146">
        <f>IF(N171="znížená",J171,0)</f>
        <v>0</v>
      </c>
      <c r="BG171" s="146">
        <f>IF(N171="zákl. prenesená",J171,0)</f>
        <v>0</v>
      </c>
      <c r="BH171" s="146">
        <f>IF(N171="zníž. prenesená",J171,0)</f>
        <v>0</v>
      </c>
      <c r="BI171" s="146">
        <f>IF(N171="nulová",J171,0)</f>
        <v>0</v>
      </c>
      <c r="BJ171" s="14" t="s">
        <v>111</v>
      </c>
      <c r="BK171" s="146">
        <f>ROUND(I171*H171,2)</f>
        <v>0</v>
      </c>
      <c r="BL171" s="14" t="s">
        <v>110</v>
      </c>
      <c r="BM171" s="145" t="s">
        <v>191</v>
      </c>
    </row>
    <row r="172" spans="1:65" s="2" customFormat="1" ht="14.45" customHeight="1">
      <c r="A172" s="26"/>
      <c r="B172" s="133"/>
      <c r="C172" s="134" t="s">
        <v>110</v>
      </c>
      <c r="D172" s="134" t="s">
        <v>106</v>
      </c>
      <c r="E172" s="135" t="s">
        <v>127</v>
      </c>
      <c r="F172" s="136" t="s">
        <v>128</v>
      </c>
      <c r="G172" s="137" t="s">
        <v>129</v>
      </c>
      <c r="H172" s="138">
        <v>223.815</v>
      </c>
      <c r="I172" s="139">
        <v>0</v>
      </c>
      <c r="J172" s="139">
        <f>ROUND(I172*H172,2)</f>
        <v>0</v>
      </c>
      <c r="K172" s="140"/>
      <c r="L172" s="27"/>
      <c r="M172" s="141" t="s">
        <v>1</v>
      </c>
      <c r="N172" s="142" t="s">
        <v>38</v>
      </c>
      <c r="O172" s="143">
        <v>1.7000000000000001E-2</v>
      </c>
      <c r="P172" s="143">
        <f>O172*H172</f>
        <v>3.8048550000000003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45" t="s">
        <v>110</v>
      </c>
      <c r="AT172" s="145" t="s">
        <v>106</v>
      </c>
      <c r="AU172" s="145" t="s">
        <v>111</v>
      </c>
      <c r="AY172" s="14" t="s">
        <v>104</v>
      </c>
      <c r="BE172" s="146">
        <f>IF(N172="základná",J172,0)</f>
        <v>0</v>
      </c>
      <c r="BF172" s="146">
        <f>IF(N172="znížená",J172,0)</f>
        <v>0</v>
      </c>
      <c r="BG172" s="146">
        <f>IF(N172="zákl. prenesená",J172,0)</f>
        <v>0</v>
      </c>
      <c r="BH172" s="146">
        <f>IF(N172="zníž. prenesená",J172,0)</f>
        <v>0</v>
      </c>
      <c r="BI172" s="146">
        <f>IF(N172="nulová",J172,0)</f>
        <v>0</v>
      </c>
      <c r="BJ172" s="14" t="s">
        <v>111</v>
      </c>
      <c r="BK172" s="146">
        <f>ROUND(I172*H172,2)</f>
        <v>0</v>
      </c>
      <c r="BL172" s="14" t="s">
        <v>110</v>
      </c>
      <c r="BM172" s="145" t="s">
        <v>192</v>
      </c>
    </row>
    <row r="173" spans="1:65" s="12" customFormat="1" ht="22.9" customHeight="1">
      <c r="B173" s="121"/>
      <c r="D173" s="122" t="s">
        <v>71</v>
      </c>
      <c r="E173" s="131" t="s">
        <v>131</v>
      </c>
      <c r="F173" s="131" t="s">
        <v>132</v>
      </c>
      <c r="I173" s="139">
        <v>0</v>
      </c>
      <c r="J173" s="132">
        <f>BK173</f>
        <v>0</v>
      </c>
      <c r="L173" s="121"/>
      <c r="M173" s="125"/>
      <c r="N173" s="126"/>
      <c r="O173" s="126"/>
      <c r="P173" s="127">
        <f>SUM(P174:P175)</f>
        <v>15.944651839999999</v>
      </c>
      <c r="Q173" s="126"/>
      <c r="R173" s="127">
        <f>SUM(R174:R175)</f>
        <v>98.481278160000002</v>
      </c>
      <c r="S173" s="126"/>
      <c r="T173" s="128">
        <f>SUM(T174:T175)</f>
        <v>0</v>
      </c>
      <c r="AR173" s="122" t="s">
        <v>77</v>
      </c>
      <c r="AT173" s="129" t="s">
        <v>71</v>
      </c>
      <c r="AU173" s="129" t="s">
        <v>77</v>
      </c>
      <c r="AY173" s="122" t="s">
        <v>104</v>
      </c>
      <c r="BK173" s="130">
        <f>SUM(BK174:BK175)</f>
        <v>0</v>
      </c>
    </row>
    <row r="174" spans="1:65" s="2" customFormat="1" ht="24.2" customHeight="1">
      <c r="A174" s="26"/>
      <c r="B174" s="133"/>
      <c r="C174" s="134" t="s">
        <v>193</v>
      </c>
      <c r="D174" s="134" t="s">
        <v>106</v>
      </c>
      <c r="E174" s="135" t="s">
        <v>134</v>
      </c>
      <c r="F174" s="136" t="s">
        <v>135</v>
      </c>
      <c r="G174" s="137" t="s">
        <v>129</v>
      </c>
      <c r="H174" s="138">
        <v>223.816</v>
      </c>
      <c r="I174" s="139">
        <v>0</v>
      </c>
      <c r="J174" s="139">
        <f>ROUND(I174*H174,2)</f>
        <v>0</v>
      </c>
      <c r="K174" s="140"/>
      <c r="L174" s="27"/>
      <c r="M174" s="141" t="s">
        <v>1</v>
      </c>
      <c r="N174" s="142" t="s">
        <v>38</v>
      </c>
      <c r="O174" s="143">
        <v>4.9119999999999997E-2</v>
      </c>
      <c r="P174" s="143">
        <f>O174*H174</f>
        <v>10.993841919999999</v>
      </c>
      <c r="Q174" s="143">
        <v>0.25094</v>
      </c>
      <c r="R174" s="143">
        <f>Q174*H174</f>
        <v>56.164387040000001</v>
      </c>
      <c r="S174" s="143">
        <v>0</v>
      </c>
      <c r="T174" s="144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45" t="s">
        <v>110</v>
      </c>
      <c r="AT174" s="145" t="s">
        <v>106</v>
      </c>
      <c r="AU174" s="145" t="s">
        <v>111</v>
      </c>
      <c r="AY174" s="14" t="s">
        <v>104</v>
      </c>
      <c r="BE174" s="146">
        <f>IF(N174="základná",J174,0)</f>
        <v>0</v>
      </c>
      <c r="BF174" s="146">
        <f>IF(N174="znížená",J174,0)</f>
        <v>0</v>
      </c>
      <c r="BG174" s="146">
        <f>IF(N174="zákl. prenesená",J174,0)</f>
        <v>0</v>
      </c>
      <c r="BH174" s="146">
        <f>IF(N174="zníž. prenesená",J174,0)</f>
        <v>0</v>
      </c>
      <c r="BI174" s="146">
        <f>IF(N174="nulová",J174,0)</f>
        <v>0</v>
      </c>
      <c r="BJ174" s="14" t="s">
        <v>111</v>
      </c>
      <c r="BK174" s="146">
        <f>ROUND(I174*H174,2)</f>
        <v>0</v>
      </c>
      <c r="BL174" s="14" t="s">
        <v>110</v>
      </c>
      <c r="BM174" s="145" t="s">
        <v>194</v>
      </c>
    </row>
    <row r="175" spans="1:65" s="2" customFormat="1" ht="24.2" customHeight="1">
      <c r="A175" s="26"/>
      <c r="B175" s="133"/>
      <c r="C175" s="134" t="s">
        <v>195</v>
      </c>
      <c r="D175" s="134" t="s">
        <v>106</v>
      </c>
      <c r="E175" s="135" t="s">
        <v>138</v>
      </c>
      <c r="F175" s="151" t="s">
        <v>139</v>
      </c>
      <c r="G175" s="137" t="s">
        <v>129</v>
      </c>
      <c r="H175" s="138">
        <v>223.816</v>
      </c>
      <c r="I175" s="139">
        <v>0</v>
      </c>
      <c r="J175" s="139">
        <f>ROUND(I175*H175,2)</f>
        <v>0</v>
      </c>
      <c r="K175" s="140"/>
      <c r="L175" s="27"/>
      <c r="M175" s="141" t="s">
        <v>1</v>
      </c>
      <c r="N175" s="142" t="s">
        <v>38</v>
      </c>
      <c r="O175" s="143">
        <v>2.2120000000000001E-2</v>
      </c>
      <c r="P175" s="143">
        <f>O175*H175</f>
        <v>4.9508099200000002</v>
      </c>
      <c r="Q175" s="143">
        <v>0.18906999999999999</v>
      </c>
      <c r="R175" s="143">
        <f>Q175*H175</f>
        <v>42.316891120000001</v>
      </c>
      <c r="S175" s="143">
        <v>0</v>
      </c>
      <c r="T175" s="144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45" t="s">
        <v>110</v>
      </c>
      <c r="AT175" s="145" t="s">
        <v>106</v>
      </c>
      <c r="AU175" s="145" t="s">
        <v>111</v>
      </c>
      <c r="AY175" s="14" t="s">
        <v>104</v>
      </c>
      <c r="BE175" s="146">
        <f>IF(N175="základná",J175,0)</f>
        <v>0</v>
      </c>
      <c r="BF175" s="146">
        <f>IF(N175="znížená",J175,0)</f>
        <v>0</v>
      </c>
      <c r="BG175" s="146">
        <f>IF(N175="zákl. prenesená",J175,0)</f>
        <v>0</v>
      </c>
      <c r="BH175" s="146">
        <f>IF(N175="zníž. prenesená",J175,0)</f>
        <v>0</v>
      </c>
      <c r="BI175" s="146">
        <f>IF(N175="nulová",J175,0)</f>
        <v>0</v>
      </c>
      <c r="BJ175" s="14" t="s">
        <v>111</v>
      </c>
      <c r="BK175" s="146">
        <f>ROUND(I175*H175,2)</f>
        <v>0</v>
      </c>
      <c r="BL175" s="14" t="s">
        <v>110</v>
      </c>
      <c r="BM175" s="145" t="s">
        <v>196</v>
      </c>
    </row>
    <row r="176" spans="1:65" s="12" customFormat="1" ht="22.9" customHeight="1">
      <c r="B176" s="121"/>
      <c r="D176" s="122" t="s">
        <v>71</v>
      </c>
      <c r="E176" s="131" t="s">
        <v>141</v>
      </c>
      <c r="F176" s="131" t="s">
        <v>142</v>
      </c>
      <c r="I176" s="139">
        <v>0</v>
      </c>
      <c r="J176" s="132">
        <f>BK176</f>
        <v>0</v>
      </c>
      <c r="L176" s="121"/>
      <c r="M176" s="125"/>
      <c r="N176" s="126"/>
      <c r="O176" s="126"/>
      <c r="P176" s="127">
        <f>SUM(P177:P178)</f>
        <v>6.499746</v>
      </c>
      <c r="Q176" s="126"/>
      <c r="R176" s="127">
        <f>SUM(R177:R178)</f>
        <v>0</v>
      </c>
      <c r="S176" s="126"/>
      <c r="T176" s="128">
        <f>SUM(T177:T178)</f>
        <v>0</v>
      </c>
      <c r="AR176" s="122" t="s">
        <v>77</v>
      </c>
      <c r="AT176" s="129" t="s">
        <v>71</v>
      </c>
      <c r="AU176" s="129" t="s">
        <v>77</v>
      </c>
      <c r="AY176" s="122" t="s">
        <v>104</v>
      </c>
      <c r="BK176" s="130">
        <f>SUM(BK177:BK178)</f>
        <v>0</v>
      </c>
    </row>
    <row r="177" spans="1:65" s="2" customFormat="1" ht="24.2" customHeight="1">
      <c r="A177" s="26"/>
      <c r="B177" s="133"/>
      <c r="C177" s="134" t="s">
        <v>197</v>
      </c>
      <c r="D177" s="134" t="s">
        <v>106</v>
      </c>
      <c r="E177" s="135" t="s">
        <v>144</v>
      </c>
      <c r="F177" s="136" t="s">
        <v>145</v>
      </c>
      <c r="G177" s="137" t="s">
        <v>146</v>
      </c>
      <c r="H177" s="138">
        <v>98.480999999999995</v>
      </c>
      <c r="I177" s="139">
        <v>0</v>
      </c>
      <c r="J177" s="139">
        <f>ROUND(I177*H177,2)</f>
        <v>0</v>
      </c>
      <c r="K177" s="140"/>
      <c r="L177" s="27"/>
      <c r="M177" s="141" t="s">
        <v>1</v>
      </c>
      <c r="N177" s="142" t="s">
        <v>38</v>
      </c>
      <c r="O177" s="143">
        <v>4.7E-2</v>
      </c>
      <c r="P177" s="143">
        <f>O177*H177</f>
        <v>4.6286069999999997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45" t="s">
        <v>110</v>
      </c>
      <c r="AT177" s="145" t="s">
        <v>106</v>
      </c>
      <c r="AU177" s="145" t="s">
        <v>111</v>
      </c>
      <c r="AY177" s="14" t="s">
        <v>104</v>
      </c>
      <c r="BE177" s="146">
        <f>IF(N177="základná",J177,0)</f>
        <v>0</v>
      </c>
      <c r="BF177" s="146">
        <f>IF(N177="znížená",J177,0)</f>
        <v>0</v>
      </c>
      <c r="BG177" s="146">
        <f>IF(N177="zákl. prenesená",J177,0)</f>
        <v>0</v>
      </c>
      <c r="BH177" s="146">
        <f>IF(N177="zníž. prenesená",J177,0)</f>
        <v>0</v>
      </c>
      <c r="BI177" s="146">
        <f>IF(N177="nulová",J177,0)</f>
        <v>0</v>
      </c>
      <c r="BJ177" s="14" t="s">
        <v>111</v>
      </c>
      <c r="BK177" s="146">
        <f>ROUND(I177*H177,2)</f>
        <v>0</v>
      </c>
      <c r="BL177" s="14" t="s">
        <v>110</v>
      </c>
      <c r="BM177" s="145" t="s">
        <v>198</v>
      </c>
    </row>
    <row r="178" spans="1:65" s="2" customFormat="1" ht="37.9" customHeight="1">
      <c r="A178" s="26"/>
      <c r="B178" s="133"/>
      <c r="C178" s="134" t="s">
        <v>199</v>
      </c>
      <c r="D178" s="134" t="s">
        <v>106</v>
      </c>
      <c r="E178" s="135" t="s">
        <v>149</v>
      </c>
      <c r="F178" s="136" t="s">
        <v>150</v>
      </c>
      <c r="G178" s="137" t="s">
        <v>146</v>
      </c>
      <c r="H178" s="138">
        <v>98.480999999999995</v>
      </c>
      <c r="I178" s="139">
        <v>0</v>
      </c>
      <c r="J178" s="139">
        <f>ROUND(I178*H178,2)</f>
        <v>0</v>
      </c>
      <c r="K178" s="140"/>
      <c r="L178" s="27"/>
      <c r="M178" s="141" t="s">
        <v>1</v>
      </c>
      <c r="N178" s="142" t="s">
        <v>38</v>
      </c>
      <c r="O178" s="143">
        <v>1.9E-2</v>
      </c>
      <c r="P178" s="143">
        <f>O178*H178</f>
        <v>1.8711389999999999</v>
      </c>
      <c r="Q178" s="143">
        <v>0</v>
      </c>
      <c r="R178" s="143">
        <f>Q178*H178</f>
        <v>0</v>
      </c>
      <c r="S178" s="143">
        <v>0</v>
      </c>
      <c r="T178" s="144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45" t="s">
        <v>110</v>
      </c>
      <c r="AT178" s="145" t="s">
        <v>106</v>
      </c>
      <c r="AU178" s="145" t="s">
        <v>111</v>
      </c>
      <c r="AY178" s="14" t="s">
        <v>104</v>
      </c>
      <c r="BE178" s="146">
        <f>IF(N178="základná",J178,0)</f>
        <v>0</v>
      </c>
      <c r="BF178" s="146">
        <f>IF(N178="znížená",J178,0)</f>
        <v>0</v>
      </c>
      <c r="BG178" s="146">
        <f>IF(N178="zákl. prenesená",J178,0)</f>
        <v>0</v>
      </c>
      <c r="BH178" s="146">
        <f>IF(N178="zníž. prenesená",J178,0)</f>
        <v>0</v>
      </c>
      <c r="BI178" s="146">
        <f>IF(N178="nulová",J178,0)</f>
        <v>0</v>
      </c>
      <c r="BJ178" s="14" t="s">
        <v>111</v>
      </c>
      <c r="BK178" s="146">
        <f>ROUND(I178*H178,2)</f>
        <v>0</v>
      </c>
      <c r="BL178" s="14" t="s">
        <v>110</v>
      </c>
      <c r="BM178" s="145" t="s">
        <v>200</v>
      </c>
    </row>
    <row r="179" spans="1:65" s="12" customFormat="1" ht="25.9" customHeight="1">
      <c r="B179" s="121"/>
      <c r="D179" s="122" t="s">
        <v>71</v>
      </c>
      <c r="E179" s="123" t="s">
        <v>201</v>
      </c>
      <c r="F179" s="123" t="s">
        <v>202</v>
      </c>
      <c r="I179" s="139">
        <v>0</v>
      </c>
      <c r="J179" s="124">
        <f>BK179</f>
        <v>0</v>
      </c>
      <c r="L179" s="121"/>
      <c r="M179" s="125"/>
      <c r="N179" s="126"/>
      <c r="O179" s="126"/>
      <c r="P179" s="127">
        <f>SUM(P180:P182)</f>
        <v>0</v>
      </c>
      <c r="Q179" s="126"/>
      <c r="R179" s="127">
        <f>SUM(R180:R182)</f>
        <v>0</v>
      </c>
      <c r="S179" s="126"/>
      <c r="T179" s="128">
        <f>SUM(T180:T182)</f>
        <v>0</v>
      </c>
      <c r="AR179" s="122" t="s">
        <v>131</v>
      </c>
      <c r="AT179" s="129" t="s">
        <v>71</v>
      </c>
      <c r="AU179" s="129" t="s">
        <v>72</v>
      </c>
      <c r="AY179" s="122" t="s">
        <v>104</v>
      </c>
      <c r="BK179" s="130">
        <f>SUM(BK180:BK182)</f>
        <v>0</v>
      </c>
    </row>
    <row r="180" spans="1:65" s="2" customFormat="1" ht="24.2" customHeight="1">
      <c r="A180" s="26"/>
      <c r="B180" s="133"/>
      <c r="C180" s="134" t="s">
        <v>203</v>
      </c>
      <c r="D180" s="134" t="s">
        <v>106</v>
      </c>
      <c r="E180" s="135" t="s">
        <v>204</v>
      </c>
      <c r="F180" s="151" t="s">
        <v>205</v>
      </c>
      <c r="G180" s="137" t="s">
        <v>206</v>
      </c>
      <c r="H180" s="138">
        <v>1</v>
      </c>
      <c r="I180" s="139">
        <v>0</v>
      </c>
      <c r="J180" s="139">
        <f>ROUND(I180*H180,2)</f>
        <v>0</v>
      </c>
      <c r="K180" s="140"/>
      <c r="L180" s="27"/>
      <c r="M180" s="141" t="s">
        <v>1</v>
      </c>
      <c r="N180" s="142" t="s">
        <v>38</v>
      </c>
      <c r="O180" s="143">
        <v>0</v>
      </c>
      <c r="P180" s="143">
        <f>O180*H180</f>
        <v>0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45" t="s">
        <v>207</v>
      </c>
      <c r="AT180" s="145" t="s">
        <v>106</v>
      </c>
      <c r="AU180" s="145" t="s">
        <v>77</v>
      </c>
      <c r="AY180" s="14" t="s">
        <v>104</v>
      </c>
      <c r="BE180" s="146">
        <f>IF(N180="základná",J180,0)</f>
        <v>0</v>
      </c>
      <c r="BF180" s="146">
        <f>IF(N180="znížená",J180,0)</f>
        <v>0</v>
      </c>
      <c r="BG180" s="146">
        <f>IF(N180="zákl. prenesená",J180,0)</f>
        <v>0</v>
      </c>
      <c r="BH180" s="146">
        <f>IF(N180="zníž. prenesená",J180,0)</f>
        <v>0</v>
      </c>
      <c r="BI180" s="146">
        <f>IF(N180="nulová",J180,0)</f>
        <v>0</v>
      </c>
      <c r="BJ180" s="14" t="s">
        <v>111</v>
      </c>
      <c r="BK180" s="146">
        <f>ROUND(I180*H180,2)</f>
        <v>0</v>
      </c>
      <c r="BL180" s="14" t="s">
        <v>207</v>
      </c>
      <c r="BM180" s="145" t="s">
        <v>208</v>
      </c>
    </row>
    <row r="181" spans="1:65" s="2" customFormat="1" ht="24.2" customHeight="1">
      <c r="A181" s="26"/>
      <c r="B181" s="133"/>
      <c r="C181" s="134" t="s">
        <v>209</v>
      </c>
      <c r="D181" s="134" t="s">
        <v>106</v>
      </c>
      <c r="E181" s="135" t="s">
        <v>210</v>
      </c>
      <c r="F181" s="136" t="s">
        <v>211</v>
      </c>
      <c r="G181" s="137" t="s">
        <v>206</v>
      </c>
      <c r="H181" s="138">
        <v>1</v>
      </c>
      <c r="I181" s="139">
        <v>0</v>
      </c>
      <c r="J181" s="139">
        <f>ROUND(I181*H181,2)</f>
        <v>0</v>
      </c>
      <c r="K181" s="140"/>
      <c r="L181" s="27"/>
      <c r="M181" s="141" t="s">
        <v>1</v>
      </c>
      <c r="N181" s="142" t="s">
        <v>38</v>
      </c>
      <c r="O181" s="143">
        <v>0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45" t="s">
        <v>207</v>
      </c>
      <c r="AT181" s="145" t="s">
        <v>106</v>
      </c>
      <c r="AU181" s="145" t="s">
        <v>77</v>
      </c>
      <c r="AY181" s="14" t="s">
        <v>104</v>
      </c>
      <c r="BE181" s="146">
        <f>IF(N181="základná",J181,0)</f>
        <v>0</v>
      </c>
      <c r="BF181" s="146">
        <f>IF(N181="znížená",J181,0)</f>
        <v>0</v>
      </c>
      <c r="BG181" s="146">
        <f>IF(N181="zákl. prenesená",J181,0)</f>
        <v>0</v>
      </c>
      <c r="BH181" s="146">
        <f>IF(N181="zníž. prenesená",J181,0)</f>
        <v>0</v>
      </c>
      <c r="BI181" s="146">
        <f>IF(N181="nulová",J181,0)</f>
        <v>0</v>
      </c>
      <c r="BJ181" s="14" t="s">
        <v>111</v>
      </c>
      <c r="BK181" s="146">
        <f>ROUND(I181*H181,2)</f>
        <v>0</v>
      </c>
      <c r="BL181" s="14" t="s">
        <v>207</v>
      </c>
      <c r="BM181" s="145" t="s">
        <v>212</v>
      </c>
    </row>
    <row r="182" spans="1:65" s="2" customFormat="1" ht="37.9" customHeight="1">
      <c r="A182" s="26"/>
      <c r="B182" s="133"/>
      <c r="C182" s="134" t="s">
        <v>213</v>
      </c>
      <c r="D182" s="134" t="s">
        <v>106</v>
      </c>
      <c r="E182" s="135" t="s">
        <v>214</v>
      </c>
      <c r="F182" s="136" t="s">
        <v>217</v>
      </c>
      <c r="G182" s="137" t="s">
        <v>206</v>
      </c>
      <c r="H182" s="138">
        <v>1</v>
      </c>
      <c r="I182" s="139">
        <v>0</v>
      </c>
      <c r="J182" s="139">
        <f>ROUND(I182*H182,2)</f>
        <v>0</v>
      </c>
      <c r="K182" s="140"/>
      <c r="L182" s="27"/>
      <c r="M182" s="147" t="s">
        <v>1</v>
      </c>
      <c r="N182" s="148" t="s">
        <v>38</v>
      </c>
      <c r="O182" s="149">
        <v>0</v>
      </c>
      <c r="P182" s="149">
        <f>O182*H182</f>
        <v>0</v>
      </c>
      <c r="Q182" s="149">
        <v>0</v>
      </c>
      <c r="R182" s="149">
        <f>Q182*H182</f>
        <v>0</v>
      </c>
      <c r="S182" s="149">
        <v>0</v>
      </c>
      <c r="T182" s="150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45" t="s">
        <v>207</v>
      </c>
      <c r="AT182" s="145" t="s">
        <v>106</v>
      </c>
      <c r="AU182" s="145" t="s">
        <v>77</v>
      </c>
      <c r="AY182" s="14" t="s">
        <v>104</v>
      </c>
      <c r="BE182" s="146">
        <f>IF(N182="základná",J182,0)</f>
        <v>0</v>
      </c>
      <c r="BF182" s="146">
        <f>IF(N182="znížená",J182,0)</f>
        <v>0</v>
      </c>
      <c r="BG182" s="146">
        <f>IF(N182="zákl. prenesená",J182,0)</f>
        <v>0</v>
      </c>
      <c r="BH182" s="146">
        <f>IF(N182="zníž. prenesená",J182,0)</f>
        <v>0</v>
      </c>
      <c r="BI182" s="146">
        <f>IF(N182="nulová",J182,0)</f>
        <v>0</v>
      </c>
      <c r="BJ182" s="14" t="s">
        <v>111</v>
      </c>
      <c r="BK182" s="146">
        <f>ROUND(I182*H182,2)</f>
        <v>0</v>
      </c>
      <c r="BL182" s="14" t="s">
        <v>207</v>
      </c>
      <c r="BM182" s="145" t="s">
        <v>215</v>
      </c>
    </row>
    <row r="183" spans="1:65" s="2" customFormat="1" ht="6.95" customHeight="1">
      <c r="A183" s="26"/>
      <c r="B183" s="41"/>
      <c r="C183" s="42"/>
      <c r="D183" s="42"/>
      <c r="E183" s="42"/>
      <c r="F183" s="42"/>
      <c r="G183" s="42"/>
      <c r="H183" s="42"/>
      <c r="I183" s="42"/>
      <c r="J183" s="42"/>
      <c r="K183" s="42"/>
      <c r="L183" s="27"/>
      <c r="M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</row>
  </sheetData>
  <autoFilter ref="C128:K182"/>
  <mergeCells count="6">
    <mergeCell ref="E121:H121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MESTO-10-2020 - Cyklistic...</vt:lpstr>
      <vt:lpstr>'MESTO-10-2020 - Cyklistic...'!Názvy_tlače</vt:lpstr>
      <vt:lpstr>'Rekapitulácia stavby'!Názvy_tlače</vt:lpstr>
      <vt:lpstr>'MESTO-10-2020 - Cyklistic...'!Oblasť_tlače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Mgr. Martina Klacek</cp:lastModifiedBy>
  <dcterms:created xsi:type="dcterms:W3CDTF">2020-10-07T09:22:29Z</dcterms:created>
  <dcterms:modified xsi:type="dcterms:W3CDTF">2021-03-22T12:23:16Z</dcterms:modified>
</cp:coreProperties>
</file>