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bos.hovan\SATES\Stavby - Dokumenty\Cenové ponuky\Mestá\Púchov\21.11.19 - Úprava križovatky (Komenského a J. Kráľa), Púchov\R\"/>
    </mc:Choice>
  </mc:AlternateContent>
  <bookViews>
    <workbookView xWindow="0" yWindow="0" windowWidth="0" windowHeight="0"/>
  </bookViews>
  <sheets>
    <sheet name="Rekapitulácia stavby" sheetId="1" r:id="rId1"/>
    <sheet name="S21-057-SO01 - Chodník 1,..." sheetId="2" r:id="rId2"/>
    <sheet name="S21-057-SO02 - Osvetlenie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'S21-057-SO01 - Chodník 1,...'!$C$124:$K$245</definedName>
    <definedName name="_xlnm.Print_Area" localSheetId="1">'S21-057-SO01 - Chodník 1,...'!$C$4:$J$76,'S21-057-SO01 - Chodník 1,...'!$C$112:$J$245</definedName>
    <definedName name="_xlnm.Print_Titles" localSheetId="1">'S21-057-SO01 - Chodník 1,...'!$124:$124</definedName>
    <definedName name="_xlnm._FilterDatabase" localSheetId="2" hidden="1">'S21-057-SO02 - Osvetlenie'!$C$118:$K$174</definedName>
    <definedName name="_xlnm.Print_Area" localSheetId="2">'S21-057-SO02 - Osvetlenie'!$C$4:$J$76,'S21-057-SO02 - Osvetlenie'!$C$106:$J$174</definedName>
    <definedName name="_xlnm.Print_Titles" localSheetId="2">'S21-057-SO02 - Osvetlenie'!$118:$118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1"/>
  <c r="BH121"/>
  <c r="BG121"/>
  <c r="BE121"/>
  <c r="T121"/>
  <c r="T120"/>
  <c r="R121"/>
  <c r="R120"/>
  <c r="P121"/>
  <c r="P120"/>
  <c r="J116"/>
  <c r="F116"/>
  <c r="J115"/>
  <c r="F115"/>
  <c r="F113"/>
  <c r="E111"/>
  <c r="J92"/>
  <c r="F92"/>
  <c r="J91"/>
  <c r="F91"/>
  <c r="F89"/>
  <c r="E87"/>
  <c r="J12"/>
  <c r="J89"/>
  <c r="E7"/>
  <c r="E109"/>
  <c i="2" r="J37"/>
  <c r="J36"/>
  <c i="1" r="AY95"/>
  <c i="2" r="J35"/>
  <c i="1" r="AX95"/>
  <c i="2"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T201"/>
  <c r="R202"/>
  <c r="R201"/>
  <c r="P202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F122"/>
  <c r="J121"/>
  <c r="F121"/>
  <c r="F119"/>
  <c r="E117"/>
  <c r="J92"/>
  <c r="F92"/>
  <c r="J91"/>
  <c r="F91"/>
  <c r="F89"/>
  <c r="E87"/>
  <c r="J12"/>
  <c r="J119"/>
  <c r="E7"/>
  <c r="E85"/>
  <c i="1" r="L90"/>
  <c r="AM90"/>
  <c r="AM89"/>
  <c r="L89"/>
  <c r="AM87"/>
  <c r="L87"/>
  <c r="L85"/>
  <c r="L84"/>
  <c i="2" r="J245"/>
  <c r="J243"/>
  <c r="BK242"/>
  <c r="BK241"/>
  <c r="J237"/>
  <c r="J235"/>
  <c r="J231"/>
  <c r="BK229"/>
  <c r="BK226"/>
  <c r="BK223"/>
  <c r="BK213"/>
  <c r="J211"/>
  <c r="J209"/>
  <c r="J205"/>
  <c r="BK200"/>
  <c r="BK197"/>
  <c r="J195"/>
  <c r="J192"/>
  <c r="BK189"/>
  <c r="BK185"/>
  <c r="BK174"/>
  <c r="BK170"/>
  <c r="J165"/>
  <c r="J161"/>
  <c r="BK157"/>
  <c r="J150"/>
  <c r="J146"/>
  <c r="BK140"/>
  <c r="BK130"/>
  <c r="J241"/>
  <c r="BK239"/>
  <c r="BK236"/>
  <c r="BK233"/>
  <c r="J229"/>
  <c r="J223"/>
  <c r="BK220"/>
  <c r="BK217"/>
  <c r="BK212"/>
  <c r="BK209"/>
  <c r="J206"/>
  <c r="J199"/>
  <c r="BK194"/>
  <c r="J191"/>
  <c r="J183"/>
  <c r="BK179"/>
  <c r="J171"/>
  <c r="BK164"/>
  <c r="BK161"/>
  <c r="BK158"/>
  <c r="J155"/>
  <c r="J153"/>
  <c r="BK150"/>
  <c r="BK146"/>
  <c r="J143"/>
  <c r="J140"/>
  <c r="BK136"/>
  <c r="J133"/>
  <c r="J130"/>
  <c r="BK238"/>
  <c r="BK232"/>
  <c r="BK230"/>
  <c r="BK225"/>
  <c r="J222"/>
  <c r="J217"/>
  <c r="BK215"/>
  <c r="BK204"/>
  <c r="J200"/>
  <c r="J197"/>
  <c r="BK188"/>
  <c r="BK186"/>
  <c r="J182"/>
  <c r="J178"/>
  <c r="J174"/>
  <c r="J169"/>
  <c r="BK166"/>
  <c r="J164"/>
  <c r="J156"/>
  <c r="J151"/>
  <c r="J148"/>
  <c r="BK142"/>
  <c r="J138"/>
  <c r="J134"/>
  <c r="BK133"/>
  <c r="BK129"/>
  <c i="3" r="BK174"/>
  <c r="J171"/>
  <c r="BK163"/>
  <c r="BK159"/>
  <c r="J154"/>
  <c r="BK153"/>
  <c r="BK142"/>
  <c r="BK140"/>
  <c r="BK137"/>
  <c r="BK128"/>
  <c r="BK123"/>
  <c r="BK170"/>
  <c r="BK167"/>
  <c r="BK162"/>
  <c r="J153"/>
  <c r="BK149"/>
  <c r="J146"/>
  <c r="J141"/>
  <c r="J134"/>
  <c r="BK130"/>
  <c r="BK127"/>
  <c r="BK124"/>
  <c r="J174"/>
  <c r="J170"/>
  <c r="J166"/>
  <c r="J163"/>
  <c r="J159"/>
  <c r="BK155"/>
  <c r="BK151"/>
  <c r="J147"/>
  <c r="BK144"/>
  <c r="J139"/>
  <c r="BK136"/>
  <c r="J133"/>
  <c r="J127"/>
  <c r="BK126"/>
  <c i="2" r="BK245"/>
  <c r="BK243"/>
  <c r="J242"/>
  <c r="BK240"/>
  <c r="J238"/>
  <c r="J236"/>
  <c r="J233"/>
  <c r="J230"/>
  <c r="J227"/>
  <c r="J225"/>
  <c r="BK219"/>
  <c r="J212"/>
  <c r="BK210"/>
  <c r="BK207"/>
  <c r="J204"/>
  <c r="BK199"/>
  <c r="J196"/>
  <c r="BK193"/>
  <c r="J190"/>
  <c r="BK187"/>
  <c r="J179"/>
  <c r="BK173"/>
  <c r="BK169"/>
  <c r="BK163"/>
  <c r="J160"/>
  <c r="BK154"/>
  <c r="BK148"/>
  <c r="BK144"/>
  <c r="J139"/>
  <c r="BK128"/>
  <c r="J240"/>
  <c r="BK237"/>
  <c r="J234"/>
  <c r="J232"/>
  <c r="J224"/>
  <c r="BK218"/>
  <c r="BK216"/>
  <c r="J213"/>
  <c r="J210"/>
  <c r="J207"/>
  <c r="BK202"/>
  <c r="BK195"/>
  <c r="BK192"/>
  <c r="J186"/>
  <c r="J181"/>
  <c r="J175"/>
  <c r="BK167"/>
  <c r="J163"/>
  <c r="BK160"/>
  <c r="BK156"/>
  <c r="J152"/>
  <c r="BK149"/>
  <c r="J144"/>
  <c r="BK141"/>
  <c r="BK137"/>
  <c r="BK134"/>
  <c r="BK131"/>
  <c r="J129"/>
  <c r="BK235"/>
  <c r="BK231"/>
  <c r="J226"/>
  <c r="BK224"/>
  <c r="J220"/>
  <c r="J216"/>
  <c r="BK214"/>
  <c r="J202"/>
  <c r="J198"/>
  <c r="J194"/>
  <c r="J189"/>
  <c r="J187"/>
  <c r="BK183"/>
  <c r="BK181"/>
  <c r="BK175"/>
  <c r="J170"/>
  <c r="BK168"/>
  <c r="BK165"/>
  <c r="J158"/>
  <c r="BK155"/>
  <c r="BK152"/>
  <c r="J149"/>
  <c r="BK143"/>
  <c r="J141"/>
  <c r="BK139"/>
  <c r="J135"/>
  <c r="BK132"/>
  <c r="J128"/>
  <c i="3" r="BK172"/>
  <c r="BK166"/>
  <c r="J160"/>
  <c r="J156"/>
  <c r="BK150"/>
  <c r="BK145"/>
  <c r="BK141"/>
  <c r="BK138"/>
  <c r="J131"/>
  <c r="J125"/>
  <c r="J121"/>
  <c r="J169"/>
  <c r="BK165"/>
  <c r="BK160"/>
  <c r="J152"/>
  <c r="BK147"/>
  <c r="J143"/>
  <c r="J136"/>
  <c r="BK133"/>
  <c r="BK129"/>
  <c r="J126"/>
  <c r="BK121"/>
  <c r="BK171"/>
  <c r="BK168"/>
  <c r="J164"/>
  <c r="BK161"/>
  <c r="BK156"/>
  <c r="BK152"/>
  <c r="J149"/>
  <c r="J145"/>
  <c r="J140"/>
  <c r="J137"/>
  <c r="BK134"/>
  <c r="J130"/>
  <c i="2" r="BK244"/>
  <c r="J239"/>
  <c r="BK234"/>
  <c r="BK228"/>
  <c r="J218"/>
  <c r="BK206"/>
  <c r="BK198"/>
  <c r="BK191"/>
  <c r="BK178"/>
  <c r="BK171"/>
  <c r="J166"/>
  <c r="J162"/>
  <c r="J159"/>
  <c r="J147"/>
  <c r="J137"/>
  <c i="1" r="AS94"/>
  <c i="2" r="BK227"/>
  <c r="BK222"/>
  <c r="J215"/>
  <c r="J214"/>
  <c r="BK211"/>
  <c r="J208"/>
  <c r="BK205"/>
  <c r="BK196"/>
  <c r="J193"/>
  <c r="J188"/>
  <c r="BK182"/>
  <c r="BK176"/>
  <c r="J173"/>
  <c r="J168"/>
  <c r="BK162"/>
  <c r="BK159"/>
  <c r="J157"/>
  <c r="J154"/>
  <c r="BK151"/>
  <c r="BK147"/>
  <c r="J145"/>
  <c r="J142"/>
  <c r="BK138"/>
  <c r="BK135"/>
  <c r="J132"/>
  <c r="J244"/>
  <c r="J228"/>
  <c r="J219"/>
  <c r="BK208"/>
  <c r="BK190"/>
  <c r="J185"/>
  <c r="J176"/>
  <c r="J167"/>
  <c r="BK153"/>
  <c r="BK145"/>
  <c r="J136"/>
  <c r="J131"/>
  <c i="3" r="J173"/>
  <c r="J167"/>
  <c r="J161"/>
  <c r="J157"/>
  <c r="BK148"/>
  <c r="BK139"/>
  <c r="BK132"/>
  <c r="J129"/>
  <c r="J124"/>
  <c r="BK173"/>
  <c r="J168"/>
  <c r="BK164"/>
  <c r="J155"/>
  <c r="J151"/>
  <c r="J148"/>
  <c r="J144"/>
  <c r="J142"/>
  <c r="J135"/>
  <c r="J132"/>
  <c r="J128"/>
  <c r="BK125"/>
  <c r="J123"/>
  <c r="J172"/>
  <c r="BK169"/>
  <c r="J165"/>
  <c r="J162"/>
  <c r="BK157"/>
  <c r="BK154"/>
  <c r="J150"/>
  <c r="BK146"/>
  <c r="BK143"/>
  <c r="J138"/>
  <c r="BK135"/>
  <c r="BK131"/>
  <c i="2" l="1" r="P127"/>
  <c r="R172"/>
  <c r="BK177"/>
  <c r="J177"/>
  <c r="J100"/>
  <c r="R177"/>
  <c r="P180"/>
  <c r="R180"/>
  <c r="T180"/>
  <c r="T184"/>
  <c r="BK221"/>
  <c r="J221"/>
  <c r="J105"/>
  <c r="P221"/>
  <c i="3" r="T122"/>
  <c r="T119"/>
  <c i="2" r="BK127"/>
  <c r="J127"/>
  <c r="J98"/>
  <c r="T127"/>
  <c r="BK172"/>
  <c r="J172"/>
  <c r="J99"/>
  <c r="T172"/>
  <c r="P177"/>
  <c r="T177"/>
  <c r="BK184"/>
  <c r="J184"/>
  <c r="J102"/>
  <c r="P184"/>
  <c r="BK203"/>
  <c r="J203"/>
  <c r="J104"/>
  <c r="T203"/>
  <c r="T221"/>
  <c i="3" r="P122"/>
  <c r="P119"/>
  <c i="1" r="AU96"/>
  <c i="3" r="BK158"/>
  <c r="J158"/>
  <c r="J99"/>
  <c r="R158"/>
  <c i="2" r="R127"/>
  <c r="P172"/>
  <c r="BK180"/>
  <c r="J180"/>
  <c r="J101"/>
  <c r="R184"/>
  <c r="P203"/>
  <c r="R203"/>
  <c r="R221"/>
  <c i="3" r="BK122"/>
  <c r="J122"/>
  <c r="J98"/>
  <c r="R122"/>
  <c r="R119"/>
  <c r="P158"/>
  <c r="T158"/>
  <c i="2" r="BK201"/>
  <c r="J201"/>
  <c r="J103"/>
  <c i="3" r="BK120"/>
  <c r="J120"/>
  <c r="J97"/>
  <c r="J113"/>
  <c r="BF121"/>
  <c r="BF124"/>
  <c r="BF127"/>
  <c r="BF128"/>
  <c r="BF140"/>
  <c r="BF159"/>
  <c r="BF165"/>
  <c r="BF167"/>
  <c r="BF172"/>
  <c r="E85"/>
  <c r="BF123"/>
  <c r="BF130"/>
  <c r="BF131"/>
  <c r="BF132"/>
  <c r="BF135"/>
  <c r="BF136"/>
  <c r="BF137"/>
  <c r="BF138"/>
  <c r="BF139"/>
  <c r="BF144"/>
  <c r="BF147"/>
  <c r="BF149"/>
  <c r="BF153"/>
  <c r="BF155"/>
  <c r="BF156"/>
  <c r="BF157"/>
  <c r="BF160"/>
  <c r="BF166"/>
  <c r="BF170"/>
  <c r="BF171"/>
  <c i="2" r="BK126"/>
  <c r="J126"/>
  <c r="J97"/>
  <c i="3" r="BF125"/>
  <c r="BF126"/>
  <c r="BF129"/>
  <c r="BF133"/>
  <c r="BF134"/>
  <c r="BF141"/>
  <c r="BF142"/>
  <c r="BF143"/>
  <c r="BF145"/>
  <c r="BF146"/>
  <c r="BF148"/>
  <c r="BF150"/>
  <c r="BF151"/>
  <c r="BF152"/>
  <c r="BF154"/>
  <c r="BF161"/>
  <c r="BF162"/>
  <c r="BF163"/>
  <c r="BF164"/>
  <c r="BF168"/>
  <c r="BF169"/>
  <c r="BF173"/>
  <c r="BF174"/>
  <c i="2" r="BF129"/>
  <c r="BF139"/>
  <c r="BF143"/>
  <c r="BF146"/>
  <c r="BF150"/>
  <c r="BF152"/>
  <c r="BF153"/>
  <c r="BF156"/>
  <c r="BF157"/>
  <c r="BF161"/>
  <c r="BF162"/>
  <c r="BF170"/>
  <c r="BF171"/>
  <c r="BF176"/>
  <c r="BF178"/>
  <c r="BF179"/>
  <c r="BF187"/>
  <c r="BF192"/>
  <c r="BF194"/>
  <c r="BF198"/>
  <c r="BF202"/>
  <c r="BF204"/>
  <c r="BF206"/>
  <c r="BF208"/>
  <c r="BF209"/>
  <c r="BF210"/>
  <c r="BF212"/>
  <c r="BF217"/>
  <c r="BF222"/>
  <c r="BF226"/>
  <c r="BF228"/>
  <c r="BF236"/>
  <c r="BF243"/>
  <c r="J89"/>
  <c r="E115"/>
  <c r="BF138"/>
  <c r="BF158"/>
  <c r="BF163"/>
  <c r="BF165"/>
  <c r="BF168"/>
  <c r="BF169"/>
  <c r="BF173"/>
  <c r="BF183"/>
  <c r="BF186"/>
  <c r="BF188"/>
  <c r="BF189"/>
  <c r="BF190"/>
  <c r="BF191"/>
  <c r="BF196"/>
  <c r="BF197"/>
  <c r="BF199"/>
  <c r="BF200"/>
  <c r="BF214"/>
  <c r="BF218"/>
  <c r="BF224"/>
  <c r="BF225"/>
  <c r="BF227"/>
  <c r="BF229"/>
  <c r="BF230"/>
  <c r="BF231"/>
  <c r="BF232"/>
  <c r="BF234"/>
  <c r="BF237"/>
  <c r="BF238"/>
  <c r="BF239"/>
  <c r="BF128"/>
  <c r="BF130"/>
  <c r="BF131"/>
  <c r="BF132"/>
  <c r="BF133"/>
  <c r="BF134"/>
  <c r="BF135"/>
  <c r="BF136"/>
  <c r="BF137"/>
  <c r="BF140"/>
  <c r="BF141"/>
  <c r="BF142"/>
  <c r="BF144"/>
  <c r="BF145"/>
  <c r="BF147"/>
  <c r="BF148"/>
  <c r="BF149"/>
  <c r="BF151"/>
  <c r="BF154"/>
  <c r="BF155"/>
  <c r="BF159"/>
  <c r="BF160"/>
  <c r="BF164"/>
  <c r="BF166"/>
  <c r="BF167"/>
  <c r="BF174"/>
  <c r="BF175"/>
  <c r="BF181"/>
  <c r="BF182"/>
  <c r="BF185"/>
  <c r="BF193"/>
  <c r="BF195"/>
  <c r="BF205"/>
  <c r="BF207"/>
  <c r="BF211"/>
  <c r="BF213"/>
  <c r="BF215"/>
  <c r="BF216"/>
  <c r="BF219"/>
  <c r="BF220"/>
  <c r="BF223"/>
  <c r="BF233"/>
  <c r="BF235"/>
  <c r="BF240"/>
  <c r="BF241"/>
  <c r="BF242"/>
  <c r="BF244"/>
  <c r="BF245"/>
  <c r="F36"/>
  <c i="1" r="BC95"/>
  <c i="2" r="F35"/>
  <c i="1" r="BB95"/>
  <c i="2" r="F37"/>
  <c i="1" r="BD95"/>
  <c i="3" r="F36"/>
  <c i="1" r="BC96"/>
  <c i="2" r="J33"/>
  <c i="1" r="AV95"/>
  <c i="3" r="F35"/>
  <c i="1" r="BB96"/>
  <c i="3" r="F37"/>
  <c i="1" r="BD96"/>
  <c i="2" r="F33"/>
  <c i="1" r="AZ95"/>
  <c i="3" r="J33"/>
  <c i="1" r="AV96"/>
  <c i="3" r="F33"/>
  <c i="1" r="AZ96"/>
  <c i="2" l="1" r="R126"/>
  <c r="R125"/>
  <c r="T126"/>
  <c r="T125"/>
  <c r="P126"/>
  <c r="P125"/>
  <c i="1" r="AU95"/>
  <c i="3" r="BK119"/>
  <c r="J119"/>
  <c r="J96"/>
  <c i="2" r="BK125"/>
  <c r="J125"/>
  <c r="J96"/>
  <c r="F34"/>
  <c i="1" r="BA95"/>
  <c r="AU94"/>
  <c i="2" r="J34"/>
  <c i="1" r="AW95"/>
  <c r="AT95"/>
  <c r="BB94"/>
  <c r="W31"/>
  <c r="BC94"/>
  <c r="W32"/>
  <c r="BD94"/>
  <c r="W33"/>
  <c i="3" r="J34"/>
  <c i="1" r="AW96"/>
  <c r="AT96"/>
  <c r="AZ94"/>
  <c r="AV94"/>
  <c r="AK29"/>
  <c i="3" r="F34"/>
  <c i="1" r="BA96"/>
  <c i="3" l="1" r="J30"/>
  <c i="1" r="AG96"/>
  <c r="BA94"/>
  <c r="AW94"/>
  <c r="AK30"/>
  <c r="AX94"/>
  <c r="W29"/>
  <c i="2" r="J30"/>
  <c i="1" r="AG95"/>
  <c r="AG94"/>
  <c r="AK26"/>
  <c r="AK35"/>
  <c r="AY94"/>
  <c i="3" l="1" r="J39"/>
  <c i="2" r="J39"/>
  <c i="1" r="AN95"/>
  <c r="AN96"/>
  <c r="AT94"/>
  <c r="W30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<sst xmlns="http://schemas.openxmlformats.org/spreadsheetml/2006/main">
  <si>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</si>
  <si>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</si>
  <si>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</si>
  <si>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</si>
  <si>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</si>
  <si>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{b9ef07d6-45ba-4e86-9874-d661cb88f88c}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</si>
  <si>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</si>
  <si>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</si>
  <si>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</si>
  <si>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</si>
  <si>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</si>
  <si>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</si>
  <si>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S21/057</t>
  </si>
  <si>
    <t>Stavba:</t>
  </si>
  <si>
    <t>Úprava križovatky (Komenského a J. Kráľa), Púchov</t>
  </si>
  <si>
    <t>JKSO:</t>
  </si>
  <si>
    <t>KS:</t>
  </si>
  <si>
    <t>Miesto:</t>
  </si>
  <si>
    <t>Púchov</t>
  </si>
  <si>
    <t>Dátum:</t>
  </si>
  <si>
    <t>29. 10. 2021</t>
  </si>
  <si>
    <t>Objednávateľ:</t>
  </si>
  <si>
    <t>IČO:</t>
  </si>
  <si>
    <t>00317748</t>
  </si>
  <si>
    <t>Mesto Púchov</t>
  </si>
  <si>
    <t>IČ DPH:</t>
  </si>
  <si>
    <t>SK2020615630</t>
  </si>
  <si>
    <t>Zhotoviteľ:</t>
  </si>
  <si>
    <t>31628541</t>
  </si>
  <si>
    <t>SATES, a.s.</t>
  </si>
  <si>
    <t>SK2020440279</t>
  </si>
  <si>
    <t>Projektant:</t>
  </si>
  <si>
    <t xml:space="preserve"> </t>
  </si>
  <si>
    <t>True</t>
  </si>
  <si>
    <t>Spracovateľ:</t>
  </si>
  <si>
    <t>Ing. Ľuboš Hovan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</si>
  <si>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</si>
  <si>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</si>
  <si>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</si>
  <si>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</si>
  <si>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</si>
  <si>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</si>
  <si>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</si>
  <si>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</si>
  <si>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</si>
  <si>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</si>
  <si>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</si>
  <si>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</si>
  <si>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</si>
  <si>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</si>
  <si>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</si>
  <si>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</si>
  <si>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</si>
  <si>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</si>
  <si>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</si>
  <si>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</si>
  <si>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</si>
  <si>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</si>
  <si>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</si>
  <si>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</si>
  <si>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</si>
  <si>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</si>
  <si>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</si>
  <si>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</si>
  <si>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</si>
  <si>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</si>
  <si>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</si>
  <si>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</si>
  <si>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</si>
  <si>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</si>
  <si>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</si>
  <si>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</si>
  <si>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</si>
  <si>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</si>
  <si>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</si>
  <si>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</si>
  <si>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</si>
  <si>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</si>
  <si>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</si>
  <si>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</si>
  <si>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</si>
  <si>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</si>
  <si>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S21/057/SO01</t>
  </si>
  <si>
    <t>Chodník 1,2, priechod pre chodcov</t>
  </si>
  <si>
    <t>STA</t>
  </si>
  <si>
    <t>1</t>
  </si>
  <si>
    <t>{9f7d5330-0bac-45eb-bfb8-9e8681166581}</t>
  </si>
  <si>
    <t>S21/057/SO02</t>
  </si>
  <si>
    <t>Osvetlenie</t>
  </si>
  <si>
    <t>{ac0cabf0-dfaf-44db-8e4d-665a9001b2fd}</t>
  </si>
  <si>
    <t>KRYCÍ LIST ROZPOČTU</t>
  </si>
  <si>
    <t>Objekt:</t>
  </si>
  <si>
    <t>S21/057/SO01 - Chodník 1,2, priechod pre chodcov</t>
  </si>
  <si>
    <t xml:space="preserve"> Projart spol. s.r.o. Pov.Bystrica </t>
  </si>
  <si>
    <t xml:space="preserve">Ing. Ľuboš Hovan             </t>
  </si>
  <si>
    <t>REKAPITULÁCIA ROZPOČTU</t>
  </si>
  <si>
    <t>Kód dielu - Popis</t>
  </si>
  <si>
    <t>Cena celkom [EUR]</t>
  </si>
  <si>
    <t>Náklady z rozpočtu</t>
  </si>
  <si>
    <t>-1</t>
  </si>
  <si>
    <t>D1 - PRÁCE A DODÁVKY HSV</t>
  </si>
  <si>
    <t xml:space="preserve">    1 - ZEMNE PRÁCE</t>
  </si>
  <si>
    <t xml:space="preserve">    2 - ZÁKLADY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</si>
  <si>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</si>
  <si>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</si>
  <si>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</si>
  <si>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VÝPLNE</t>
  </si>
  <si>
    <t xml:space="preserve">    8 - RÚROVÉ VEDENIA</t>
  </si>
  <si>
    <t xml:space="preserve">    9 - OSTATNÉ KONŠTRUKCIE A PRÁCE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</si>
  <si>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</si>
  <si>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</si>
  <si>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</si>
  <si>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</si>
  <si>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</si>
  <si>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</si>
  <si>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</si>
  <si>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</si>
  <si>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</si>
  <si>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</si>
  <si>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</si>
  <si>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</si>
  <si>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</si>
  <si>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A DODÁVKY HSV</t>
  </si>
  <si>
    <t>ROZPOCET</t>
  </si>
  <si>
    <t>ZEMNE PRÁCE</t>
  </si>
  <si>
    <t>K</t>
  </si>
  <si>
    <t>110011010</t>
  </si>
  <si>
    <t>Vytýčenie trasy vodovodu, kanalizácie v rovine</t>
  </si>
  <si>
    <t>km</t>
  </si>
  <si>
    <t>4</t>
  </si>
  <si>
    <t>2</t>
  </si>
  <si>
    <t>112101101</t>
  </si>
  <si>
    <t>Vyrúbanie stromov listnatých priemer do 500 mm</t>
  </si>
  <si>
    <t>kus</t>
  </si>
  <si>
    <t>3</t>
  </si>
  <si>
    <t>112111111</t>
  </si>
  <si>
    <t>Spálenie konárov zo všetkých druhov stromov, priemer nad 0,10 m</t>
  </si>
  <si>
    <t>6</t>
  </si>
  <si>
    <t>112201102</t>
  </si>
  <si>
    <t>Odstránenie pňov priemer do 500 mm</t>
  </si>
  <si>
    <t>8</t>
  </si>
  <si>
    <t>5</t>
  </si>
  <si>
    <t>113107112</t>
  </si>
  <si>
    <t>Odstránenie podkladov alebo krytov z kameniva ťaž. hr. 100-200 mm, do 200 m2</t>
  </si>
  <si>
    <t>m2</t>
  </si>
  <si>
    <t>10</t>
  </si>
  <si>
    <t>113107142</t>
  </si>
  <si>
    <t>Odstránenie podkladov alebo krytov živičných hr. 50-100 mm, do 200 m2</t>
  </si>
  <si>
    <t>12</t>
  </si>
  <si>
    <t>7</t>
  </si>
  <si>
    <t>113107332</t>
  </si>
  <si>
    <t>Odstránenie podkl. alebo krytov z betónu prost. hr. nad 10 do 15 cm</t>
  </si>
  <si>
    <t>14</t>
  </si>
  <si>
    <t>113151114</t>
  </si>
  <si>
    <t>Frézovanie živ. krytu hr. do 50 mm, š. do 750 mm alebo do 500 m2</t>
  </si>
  <si>
    <t>16</t>
  </si>
  <si>
    <t>9</t>
  </si>
  <si>
    <t>121101102</t>
  </si>
  <si>
    <t>Odstránenie ornice s premiestnením do 100 m</t>
  </si>
  <si>
    <t>m3</t>
  </si>
  <si>
    <t>18</t>
  </si>
  <si>
    <t>122101101</t>
  </si>
  <si>
    <t>Nakladanie ornice v horn. tr. 1-2 do 100 m3</t>
  </si>
  <si>
    <t>11</t>
  </si>
  <si>
    <t>122202201</t>
  </si>
  <si>
    <t>Odkopávky pre cesty v horn. tr. 3 do 100 m3</t>
  </si>
  <si>
    <t>22</t>
  </si>
  <si>
    <t>122202209</t>
  </si>
  <si>
    <t>Príplatok za lepivosť horn. tr. 3 pre cesty</t>
  </si>
  <si>
    <t>24</t>
  </si>
  <si>
    <t>13</t>
  </si>
  <si>
    <t>130901121</t>
  </si>
  <si>
    <t>Búranie konštrukcií v hĺbených výkopoch muriva betónového</t>
  </si>
  <si>
    <t>26</t>
  </si>
  <si>
    <t>131201101</t>
  </si>
  <si>
    <t>Hĺbenie jám nezapaž. v horn. tr. 3 do 100 m3</t>
  </si>
  <si>
    <t>28</t>
  </si>
  <si>
    <t>15</t>
  </si>
  <si>
    <t>131201109</t>
  </si>
  <si>
    <t>Príplatok za lepivosť v horn. tr. 3</t>
  </si>
  <si>
    <t>30</t>
  </si>
  <si>
    <t>132201101</t>
  </si>
  <si>
    <t>Hĺbenie rýh šírka do 60 cm v horn. tr. 3 do 100 m3</t>
  </si>
  <si>
    <t>32</t>
  </si>
  <si>
    <t>17</t>
  </si>
  <si>
    <t>132201109</t>
  </si>
  <si>
    <t>Príplatok za lepivosť horniny tr. 3 v rýhach š. do 60 cm</t>
  </si>
  <si>
    <t>34</t>
  </si>
  <si>
    <t>133201101</t>
  </si>
  <si>
    <t>Hĺbenie šachiet v horn. tr. 3 do 100 m3</t>
  </si>
  <si>
    <t>36</t>
  </si>
  <si>
    <t>19</t>
  </si>
  <si>
    <t>133201109</t>
  </si>
  <si>
    <t>Príplatok za lepivosť horniny tr.3</t>
  </si>
  <si>
    <t>38</t>
  </si>
  <si>
    <t>151101201</t>
  </si>
  <si>
    <t>Zhotovenie paženia stien výkopu príložné hl. do 4 m</t>
  </si>
  <si>
    <t>40</t>
  </si>
  <si>
    <t>21</t>
  </si>
  <si>
    <t>151101211</t>
  </si>
  <si>
    <t>Odstránenie paženia stien výkopu príložné hl. do 4 m</t>
  </si>
  <si>
    <t>42</t>
  </si>
  <si>
    <t>161101101</t>
  </si>
  <si>
    <t>Zvislé premiestnenie výkopu horn. tr. 1-4 nad 1 m do 2,5 m</t>
  </si>
  <si>
    <t>44</t>
  </si>
  <si>
    <t>23</t>
  </si>
  <si>
    <t>162201466</t>
  </si>
  <si>
    <t>Vodorovné premiestnenie do 3 km kmeňov list. do 50 cm</t>
  </si>
  <si>
    <t>46</t>
  </si>
  <si>
    <t>162306111</t>
  </si>
  <si>
    <t>Vodorovné premiestnenie zemín schopných zúrodnenia 100-500 m</t>
  </si>
  <si>
    <t>48</t>
  </si>
  <si>
    <t>25</t>
  </si>
  <si>
    <t>162601102</t>
  </si>
  <si>
    <t>Vodorovné premiestnenie výkopu do 5000 m horn. tr. 1-4</t>
  </si>
  <si>
    <t>50</t>
  </si>
  <si>
    <t>162607119</t>
  </si>
  <si>
    <t>Príplatok ZKD 1000 m</t>
  </si>
  <si>
    <t>52</t>
  </si>
  <si>
    <t>27</t>
  </si>
  <si>
    <t>167101101</t>
  </si>
  <si>
    <t>Nakladanie výkopku do 100 m3 v horn. tr. 1-4</t>
  </si>
  <si>
    <t>54</t>
  </si>
  <si>
    <t>171101101</t>
  </si>
  <si>
    <t>Násypy z hornín súdržných zhutnených na 95% PS</t>
  </si>
  <si>
    <t>56</t>
  </si>
  <si>
    <t>29</t>
  </si>
  <si>
    <t>171204111</t>
  </si>
  <si>
    <t>Uloženie sypaniny bez zhut. na skl.</t>
  </si>
  <si>
    <t>58</t>
  </si>
  <si>
    <t>171206111</t>
  </si>
  <si>
    <t>Uloženie zeminy do násypu s urovnaním</t>
  </si>
  <si>
    <t>60</t>
  </si>
  <si>
    <t>31</t>
  </si>
  <si>
    <t>174101001</t>
  </si>
  <si>
    <t>Zásyp zhutnený jám, šachiet, rýh, zárezov alebo okolo objektov do 100 m3</t>
  </si>
  <si>
    <t>62</t>
  </si>
  <si>
    <t>175101101</t>
  </si>
  <si>
    <t>Obsyp potrubia bez prehodenia sypaniny</t>
  </si>
  <si>
    <t>64</t>
  </si>
  <si>
    <t>33</t>
  </si>
  <si>
    <t>175101109</t>
  </si>
  <si>
    <t>Obsyp potrubia príplatok za prehodenie sypaniny</t>
  </si>
  <si>
    <t>66</t>
  </si>
  <si>
    <t>175103111</t>
  </si>
  <si>
    <t>Obsyp objektu</t>
  </si>
  <si>
    <t>68</t>
  </si>
  <si>
    <t>35</t>
  </si>
  <si>
    <t>180402111</t>
  </si>
  <si>
    <t>Založenie parkového trávnika výsevom v rovine</t>
  </si>
  <si>
    <t>70</t>
  </si>
  <si>
    <t>180402112</t>
  </si>
  <si>
    <t>Založenie parkového trávnika výsevom vo svahu</t>
  </si>
  <si>
    <t>72</t>
  </si>
  <si>
    <t>37</t>
  </si>
  <si>
    <t>M</t>
  </si>
  <si>
    <t>005724000</t>
  </si>
  <si>
    <t>Zmes trávna parková sídlisková</t>
  </si>
  <si>
    <t>kg</t>
  </si>
  <si>
    <t>74</t>
  </si>
  <si>
    <t>181101102</t>
  </si>
  <si>
    <t>Úprava pláne v zárezoch v horn. tr. 1-4 so zhutnením</t>
  </si>
  <si>
    <t>76</t>
  </si>
  <si>
    <t>39</t>
  </si>
  <si>
    <t>181301101</t>
  </si>
  <si>
    <t>Rozprestretie ornice, sklon do 1:5 do 500 m2 hr. do 10 cm</t>
  </si>
  <si>
    <t>78</t>
  </si>
  <si>
    <t>182001111</t>
  </si>
  <si>
    <t>Plošná úprava terénu, nerovnosti do +-100 mm v rovine</t>
  </si>
  <si>
    <t>80</t>
  </si>
  <si>
    <t>41</t>
  </si>
  <si>
    <t>183403153</t>
  </si>
  <si>
    <t>Obrobenie pôdy hrabaním v rovine</t>
  </si>
  <si>
    <t>82</t>
  </si>
  <si>
    <t>183403161</t>
  </si>
  <si>
    <t>Obrobenie pôdy valcovaním v rovine</t>
  </si>
  <si>
    <t>84</t>
  </si>
  <si>
    <t>43</t>
  </si>
  <si>
    <t>183405211</t>
  </si>
  <si>
    <t>Zasiatie trávnika hydroosevom na ornicu</t>
  </si>
  <si>
    <t>86</t>
  </si>
  <si>
    <t>183405291</t>
  </si>
  <si>
    <t>Príplatok za mulčovanie súčasne s osevom</t>
  </si>
  <si>
    <t>88</t>
  </si>
  <si>
    <t>ZÁKLADY</t>
  </si>
  <si>
    <t>45</t>
  </si>
  <si>
    <t>211971110</t>
  </si>
  <si>
    <t>Zhotovenie opláštenia vsak.jamy z geotextílie</t>
  </si>
  <si>
    <t>90</t>
  </si>
  <si>
    <t>215901101</t>
  </si>
  <si>
    <t>Zhutnenie podložia z hor. súdr. do 92%PS a nesúdr. Id do 0,8</t>
  </si>
  <si>
    <t>92</t>
  </si>
  <si>
    <t>47</t>
  </si>
  <si>
    <t>274313511</t>
  </si>
  <si>
    <t>Základové pásy z betónu prostého tr. C12/15</t>
  </si>
  <si>
    <t>94</t>
  </si>
  <si>
    <t>275311116</t>
  </si>
  <si>
    <t>Základové pätky z betónu prostého tr. C 16/20, cement portlandský</t>
  </si>
  <si>
    <t>96</t>
  </si>
  <si>
    <t>ZVISLÉ A KOMPLETNÉ KONŠTRUKCIE</t>
  </si>
  <si>
    <t>49</t>
  </si>
  <si>
    <t>348171111</t>
  </si>
  <si>
    <t>Osadenie zábradlia oceľového do 100 kg/m dvojmadlové + montáž + pozinkovanie + far.úprava</t>
  </si>
  <si>
    <t>m</t>
  </si>
  <si>
    <t>98</t>
  </si>
  <si>
    <t>553466610</t>
  </si>
  <si>
    <t>Zábradlie ocľové dvojmadlové z rúr D45/3,0mm</t>
  </si>
  <si>
    <t>100</t>
  </si>
  <si>
    <t>VODOROVNÉ KONŠTRUKCIE</t>
  </si>
  <si>
    <t>51</t>
  </si>
  <si>
    <t>451573111</t>
  </si>
  <si>
    <t>Lôžko pod potrubie, stoky v otvorenom výkope z piesku a štrkopiesku</t>
  </si>
  <si>
    <t>102</t>
  </si>
  <si>
    <t>462511270</t>
  </si>
  <si>
    <t>Zásyp z lomového kameňa z terénu bez preštrkovania do 200 kg</t>
  </si>
  <si>
    <t>104</t>
  </si>
  <si>
    <t>53</t>
  </si>
  <si>
    <t>673521540</t>
  </si>
  <si>
    <t>Geotextília filtračná F 250 135g/m2</t>
  </si>
  <si>
    <t>106</t>
  </si>
  <si>
    <t>KOMUNIKÁCIE</t>
  </si>
  <si>
    <t>564741113</t>
  </si>
  <si>
    <t>Podklad zo štrkodrviny 0/32 mm hr. 140 mm</t>
  </si>
  <si>
    <t>108</t>
  </si>
  <si>
    <t>55</t>
  </si>
  <si>
    <t>564751111</t>
  </si>
  <si>
    <t>Podklad o štrkodrviny 0/32 mm hr. 150 mm</t>
  </si>
  <si>
    <t>110</t>
  </si>
  <si>
    <t>564762111</t>
  </si>
  <si>
    <t>Podklad zo štrkodrviny 0/63 mm hr. 200 mm</t>
  </si>
  <si>
    <t>112</t>
  </si>
  <si>
    <t>57</t>
  </si>
  <si>
    <t>564801111</t>
  </si>
  <si>
    <t>Podklad zo štrkodrte hr. 30 mm</t>
  </si>
  <si>
    <t>114</t>
  </si>
  <si>
    <t>567121115</t>
  </si>
  <si>
    <t>Podklad z prostého betónu tr. B 7,5 (C8/10) hr. 15 cm</t>
  </si>
  <si>
    <t>116</t>
  </si>
  <si>
    <t>59</t>
  </si>
  <si>
    <t>567121122</t>
  </si>
  <si>
    <t>Podklad z prostého betónu tr. C 12/15 hr. 120 mm</t>
  </si>
  <si>
    <t>118</t>
  </si>
  <si>
    <t>567131123</t>
  </si>
  <si>
    <t>Podklad z prostého betónu tr. C 12/15 hr. 180 mm</t>
  </si>
  <si>
    <t>120</t>
  </si>
  <si>
    <t>61</t>
  </si>
  <si>
    <t>573191111</t>
  </si>
  <si>
    <t>Spojovací postrek emulzný 0,5 kg/m2</t>
  </si>
  <si>
    <t>122</t>
  </si>
  <si>
    <t>577151113</t>
  </si>
  <si>
    <t xml:space="preserve">Betón asfaltový tr. 1 stred. AC 11(ABS),  hr.60 mm</t>
  </si>
  <si>
    <t>124</t>
  </si>
  <si>
    <t>63</t>
  </si>
  <si>
    <t>596211110</t>
  </si>
  <si>
    <t>Kladenie zámkovej dlažby pre chodcov hr. 60 mm sk. A do 50 m2</t>
  </si>
  <si>
    <t>126</t>
  </si>
  <si>
    <t>592450410</t>
  </si>
  <si>
    <t>Signálny pás- dlažba s výstupkami 20/20/6 cm</t>
  </si>
  <si>
    <t>128</t>
  </si>
  <si>
    <t>65</t>
  </si>
  <si>
    <t>592451210</t>
  </si>
  <si>
    <t xml:space="preserve">Dlažba zámková  hr.60mm</t>
  </si>
  <si>
    <t>130</t>
  </si>
  <si>
    <t>592462532</t>
  </si>
  <si>
    <t>Dlažba betónová zámková hr.10 cm</t>
  </si>
  <si>
    <t>132</t>
  </si>
  <si>
    <t>67</t>
  </si>
  <si>
    <t>592480000</t>
  </si>
  <si>
    <t>Varovný pás s drážkami 20/20/6 cm</t>
  </si>
  <si>
    <t>134</t>
  </si>
  <si>
    <t>596211120</t>
  </si>
  <si>
    <t>Kladenie zámkovej dlažby pre nevidiacich chodcov hr. 60 mm</t>
  </si>
  <si>
    <t>136</t>
  </si>
  <si>
    <t>69</t>
  </si>
  <si>
    <t>596911322</t>
  </si>
  <si>
    <t>Kladenie zámkovej dlažby na cesty hr. 100 mm</t>
  </si>
  <si>
    <t>138</t>
  </si>
  <si>
    <t>ÚPRAVY POVRCHOV, PODLAHY, VÝPLNE</t>
  </si>
  <si>
    <t>631315511</t>
  </si>
  <si>
    <t>Mazanina z betónu prostého tr. C12/15 hr. 12-24 cm</t>
  </si>
  <si>
    <t>140</t>
  </si>
  <si>
    <t>RÚROVÉ VEDENIA</t>
  </si>
  <si>
    <t>71</t>
  </si>
  <si>
    <t>871353121</t>
  </si>
  <si>
    <t>Montáž potrubia z kanalizačných rúr z PVC v otvorenom výkope do 20% DN 200, tesnenie gum. krúžkami</t>
  </si>
  <si>
    <t>142</t>
  </si>
  <si>
    <t>286102081</t>
  </si>
  <si>
    <t>Poloplast NG odbočka s profil. tesnením 75/50/87,5</t>
  </si>
  <si>
    <t>144</t>
  </si>
  <si>
    <t>73</t>
  </si>
  <si>
    <t>892101111</t>
  </si>
  <si>
    <t>Skúška tesnosti kanalizačného potrubia DN do 200 vodou</t>
  </si>
  <si>
    <t>146</t>
  </si>
  <si>
    <t>894807220</t>
  </si>
  <si>
    <t xml:space="preserve">Montáž ulič.vpuste  z PVC, DN šachty 400, DN potrubia 160, tlak 40 t, hl. 1600 do 2000mm</t>
  </si>
  <si>
    <t>148</t>
  </si>
  <si>
    <t>75</t>
  </si>
  <si>
    <t>2863N8102</t>
  </si>
  <si>
    <t>Rúra kanalizačná PVC-U hladká s hrdlom 200x5,9x3000 - 41 10 580</t>
  </si>
  <si>
    <t>150</t>
  </si>
  <si>
    <t>2865A0454</t>
  </si>
  <si>
    <t>Presuvka kanalizačná PVC d 200</t>
  </si>
  <si>
    <t>152</t>
  </si>
  <si>
    <t>77</t>
  </si>
  <si>
    <t>2865A2621</t>
  </si>
  <si>
    <t xml:space="preserve">Adaptér betónový k ul.vpusti   - bočný</t>
  </si>
  <si>
    <t>154</t>
  </si>
  <si>
    <t>2865A3130</t>
  </si>
  <si>
    <t>Dno slepé k ul.vpusti</t>
  </si>
  <si>
    <t>156</t>
  </si>
  <si>
    <t>79</t>
  </si>
  <si>
    <t>2865A3181</t>
  </si>
  <si>
    <t>Rúra šachtová vlnovcová 425x200</t>
  </si>
  <si>
    <t>158</t>
  </si>
  <si>
    <t>2865A3400</t>
  </si>
  <si>
    <t>Tesnenie gumové šachtovej rúry 425</t>
  </si>
  <si>
    <t>160</t>
  </si>
  <si>
    <t>81</t>
  </si>
  <si>
    <t>2865A3582</t>
  </si>
  <si>
    <t>Kôš bahenný - bočný vpust</t>
  </si>
  <si>
    <t>162</t>
  </si>
  <si>
    <t>4361G0323</t>
  </si>
  <si>
    <t>Šachta kanalizačná EKOPROG 1000 - výška 2000 mm</t>
  </si>
  <si>
    <t>164</t>
  </si>
  <si>
    <t>83</t>
  </si>
  <si>
    <t>592238240</t>
  </si>
  <si>
    <t>Vpusť uličná 305x500 so závesmi D400/600</t>
  </si>
  <si>
    <t>166</t>
  </si>
  <si>
    <t>895941311</t>
  </si>
  <si>
    <t>Zhotovenie vpusti uličnej z betónových dielcov typ UV B-50</t>
  </si>
  <si>
    <t>168</t>
  </si>
  <si>
    <t>85</t>
  </si>
  <si>
    <t>899211113</t>
  </si>
  <si>
    <t>Osadenie liatinových mreží s rámom, hmotnosť jednotlivo nad 100 do 150 kg</t>
  </si>
  <si>
    <t>170</t>
  </si>
  <si>
    <t>2865A3184</t>
  </si>
  <si>
    <t>Rúra teleskopická 425x375</t>
  </si>
  <si>
    <t>172</t>
  </si>
  <si>
    <t>87</t>
  </si>
  <si>
    <t>2865A3543</t>
  </si>
  <si>
    <t>Spojka IN SITU PL - 200</t>
  </si>
  <si>
    <t>174</t>
  </si>
  <si>
    <t>OSTATNÉ KONŠTRUKCIE A PRÁCE</t>
  </si>
  <si>
    <t>913921131</t>
  </si>
  <si>
    <t>Dočasné dopravné značenie</t>
  </si>
  <si>
    <t>176</t>
  </si>
  <si>
    <t>89</t>
  </si>
  <si>
    <t>914001111</t>
  </si>
  <si>
    <t>Osadenie zvislých cestných dopravných značiek na stĺpiky, konzoly alebo objekty</t>
  </si>
  <si>
    <t>178</t>
  </si>
  <si>
    <t>404420504</t>
  </si>
  <si>
    <t>Značka dopravná 325 - Priechod pre chodcov - 500x500</t>
  </si>
  <si>
    <t>180</t>
  </si>
  <si>
    <t>91</t>
  </si>
  <si>
    <t>404459610</t>
  </si>
  <si>
    <t>Stĺpik Al 60/5 hladký drážkový</t>
  </si>
  <si>
    <t>182</t>
  </si>
  <si>
    <t>915701111</t>
  </si>
  <si>
    <t>Zhotovenie vodor. značenia krytu náterovými hmotami, čiary, zebry - 610</t>
  </si>
  <si>
    <t>184</t>
  </si>
  <si>
    <t>93</t>
  </si>
  <si>
    <t>915709111</t>
  </si>
  <si>
    <t>Príplatok za reflexnú úpravu balotinovú</t>
  </si>
  <si>
    <t>186</t>
  </si>
  <si>
    <t>916561111</t>
  </si>
  <si>
    <t>Osadenie záhon. obrubníka betón. do lôžka z betónu tr. C 12/15 s bočnou oporou</t>
  </si>
  <si>
    <t>188</t>
  </si>
  <si>
    <t>95</t>
  </si>
  <si>
    <t>917161111</t>
  </si>
  <si>
    <t xml:space="preserve">Osad. betónových schodov napr. PREMAC  do bet.lôžka tr. C 12/15</t>
  </si>
  <si>
    <t>190</t>
  </si>
  <si>
    <t>59228A0182</t>
  </si>
  <si>
    <t xml:space="preserve">Blok schodiskový DB 75/35/15  750/350/150mm</t>
  </si>
  <si>
    <t>192</t>
  </si>
  <si>
    <t>97</t>
  </si>
  <si>
    <t>917762111</t>
  </si>
  <si>
    <t>Osad. nábehového obrubníka s oporou do lôžka z betónu tr. C 12/15</t>
  </si>
  <si>
    <t>194</t>
  </si>
  <si>
    <t>917862111</t>
  </si>
  <si>
    <t>Osad. chodník. obrubníka betón. stojatého s oporou do lôžka z betónu tr. C 12/15</t>
  </si>
  <si>
    <t>196</t>
  </si>
  <si>
    <t>99</t>
  </si>
  <si>
    <t>592173300</t>
  </si>
  <si>
    <t>Obrubník záhonový ABO 45-25 100x5x25</t>
  </si>
  <si>
    <t>198</t>
  </si>
  <si>
    <t>592174510</t>
  </si>
  <si>
    <t>Obrubník chodníkový ABO 2-15 100x15x25</t>
  </si>
  <si>
    <t>200</t>
  </si>
  <si>
    <t>101</t>
  </si>
  <si>
    <t>592174820</t>
  </si>
  <si>
    <t>Obrubník nábehový 100x20x18</t>
  </si>
  <si>
    <t>202</t>
  </si>
  <si>
    <t>592174840</t>
  </si>
  <si>
    <t>Obrubník prechodový</t>
  </si>
  <si>
    <t>204</t>
  </si>
  <si>
    <t>103</t>
  </si>
  <si>
    <t>918101111</t>
  </si>
  <si>
    <t>Lôžko pod obrubníky, krajníky, obruby z betónu tr. C 12/15</t>
  </si>
  <si>
    <t>206</t>
  </si>
  <si>
    <t>919731122</t>
  </si>
  <si>
    <t>Zarovnanie styčnej plochy podkladu alebo krytu živičného hr. 50-100 mm</t>
  </si>
  <si>
    <t>208</t>
  </si>
  <si>
    <t>105</t>
  </si>
  <si>
    <t>919735113</t>
  </si>
  <si>
    <t>Rezanie stávajúceho živičného krytu alebo podkladu hr. 100-150 mm</t>
  </si>
  <si>
    <t>210</t>
  </si>
  <si>
    <t>979081111</t>
  </si>
  <si>
    <t>Odvoz sute a vybúraných hmôt na skládku do 1 km</t>
  </si>
  <si>
    <t>t</t>
  </si>
  <si>
    <t>212</t>
  </si>
  <si>
    <t>107</t>
  </si>
  <si>
    <t>979081121</t>
  </si>
  <si>
    <t>Odvoz sute a vybúraných hmôt na skládku každý ďalší 1 km</t>
  </si>
  <si>
    <t>214</t>
  </si>
  <si>
    <t>979086112</t>
  </si>
  <si>
    <t>Nakladanie alebo prekladanie sute a vybúraných hmôt</t>
  </si>
  <si>
    <t>216</t>
  </si>
  <si>
    <t>109</t>
  </si>
  <si>
    <t>979131410</t>
  </si>
  <si>
    <t>Poplatok za ulož.a znešk.stav.sute na urč.sklád. -z demol.vozoviek "O"-ost.odpad</t>
  </si>
  <si>
    <t>218</t>
  </si>
  <si>
    <t>979131415</t>
  </si>
  <si>
    <t>Poplatok za uloženie vykopanej zeminy</t>
  </si>
  <si>
    <t>220</t>
  </si>
  <si>
    <t>111</t>
  </si>
  <si>
    <t>998223011</t>
  </si>
  <si>
    <t>Presun hmôt pre pozemné komunikácie, kryt dláždený</t>
  </si>
  <si>
    <t>222</t>
  </si>
  <si>
    <t>S21/057/SO02 - Osvetlenie</t>
  </si>
  <si>
    <t xml:space="preserve"> ELPRO ZP Pov.Bystrica </t>
  </si>
  <si>
    <t>D1 - PRÁCE A DODÁVKY INÉ</t>
  </si>
  <si>
    <t>M21 - 155 Elektromontáže</t>
  </si>
  <si>
    <t>M46 - 202 Zemné práce pri ext. montážach</t>
  </si>
  <si>
    <t>PRÁCE A DODÁVKY INÉ</t>
  </si>
  <si>
    <t>345658I001</t>
  </si>
  <si>
    <t xml:space="preserve">Chránička HD-PE kábelová ohybná 032332 : FXKVR 63,  čierna</t>
  </si>
  <si>
    <t>756623962</t>
  </si>
  <si>
    <t>M21</t>
  </si>
  <si>
    <t>155 Elektromontáže</t>
  </si>
  <si>
    <t>210010124</t>
  </si>
  <si>
    <t>Montáž ochrannej rúrky (plast-PE, novodur a pod) voľne uložená (d80)mm</t>
  </si>
  <si>
    <t>-1065435532</t>
  </si>
  <si>
    <t>210100128</t>
  </si>
  <si>
    <t>Ukončenie celoplastových káblov v rozvádzači na svorky, zapojenie 3x 1,5-2,5 mm2</t>
  </si>
  <si>
    <t>-385108747</t>
  </si>
  <si>
    <t>210100251</t>
  </si>
  <si>
    <t>Ukončenie celoplastových káblov zmršťovacou záklopkou do 4x10 mm2</t>
  </si>
  <si>
    <t>-1582976439</t>
  </si>
  <si>
    <t>3543506R02</t>
  </si>
  <si>
    <t>Teplom zmraštiteľná rozdeľovacia hlava 1kV : 502S013/S, 4x(1,5-10mm2)</t>
  </si>
  <si>
    <t>1102622113</t>
  </si>
  <si>
    <t>210202030</t>
  </si>
  <si>
    <t>Montáž, LED svietidlo uličné, cestné, na výložník</t>
  </si>
  <si>
    <t>1658158234</t>
  </si>
  <si>
    <t>3481M00003</t>
  </si>
  <si>
    <t>Svietidlo LED 87W,MEGIN</t>
  </si>
  <si>
    <t>-1897153563</t>
  </si>
  <si>
    <t>210204002</t>
  </si>
  <si>
    <t>Montáž, stožiar osvetlovací, sadový, oceľový</t>
  </si>
  <si>
    <t>1613418462</t>
  </si>
  <si>
    <t>316733E105</t>
  </si>
  <si>
    <t>Stožiar osvetľovací, oceľový ihlanový, osemhr. s prírubou : STO 60/60/3P1, výška nad zemou 6m, vrchol D60, zinkovaný</t>
  </si>
  <si>
    <t>1209703443</t>
  </si>
  <si>
    <t>316780E143</t>
  </si>
  <si>
    <t>Výložník 1-ramenný oceľový : UD1 3000/C, dĺžka 3,0m, žiarovo zinkovaný</t>
  </si>
  <si>
    <t>2146192023</t>
  </si>
  <si>
    <t>210204103</t>
  </si>
  <si>
    <t>Montáž, výložník oceľový 1-ramenný</t>
  </si>
  <si>
    <t>165929730</t>
  </si>
  <si>
    <t>210204201</t>
  </si>
  <si>
    <t>Montáž, elektrovýstroj stožiarov pre 1 svet. okruh</t>
  </si>
  <si>
    <t>343758475</t>
  </si>
  <si>
    <t>357990E001</t>
  </si>
  <si>
    <t>Svorkovnica stožiarová : TB-1, pre 1 poistku D01 E14 (2-16A) pre káble 4x 6-35mm2, IP54</t>
  </si>
  <si>
    <t>-161952226</t>
  </si>
  <si>
    <t>357990E007</t>
  </si>
  <si>
    <t>Svorkovnica stožiarová : atyp SV- A 9,35.4/4 resp.iný typ prispôsobiť jest.stavu</t>
  </si>
  <si>
    <t>-1446006484</t>
  </si>
  <si>
    <t>210220022</t>
  </si>
  <si>
    <t>Montáž uzemňovacieho vedenia v zemi, FeZn drôt D8-10mm, spojenie svorkami</t>
  </si>
  <si>
    <t>-579904362</t>
  </si>
  <si>
    <t>3549000A01</t>
  </si>
  <si>
    <t xml:space="preserve">Drôt uzemňovací  FeZn D10</t>
  </si>
  <si>
    <t>94146208</t>
  </si>
  <si>
    <t>210220302</t>
  </si>
  <si>
    <t>Montáž bleskozvodnej svorky nad 2 skrutky (SJ,SK,SO,SZ,ST,SR01-2)</t>
  </si>
  <si>
    <t>-1203750542</t>
  </si>
  <si>
    <t>3549040A20</t>
  </si>
  <si>
    <t>Svorka spojovacia (FeZn) : SS s.p. , s príložkou (2xM8)</t>
  </si>
  <si>
    <t>-1217970449</t>
  </si>
  <si>
    <t>3549040A30</t>
  </si>
  <si>
    <t>Svorka pripájacia (FeZn) : SP 1, pre spojenie kovových súčiastoky (2xM8)</t>
  </si>
  <si>
    <t>-1949952106</t>
  </si>
  <si>
    <t>210810005</t>
  </si>
  <si>
    <t>Montáž, kábel Cu 750V voľne uložený CYKY 3x1,5</t>
  </si>
  <si>
    <t>424459339</t>
  </si>
  <si>
    <t>341203M100</t>
  </si>
  <si>
    <t>Kábel Cu 750V : CYKY-J 3x1,5</t>
  </si>
  <si>
    <t>-1161076453</t>
  </si>
  <si>
    <t>210810013</t>
  </si>
  <si>
    <t>Montáž, kábel Cu 750V voľne uložený CYKY 4x10</t>
  </si>
  <si>
    <t>1054382325</t>
  </si>
  <si>
    <t>341203M240</t>
  </si>
  <si>
    <t>Kábel Cu 750V : CYKY-J 4x10</t>
  </si>
  <si>
    <t>-1446744092</t>
  </si>
  <si>
    <t>213280050</t>
  </si>
  <si>
    <t>NUS</t>
  </si>
  <si>
    <t>%</t>
  </si>
  <si>
    <t>-562475069</t>
  </si>
  <si>
    <t>213280060</t>
  </si>
  <si>
    <t>PPV (pomocné a podružné výkony)</t>
  </si>
  <si>
    <t>603937693</t>
  </si>
  <si>
    <t>213290010</t>
  </si>
  <si>
    <t>Zaistenie vypnutého stavu</t>
  </si>
  <si>
    <t>hod</t>
  </si>
  <si>
    <t>-932338083</t>
  </si>
  <si>
    <t>213290020</t>
  </si>
  <si>
    <t>Manipulácia v sieti NN</t>
  </si>
  <si>
    <t>694172727</t>
  </si>
  <si>
    <t>213290070</t>
  </si>
  <si>
    <t>Inž.činnosť, tech.dozor</t>
  </si>
  <si>
    <t>1850632226</t>
  </si>
  <si>
    <t>213290080</t>
  </si>
  <si>
    <t>Napojenie na existujúce zemnice</t>
  </si>
  <si>
    <t>862583434</t>
  </si>
  <si>
    <t>213290110</t>
  </si>
  <si>
    <t>Zoznámenie užívateľa s obsluhou zariadenia</t>
  </si>
  <si>
    <t>2106525729</t>
  </si>
  <si>
    <t>213290140</t>
  </si>
  <si>
    <t>Dokumentácia realizačná a skut.vyhotovenia 3xemontáž a montáž obloženia priečok</t>
  </si>
  <si>
    <t>-1019620264</t>
  </si>
  <si>
    <t>213290150</t>
  </si>
  <si>
    <t>Drobné elektroinštalačné práce</t>
  </si>
  <si>
    <t>54340400</t>
  </si>
  <si>
    <t>213291000</t>
  </si>
  <si>
    <t>Spracovanie východiskovej revízie a vypracovanie správy</t>
  </si>
  <si>
    <t>1704978190</t>
  </si>
  <si>
    <t>999990010</t>
  </si>
  <si>
    <t>Ostatné náklady pre prevádzku stavebných strojov</t>
  </si>
  <si>
    <t>-1539766651</t>
  </si>
  <si>
    <t>999990302</t>
  </si>
  <si>
    <t>Podružný materiál Elektro</t>
  </si>
  <si>
    <t>1392201836</t>
  </si>
  <si>
    <t>999999010</t>
  </si>
  <si>
    <t>Ostatný materiál a iné náklady</t>
  </si>
  <si>
    <t>-958183601</t>
  </si>
  <si>
    <t>M46</t>
  </si>
  <si>
    <t>202 Zemné práce pri ext. montážach</t>
  </si>
  <si>
    <t>460010011</t>
  </si>
  <si>
    <t>Vytýčenie trasy M21 NN vedenia v prehľadnom teréne</t>
  </si>
  <si>
    <t>-991956410</t>
  </si>
  <si>
    <t>460050704</t>
  </si>
  <si>
    <t>Jama pre stožiar VO do 2 m3, ručne, zemina tr.4</t>
  </si>
  <si>
    <t>-488359742</t>
  </si>
  <si>
    <t>460070156</t>
  </si>
  <si>
    <t xml:space="preserve">Jama pre pretláčanie,  zemina tr.4</t>
  </si>
  <si>
    <t>528035531</t>
  </si>
  <si>
    <t>460080002</t>
  </si>
  <si>
    <t>Betónový základ z prostého betónu do debnenia</t>
  </si>
  <si>
    <t>-1017179740</t>
  </si>
  <si>
    <t>460080101</t>
  </si>
  <si>
    <t>Betónový základ, rozbúranie</t>
  </si>
  <si>
    <t>-708973384</t>
  </si>
  <si>
    <t>460100002</t>
  </si>
  <si>
    <t>Stožiarové púzdro pre stožiar VO, mimo trasy, D 250x1500mm</t>
  </si>
  <si>
    <t>-252587927</t>
  </si>
  <si>
    <t>460120002</t>
  </si>
  <si>
    <t>Zásyp jamy, zemina tr.3-4</t>
  </si>
  <si>
    <t>-1591310103</t>
  </si>
  <si>
    <t>460200164</t>
  </si>
  <si>
    <t>Káblové ryhy šírky 35, hĺbky 80 [cm], zemina tr.4</t>
  </si>
  <si>
    <t>-1744141027</t>
  </si>
  <si>
    <t>460300201</t>
  </si>
  <si>
    <t>Pretlačovanie otvoru strojom do D 150mm, pevné steny</t>
  </si>
  <si>
    <t>1653174453</t>
  </si>
  <si>
    <t>141308290</t>
  </si>
  <si>
    <t>Rúrky oceľ. bezošvé 11353.0 d 102 mm hr.steny 6,3 mm</t>
  </si>
  <si>
    <t>-1943233300</t>
  </si>
  <si>
    <t>460420371</t>
  </si>
  <si>
    <t>Zriadenie kábl lôžka š.35/10cm, piesok, tehly v smere</t>
  </si>
  <si>
    <t>-1527014508</t>
  </si>
  <si>
    <t>460420501</t>
  </si>
  <si>
    <t>Križovatka so silovým káblom, betónovým žľabom, bez záhozu</t>
  </si>
  <si>
    <t>1521427932</t>
  </si>
  <si>
    <t>460490012</t>
  </si>
  <si>
    <t>Zakrytie káblov výstražnou fóliou PVC šírky 33cm</t>
  </si>
  <si>
    <t>1363095238</t>
  </si>
  <si>
    <t>460510101</t>
  </si>
  <si>
    <t>Priestup v pretlačovaných otvoroch, oceľ rúry do D 11cm</t>
  </si>
  <si>
    <t>1140159934</t>
  </si>
  <si>
    <t>460560164</t>
  </si>
  <si>
    <t>Zásyp ryhy šírky 35, hĺbky 80 [cm], zemina tr.4</t>
  </si>
  <si>
    <t>861639786</t>
  </si>
  <si>
    <t>460620013</t>
  </si>
  <si>
    <t>Provizórna úprava terénu, zemina tr.3</t>
  </si>
  <si>
    <t>2113957959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</si>
</sst>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23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3" t="s">
        <v>26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28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25</v>
      </c>
      <c r="AL14" s="19"/>
      <c r="AM14" s="19"/>
      <c r="AN14" s="23" t="s">
        <v>30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45998.889999999999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38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39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40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41</v>
      </c>
      <c r="E29" s="38"/>
      <c r="F29" s="39" t="s">
        <v>42</v>
      </c>
      <c r="G29" s="38"/>
      <c r="H29" s="38"/>
      <c r="I29" s="38"/>
      <c r="J29" s="38"/>
      <c r="K29" s="38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4"/>
      <c r="AT29" s="44"/>
      <c r="AU29" s="44"/>
      <c r="AV29" s="44"/>
      <c r="AW29" s="44"/>
      <c r="AX29" s="44"/>
      <c r="AY29" s="44"/>
      <c r="AZ29" s="44"/>
      <c r="BE29" s="3"/>
    </row>
    <row r="30" s="3" customFormat="1" ht="14.4" customHeight="1">
      <c r="A30" s="3"/>
      <c r="B30" s="37"/>
      <c r="C30" s="38"/>
      <c r="D30" s="38"/>
      <c r="E30" s="38"/>
      <c r="F30" s="39" t="s">
        <v>43</v>
      </c>
      <c r="G30" s="38"/>
      <c r="H30" s="38"/>
      <c r="I30" s="38"/>
      <c r="J30" s="38"/>
      <c r="K30" s="38"/>
      <c r="L30" s="45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6">
        <f>ROUND(BA94, 2)</f>
        <v>45998.889999999999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6">
        <f>ROUND(AW94, 2)</f>
        <v>9199.7800000000007</v>
      </c>
      <c r="AL30" s="38"/>
      <c r="AM30" s="38"/>
      <c r="AN30" s="38"/>
      <c r="AO30" s="38"/>
      <c r="AP30" s="38"/>
      <c r="AQ30" s="38"/>
      <c r="AR30" s="47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45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6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6">
        <v>0</v>
      </c>
      <c r="AL31" s="38"/>
      <c r="AM31" s="38"/>
      <c r="AN31" s="38"/>
      <c r="AO31" s="38"/>
      <c r="AP31" s="38"/>
      <c r="AQ31" s="38"/>
      <c r="AR31" s="47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45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6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6">
        <v>0</v>
      </c>
      <c r="AL32" s="38"/>
      <c r="AM32" s="38"/>
      <c r="AN32" s="38"/>
      <c r="AO32" s="38"/>
      <c r="AP32" s="38"/>
      <c r="AQ32" s="38"/>
      <c r="AR32" s="47"/>
      <c r="BE32" s="3"/>
    </row>
    <row r="33" hidden="1" s="3" customFormat="1" ht="14.4" customHeight="1">
      <c r="A33" s="3"/>
      <c r="B33" s="37"/>
      <c r="C33" s="38"/>
      <c r="D33" s="38"/>
      <c r="E33" s="38"/>
      <c r="F33" s="39" t="s">
        <v>46</v>
      </c>
      <c r="G33" s="38"/>
      <c r="H33" s="38"/>
      <c r="I33" s="38"/>
      <c r="J33" s="38"/>
      <c r="K33" s="38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4"/>
      <c r="AT33" s="44"/>
      <c r="AU33" s="44"/>
      <c r="AV33" s="44"/>
      <c r="AW33" s="44"/>
      <c r="AX33" s="44"/>
      <c r="AY33" s="44"/>
      <c r="AZ33" s="44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55198.669999999998</v>
      </c>
      <c r="AL35" s="50"/>
      <c r="AM35" s="50"/>
      <c r="AN35" s="50"/>
      <c r="AO35" s="54"/>
      <c r="AP35" s="48"/>
      <c r="AQ35" s="48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60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60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60" t="s">
        <v>52</v>
      </c>
      <c r="AI60" s="33"/>
      <c r="AJ60" s="33"/>
      <c r="AK60" s="33"/>
      <c r="AL60" s="33"/>
      <c r="AM60" s="60" t="s">
        <v>53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60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60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60" t="s">
        <v>52</v>
      </c>
      <c r="AI75" s="33"/>
      <c r="AJ75" s="33"/>
      <c r="AK75" s="33"/>
      <c r="AL75" s="33"/>
      <c r="AM75" s="60" t="s">
        <v>53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5"/>
      <c r="BE77" s="29"/>
    </row>
    <row r="81" s="2" customFormat="1" ht="6.96" customHeight="1">
      <c r="A81" s="29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5"/>
      <c r="BE81" s="29"/>
    </row>
    <row r="82" s="2" customFormat="1" ht="24.96" customHeight="1">
      <c r="A82" s="29"/>
      <c r="B82" s="30"/>
      <c r="C82" s="20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6"/>
      <c r="C84" s="26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S21/057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13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Úprava križovatky (Komenského a J. Kráľa), Púchov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74" t="str">
        <f>IF(K8="","",K8)</f>
        <v>Púchov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75" t="str">
        <f>IF(AN8= "","",AN8)</f>
        <v>29. 10. 2021</v>
      </c>
      <c r="AN87" s="75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21</v>
      </c>
      <c r="D89" s="31"/>
      <c r="E89" s="31"/>
      <c r="F89" s="31"/>
      <c r="G89" s="31"/>
      <c r="H89" s="31"/>
      <c r="I89" s="31"/>
      <c r="J89" s="31"/>
      <c r="K89" s="31"/>
      <c r="L89" s="67" t="str">
        <f>IF(E11= "","",E11)</f>
        <v>Mesto Púchov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31</v>
      </c>
      <c r="AJ89" s="31"/>
      <c r="AK89" s="31"/>
      <c r="AL89" s="31"/>
      <c r="AM89" s="76" t="str">
        <f>IF(E17="","",E17)</f>
        <v xml:space="preserve"> </v>
      </c>
      <c r="AN89" s="67"/>
      <c r="AO89" s="67"/>
      <c r="AP89" s="67"/>
      <c r="AQ89" s="31"/>
      <c r="AR89" s="35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29"/>
    </row>
    <row r="90" s="2" customFormat="1" ht="15.15" customHeight="1">
      <c r="A90" s="29"/>
      <c r="B90" s="30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67" t="str">
        <f>IF(E14="","",E14)</f>
        <v>SATES, a.s.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34</v>
      </c>
      <c r="AJ90" s="31"/>
      <c r="AK90" s="31"/>
      <c r="AL90" s="31"/>
      <c r="AM90" s="76" t="str">
        <f>IF(E20="","",E20)</f>
        <v>Ing. Ľuboš Hovan</v>
      </c>
      <c r="AN90" s="67"/>
      <c r="AO90" s="67"/>
      <c r="AP90" s="67"/>
      <c r="AQ90" s="31"/>
      <c r="AR90" s="35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29"/>
    </row>
    <row r="92" s="2" customFormat="1" ht="29.28" customHeight="1">
      <c r="A92" s="29"/>
      <c r="B92" s="30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35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29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ROUND(SUM(AG95:AG96),2)</f>
        <v>45998.889999999999</v>
      </c>
      <c r="AH94" s="105"/>
      <c r="AI94" s="105"/>
      <c r="AJ94" s="105"/>
      <c r="AK94" s="105"/>
      <c r="AL94" s="105"/>
      <c r="AM94" s="105"/>
      <c r="AN94" s="106">
        <f>SUM(AG94,AT94)</f>
        <v>55198.669999999998</v>
      </c>
      <c r="AO94" s="106"/>
      <c r="AP94" s="106"/>
      <c r="AQ94" s="107" t="s">
        <v>1</v>
      </c>
      <c r="AR94" s="108"/>
      <c r="AS94" s="109">
        <f>ROUND(SUM(AS95:AS96),2)</f>
        <v>0</v>
      </c>
      <c r="AT94" s="110">
        <f>ROUND(SUM(AV94:AW94),2)</f>
        <v>9199.7800000000007</v>
      </c>
      <c r="AU94" s="111">
        <f>ROUND(SUM(AU95:AU96),5)</f>
        <v>0</v>
      </c>
      <c r="AV94" s="110">
        <f>ROUND(AZ94*L29,2)</f>
        <v>0</v>
      </c>
      <c r="AW94" s="110">
        <f>ROUND(BA94*L30,2)</f>
        <v>9199.7800000000007</v>
      </c>
      <c r="AX94" s="110">
        <f>ROUND(BB94*L29,2)</f>
        <v>0</v>
      </c>
      <c r="AY94" s="110">
        <f>ROUND(BC94*L30,2)</f>
        <v>0</v>
      </c>
      <c r="AZ94" s="110">
        <f>ROUND(SUM(AZ95:AZ96),2)</f>
        <v>0</v>
      </c>
      <c r="BA94" s="110">
        <f>ROUND(SUM(BA95:BA96),2)</f>
        <v>45998.889999999999</v>
      </c>
      <c r="BB94" s="110">
        <f>ROUND(SUM(BB95:BB96),2)</f>
        <v>0</v>
      </c>
      <c r="BC94" s="110">
        <f>ROUND(SUM(BC95:BC96),2)</f>
        <v>0</v>
      </c>
      <c r="BD94" s="112">
        <f>ROUND(SUM(BD95:BD96),2)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</v>
      </c>
    </row>
    <row r="95" s="7" customFormat="1" ht="24.7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'S21-057-SO01 - Chodník 1,...'!J30</f>
        <v>31431.740000000002</v>
      </c>
      <c r="AH95" s="119"/>
      <c r="AI95" s="119"/>
      <c r="AJ95" s="119"/>
      <c r="AK95" s="119"/>
      <c r="AL95" s="119"/>
      <c r="AM95" s="119"/>
      <c r="AN95" s="120">
        <f>SUM(AG95,AT95)</f>
        <v>37718.090000000004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6286.3500000000004</v>
      </c>
      <c r="AU95" s="125">
        <f>'S21-057-SO01 - Chodník 1,...'!P125</f>
        <v>0</v>
      </c>
      <c r="AV95" s="124">
        <f>'S21-057-SO01 - Chodník 1,...'!J33</f>
        <v>0</v>
      </c>
      <c r="AW95" s="124">
        <f>'S21-057-SO01 - Chodník 1,...'!J34</f>
        <v>6286.3500000000004</v>
      </c>
      <c r="AX95" s="124">
        <f>'S21-057-SO01 - Chodník 1,...'!J35</f>
        <v>0</v>
      </c>
      <c r="AY95" s="124">
        <f>'S21-057-SO01 - Chodník 1,...'!J36</f>
        <v>0</v>
      </c>
      <c r="AZ95" s="124">
        <f>'S21-057-SO01 - Chodník 1,...'!F33</f>
        <v>0</v>
      </c>
      <c r="BA95" s="124">
        <f>'S21-057-SO01 - Chodník 1,...'!F34</f>
        <v>31431.740000000002</v>
      </c>
      <c r="BB95" s="124">
        <f>'S21-057-SO01 - Chodník 1,...'!F35</f>
        <v>0</v>
      </c>
      <c r="BC95" s="124">
        <f>'S21-057-SO01 - Chodník 1,...'!F36</f>
        <v>0</v>
      </c>
      <c r="BD95" s="126">
        <f>'S21-057-SO01 - Chodník 1,...'!F37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32</v>
      </c>
      <c r="CM95" s="127" t="s">
        <v>77</v>
      </c>
    </row>
    <row r="96" s="7" customFormat="1" ht="24.75" customHeight="1">
      <c r="A96" s="115" t="s">
        <v>81</v>
      </c>
      <c r="B96" s="116"/>
      <c r="C96" s="117"/>
      <c r="D96" s="118" t="s">
        <v>87</v>
      </c>
      <c r="E96" s="118"/>
      <c r="F96" s="118"/>
      <c r="G96" s="118"/>
      <c r="H96" s="118"/>
      <c r="I96" s="119"/>
      <c r="J96" s="118" t="s">
        <v>88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'S21-057-SO02 - Osvetlenie'!J30</f>
        <v>14567.15</v>
      </c>
      <c r="AH96" s="119"/>
      <c r="AI96" s="119"/>
      <c r="AJ96" s="119"/>
      <c r="AK96" s="119"/>
      <c r="AL96" s="119"/>
      <c r="AM96" s="119"/>
      <c r="AN96" s="120">
        <f>SUM(AG96,AT96)</f>
        <v>17480.579999999998</v>
      </c>
      <c r="AO96" s="119"/>
      <c r="AP96" s="119"/>
      <c r="AQ96" s="121" t="s">
        <v>84</v>
      </c>
      <c r="AR96" s="122"/>
      <c r="AS96" s="128">
        <v>0</v>
      </c>
      <c r="AT96" s="129">
        <f>ROUND(SUM(AV96:AW96),2)</f>
        <v>2913.4299999999998</v>
      </c>
      <c r="AU96" s="130">
        <f>'S21-057-SO02 - Osvetlenie'!P119</f>
        <v>0</v>
      </c>
      <c r="AV96" s="129">
        <f>'S21-057-SO02 - Osvetlenie'!J33</f>
        <v>0</v>
      </c>
      <c r="AW96" s="129">
        <f>'S21-057-SO02 - Osvetlenie'!J34</f>
        <v>2913.4299999999998</v>
      </c>
      <c r="AX96" s="129">
        <f>'S21-057-SO02 - Osvetlenie'!J35</f>
        <v>0</v>
      </c>
      <c r="AY96" s="129">
        <f>'S21-057-SO02 - Osvetlenie'!J36</f>
        <v>0</v>
      </c>
      <c r="AZ96" s="129">
        <f>'S21-057-SO02 - Osvetlenie'!F33</f>
        <v>0</v>
      </c>
      <c r="BA96" s="129">
        <f>'S21-057-SO02 - Osvetlenie'!F34</f>
        <v>14567.15</v>
      </c>
      <c r="BB96" s="129">
        <f>'S21-057-SO02 - Osvetlenie'!F35</f>
        <v>0</v>
      </c>
      <c r="BC96" s="129">
        <f>'S21-057-SO02 - Osvetlenie'!F36</f>
        <v>0</v>
      </c>
      <c r="BD96" s="131">
        <f>'S21-057-SO02 - Osvetlenie'!F37</f>
        <v>0</v>
      </c>
      <c r="BE96" s="7"/>
      <c r="BT96" s="127" t="s">
        <v>85</v>
      </c>
      <c r="BV96" s="127" t="s">
        <v>79</v>
      </c>
      <c r="BW96" s="127" t="s">
        <v>89</v>
      </c>
      <c r="BX96" s="127" t="s">
        <v>5</v>
      </c>
      <c r="CL96" s="127" t="s">
        <v>32</v>
      </c>
      <c r="CM96" s="127" t="s">
        <v>77</v>
      </c>
    </row>
    <row r="97" s="2" customFormat="1" ht="30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="2" customFormat="1" ht="6.96" customHeight="1">
      <c r="A98" s="29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sheetProtection sheet="1" formatColumns="0" formatRows="0" objects="1" scenarios="1" spinCount="100000" saltValue="dPmZ50YMbzJYc7j2iN1WrZHBzFXyTG1aJ1aqrR/F+3YE7P5ALNMlqu9jfDK4uh46avb/hV0Vu3d9vA/h6CYMpQ==" hashValue="gz7wnvchpVcG/Z+j6L/EYceFVqZR9xEAtzfFzXQTvDB4PspKsz6pcmEMW4gSL3o61xEvw/XveuVw6rDVs64F8A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21-057-SO01 - Chodník 1,...'!C2" display="/"/>
    <hyperlink ref="A96" location="'S21-057-SO02 - Osvetlen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77</v>
      </c>
    </row>
    <row r="4" s="1" customFormat="1" ht="24.96" customHeight="1">
      <c r="B4" s="17"/>
      <c r="D4" s="134" t="s">
        <v>90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Úprava križovatky (Komenského a J. Kráľa), Púchov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91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92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32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29. 10. 2021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23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24</v>
      </c>
      <c r="F15" s="29"/>
      <c r="G15" s="29"/>
      <c r="H15" s="29"/>
      <c r="I15" s="136" t="s">
        <v>25</v>
      </c>
      <c r="J15" s="139" t="s">
        <v>26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27</v>
      </c>
      <c r="E17" s="29"/>
      <c r="F17" s="29"/>
      <c r="G17" s="29"/>
      <c r="H17" s="29"/>
      <c r="I17" s="136" t="s">
        <v>22</v>
      </c>
      <c r="J17" s="139" t="s">
        <v>28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29</v>
      </c>
      <c r="F18" s="29"/>
      <c r="G18" s="29"/>
      <c r="H18" s="29"/>
      <c r="I18" s="136" t="s">
        <v>25</v>
      </c>
      <c r="J18" s="139" t="s">
        <v>30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31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93</v>
      </c>
      <c r="F21" s="29"/>
      <c r="G21" s="29"/>
      <c r="H21" s="29"/>
      <c r="I21" s="136" t="s">
        <v>25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34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94</v>
      </c>
      <c r="F24" s="29"/>
      <c r="G24" s="29"/>
      <c r="H24" s="29"/>
      <c r="I24" s="136" t="s">
        <v>25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36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37</v>
      </c>
      <c r="E30" s="29"/>
      <c r="F30" s="29"/>
      <c r="G30" s="29"/>
      <c r="H30" s="29"/>
      <c r="I30" s="29"/>
      <c r="J30" s="147">
        <f>ROUND(J125, 2)</f>
        <v>31431.740000000002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39</v>
      </c>
      <c r="G32" s="29"/>
      <c r="H32" s="29"/>
      <c r="I32" s="148" t="s">
        <v>38</v>
      </c>
      <c r="J32" s="148" t="s">
        <v>40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41</v>
      </c>
      <c r="E33" s="150" t="s">
        <v>42</v>
      </c>
      <c r="F33" s="151">
        <f>ROUND((SUM(BE125:BE245)),  2)</f>
        <v>0</v>
      </c>
      <c r="G33" s="152"/>
      <c r="H33" s="152"/>
      <c r="I33" s="153">
        <v>0.20000000000000001</v>
      </c>
      <c r="J33" s="151">
        <f>ROUND(((SUM(BE125:BE245))*I33),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43</v>
      </c>
      <c r="F34" s="154">
        <f>ROUND((SUM(BF125:BF245)),  2)</f>
        <v>31431.740000000002</v>
      </c>
      <c r="G34" s="29"/>
      <c r="H34" s="29"/>
      <c r="I34" s="155">
        <v>0.20000000000000001</v>
      </c>
      <c r="J34" s="154">
        <f>ROUND(((SUM(BF125:BF245))*I34),  2)</f>
        <v>6286.3500000000004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44</v>
      </c>
      <c r="F35" s="154">
        <f>ROUND((SUM(BG125:BG245)),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45</v>
      </c>
      <c r="F36" s="154">
        <f>ROUND((SUM(BH125:BH245)),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46</v>
      </c>
      <c r="F37" s="151">
        <f>ROUND((SUM(BI125:BI245)),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37718.090000000004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Úprava križovatky (Komenského a J. Kráľa), Púchov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91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S21/057/SO01 - Chodník 1,2, priechod pre chodcov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>Púchov</v>
      </c>
      <c r="G89" s="31"/>
      <c r="H89" s="31"/>
      <c r="I89" s="26" t="s">
        <v>19</v>
      </c>
      <c r="J89" s="75" t="str">
        <f>IF(J12="","",J12)</f>
        <v>29. 10. 2021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Púchov</v>
      </c>
      <c r="G91" s="31"/>
      <c r="H91" s="31"/>
      <c r="I91" s="26" t="s">
        <v>31</v>
      </c>
      <c r="J91" s="27" t="str">
        <f>E21</f>
        <v xml:space="preserve"> Projart spol. s.r.o. Pov.Bystrica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27</v>
      </c>
      <c r="D92" s="31"/>
      <c r="E92" s="31"/>
      <c r="F92" s="23" t="str">
        <f>IF(E18="","",E18)</f>
        <v>SATES, a.s.</v>
      </c>
      <c r="G92" s="31"/>
      <c r="H92" s="31"/>
      <c r="I92" s="26" t="s">
        <v>34</v>
      </c>
      <c r="J92" s="27" t="str">
        <f>E24</f>
        <v xml:space="preserve">Ing. Ľuboš Hovan             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98</v>
      </c>
      <c r="D96" s="31"/>
      <c r="E96" s="31"/>
      <c r="F96" s="31"/>
      <c r="G96" s="31"/>
      <c r="H96" s="31"/>
      <c r="I96" s="31"/>
      <c r="J96" s="106">
        <f>J125</f>
        <v>31431.740000000002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99</v>
      </c>
    </row>
    <row r="97" hidden="1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J126</f>
        <v>31431.740000000002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J127</f>
        <v>7019.0500000000002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J172</f>
        <v>115.97999999999999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J177</f>
        <v>498.41999999999996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104</v>
      </c>
      <c r="E101" s="188"/>
      <c r="F101" s="188"/>
      <c r="G101" s="188"/>
      <c r="H101" s="188"/>
      <c r="I101" s="188"/>
      <c r="J101" s="189">
        <f>J180</f>
        <v>564.41999999999996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J184</f>
        <v>10878.480000000001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106</v>
      </c>
      <c r="E103" s="188"/>
      <c r="F103" s="188"/>
      <c r="G103" s="188"/>
      <c r="H103" s="188"/>
      <c r="I103" s="188"/>
      <c r="J103" s="189">
        <f>J201</f>
        <v>237.24000000000001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J203</f>
        <v>1111.54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108</v>
      </c>
      <c r="E105" s="188"/>
      <c r="F105" s="188"/>
      <c r="G105" s="188"/>
      <c r="H105" s="188"/>
      <c r="I105" s="188"/>
      <c r="J105" s="189">
        <f>J221</f>
        <v>11006.610000000001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hidden="1" s="2" customFormat="1" ht="6.96" customHeight="1">
      <c r="A107" s="29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hidden="1"/>
    <row r="109" hidden="1"/>
    <row r="110" hidden="1"/>
    <row r="111" s="2" customFormat="1" ht="6.96" customHeight="1">
      <c r="A111" s="29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4.96" customHeight="1">
      <c r="A112" s="29"/>
      <c r="B112" s="30"/>
      <c r="C112" s="20" t="s">
        <v>109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13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174" t="str">
        <f>E7</f>
        <v>Úprava križovatky (Komenského a J. Kráľa), Púchov</v>
      </c>
      <c r="F115" s="26"/>
      <c r="G115" s="26"/>
      <c r="H115" s="26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91</v>
      </c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6.5" customHeight="1">
      <c r="A117" s="29"/>
      <c r="B117" s="30"/>
      <c r="C117" s="31"/>
      <c r="D117" s="31"/>
      <c r="E117" s="72" t="str">
        <f>E9</f>
        <v>S21/057/SO01 - Chodník 1,2, priechod pre chodcov</v>
      </c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17</v>
      </c>
      <c r="D119" s="31"/>
      <c r="E119" s="31"/>
      <c r="F119" s="23" t="str">
        <f>F12</f>
        <v>Púchov</v>
      </c>
      <c r="G119" s="31"/>
      <c r="H119" s="31"/>
      <c r="I119" s="26" t="s">
        <v>19</v>
      </c>
      <c r="J119" s="75" t="str">
        <f>IF(J12="","",J12)</f>
        <v>29. 10. 2021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6.96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25.65" customHeight="1">
      <c r="A121" s="29"/>
      <c r="B121" s="30"/>
      <c r="C121" s="26" t="s">
        <v>21</v>
      </c>
      <c r="D121" s="31"/>
      <c r="E121" s="31"/>
      <c r="F121" s="23" t="str">
        <f>E15</f>
        <v>Mesto Púchov</v>
      </c>
      <c r="G121" s="31"/>
      <c r="H121" s="31"/>
      <c r="I121" s="26" t="s">
        <v>31</v>
      </c>
      <c r="J121" s="27" t="str">
        <f>E21</f>
        <v xml:space="preserve"> Projart spol. s.r.o. Pov.Bystrica 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5.15" customHeight="1">
      <c r="A122" s="29"/>
      <c r="B122" s="30"/>
      <c r="C122" s="26" t="s">
        <v>27</v>
      </c>
      <c r="D122" s="31"/>
      <c r="E122" s="31"/>
      <c r="F122" s="23" t="str">
        <f>IF(E18="","",E18)</f>
        <v>SATES, a.s.</v>
      </c>
      <c r="G122" s="31"/>
      <c r="H122" s="31"/>
      <c r="I122" s="26" t="s">
        <v>34</v>
      </c>
      <c r="J122" s="27" t="str">
        <f>E24</f>
        <v xml:space="preserve">Ing. Ľuboš Hovan             </v>
      </c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0.32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11" customFormat="1" ht="29.28" customHeight="1">
      <c r="A124" s="191"/>
      <c r="B124" s="192"/>
      <c r="C124" s="193" t="s">
        <v>110</v>
      </c>
      <c r="D124" s="194" t="s">
        <v>62</v>
      </c>
      <c r="E124" s="194" t="s">
        <v>58</v>
      </c>
      <c r="F124" s="194" t="s">
        <v>59</v>
      </c>
      <c r="G124" s="194" t="s">
        <v>111</v>
      </c>
      <c r="H124" s="194" t="s">
        <v>112</v>
      </c>
      <c r="I124" s="194" t="s">
        <v>113</v>
      </c>
      <c r="J124" s="195" t="s">
        <v>97</v>
      </c>
      <c r="K124" s="196" t="s">
        <v>114</v>
      </c>
      <c r="L124" s="197"/>
      <c r="M124" s="96" t="s">
        <v>1</v>
      </c>
      <c r="N124" s="97" t="s">
        <v>41</v>
      </c>
      <c r="O124" s="97" t="s">
        <v>115</v>
      </c>
      <c r="P124" s="97" t="s">
        <v>116</v>
      </c>
      <c r="Q124" s="97" t="s">
        <v>117</v>
      </c>
      <c r="R124" s="97" t="s">
        <v>118</v>
      </c>
      <c r="S124" s="97" t="s">
        <v>119</v>
      </c>
      <c r="T124" s="98" t="s">
        <v>120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29"/>
      <c r="B125" s="30"/>
      <c r="C125" s="103" t="s">
        <v>98</v>
      </c>
      <c r="D125" s="31"/>
      <c r="E125" s="31"/>
      <c r="F125" s="31"/>
      <c r="G125" s="31"/>
      <c r="H125" s="31"/>
      <c r="I125" s="31"/>
      <c r="J125" s="198">
        <f>BK125</f>
        <v>31431.740000000002</v>
      </c>
      <c r="K125" s="31"/>
      <c r="L125" s="35"/>
      <c r="M125" s="99"/>
      <c r="N125" s="199"/>
      <c r="O125" s="100"/>
      <c r="P125" s="200">
        <f>P126</f>
        <v>0</v>
      </c>
      <c r="Q125" s="100"/>
      <c r="R125" s="200">
        <f>R126</f>
        <v>190.64019718</v>
      </c>
      <c r="S125" s="100"/>
      <c r="T125" s="201">
        <f>T126</f>
        <v>49.432600000000008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76</v>
      </c>
      <c r="AU125" s="14" t="s">
        <v>99</v>
      </c>
      <c r="BK125" s="202">
        <f>BK126</f>
        <v>31431.740000000002</v>
      </c>
    </row>
    <row r="126" s="12" customFormat="1" ht="25.92" customHeight="1">
      <c r="A126" s="12"/>
      <c r="B126" s="203"/>
      <c r="C126" s="204"/>
      <c r="D126" s="205" t="s">
        <v>76</v>
      </c>
      <c r="E126" s="206" t="s">
        <v>121</v>
      </c>
      <c r="F126" s="206" t="s">
        <v>122</v>
      </c>
      <c r="G126" s="204"/>
      <c r="H126" s="204"/>
      <c r="I126" s="204"/>
      <c r="J126" s="207">
        <f>BK126</f>
        <v>31431.740000000002</v>
      </c>
      <c r="K126" s="204"/>
      <c r="L126" s="208"/>
      <c r="M126" s="209"/>
      <c r="N126" s="210"/>
      <c r="O126" s="210"/>
      <c r="P126" s="211">
        <f>P127+P172+P177+P180+P184+P201+P203+P221</f>
        <v>0</v>
      </c>
      <c r="Q126" s="210"/>
      <c r="R126" s="211">
        <f>R127+R172+R177+R180+R184+R201+R203+R221</f>
        <v>190.64019718</v>
      </c>
      <c r="S126" s="210"/>
      <c r="T126" s="212">
        <f>T127+T172+T177+T180+T184+T201+T203+T221</f>
        <v>49.432600000000008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85</v>
      </c>
      <c r="AT126" s="214" t="s">
        <v>76</v>
      </c>
      <c r="AU126" s="214" t="s">
        <v>77</v>
      </c>
      <c r="AY126" s="213" t="s">
        <v>123</v>
      </c>
      <c r="BK126" s="215">
        <f>BK127+BK172+BK177+BK180+BK184+BK201+BK203+BK221</f>
        <v>31431.740000000002</v>
      </c>
    </row>
    <row r="127" s="12" customFormat="1" ht="22.8" customHeight="1">
      <c r="A127" s="12"/>
      <c r="B127" s="203"/>
      <c r="C127" s="204"/>
      <c r="D127" s="205" t="s">
        <v>76</v>
      </c>
      <c r="E127" s="216" t="s">
        <v>85</v>
      </c>
      <c r="F127" s="216" t="s">
        <v>124</v>
      </c>
      <c r="G127" s="204"/>
      <c r="H127" s="204"/>
      <c r="I127" s="204"/>
      <c r="J127" s="217">
        <f>BK127</f>
        <v>7019.0500000000002</v>
      </c>
      <c r="K127" s="204"/>
      <c r="L127" s="208"/>
      <c r="M127" s="209"/>
      <c r="N127" s="210"/>
      <c r="O127" s="210"/>
      <c r="P127" s="211">
        <f>SUM(P128:P171)</f>
        <v>0</v>
      </c>
      <c r="Q127" s="210"/>
      <c r="R127" s="211">
        <f>SUM(R128:R171)</f>
        <v>0.1450215</v>
      </c>
      <c r="S127" s="210"/>
      <c r="T127" s="212">
        <f>SUM(T128:T171)</f>
        <v>49.432600000000008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85</v>
      </c>
      <c r="AT127" s="214" t="s">
        <v>76</v>
      </c>
      <c r="AU127" s="214" t="s">
        <v>85</v>
      </c>
      <c r="AY127" s="213" t="s">
        <v>123</v>
      </c>
      <c r="BK127" s="215">
        <f>SUM(BK128:BK171)</f>
        <v>7019.0500000000002</v>
      </c>
    </row>
    <row r="128" s="2" customFormat="1" ht="16.5" customHeight="1">
      <c r="A128" s="29"/>
      <c r="B128" s="30"/>
      <c r="C128" s="218" t="s">
        <v>85</v>
      </c>
      <c r="D128" s="218" t="s">
        <v>125</v>
      </c>
      <c r="E128" s="219" t="s">
        <v>126</v>
      </c>
      <c r="F128" s="220" t="s">
        <v>127</v>
      </c>
      <c r="G128" s="221" t="s">
        <v>128</v>
      </c>
      <c r="H128" s="222">
        <v>0.25</v>
      </c>
      <c r="I128" s="223">
        <v>1170</v>
      </c>
      <c r="J128" s="223">
        <f>ROUND(I128*H128,2)</f>
        <v>292.5</v>
      </c>
      <c r="K128" s="224"/>
      <c r="L128" s="35"/>
      <c r="M128" s="225" t="s">
        <v>1</v>
      </c>
      <c r="N128" s="226" t="s">
        <v>43</v>
      </c>
      <c r="O128" s="227">
        <v>0</v>
      </c>
      <c r="P128" s="227">
        <f>O128*H128</f>
        <v>0</v>
      </c>
      <c r="Q128" s="227">
        <v>0.40872999999999998</v>
      </c>
      <c r="R128" s="227">
        <f>Q128*H128</f>
        <v>0.1021825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129</v>
      </c>
      <c r="AT128" s="229" t="s">
        <v>125</v>
      </c>
      <c r="AU128" s="229" t="s">
        <v>130</v>
      </c>
      <c r="AY128" s="14" t="s">
        <v>123</v>
      </c>
      <c r="BE128" s="230">
        <f>IF(N128="základná",J128,0)</f>
        <v>0</v>
      </c>
      <c r="BF128" s="230">
        <f>IF(N128="znížená",J128,0)</f>
        <v>292.5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130</v>
      </c>
      <c r="BK128" s="230">
        <f>ROUND(I128*H128,2)</f>
        <v>292.5</v>
      </c>
      <c r="BL128" s="14" t="s">
        <v>129</v>
      </c>
      <c r="BM128" s="229" t="s">
        <v>130</v>
      </c>
    </row>
    <row r="129" s="2" customFormat="1" ht="21.75" customHeight="1">
      <c r="A129" s="29"/>
      <c r="B129" s="30"/>
      <c r="C129" s="218" t="s">
        <v>130</v>
      </c>
      <c r="D129" s="218" t="s">
        <v>125</v>
      </c>
      <c r="E129" s="219" t="s">
        <v>131</v>
      </c>
      <c r="F129" s="220" t="s">
        <v>132</v>
      </c>
      <c r="G129" s="221" t="s">
        <v>133</v>
      </c>
      <c r="H129" s="222">
        <v>1</v>
      </c>
      <c r="I129" s="223">
        <v>27.879999999999999</v>
      </c>
      <c r="J129" s="223">
        <f>ROUND(I129*H129,2)</f>
        <v>27.879999999999999</v>
      </c>
      <c r="K129" s="224"/>
      <c r="L129" s="35"/>
      <c r="M129" s="225" t="s">
        <v>1</v>
      </c>
      <c r="N129" s="226" t="s">
        <v>43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129</v>
      </c>
      <c r="AT129" s="229" t="s">
        <v>125</v>
      </c>
      <c r="AU129" s="229" t="s">
        <v>130</v>
      </c>
      <c r="AY129" s="14" t="s">
        <v>123</v>
      </c>
      <c r="BE129" s="230">
        <f>IF(N129="základná",J129,0)</f>
        <v>0</v>
      </c>
      <c r="BF129" s="230">
        <f>IF(N129="znížená",J129,0)</f>
        <v>27.879999999999999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130</v>
      </c>
      <c r="BK129" s="230">
        <f>ROUND(I129*H129,2)</f>
        <v>27.879999999999999</v>
      </c>
      <c r="BL129" s="14" t="s">
        <v>129</v>
      </c>
      <c r="BM129" s="229" t="s">
        <v>129</v>
      </c>
    </row>
    <row r="130" s="2" customFormat="1" ht="24.15" customHeight="1">
      <c r="A130" s="29"/>
      <c r="B130" s="30"/>
      <c r="C130" s="218" t="s">
        <v>134</v>
      </c>
      <c r="D130" s="218" t="s">
        <v>125</v>
      </c>
      <c r="E130" s="219" t="s">
        <v>135</v>
      </c>
      <c r="F130" s="220" t="s">
        <v>136</v>
      </c>
      <c r="G130" s="221" t="s">
        <v>133</v>
      </c>
      <c r="H130" s="222">
        <v>1</v>
      </c>
      <c r="I130" s="223">
        <v>5.8499999999999996</v>
      </c>
      <c r="J130" s="223">
        <f>ROUND(I130*H130,2)</f>
        <v>5.8499999999999996</v>
      </c>
      <c r="K130" s="224"/>
      <c r="L130" s="35"/>
      <c r="M130" s="225" t="s">
        <v>1</v>
      </c>
      <c r="N130" s="226" t="s">
        <v>43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129</v>
      </c>
      <c r="AT130" s="229" t="s">
        <v>125</v>
      </c>
      <c r="AU130" s="229" t="s">
        <v>130</v>
      </c>
      <c r="AY130" s="14" t="s">
        <v>123</v>
      </c>
      <c r="BE130" s="230">
        <f>IF(N130="základná",J130,0)</f>
        <v>0</v>
      </c>
      <c r="BF130" s="230">
        <f>IF(N130="znížená",J130,0)</f>
        <v>5.8499999999999996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130</v>
      </c>
      <c r="BK130" s="230">
        <f>ROUND(I130*H130,2)</f>
        <v>5.8499999999999996</v>
      </c>
      <c r="BL130" s="14" t="s">
        <v>129</v>
      </c>
      <c r="BM130" s="229" t="s">
        <v>137</v>
      </c>
    </row>
    <row r="131" s="2" customFormat="1" ht="16.5" customHeight="1">
      <c r="A131" s="29"/>
      <c r="B131" s="30"/>
      <c r="C131" s="218" t="s">
        <v>129</v>
      </c>
      <c r="D131" s="218" t="s">
        <v>125</v>
      </c>
      <c r="E131" s="219" t="s">
        <v>138</v>
      </c>
      <c r="F131" s="220" t="s">
        <v>139</v>
      </c>
      <c r="G131" s="221" t="s">
        <v>133</v>
      </c>
      <c r="H131" s="222">
        <v>1</v>
      </c>
      <c r="I131" s="223">
        <v>11.119999999999999</v>
      </c>
      <c r="J131" s="223">
        <f>ROUND(I131*H131,2)</f>
        <v>11.119999999999999</v>
      </c>
      <c r="K131" s="224"/>
      <c r="L131" s="35"/>
      <c r="M131" s="225" t="s">
        <v>1</v>
      </c>
      <c r="N131" s="226" t="s">
        <v>43</v>
      </c>
      <c r="O131" s="227">
        <v>0</v>
      </c>
      <c r="P131" s="227">
        <f>O131*H131</f>
        <v>0</v>
      </c>
      <c r="Q131" s="227">
        <v>2.0000000000000002E-05</v>
      </c>
      <c r="R131" s="227">
        <f>Q131*H131</f>
        <v>2.0000000000000002E-05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129</v>
      </c>
      <c r="AT131" s="229" t="s">
        <v>125</v>
      </c>
      <c r="AU131" s="229" t="s">
        <v>130</v>
      </c>
      <c r="AY131" s="14" t="s">
        <v>123</v>
      </c>
      <c r="BE131" s="230">
        <f>IF(N131="základná",J131,0)</f>
        <v>0</v>
      </c>
      <c r="BF131" s="230">
        <f>IF(N131="znížená",J131,0)</f>
        <v>11.119999999999999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130</v>
      </c>
      <c r="BK131" s="230">
        <f>ROUND(I131*H131,2)</f>
        <v>11.119999999999999</v>
      </c>
      <c r="BL131" s="14" t="s">
        <v>129</v>
      </c>
      <c r="BM131" s="229" t="s">
        <v>140</v>
      </c>
    </row>
    <row r="132" s="2" customFormat="1" ht="24.15" customHeight="1">
      <c r="A132" s="29"/>
      <c r="B132" s="30"/>
      <c r="C132" s="218" t="s">
        <v>141</v>
      </c>
      <c r="D132" s="218" t="s">
        <v>125</v>
      </c>
      <c r="E132" s="219" t="s">
        <v>142</v>
      </c>
      <c r="F132" s="220" t="s">
        <v>143</v>
      </c>
      <c r="G132" s="221" t="s">
        <v>144</v>
      </c>
      <c r="H132" s="222">
        <v>44.600000000000001</v>
      </c>
      <c r="I132" s="223">
        <v>4.9699999999999998</v>
      </c>
      <c r="J132" s="223">
        <f>ROUND(I132*H132,2)</f>
        <v>221.66</v>
      </c>
      <c r="K132" s="224"/>
      <c r="L132" s="35"/>
      <c r="M132" s="225" t="s">
        <v>1</v>
      </c>
      <c r="N132" s="226" t="s">
        <v>43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0.23999999999999999</v>
      </c>
      <c r="T132" s="228">
        <f>S132*H132</f>
        <v>10.704000000000001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129</v>
      </c>
      <c r="AT132" s="229" t="s">
        <v>125</v>
      </c>
      <c r="AU132" s="229" t="s">
        <v>130</v>
      </c>
      <c r="AY132" s="14" t="s">
        <v>123</v>
      </c>
      <c r="BE132" s="230">
        <f>IF(N132="základná",J132,0)</f>
        <v>0</v>
      </c>
      <c r="BF132" s="230">
        <f>IF(N132="znížená",J132,0)</f>
        <v>221.66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130</v>
      </c>
      <c r="BK132" s="230">
        <f>ROUND(I132*H132,2)</f>
        <v>221.66</v>
      </c>
      <c r="BL132" s="14" t="s">
        <v>129</v>
      </c>
      <c r="BM132" s="229" t="s">
        <v>145</v>
      </c>
    </row>
    <row r="133" s="2" customFormat="1" ht="24.15" customHeight="1">
      <c r="A133" s="29"/>
      <c r="B133" s="30"/>
      <c r="C133" s="218" t="s">
        <v>137</v>
      </c>
      <c r="D133" s="218" t="s">
        <v>125</v>
      </c>
      <c r="E133" s="219" t="s">
        <v>146</v>
      </c>
      <c r="F133" s="220" t="s">
        <v>147</v>
      </c>
      <c r="G133" s="221" t="s">
        <v>144</v>
      </c>
      <c r="H133" s="222">
        <v>44.600000000000001</v>
      </c>
      <c r="I133" s="223">
        <v>3.3199999999999998</v>
      </c>
      <c r="J133" s="223">
        <f>ROUND(I133*H133,2)</f>
        <v>148.06999999999999</v>
      </c>
      <c r="K133" s="224"/>
      <c r="L133" s="35"/>
      <c r="M133" s="225" t="s">
        <v>1</v>
      </c>
      <c r="N133" s="226" t="s">
        <v>43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0.18099999999999999</v>
      </c>
      <c r="T133" s="228">
        <f>S133*H133</f>
        <v>8.0725999999999996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129</v>
      </c>
      <c r="AT133" s="229" t="s">
        <v>125</v>
      </c>
      <c r="AU133" s="229" t="s">
        <v>130</v>
      </c>
      <c r="AY133" s="14" t="s">
        <v>123</v>
      </c>
      <c r="BE133" s="230">
        <f>IF(N133="základná",J133,0)</f>
        <v>0</v>
      </c>
      <c r="BF133" s="230">
        <f>IF(N133="znížená",J133,0)</f>
        <v>148.06999999999999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130</v>
      </c>
      <c r="BK133" s="230">
        <f>ROUND(I133*H133,2)</f>
        <v>148.06999999999999</v>
      </c>
      <c r="BL133" s="14" t="s">
        <v>129</v>
      </c>
      <c r="BM133" s="229" t="s">
        <v>148</v>
      </c>
    </row>
    <row r="134" s="2" customFormat="1" ht="24.15" customHeight="1">
      <c r="A134" s="29"/>
      <c r="B134" s="30"/>
      <c r="C134" s="218" t="s">
        <v>149</v>
      </c>
      <c r="D134" s="218" t="s">
        <v>125</v>
      </c>
      <c r="E134" s="219" t="s">
        <v>150</v>
      </c>
      <c r="F134" s="220" t="s">
        <v>151</v>
      </c>
      <c r="G134" s="221" t="s">
        <v>144</v>
      </c>
      <c r="H134" s="222">
        <v>8</v>
      </c>
      <c r="I134" s="223">
        <v>3.3199999999999998</v>
      </c>
      <c r="J134" s="223">
        <f>ROUND(I134*H134,2)</f>
        <v>26.559999999999999</v>
      </c>
      <c r="K134" s="224"/>
      <c r="L134" s="35"/>
      <c r="M134" s="225" t="s">
        <v>1</v>
      </c>
      <c r="N134" s="226" t="s">
        <v>43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0.22500000000000001</v>
      </c>
      <c r="T134" s="228">
        <f>S134*H134</f>
        <v>1.8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129</v>
      </c>
      <c r="AT134" s="229" t="s">
        <v>125</v>
      </c>
      <c r="AU134" s="229" t="s">
        <v>130</v>
      </c>
      <c r="AY134" s="14" t="s">
        <v>123</v>
      </c>
      <c r="BE134" s="230">
        <f>IF(N134="základná",J134,0)</f>
        <v>0</v>
      </c>
      <c r="BF134" s="230">
        <f>IF(N134="znížená",J134,0)</f>
        <v>26.559999999999999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130</v>
      </c>
      <c r="BK134" s="230">
        <f>ROUND(I134*H134,2)</f>
        <v>26.559999999999999</v>
      </c>
      <c r="BL134" s="14" t="s">
        <v>129</v>
      </c>
      <c r="BM134" s="229" t="s">
        <v>152</v>
      </c>
    </row>
    <row r="135" s="2" customFormat="1" ht="24.15" customHeight="1">
      <c r="A135" s="29"/>
      <c r="B135" s="30"/>
      <c r="C135" s="218" t="s">
        <v>140</v>
      </c>
      <c r="D135" s="218" t="s">
        <v>125</v>
      </c>
      <c r="E135" s="219" t="s">
        <v>153</v>
      </c>
      <c r="F135" s="220" t="s">
        <v>154</v>
      </c>
      <c r="G135" s="221" t="s">
        <v>144</v>
      </c>
      <c r="H135" s="222">
        <v>190</v>
      </c>
      <c r="I135" s="223">
        <v>7.6900000000000004</v>
      </c>
      <c r="J135" s="223">
        <f>ROUND(I135*H135,2)</f>
        <v>1461.0999999999999</v>
      </c>
      <c r="K135" s="224"/>
      <c r="L135" s="35"/>
      <c r="M135" s="225" t="s">
        <v>1</v>
      </c>
      <c r="N135" s="226" t="s">
        <v>43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0.128</v>
      </c>
      <c r="T135" s="228">
        <f>S135*H135</f>
        <v>24.32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129</v>
      </c>
      <c r="AT135" s="229" t="s">
        <v>125</v>
      </c>
      <c r="AU135" s="229" t="s">
        <v>130</v>
      </c>
      <c r="AY135" s="14" t="s">
        <v>123</v>
      </c>
      <c r="BE135" s="230">
        <f>IF(N135="základná",J135,0)</f>
        <v>0</v>
      </c>
      <c r="BF135" s="230">
        <f>IF(N135="znížená",J135,0)</f>
        <v>1461.0999999999999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130</v>
      </c>
      <c r="BK135" s="230">
        <f>ROUND(I135*H135,2)</f>
        <v>1461.0999999999999</v>
      </c>
      <c r="BL135" s="14" t="s">
        <v>129</v>
      </c>
      <c r="BM135" s="229" t="s">
        <v>155</v>
      </c>
    </row>
    <row r="136" s="2" customFormat="1" ht="16.5" customHeight="1">
      <c r="A136" s="29"/>
      <c r="B136" s="30"/>
      <c r="C136" s="218" t="s">
        <v>156</v>
      </c>
      <c r="D136" s="218" t="s">
        <v>125</v>
      </c>
      <c r="E136" s="219" t="s">
        <v>157</v>
      </c>
      <c r="F136" s="220" t="s">
        <v>158</v>
      </c>
      <c r="G136" s="221" t="s">
        <v>159</v>
      </c>
      <c r="H136" s="222">
        <v>53.411000000000001</v>
      </c>
      <c r="I136" s="223">
        <v>1.24</v>
      </c>
      <c r="J136" s="223">
        <f>ROUND(I136*H136,2)</f>
        <v>66.230000000000004</v>
      </c>
      <c r="K136" s="224"/>
      <c r="L136" s="35"/>
      <c r="M136" s="225" t="s">
        <v>1</v>
      </c>
      <c r="N136" s="226" t="s">
        <v>43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129</v>
      </c>
      <c r="AT136" s="229" t="s">
        <v>125</v>
      </c>
      <c r="AU136" s="229" t="s">
        <v>130</v>
      </c>
      <c r="AY136" s="14" t="s">
        <v>123</v>
      </c>
      <c r="BE136" s="230">
        <f>IF(N136="základná",J136,0)</f>
        <v>0</v>
      </c>
      <c r="BF136" s="230">
        <f>IF(N136="znížená",J136,0)</f>
        <v>66.230000000000004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130</v>
      </c>
      <c r="BK136" s="230">
        <f>ROUND(I136*H136,2)</f>
        <v>66.230000000000004</v>
      </c>
      <c r="BL136" s="14" t="s">
        <v>129</v>
      </c>
      <c r="BM136" s="229" t="s">
        <v>160</v>
      </c>
    </row>
    <row r="137" s="2" customFormat="1" ht="16.5" customHeight="1">
      <c r="A137" s="29"/>
      <c r="B137" s="30"/>
      <c r="C137" s="218" t="s">
        <v>145</v>
      </c>
      <c r="D137" s="218" t="s">
        <v>125</v>
      </c>
      <c r="E137" s="219" t="s">
        <v>161</v>
      </c>
      <c r="F137" s="220" t="s">
        <v>162</v>
      </c>
      <c r="G137" s="221" t="s">
        <v>159</v>
      </c>
      <c r="H137" s="222">
        <v>5.79</v>
      </c>
      <c r="I137" s="223">
        <v>4.0999999999999996</v>
      </c>
      <c r="J137" s="223">
        <f>ROUND(I137*H137,2)</f>
        <v>23.739999999999998</v>
      </c>
      <c r="K137" s="224"/>
      <c r="L137" s="35"/>
      <c r="M137" s="225" t="s">
        <v>1</v>
      </c>
      <c r="N137" s="226" t="s">
        <v>43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129</v>
      </c>
      <c r="AT137" s="229" t="s">
        <v>125</v>
      </c>
      <c r="AU137" s="229" t="s">
        <v>130</v>
      </c>
      <c r="AY137" s="14" t="s">
        <v>123</v>
      </c>
      <c r="BE137" s="230">
        <f>IF(N137="základná",J137,0)</f>
        <v>0</v>
      </c>
      <c r="BF137" s="230">
        <f>IF(N137="znížená",J137,0)</f>
        <v>23.739999999999998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130</v>
      </c>
      <c r="BK137" s="230">
        <f>ROUND(I137*H137,2)</f>
        <v>23.739999999999998</v>
      </c>
      <c r="BL137" s="14" t="s">
        <v>129</v>
      </c>
      <c r="BM137" s="229" t="s">
        <v>7</v>
      </c>
    </row>
    <row r="138" s="2" customFormat="1" ht="16.5" customHeight="1">
      <c r="A138" s="29"/>
      <c r="B138" s="30"/>
      <c r="C138" s="218" t="s">
        <v>163</v>
      </c>
      <c r="D138" s="218" t="s">
        <v>125</v>
      </c>
      <c r="E138" s="219" t="s">
        <v>164</v>
      </c>
      <c r="F138" s="220" t="s">
        <v>165</v>
      </c>
      <c r="G138" s="221" t="s">
        <v>159</v>
      </c>
      <c r="H138" s="222">
        <v>83.653999999999996</v>
      </c>
      <c r="I138" s="223">
        <v>6.9100000000000001</v>
      </c>
      <c r="J138" s="223">
        <f>ROUND(I138*H138,2)</f>
        <v>578.04999999999995</v>
      </c>
      <c r="K138" s="224"/>
      <c r="L138" s="35"/>
      <c r="M138" s="225" t="s">
        <v>1</v>
      </c>
      <c r="N138" s="226" t="s">
        <v>43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129</v>
      </c>
      <c r="AT138" s="229" t="s">
        <v>125</v>
      </c>
      <c r="AU138" s="229" t="s">
        <v>130</v>
      </c>
      <c r="AY138" s="14" t="s">
        <v>123</v>
      </c>
      <c r="BE138" s="230">
        <f>IF(N138="základná",J138,0)</f>
        <v>0</v>
      </c>
      <c r="BF138" s="230">
        <f>IF(N138="znížená",J138,0)</f>
        <v>578.04999999999995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130</v>
      </c>
      <c r="BK138" s="230">
        <f>ROUND(I138*H138,2)</f>
        <v>578.04999999999995</v>
      </c>
      <c r="BL138" s="14" t="s">
        <v>129</v>
      </c>
      <c r="BM138" s="229" t="s">
        <v>166</v>
      </c>
    </row>
    <row r="139" s="2" customFormat="1" ht="16.5" customHeight="1">
      <c r="A139" s="29"/>
      <c r="B139" s="30"/>
      <c r="C139" s="218" t="s">
        <v>148</v>
      </c>
      <c r="D139" s="218" t="s">
        <v>125</v>
      </c>
      <c r="E139" s="219" t="s">
        <v>167</v>
      </c>
      <c r="F139" s="220" t="s">
        <v>168</v>
      </c>
      <c r="G139" s="221" t="s">
        <v>159</v>
      </c>
      <c r="H139" s="222">
        <v>83.653999999999996</v>
      </c>
      <c r="I139" s="223">
        <v>1.28</v>
      </c>
      <c r="J139" s="223">
        <f>ROUND(I139*H139,2)</f>
        <v>107.08</v>
      </c>
      <c r="K139" s="224"/>
      <c r="L139" s="35"/>
      <c r="M139" s="225" t="s">
        <v>1</v>
      </c>
      <c r="N139" s="226" t="s">
        <v>43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129</v>
      </c>
      <c r="AT139" s="229" t="s">
        <v>125</v>
      </c>
      <c r="AU139" s="229" t="s">
        <v>130</v>
      </c>
      <c r="AY139" s="14" t="s">
        <v>123</v>
      </c>
      <c r="BE139" s="230">
        <f>IF(N139="základná",J139,0)</f>
        <v>0</v>
      </c>
      <c r="BF139" s="230">
        <f>IF(N139="znížená",J139,0)</f>
        <v>107.08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130</v>
      </c>
      <c r="BK139" s="230">
        <f>ROUND(I139*H139,2)</f>
        <v>107.08</v>
      </c>
      <c r="BL139" s="14" t="s">
        <v>129</v>
      </c>
      <c r="BM139" s="229" t="s">
        <v>169</v>
      </c>
    </row>
    <row r="140" s="2" customFormat="1" ht="24.15" customHeight="1">
      <c r="A140" s="29"/>
      <c r="B140" s="30"/>
      <c r="C140" s="218" t="s">
        <v>170</v>
      </c>
      <c r="D140" s="218" t="s">
        <v>125</v>
      </c>
      <c r="E140" s="219" t="s">
        <v>171</v>
      </c>
      <c r="F140" s="220" t="s">
        <v>172</v>
      </c>
      <c r="G140" s="221" t="s">
        <v>159</v>
      </c>
      <c r="H140" s="222">
        <v>1.8899999999999999</v>
      </c>
      <c r="I140" s="223">
        <v>265.11000000000001</v>
      </c>
      <c r="J140" s="223">
        <f>ROUND(I140*H140,2)</f>
        <v>501.06</v>
      </c>
      <c r="K140" s="224"/>
      <c r="L140" s="35"/>
      <c r="M140" s="225" t="s">
        <v>1</v>
      </c>
      <c r="N140" s="226" t="s">
        <v>43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2.3999999999999999</v>
      </c>
      <c r="T140" s="228">
        <f>S140*H140</f>
        <v>4.5359999999999996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129</v>
      </c>
      <c r="AT140" s="229" t="s">
        <v>125</v>
      </c>
      <c r="AU140" s="229" t="s">
        <v>130</v>
      </c>
      <c r="AY140" s="14" t="s">
        <v>123</v>
      </c>
      <c r="BE140" s="230">
        <f>IF(N140="základná",J140,0)</f>
        <v>0</v>
      </c>
      <c r="BF140" s="230">
        <f>IF(N140="znížená",J140,0)</f>
        <v>501.06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130</v>
      </c>
      <c r="BK140" s="230">
        <f>ROUND(I140*H140,2)</f>
        <v>501.06</v>
      </c>
      <c r="BL140" s="14" t="s">
        <v>129</v>
      </c>
      <c r="BM140" s="229" t="s">
        <v>173</v>
      </c>
    </row>
    <row r="141" s="2" customFormat="1" ht="16.5" customHeight="1">
      <c r="A141" s="29"/>
      <c r="B141" s="30"/>
      <c r="C141" s="218" t="s">
        <v>152</v>
      </c>
      <c r="D141" s="218" t="s">
        <v>125</v>
      </c>
      <c r="E141" s="219" t="s">
        <v>174</v>
      </c>
      <c r="F141" s="220" t="s">
        <v>175</v>
      </c>
      <c r="G141" s="221" t="s">
        <v>159</v>
      </c>
      <c r="H141" s="222">
        <v>9.5999999999999996</v>
      </c>
      <c r="I141" s="223">
        <v>13.48</v>
      </c>
      <c r="J141" s="223">
        <f>ROUND(I141*H141,2)</f>
        <v>129.41</v>
      </c>
      <c r="K141" s="224"/>
      <c r="L141" s="35"/>
      <c r="M141" s="225" t="s">
        <v>1</v>
      </c>
      <c r="N141" s="226" t="s">
        <v>43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129</v>
      </c>
      <c r="AT141" s="229" t="s">
        <v>125</v>
      </c>
      <c r="AU141" s="229" t="s">
        <v>130</v>
      </c>
      <c r="AY141" s="14" t="s">
        <v>123</v>
      </c>
      <c r="BE141" s="230">
        <f>IF(N141="základná",J141,0)</f>
        <v>0</v>
      </c>
      <c r="BF141" s="230">
        <f>IF(N141="znížená",J141,0)</f>
        <v>129.41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130</v>
      </c>
      <c r="BK141" s="230">
        <f>ROUND(I141*H141,2)</f>
        <v>129.41</v>
      </c>
      <c r="BL141" s="14" t="s">
        <v>129</v>
      </c>
      <c r="BM141" s="229" t="s">
        <v>176</v>
      </c>
    </row>
    <row r="142" s="2" customFormat="1" ht="16.5" customHeight="1">
      <c r="A142" s="29"/>
      <c r="B142" s="30"/>
      <c r="C142" s="218" t="s">
        <v>177</v>
      </c>
      <c r="D142" s="218" t="s">
        <v>125</v>
      </c>
      <c r="E142" s="219" t="s">
        <v>178</v>
      </c>
      <c r="F142" s="220" t="s">
        <v>179</v>
      </c>
      <c r="G142" s="221" t="s">
        <v>159</v>
      </c>
      <c r="H142" s="222">
        <v>9.5999999999999996</v>
      </c>
      <c r="I142" s="223">
        <v>1.0600000000000001</v>
      </c>
      <c r="J142" s="223">
        <f>ROUND(I142*H142,2)</f>
        <v>10.18</v>
      </c>
      <c r="K142" s="224"/>
      <c r="L142" s="35"/>
      <c r="M142" s="225" t="s">
        <v>1</v>
      </c>
      <c r="N142" s="226" t="s">
        <v>43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129</v>
      </c>
      <c r="AT142" s="229" t="s">
        <v>125</v>
      </c>
      <c r="AU142" s="229" t="s">
        <v>130</v>
      </c>
      <c r="AY142" s="14" t="s">
        <v>123</v>
      </c>
      <c r="BE142" s="230">
        <f>IF(N142="základná",J142,0)</f>
        <v>0</v>
      </c>
      <c r="BF142" s="230">
        <f>IF(N142="znížená",J142,0)</f>
        <v>10.18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130</v>
      </c>
      <c r="BK142" s="230">
        <f>ROUND(I142*H142,2)</f>
        <v>10.18</v>
      </c>
      <c r="BL142" s="14" t="s">
        <v>129</v>
      </c>
      <c r="BM142" s="229" t="s">
        <v>180</v>
      </c>
    </row>
    <row r="143" s="2" customFormat="1" ht="21.75" customHeight="1">
      <c r="A143" s="29"/>
      <c r="B143" s="30"/>
      <c r="C143" s="218" t="s">
        <v>155</v>
      </c>
      <c r="D143" s="218" t="s">
        <v>125</v>
      </c>
      <c r="E143" s="219" t="s">
        <v>181</v>
      </c>
      <c r="F143" s="220" t="s">
        <v>182</v>
      </c>
      <c r="G143" s="221" t="s">
        <v>159</v>
      </c>
      <c r="H143" s="222">
        <v>2.3599999999999999</v>
      </c>
      <c r="I143" s="223">
        <v>37.329999999999998</v>
      </c>
      <c r="J143" s="223">
        <f>ROUND(I143*H143,2)</f>
        <v>88.099999999999994</v>
      </c>
      <c r="K143" s="224"/>
      <c r="L143" s="35"/>
      <c r="M143" s="225" t="s">
        <v>1</v>
      </c>
      <c r="N143" s="226" t="s">
        <v>43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129</v>
      </c>
      <c r="AT143" s="229" t="s">
        <v>125</v>
      </c>
      <c r="AU143" s="229" t="s">
        <v>130</v>
      </c>
      <c r="AY143" s="14" t="s">
        <v>123</v>
      </c>
      <c r="BE143" s="230">
        <f>IF(N143="základná",J143,0)</f>
        <v>0</v>
      </c>
      <c r="BF143" s="230">
        <f>IF(N143="znížená",J143,0)</f>
        <v>88.099999999999994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130</v>
      </c>
      <c r="BK143" s="230">
        <f>ROUND(I143*H143,2)</f>
        <v>88.099999999999994</v>
      </c>
      <c r="BL143" s="14" t="s">
        <v>129</v>
      </c>
      <c r="BM143" s="229" t="s">
        <v>183</v>
      </c>
    </row>
    <row r="144" s="2" customFormat="1" ht="21.75" customHeight="1">
      <c r="A144" s="29"/>
      <c r="B144" s="30"/>
      <c r="C144" s="218" t="s">
        <v>184</v>
      </c>
      <c r="D144" s="218" t="s">
        <v>125</v>
      </c>
      <c r="E144" s="219" t="s">
        <v>185</v>
      </c>
      <c r="F144" s="220" t="s">
        <v>186</v>
      </c>
      <c r="G144" s="221" t="s">
        <v>159</v>
      </c>
      <c r="H144" s="222">
        <v>2.3599999999999999</v>
      </c>
      <c r="I144" s="223">
        <v>10.57</v>
      </c>
      <c r="J144" s="223">
        <f>ROUND(I144*H144,2)</f>
        <v>24.949999999999999</v>
      </c>
      <c r="K144" s="224"/>
      <c r="L144" s="35"/>
      <c r="M144" s="225" t="s">
        <v>1</v>
      </c>
      <c r="N144" s="226" t="s">
        <v>43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129</v>
      </c>
      <c r="AT144" s="229" t="s">
        <v>125</v>
      </c>
      <c r="AU144" s="229" t="s">
        <v>130</v>
      </c>
      <c r="AY144" s="14" t="s">
        <v>123</v>
      </c>
      <c r="BE144" s="230">
        <f>IF(N144="základná",J144,0)</f>
        <v>0</v>
      </c>
      <c r="BF144" s="230">
        <f>IF(N144="znížená",J144,0)</f>
        <v>24.949999999999999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130</v>
      </c>
      <c r="BK144" s="230">
        <f>ROUND(I144*H144,2)</f>
        <v>24.949999999999999</v>
      </c>
      <c r="BL144" s="14" t="s">
        <v>129</v>
      </c>
      <c r="BM144" s="229" t="s">
        <v>187</v>
      </c>
    </row>
    <row r="145" s="2" customFormat="1" ht="16.5" customHeight="1">
      <c r="A145" s="29"/>
      <c r="B145" s="30"/>
      <c r="C145" s="218" t="s">
        <v>160</v>
      </c>
      <c r="D145" s="218" t="s">
        <v>125</v>
      </c>
      <c r="E145" s="219" t="s">
        <v>188</v>
      </c>
      <c r="F145" s="220" t="s">
        <v>189</v>
      </c>
      <c r="G145" s="221" t="s">
        <v>159</v>
      </c>
      <c r="H145" s="222">
        <v>1.5600000000000001</v>
      </c>
      <c r="I145" s="223">
        <v>56.700000000000003</v>
      </c>
      <c r="J145" s="223">
        <f>ROUND(I145*H145,2)</f>
        <v>88.450000000000003</v>
      </c>
      <c r="K145" s="224"/>
      <c r="L145" s="35"/>
      <c r="M145" s="225" t="s">
        <v>1</v>
      </c>
      <c r="N145" s="226" t="s">
        <v>43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129</v>
      </c>
      <c r="AT145" s="229" t="s">
        <v>125</v>
      </c>
      <c r="AU145" s="229" t="s">
        <v>130</v>
      </c>
      <c r="AY145" s="14" t="s">
        <v>123</v>
      </c>
      <c r="BE145" s="230">
        <f>IF(N145="základná",J145,0)</f>
        <v>0</v>
      </c>
      <c r="BF145" s="230">
        <f>IF(N145="znížená",J145,0)</f>
        <v>88.450000000000003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130</v>
      </c>
      <c r="BK145" s="230">
        <f>ROUND(I145*H145,2)</f>
        <v>88.450000000000003</v>
      </c>
      <c r="BL145" s="14" t="s">
        <v>129</v>
      </c>
      <c r="BM145" s="229" t="s">
        <v>190</v>
      </c>
    </row>
    <row r="146" s="2" customFormat="1" ht="16.5" customHeight="1">
      <c r="A146" s="29"/>
      <c r="B146" s="30"/>
      <c r="C146" s="218" t="s">
        <v>191</v>
      </c>
      <c r="D146" s="218" t="s">
        <v>125</v>
      </c>
      <c r="E146" s="219" t="s">
        <v>192</v>
      </c>
      <c r="F146" s="220" t="s">
        <v>193</v>
      </c>
      <c r="G146" s="221" t="s">
        <v>159</v>
      </c>
      <c r="H146" s="222">
        <v>1.5600000000000001</v>
      </c>
      <c r="I146" s="223">
        <v>7.71</v>
      </c>
      <c r="J146" s="223">
        <f>ROUND(I146*H146,2)</f>
        <v>12.029999999999999</v>
      </c>
      <c r="K146" s="224"/>
      <c r="L146" s="35"/>
      <c r="M146" s="225" t="s">
        <v>1</v>
      </c>
      <c r="N146" s="226" t="s">
        <v>43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129</v>
      </c>
      <c r="AT146" s="229" t="s">
        <v>125</v>
      </c>
      <c r="AU146" s="229" t="s">
        <v>130</v>
      </c>
      <c r="AY146" s="14" t="s">
        <v>123</v>
      </c>
      <c r="BE146" s="230">
        <f>IF(N146="základná",J146,0)</f>
        <v>0</v>
      </c>
      <c r="BF146" s="230">
        <f>IF(N146="znížená",J146,0)</f>
        <v>12.029999999999999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130</v>
      </c>
      <c r="BK146" s="230">
        <f>ROUND(I146*H146,2)</f>
        <v>12.029999999999999</v>
      </c>
      <c r="BL146" s="14" t="s">
        <v>129</v>
      </c>
      <c r="BM146" s="229" t="s">
        <v>194</v>
      </c>
    </row>
    <row r="147" s="2" customFormat="1" ht="21.75" customHeight="1">
      <c r="A147" s="29"/>
      <c r="B147" s="30"/>
      <c r="C147" s="218" t="s">
        <v>7</v>
      </c>
      <c r="D147" s="218" t="s">
        <v>125</v>
      </c>
      <c r="E147" s="219" t="s">
        <v>195</v>
      </c>
      <c r="F147" s="220" t="s">
        <v>196</v>
      </c>
      <c r="G147" s="221" t="s">
        <v>144</v>
      </c>
      <c r="H147" s="222">
        <v>16.199999999999999</v>
      </c>
      <c r="I147" s="223">
        <v>4.3799999999999999</v>
      </c>
      <c r="J147" s="223">
        <f>ROUND(I147*H147,2)</f>
        <v>70.959999999999994</v>
      </c>
      <c r="K147" s="224"/>
      <c r="L147" s="35"/>
      <c r="M147" s="225" t="s">
        <v>1</v>
      </c>
      <c r="N147" s="226" t="s">
        <v>43</v>
      </c>
      <c r="O147" s="227">
        <v>0</v>
      </c>
      <c r="P147" s="227">
        <f>O147*H147</f>
        <v>0</v>
      </c>
      <c r="Q147" s="227">
        <v>0.00025000000000000001</v>
      </c>
      <c r="R147" s="227">
        <f>Q147*H147</f>
        <v>0.0040499999999999998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129</v>
      </c>
      <c r="AT147" s="229" t="s">
        <v>125</v>
      </c>
      <c r="AU147" s="229" t="s">
        <v>130</v>
      </c>
      <c r="AY147" s="14" t="s">
        <v>123</v>
      </c>
      <c r="BE147" s="230">
        <f>IF(N147="základná",J147,0)</f>
        <v>0</v>
      </c>
      <c r="BF147" s="230">
        <f>IF(N147="znížená",J147,0)</f>
        <v>70.959999999999994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130</v>
      </c>
      <c r="BK147" s="230">
        <f>ROUND(I147*H147,2)</f>
        <v>70.959999999999994</v>
      </c>
      <c r="BL147" s="14" t="s">
        <v>129</v>
      </c>
      <c r="BM147" s="229" t="s">
        <v>197</v>
      </c>
    </row>
    <row r="148" s="2" customFormat="1" ht="21.75" customHeight="1">
      <c r="A148" s="29"/>
      <c r="B148" s="30"/>
      <c r="C148" s="218" t="s">
        <v>198</v>
      </c>
      <c r="D148" s="218" t="s">
        <v>125</v>
      </c>
      <c r="E148" s="219" t="s">
        <v>199</v>
      </c>
      <c r="F148" s="220" t="s">
        <v>200</v>
      </c>
      <c r="G148" s="221" t="s">
        <v>144</v>
      </c>
      <c r="H148" s="222">
        <v>16.199999999999999</v>
      </c>
      <c r="I148" s="223">
        <v>1.3999999999999999</v>
      </c>
      <c r="J148" s="223">
        <f>ROUND(I148*H148,2)</f>
        <v>22.68</v>
      </c>
      <c r="K148" s="224"/>
      <c r="L148" s="35"/>
      <c r="M148" s="225" t="s">
        <v>1</v>
      </c>
      <c r="N148" s="226" t="s">
        <v>43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129</v>
      </c>
      <c r="AT148" s="229" t="s">
        <v>125</v>
      </c>
      <c r="AU148" s="229" t="s">
        <v>130</v>
      </c>
      <c r="AY148" s="14" t="s">
        <v>123</v>
      </c>
      <c r="BE148" s="230">
        <f>IF(N148="základná",J148,0)</f>
        <v>0</v>
      </c>
      <c r="BF148" s="230">
        <f>IF(N148="znížená",J148,0)</f>
        <v>22.68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130</v>
      </c>
      <c r="BK148" s="230">
        <f>ROUND(I148*H148,2)</f>
        <v>22.68</v>
      </c>
      <c r="BL148" s="14" t="s">
        <v>129</v>
      </c>
      <c r="BM148" s="229" t="s">
        <v>201</v>
      </c>
    </row>
    <row r="149" s="2" customFormat="1" ht="24.15" customHeight="1">
      <c r="A149" s="29"/>
      <c r="B149" s="30"/>
      <c r="C149" s="218" t="s">
        <v>166</v>
      </c>
      <c r="D149" s="218" t="s">
        <v>125</v>
      </c>
      <c r="E149" s="219" t="s">
        <v>202</v>
      </c>
      <c r="F149" s="220" t="s">
        <v>203</v>
      </c>
      <c r="G149" s="221" t="s">
        <v>159</v>
      </c>
      <c r="H149" s="222">
        <v>3.9199999999999999</v>
      </c>
      <c r="I149" s="223">
        <v>47.259999999999998</v>
      </c>
      <c r="J149" s="223">
        <f>ROUND(I149*H149,2)</f>
        <v>185.25999999999999</v>
      </c>
      <c r="K149" s="224"/>
      <c r="L149" s="35"/>
      <c r="M149" s="225" t="s">
        <v>1</v>
      </c>
      <c r="N149" s="226" t="s">
        <v>43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129</v>
      </c>
      <c r="AT149" s="229" t="s">
        <v>125</v>
      </c>
      <c r="AU149" s="229" t="s">
        <v>130</v>
      </c>
      <c r="AY149" s="14" t="s">
        <v>123</v>
      </c>
      <c r="BE149" s="230">
        <f>IF(N149="základná",J149,0)</f>
        <v>0</v>
      </c>
      <c r="BF149" s="230">
        <f>IF(N149="znížená",J149,0)</f>
        <v>185.25999999999999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130</v>
      </c>
      <c r="BK149" s="230">
        <f>ROUND(I149*H149,2)</f>
        <v>185.25999999999999</v>
      </c>
      <c r="BL149" s="14" t="s">
        <v>129</v>
      </c>
      <c r="BM149" s="229" t="s">
        <v>204</v>
      </c>
    </row>
    <row r="150" s="2" customFormat="1" ht="24.15" customHeight="1">
      <c r="A150" s="29"/>
      <c r="B150" s="30"/>
      <c r="C150" s="218" t="s">
        <v>205</v>
      </c>
      <c r="D150" s="218" t="s">
        <v>125</v>
      </c>
      <c r="E150" s="219" t="s">
        <v>206</v>
      </c>
      <c r="F150" s="220" t="s">
        <v>207</v>
      </c>
      <c r="G150" s="221" t="s">
        <v>133</v>
      </c>
      <c r="H150" s="222">
        <v>1</v>
      </c>
      <c r="I150" s="223">
        <v>1.3799999999999999</v>
      </c>
      <c r="J150" s="223">
        <f>ROUND(I150*H150,2)</f>
        <v>1.3799999999999999</v>
      </c>
      <c r="K150" s="224"/>
      <c r="L150" s="35"/>
      <c r="M150" s="225" t="s">
        <v>1</v>
      </c>
      <c r="N150" s="226" t="s">
        <v>43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129</v>
      </c>
      <c r="AT150" s="229" t="s">
        <v>125</v>
      </c>
      <c r="AU150" s="229" t="s">
        <v>130</v>
      </c>
      <c r="AY150" s="14" t="s">
        <v>123</v>
      </c>
      <c r="BE150" s="230">
        <f>IF(N150="základná",J150,0)</f>
        <v>0</v>
      </c>
      <c r="BF150" s="230">
        <f>IF(N150="znížená",J150,0)</f>
        <v>1.3799999999999999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130</v>
      </c>
      <c r="BK150" s="230">
        <f>ROUND(I150*H150,2)</f>
        <v>1.3799999999999999</v>
      </c>
      <c r="BL150" s="14" t="s">
        <v>129</v>
      </c>
      <c r="BM150" s="229" t="s">
        <v>208</v>
      </c>
    </row>
    <row r="151" s="2" customFormat="1" ht="24.15" customHeight="1">
      <c r="A151" s="29"/>
      <c r="B151" s="30"/>
      <c r="C151" s="218" t="s">
        <v>169</v>
      </c>
      <c r="D151" s="218" t="s">
        <v>125</v>
      </c>
      <c r="E151" s="219" t="s">
        <v>209</v>
      </c>
      <c r="F151" s="220" t="s">
        <v>210</v>
      </c>
      <c r="G151" s="221" t="s">
        <v>159</v>
      </c>
      <c r="H151" s="222">
        <v>5.79</v>
      </c>
      <c r="I151" s="223">
        <v>3.6499999999999999</v>
      </c>
      <c r="J151" s="223">
        <f>ROUND(I151*H151,2)</f>
        <v>21.129999999999999</v>
      </c>
      <c r="K151" s="224"/>
      <c r="L151" s="35"/>
      <c r="M151" s="225" t="s">
        <v>1</v>
      </c>
      <c r="N151" s="226" t="s">
        <v>43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129</v>
      </c>
      <c r="AT151" s="229" t="s">
        <v>125</v>
      </c>
      <c r="AU151" s="229" t="s">
        <v>130</v>
      </c>
      <c r="AY151" s="14" t="s">
        <v>123</v>
      </c>
      <c r="BE151" s="230">
        <f>IF(N151="základná",J151,0)</f>
        <v>0</v>
      </c>
      <c r="BF151" s="230">
        <f>IF(N151="znížená",J151,0)</f>
        <v>21.129999999999999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130</v>
      </c>
      <c r="BK151" s="230">
        <f>ROUND(I151*H151,2)</f>
        <v>21.129999999999999</v>
      </c>
      <c r="BL151" s="14" t="s">
        <v>129</v>
      </c>
      <c r="BM151" s="229" t="s">
        <v>211</v>
      </c>
    </row>
    <row r="152" s="2" customFormat="1" ht="24.15" customHeight="1">
      <c r="A152" s="29"/>
      <c r="B152" s="30"/>
      <c r="C152" s="218" t="s">
        <v>212</v>
      </c>
      <c r="D152" s="218" t="s">
        <v>125</v>
      </c>
      <c r="E152" s="219" t="s">
        <v>213</v>
      </c>
      <c r="F152" s="220" t="s">
        <v>214</v>
      </c>
      <c r="G152" s="221" t="s">
        <v>159</v>
      </c>
      <c r="H152" s="222">
        <v>163.13499999999999</v>
      </c>
      <c r="I152" s="223">
        <v>7.6100000000000003</v>
      </c>
      <c r="J152" s="223">
        <f>ROUND(I152*H152,2)</f>
        <v>1241.46</v>
      </c>
      <c r="K152" s="224"/>
      <c r="L152" s="35"/>
      <c r="M152" s="225" t="s">
        <v>1</v>
      </c>
      <c r="N152" s="226" t="s">
        <v>43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129</v>
      </c>
      <c r="AT152" s="229" t="s">
        <v>125</v>
      </c>
      <c r="AU152" s="229" t="s">
        <v>130</v>
      </c>
      <c r="AY152" s="14" t="s">
        <v>123</v>
      </c>
      <c r="BE152" s="230">
        <f>IF(N152="základná",J152,0)</f>
        <v>0</v>
      </c>
      <c r="BF152" s="230">
        <f>IF(N152="znížená",J152,0)</f>
        <v>1241.46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130</v>
      </c>
      <c r="BK152" s="230">
        <f>ROUND(I152*H152,2)</f>
        <v>1241.46</v>
      </c>
      <c r="BL152" s="14" t="s">
        <v>129</v>
      </c>
      <c r="BM152" s="229" t="s">
        <v>215</v>
      </c>
    </row>
    <row r="153" s="2" customFormat="1" ht="16.5" customHeight="1">
      <c r="A153" s="29"/>
      <c r="B153" s="30"/>
      <c r="C153" s="218" t="s">
        <v>173</v>
      </c>
      <c r="D153" s="218" t="s">
        <v>125</v>
      </c>
      <c r="E153" s="219" t="s">
        <v>216</v>
      </c>
      <c r="F153" s="220" t="s">
        <v>217</v>
      </c>
      <c r="G153" s="221" t="s">
        <v>159</v>
      </c>
      <c r="H153" s="222">
        <v>815.67499999999995</v>
      </c>
      <c r="I153" s="223">
        <v>0.46999999999999997</v>
      </c>
      <c r="J153" s="223">
        <f>ROUND(I153*H153,2)</f>
        <v>383.37</v>
      </c>
      <c r="K153" s="224"/>
      <c r="L153" s="35"/>
      <c r="M153" s="225" t="s">
        <v>1</v>
      </c>
      <c r="N153" s="226" t="s">
        <v>43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129</v>
      </c>
      <c r="AT153" s="229" t="s">
        <v>125</v>
      </c>
      <c r="AU153" s="229" t="s">
        <v>130</v>
      </c>
      <c r="AY153" s="14" t="s">
        <v>123</v>
      </c>
      <c r="BE153" s="230">
        <f>IF(N153="základná",J153,0)</f>
        <v>0</v>
      </c>
      <c r="BF153" s="230">
        <f>IF(N153="znížená",J153,0)</f>
        <v>383.37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130</v>
      </c>
      <c r="BK153" s="230">
        <f>ROUND(I153*H153,2)</f>
        <v>383.37</v>
      </c>
      <c r="BL153" s="14" t="s">
        <v>129</v>
      </c>
      <c r="BM153" s="229" t="s">
        <v>218</v>
      </c>
    </row>
    <row r="154" s="2" customFormat="1" ht="16.5" customHeight="1">
      <c r="A154" s="29"/>
      <c r="B154" s="30"/>
      <c r="C154" s="218" t="s">
        <v>219</v>
      </c>
      <c r="D154" s="218" t="s">
        <v>125</v>
      </c>
      <c r="E154" s="219" t="s">
        <v>220</v>
      </c>
      <c r="F154" s="220" t="s">
        <v>221</v>
      </c>
      <c r="G154" s="221" t="s">
        <v>159</v>
      </c>
      <c r="H154" s="222">
        <v>64.070999999999998</v>
      </c>
      <c r="I154" s="223">
        <v>8.8599999999999994</v>
      </c>
      <c r="J154" s="223">
        <f>ROUND(I154*H154,2)</f>
        <v>567.66999999999996</v>
      </c>
      <c r="K154" s="224"/>
      <c r="L154" s="35"/>
      <c r="M154" s="225" t="s">
        <v>1</v>
      </c>
      <c r="N154" s="226" t="s">
        <v>43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129</v>
      </c>
      <c r="AT154" s="229" t="s">
        <v>125</v>
      </c>
      <c r="AU154" s="229" t="s">
        <v>130</v>
      </c>
      <c r="AY154" s="14" t="s">
        <v>123</v>
      </c>
      <c r="BE154" s="230">
        <f>IF(N154="základná",J154,0)</f>
        <v>0</v>
      </c>
      <c r="BF154" s="230">
        <f>IF(N154="znížená",J154,0)</f>
        <v>567.66999999999996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130</v>
      </c>
      <c r="BK154" s="230">
        <f>ROUND(I154*H154,2)</f>
        <v>567.66999999999996</v>
      </c>
      <c r="BL154" s="14" t="s">
        <v>129</v>
      </c>
      <c r="BM154" s="229" t="s">
        <v>222</v>
      </c>
    </row>
    <row r="155" s="2" customFormat="1" ht="21.75" customHeight="1">
      <c r="A155" s="29"/>
      <c r="B155" s="30"/>
      <c r="C155" s="218" t="s">
        <v>176</v>
      </c>
      <c r="D155" s="218" t="s">
        <v>125</v>
      </c>
      <c r="E155" s="219" t="s">
        <v>223</v>
      </c>
      <c r="F155" s="220" t="s">
        <v>224</v>
      </c>
      <c r="G155" s="221" t="s">
        <v>159</v>
      </c>
      <c r="H155" s="222">
        <v>12.5</v>
      </c>
      <c r="I155" s="223">
        <v>1.74</v>
      </c>
      <c r="J155" s="223">
        <f>ROUND(I155*H155,2)</f>
        <v>21.75</v>
      </c>
      <c r="K155" s="224"/>
      <c r="L155" s="35"/>
      <c r="M155" s="225" t="s">
        <v>1</v>
      </c>
      <c r="N155" s="226" t="s">
        <v>43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129</v>
      </c>
      <c r="AT155" s="229" t="s">
        <v>125</v>
      </c>
      <c r="AU155" s="229" t="s">
        <v>130</v>
      </c>
      <c r="AY155" s="14" t="s">
        <v>123</v>
      </c>
      <c r="BE155" s="230">
        <f>IF(N155="základná",J155,0)</f>
        <v>0</v>
      </c>
      <c r="BF155" s="230">
        <f>IF(N155="znížená",J155,0)</f>
        <v>21.75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130</v>
      </c>
      <c r="BK155" s="230">
        <f>ROUND(I155*H155,2)</f>
        <v>21.75</v>
      </c>
      <c r="BL155" s="14" t="s">
        <v>129</v>
      </c>
      <c r="BM155" s="229" t="s">
        <v>225</v>
      </c>
    </row>
    <row r="156" s="2" customFormat="1" ht="16.5" customHeight="1">
      <c r="A156" s="29"/>
      <c r="B156" s="30"/>
      <c r="C156" s="218" t="s">
        <v>226</v>
      </c>
      <c r="D156" s="218" t="s">
        <v>125</v>
      </c>
      <c r="E156" s="219" t="s">
        <v>227</v>
      </c>
      <c r="F156" s="220" t="s">
        <v>228</v>
      </c>
      <c r="G156" s="221" t="s">
        <v>159</v>
      </c>
      <c r="H156" s="222">
        <v>152.66499999999999</v>
      </c>
      <c r="I156" s="223">
        <v>1.1100000000000001</v>
      </c>
      <c r="J156" s="223">
        <f>ROUND(I156*H156,2)</f>
        <v>169.46000000000001</v>
      </c>
      <c r="K156" s="224"/>
      <c r="L156" s="35"/>
      <c r="M156" s="225" t="s">
        <v>1</v>
      </c>
      <c r="N156" s="226" t="s">
        <v>43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129</v>
      </c>
      <c r="AT156" s="229" t="s">
        <v>125</v>
      </c>
      <c r="AU156" s="229" t="s">
        <v>130</v>
      </c>
      <c r="AY156" s="14" t="s">
        <v>123</v>
      </c>
      <c r="BE156" s="230">
        <f>IF(N156="základná",J156,0)</f>
        <v>0</v>
      </c>
      <c r="BF156" s="230">
        <f>IF(N156="znížená",J156,0)</f>
        <v>169.46000000000001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130</v>
      </c>
      <c r="BK156" s="230">
        <f>ROUND(I156*H156,2)</f>
        <v>169.46000000000001</v>
      </c>
      <c r="BL156" s="14" t="s">
        <v>129</v>
      </c>
      <c r="BM156" s="229" t="s">
        <v>229</v>
      </c>
    </row>
    <row r="157" s="2" customFormat="1" ht="16.5" customHeight="1">
      <c r="A157" s="29"/>
      <c r="B157" s="30"/>
      <c r="C157" s="218" t="s">
        <v>180</v>
      </c>
      <c r="D157" s="218" t="s">
        <v>125</v>
      </c>
      <c r="E157" s="219" t="s">
        <v>230</v>
      </c>
      <c r="F157" s="220" t="s">
        <v>231</v>
      </c>
      <c r="G157" s="221" t="s">
        <v>159</v>
      </c>
      <c r="H157" s="222">
        <v>12.5</v>
      </c>
      <c r="I157" s="223">
        <v>1.1100000000000001</v>
      </c>
      <c r="J157" s="223">
        <f>ROUND(I157*H157,2)</f>
        <v>13.880000000000001</v>
      </c>
      <c r="K157" s="224"/>
      <c r="L157" s="35"/>
      <c r="M157" s="225" t="s">
        <v>1</v>
      </c>
      <c r="N157" s="226" t="s">
        <v>43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129</v>
      </c>
      <c r="AT157" s="229" t="s">
        <v>125</v>
      </c>
      <c r="AU157" s="229" t="s">
        <v>130</v>
      </c>
      <c r="AY157" s="14" t="s">
        <v>123</v>
      </c>
      <c r="BE157" s="230">
        <f>IF(N157="základná",J157,0)</f>
        <v>0</v>
      </c>
      <c r="BF157" s="230">
        <f>IF(N157="znížená",J157,0)</f>
        <v>13.880000000000001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130</v>
      </c>
      <c r="BK157" s="230">
        <f>ROUND(I157*H157,2)</f>
        <v>13.880000000000001</v>
      </c>
      <c r="BL157" s="14" t="s">
        <v>129</v>
      </c>
      <c r="BM157" s="229" t="s">
        <v>232</v>
      </c>
    </row>
    <row r="158" s="2" customFormat="1" ht="24.15" customHeight="1">
      <c r="A158" s="29"/>
      <c r="B158" s="30"/>
      <c r="C158" s="218" t="s">
        <v>233</v>
      </c>
      <c r="D158" s="218" t="s">
        <v>125</v>
      </c>
      <c r="E158" s="219" t="s">
        <v>234</v>
      </c>
      <c r="F158" s="220" t="s">
        <v>235</v>
      </c>
      <c r="G158" s="221" t="s">
        <v>159</v>
      </c>
      <c r="H158" s="222">
        <v>3.9500000000000002</v>
      </c>
      <c r="I158" s="223">
        <v>4.2400000000000002</v>
      </c>
      <c r="J158" s="223">
        <f>ROUND(I158*H158,2)</f>
        <v>16.75</v>
      </c>
      <c r="K158" s="224"/>
      <c r="L158" s="35"/>
      <c r="M158" s="225" t="s">
        <v>1</v>
      </c>
      <c r="N158" s="226" t="s">
        <v>43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129</v>
      </c>
      <c r="AT158" s="229" t="s">
        <v>125</v>
      </c>
      <c r="AU158" s="229" t="s">
        <v>130</v>
      </c>
      <c r="AY158" s="14" t="s">
        <v>123</v>
      </c>
      <c r="BE158" s="230">
        <f>IF(N158="základná",J158,0)</f>
        <v>0</v>
      </c>
      <c r="BF158" s="230">
        <f>IF(N158="znížená",J158,0)</f>
        <v>16.75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130</v>
      </c>
      <c r="BK158" s="230">
        <f>ROUND(I158*H158,2)</f>
        <v>16.75</v>
      </c>
      <c r="BL158" s="14" t="s">
        <v>129</v>
      </c>
      <c r="BM158" s="229" t="s">
        <v>236</v>
      </c>
    </row>
    <row r="159" s="2" customFormat="1" ht="16.5" customHeight="1">
      <c r="A159" s="29"/>
      <c r="B159" s="30"/>
      <c r="C159" s="218" t="s">
        <v>183</v>
      </c>
      <c r="D159" s="218" t="s">
        <v>125</v>
      </c>
      <c r="E159" s="219" t="s">
        <v>237</v>
      </c>
      <c r="F159" s="220" t="s">
        <v>238</v>
      </c>
      <c r="G159" s="221" t="s">
        <v>159</v>
      </c>
      <c r="H159" s="222">
        <v>0.63</v>
      </c>
      <c r="I159" s="223">
        <v>19.690000000000001</v>
      </c>
      <c r="J159" s="223">
        <f>ROUND(I159*H159,2)</f>
        <v>12.4</v>
      </c>
      <c r="K159" s="224"/>
      <c r="L159" s="35"/>
      <c r="M159" s="225" t="s">
        <v>1</v>
      </c>
      <c r="N159" s="226" t="s">
        <v>43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129</v>
      </c>
      <c r="AT159" s="229" t="s">
        <v>125</v>
      </c>
      <c r="AU159" s="229" t="s">
        <v>130</v>
      </c>
      <c r="AY159" s="14" t="s">
        <v>123</v>
      </c>
      <c r="BE159" s="230">
        <f>IF(N159="základná",J159,0)</f>
        <v>0</v>
      </c>
      <c r="BF159" s="230">
        <f>IF(N159="znížená",J159,0)</f>
        <v>12.4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130</v>
      </c>
      <c r="BK159" s="230">
        <f>ROUND(I159*H159,2)</f>
        <v>12.4</v>
      </c>
      <c r="BL159" s="14" t="s">
        <v>129</v>
      </c>
      <c r="BM159" s="229" t="s">
        <v>239</v>
      </c>
    </row>
    <row r="160" s="2" customFormat="1" ht="16.5" customHeight="1">
      <c r="A160" s="29"/>
      <c r="B160" s="30"/>
      <c r="C160" s="218" t="s">
        <v>240</v>
      </c>
      <c r="D160" s="218" t="s">
        <v>125</v>
      </c>
      <c r="E160" s="219" t="s">
        <v>241</v>
      </c>
      <c r="F160" s="220" t="s">
        <v>242</v>
      </c>
      <c r="G160" s="221" t="s">
        <v>159</v>
      </c>
      <c r="H160" s="222">
        <v>3.9500000000000002</v>
      </c>
      <c r="I160" s="223">
        <v>19.690000000000001</v>
      </c>
      <c r="J160" s="223">
        <f>ROUND(I160*H160,2)</f>
        <v>77.780000000000001</v>
      </c>
      <c r="K160" s="224"/>
      <c r="L160" s="35"/>
      <c r="M160" s="225" t="s">
        <v>1</v>
      </c>
      <c r="N160" s="226" t="s">
        <v>43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129</v>
      </c>
      <c r="AT160" s="229" t="s">
        <v>125</v>
      </c>
      <c r="AU160" s="229" t="s">
        <v>130</v>
      </c>
      <c r="AY160" s="14" t="s">
        <v>123</v>
      </c>
      <c r="BE160" s="230">
        <f>IF(N160="základná",J160,0)</f>
        <v>0</v>
      </c>
      <c r="BF160" s="230">
        <f>IF(N160="znížená",J160,0)</f>
        <v>77.780000000000001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130</v>
      </c>
      <c r="BK160" s="230">
        <f>ROUND(I160*H160,2)</f>
        <v>77.780000000000001</v>
      </c>
      <c r="BL160" s="14" t="s">
        <v>129</v>
      </c>
      <c r="BM160" s="229" t="s">
        <v>243</v>
      </c>
    </row>
    <row r="161" s="2" customFormat="1" ht="16.5" customHeight="1">
      <c r="A161" s="29"/>
      <c r="B161" s="30"/>
      <c r="C161" s="218" t="s">
        <v>187</v>
      </c>
      <c r="D161" s="218" t="s">
        <v>125</v>
      </c>
      <c r="E161" s="219" t="s">
        <v>244</v>
      </c>
      <c r="F161" s="220" t="s">
        <v>245</v>
      </c>
      <c r="G161" s="221" t="s">
        <v>159</v>
      </c>
      <c r="H161" s="222">
        <v>1.25</v>
      </c>
      <c r="I161" s="223">
        <v>19.690000000000001</v>
      </c>
      <c r="J161" s="223">
        <f>ROUND(I161*H161,2)</f>
        <v>24.609999999999999</v>
      </c>
      <c r="K161" s="224"/>
      <c r="L161" s="35"/>
      <c r="M161" s="225" t="s">
        <v>1</v>
      </c>
      <c r="N161" s="226" t="s">
        <v>43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129</v>
      </c>
      <c r="AT161" s="229" t="s">
        <v>125</v>
      </c>
      <c r="AU161" s="229" t="s">
        <v>130</v>
      </c>
      <c r="AY161" s="14" t="s">
        <v>123</v>
      </c>
      <c r="BE161" s="230">
        <f>IF(N161="základná",J161,0)</f>
        <v>0</v>
      </c>
      <c r="BF161" s="230">
        <f>IF(N161="znížená",J161,0)</f>
        <v>24.609999999999999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130</v>
      </c>
      <c r="BK161" s="230">
        <f>ROUND(I161*H161,2)</f>
        <v>24.609999999999999</v>
      </c>
      <c r="BL161" s="14" t="s">
        <v>129</v>
      </c>
      <c r="BM161" s="229" t="s">
        <v>246</v>
      </c>
    </row>
    <row r="162" s="2" customFormat="1" ht="16.5" customHeight="1">
      <c r="A162" s="29"/>
      <c r="B162" s="30"/>
      <c r="C162" s="218" t="s">
        <v>247</v>
      </c>
      <c r="D162" s="218" t="s">
        <v>125</v>
      </c>
      <c r="E162" s="219" t="s">
        <v>248</v>
      </c>
      <c r="F162" s="220" t="s">
        <v>249</v>
      </c>
      <c r="G162" s="221" t="s">
        <v>144</v>
      </c>
      <c r="H162" s="222">
        <v>32</v>
      </c>
      <c r="I162" s="223">
        <v>0.92000000000000004</v>
      </c>
      <c r="J162" s="223">
        <f>ROUND(I162*H162,2)</f>
        <v>29.440000000000001</v>
      </c>
      <c r="K162" s="224"/>
      <c r="L162" s="35"/>
      <c r="M162" s="225" t="s">
        <v>1</v>
      </c>
      <c r="N162" s="226" t="s">
        <v>43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129</v>
      </c>
      <c r="AT162" s="229" t="s">
        <v>125</v>
      </c>
      <c r="AU162" s="229" t="s">
        <v>130</v>
      </c>
      <c r="AY162" s="14" t="s">
        <v>123</v>
      </c>
      <c r="BE162" s="230">
        <f>IF(N162="základná",J162,0)</f>
        <v>0</v>
      </c>
      <c r="BF162" s="230">
        <f>IF(N162="znížená",J162,0)</f>
        <v>29.440000000000001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130</v>
      </c>
      <c r="BK162" s="230">
        <f>ROUND(I162*H162,2)</f>
        <v>29.440000000000001</v>
      </c>
      <c r="BL162" s="14" t="s">
        <v>129</v>
      </c>
      <c r="BM162" s="229" t="s">
        <v>250</v>
      </c>
    </row>
    <row r="163" s="2" customFormat="1" ht="16.5" customHeight="1">
      <c r="A163" s="29"/>
      <c r="B163" s="30"/>
      <c r="C163" s="218" t="s">
        <v>190</v>
      </c>
      <c r="D163" s="218" t="s">
        <v>125</v>
      </c>
      <c r="E163" s="219" t="s">
        <v>251</v>
      </c>
      <c r="F163" s="220" t="s">
        <v>252</v>
      </c>
      <c r="G163" s="221" t="s">
        <v>144</v>
      </c>
      <c r="H163" s="222">
        <v>25.899999999999999</v>
      </c>
      <c r="I163" s="223">
        <v>1.01</v>
      </c>
      <c r="J163" s="223">
        <f>ROUND(I163*H163,2)</f>
        <v>26.16</v>
      </c>
      <c r="K163" s="224"/>
      <c r="L163" s="35"/>
      <c r="M163" s="225" t="s">
        <v>1</v>
      </c>
      <c r="N163" s="226" t="s">
        <v>43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129</v>
      </c>
      <c r="AT163" s="229" t="s">
        <v>125</v>
      </c>
      <c r="AU163" s="229" t="s">
        <v>130</v>
      </c>
      <c r="AY163" s="14" t="s">
        <v>123</v>
      </c>
      <c r="BE163" s="230">
        <f>IF(N163="základná",J163,0)</f>
        <v>0</v>
      </c>
      <c r="BF163" s="230">
        <f>IF(N163="znížená",J163,0)</f>
        <v>26.16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130</v>
      </c>
      <c r="BK163" s="230">
        <f>ROUND(I163*H163,2)</f>
        <v>26.16</v>
      </c>
      <c r="BL163" s="14" t="s">
        <v>129</v>
      </c>
      <c r="BM163" s="229" t="s">
        <v>253</v>
      </c>
    </row>
    <row r="164" s="2" customFormat="1" ht="16.5" customHeight="1">
      <c r="A164" s="29"/>
      <c r="B164" s="30"/>
      <c r="C164" s="231" t="s">
        <v>254</v>
      </c>
      <c r="D164" s="231" t="s">
        <v>255</v>
      </c>
      <c r="E164" s="232" t="s">
        <v>256</v>
      </c>
      <c r="F164" s="233" t="s">
        <v>257</v>
      </c>
      <c r="G164" s="234" t="s">
        <v>258</v>
      </c>
      <c r="H164" s="235">
        <v>1.7130000000000001</v>
      </c>
      <c r="I164" s="236">
        <v>8.3800000000000008</v>
      </c>
      <c r="J164" s="236">
        <f>ROUND(I164*H164,2)</f>
        <v>14.35</v>
      </c>
      <c r="K164" s="237"/>
      <c r="L164" s="238"/>
      <c r="M164" s="239" t="s">
        <v>1</v>
      </c>
      <c r="N164" s="240" t="s">
        <v>43</v>
      </c>
      <c r="O164" s="227">
        <v>0</v>
      </c>
      <c r="P164" s="227">
        <f>O164*H164</f>
        <v>0</v>
      </c>
      <c r="Q164" s="227">
        <v>0.001</v>
      </c>
      <c r="R164" s="227">
        <f>Q164*H164</f>
        <v>0.0017130000000000001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140</v>
      </c>
      <c r="AT164" s="229" t="s">
        <v>255</v>
      </c>
      <c r="AU164" s="229" t="s">
        <v>130</v>
      </c>
      <c r="AY164" s="14" t="s">
        <v>123</v>
      </c>
      <c r="BE164" s="230">
        <f>IF(N164="základná",J164,0)</f>
        <v>0</v>
      </c>
      <c r="BF164" s="230">
        <f>IF(N164="znížená",J164,0)</f>
        <v>14.35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130</v>
      </c>
      <c r="BK164" s="230">
        <f>ROUND(I164*H164,2)</f>
        <v>14.35</v>
      </c>
      <c r="BL164" s="14" t="s">
        <v>129</v>
      </c>
      <c r="BM164" s="229" t="s">
        <v>259</v>
      </c>
    </row>
    <row r="165" s="2" customFormat="1" ht="21.75" customHeight="1">
      <c r="A165" s="29"/>
      <c r="B165" s="30"/>
      <c r="C165" s="218" t="s">
        <v>194</v>
      </c>
      <c r="D165" s="218" t="s">
        <v>125</v>
      </c>
      <c r="E165" s="219" t="s">
        <v>260</v>
      </c>
      <c r="F165" s="220" t="s">
        <v>261</v>
      </c>
      <c r="G165" s="221" t="s">
        <v>144</v>
      </c>
      <c r="H165" s="222">
        <v>115.17</v>
      </c>
      <c r="I165" s="223">
        <v>0.28000000000000003</v>
      </c>
      <c r="J165" s="223">
        <f>ROUND(I165*H165,2)</f>
        <v>32.25</v>
      </c>
      <c r="K165" s="224"/>
      <c r="L165" s="35"/>
      <c r="M165" s="225" t="s">
        <v>1</v>
      </c>
      <c r="N165" s="226" t="s">
        <v>43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129</v>
      </c>
      <c r="AT165" s="229" t="s">
        <v>125</v>
      </c>
      <c r="AU165" s="229" t="s">
        <v>130</v>
      </c>
      <c r="AY165" s="14" t="s">
        <v>123</v>
      </c>
      <c r="BE165" s="230">
        <f>IF(N165="základná",J165,0)</f>
        <v>0</v>
      </c>
      <c r="BF165" s="230">
        <f>IF(N165="znížená",J165,0)</f>
        <v>32.25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130</v>
      </c>
      <c r="BK165" s="230">
        <f>ROUND(I165*H165,2)</f>
        <v>32.25</v>
      </c>
      <c r="BL165" s="14" t="s">
        <v>129</v>
      </c>
      <c r="BM165" s="229" t="s">
        <v>262</v>
      </c>
    </row>
    <row r="166" s="2" customFormat="1" ht="24.15" customHeight="1">
      <c r="A166" s="29"/>
      <c r="B166" s="30"/>
      <c r="C166" s="218" t="s">
        <v>263</v>
      </c>
      <c r="D166" s="218" t="s">
        <v>125</v>
      </c>
      <c r="E166" s="219" t="s">
        <v>264</v>
      </c>
      <c r="F166" s="220" t="s">
        <v>265</v>
      </c>
      <c r="G166" s="221" t="s">
        <v>144</v>
      </c>
      <c r="H166" s="222">
        <v>57.899999999999999</v>
      </c>
      <c r="I166" s="223">
        <v>1.6799999999999999</v>
      </c>
      <c r="J166" s="223">
        <f>ROUND(I166*H166,2)</f>
        <v>97.269999999999996</v>
      </c>
      <c r="K166" s="224"/>
      <c r="L166" s="35"/>
      <c r="M166" s="225" t="s">
        <v>1</v>
      </c>
      <c r="N166" s="226" t="s">
        <v>43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129</v>
      </c>
      <c r="AT166" s="229" t="s">
        <v>125</v>
      </c>
      <c r="AU166" s="229" t="s">
        <v>130</v>
      </c>
      <c r="AY166" s="14" t="s">
        <v>123</v>
      </c>
      <c r="BE166" s="230">
        <f>IF(N166="základná",J166,0)</f>
        <v>0</v>
      </c>
      <c r="BF166" s="230">
        <f>IF(N166="znížená",J166,0)</f>
        <v>97.269999999999996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130</v>
      </c>
      <c r="BK166" s="230">
        <f>ROUND(I166*H166,2)</f>
        <v>97.269999999999996</v>
      </c>
      <c r="BL166" s="14" t="s">
        <v>129</v>
      </c>
      <c r="BM166" s="229" t="s">
        <v>266</v>
      </c>
    </row>
    <row r="167" s="2" customFormat="1" ht="21.75" customHeight="1">
      <c r="A167" s="29"/>
      <c r="B167" s="30"/>
      <c r="C167" s="218" t="s">
        <v>197</v>
      </c>
      <c r="D167" s="218" t="s">
        <v>125</v>
      </c>
      <c r="E167" s="219" t="s">
        <v>267</v>
      </c>
      <c r="F167" s="220" t="s">
        <v>268</v>
      </c>
      <c r="G167" s="221" t="s">
        <v>144</v>
      </c>
      <c r="H167" s="222">
        <v>57.899999999999999</v>
      </c>
      <c r="I167" s="223">
        <v>1.19</v>
      </c>
      <c r="J167" s="223">
        <f>ROUND(I167*H167,2)</f>
        <v>68.900000000000006</v>
      </c>
      <c r="K167" s="224"/>
      <c r="L167" s="35"/>
      <c r="M167" s="225" t="s">
        <v>1</v>
      </c>
      <c r="N167" s="226" t="s">
        <v>43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129</v>
      </c>
      <c r="AT167" s="229" t="s">
        <v>125</v>
      </c>
      <c r="AU167" s="229" t="s">
        <v>130</v>
      </c>
      <c r="AY167" s="14" t="s">
        <v>123</v>
      </c>
      <c r="BE167" s="230">
        <f>IF(N167="základná",J167,0)</f>
        <v>0</v>
      </c>
      <c r="BF167" s="230">
        <f>IF(N167="znížená",J167,0)</f>
        <v>68.900000000000006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130</v>
      </c>
      <c r="BK167" s="230">
        <f>ROUND(I167*H167,2)</f>
        <v>68.900000000000006</v>
      </c>
      <c r="BL167" s="14" t="s">
        <v>129</v>
      </c>
      <c r="BM167" s="229" t="s">
        <v>269</v>
      </c>
    </row>
    <row r="168" s="2" customFormat="1" ht="16.5" customHeight="1">
      <c r="A168" s="29"/>
      <c r="B168" s="30"/>
      <c r="C168" s="218" t="s">
        <v>270</v>
      </c>
      <c r="D168" s="218" t="s">
        <v>125</v>
      </c>
      <c r="E168" s="219" t="s">
        <v>271</v>
      </c>
      <c r="F168" s="220" t="s">
        <v>272</v>
      </c>
      <c r="G168" s="221" t="s">
        <v>144</v>
      </c>
      <c r="H168" s="222">
        <v>57.899999999999999</v>
      </c>
      <c r="I168" s="223">
        <v>0.20000000000000001</v>
      </c>
      <c r="J168" s="223">
        <f>ROUND(I168*H168,2)</f>
        <v>11.58</v>
      </c>
      <c r="K168" s="224"/>
      <c r="L168" s="35"/>
      <c r="M168" s="225" t="s">
        <v>1</v>
      </c>
      <c r="N168" s="226" t="s">
        <v>43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129</v>
      </c>
      <c r="AT168" s="229" t="s">
        <v>125</v>
      </c>
      <c r="AU168" s="229" t="s">
        <v>130</v>
      </c>
      <c r="AY168" s="14" t="s">
        <v>123</v>
      </c>
      <c r="BE168" s="230">
        <f>IF(N168="základná",J168,0)</f>
        <v>0</v>
      </c>
      <c r="BF168" s="230">
        <f>IF(N168="znížená",J168,0)</f>
        <v>11.58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130</v>
      </c>
      <c r="BK168" s="230">
        <f>ROUND(I168*H168,2)</f>
        <v>11.58</v>
      </c>
      <c r="BL168" s="14" t="s">
        <v>129</v>
      </c>
      <c r="BM168" s="229" t="s">
        <v>273</v>
      </c>
    </row>
    <row r="169" s="2" customFormat="1" ht="16.5" customHeight="1">
      <c r="A169" s="29"/>
      <c r="B169" s="30"/>
      <c r="C169" s="218" t="s">
        <v>201</v>
      </c>
      <c r="D169" s="218" t="s">
        <v>125</v>
      </c>
      <c r="E169" s="219" t="s">
        <v>274</v>
      </c>
      <c r="F169" s="220" t="s">
        <v>275</v>
      </c>
      <c r="G169" s="221" t="s">
        <v>144</v>
      </c>
      <c r="H169" s="222">
        <v>57.899999999999999</v>
      </c>
      <c r="I169" s="223">
        <v>0.02</v>
      </c>
      <c r="J169" s="223">
        <f>ROUND(I169*H169,2)</f>
        <v>1.1599999999999999</v>
      </c>
      <c r="K169" s="224"/>
      <c r="L169" s="35"/>
      <c r="M169" s="225" t="s">
        <v>1</v>
      </c>
      <c r="N169" s="226" t="s">
        <v>43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129</v>
      </c>
      <c r="AT169" s="229" t="s">
        <v>125</v>
      </c>
      <c r="AU169" s="229" t="s">
        <v>130</v>
      </c>
      <c r="AY169" s="14" t="s">
        <v>123</v>
      </c>
      <c r="BE169" s="230">
        <f>IF(N169="základná",J169,0)</f>
        <v>0</v>
      </c>
      <c r="BF169" s="230">
        <f>IF(N169="znížená",J169,0)</f>
        <v>1.1599999999999999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130</v>
      </c>
      <c r="BK169" s="230">
        <f>ROUND(I169*H169,2)</f>
        <v>1.1599999999999999</v>
      </c>
      <c r="BL169" s="14" t="s">
        <v>129</v>
      </c>
      <c r="BM169" s="229" t="s">
        <v>276</v>
      </c>
    </row>
    <row r="170" s="2" customFormat="1" ht="16.5" customHeight="1">
      <c r="A170" s="29"/>
      <c r="B170" s="30"/>
      <c r="C170" s="218" t="s">
        <v>277</v>
      </c>
      <c r="D170" s="218" t="s">
        <v>125</v>
      </c>
      <c r="E170" s="219" t="s">
        <v>278</v>
      </c>
      <c r="F170" s="220" t="s">
        <v>279</v>
      </c>
      <c r="G170" s="221" t="s">
        <v>144</v>
      </c>
      <c r="H170" s="222">
        <v>57.899999999999999</v>
      </c>
      <c r="I170" s="223">
        <v>1.02</v>
      </c>
      <c r="J170" s="223">
        <f>ROUND(I170*H170,2)</f>
        <v>59.060000000000002</v>
      </c>
      <c r="K170" s="224"/>
      <c r="L170" s="35"/>
      <c r="M170" s="225" t="s">
        <v>1</v>
      </c>
      <c r="N170" s="226" t="s">
        <v>43</v>
      </c>
      <c r="O170" s="227">
        <v>0</v>
      </c>
      <c r="P170" s="227">
        <f>O170*H170</f>
        <v>0</v>
      </c>
      <c r="Q170" s="227">
        <v>0.00064000000000000005</v>
      </c>
      <c r="R170" s="227">
        <f>Q170*H170</f>
        <v>0.037055999999999999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129</v>
      </c>
      <c r="AT170" s="229" t="s">
        <v>125</v>
      </c>
      <c r="AU170" s="229" t="s">
        <v>130</v>
      </c>
      <c r="AY170" s="14" t="s">
        <v>123</v>
      </c>
      <c r="BE170" s="230">
        <f>IF(N170="základná",J170,0)</f>
        <v>0</v>
      </c>
      <c r="BF170" s="230">
        <f>IF(N170="znížená",J170,0)</f>
        <v>59.060000000000002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130</v>
      </c>
      <c r="BK170" s="230">
        <f>ROUND(I170*H170,2)</f>
        <v>59.060000000000002</v>
      </c>
      <c r="BL170" s="14" t="s">
        <v>129</v>
      </c>
      <c r="BM170" s="229" t="s">
        <v>280</v>
      </c>
    </row>
    <row r="171" s="2" customFormat="1" ht="16.5" customHeight="1">
      <c r="A171" s="29"/>
      <c r="B171" s="30"/>
      <c r="C171" s="218" t="s">
        <v>204</v>
      </c>
      <c r="D171" s="218" t="s">
        <v>125</v>
      </c>
      <c r="E171" s="219" t="s">
        <v>281</v>
      </c>
      <c r="F171" s="220" t="s">
        <v>282</v>
      </c>
      <c r="G171" s="221" t="s">
        <v>144</v>
      </c>
      <c r="H171" s="222">
        <v>57.899999999999999</v>
      </c>
      <c r="I171" s="223">
        <v>0.41999999999999998</v>
      </c>
      <c r="J171" s="223">
        <f>ROUND(I171*H171,2)</f>
        <v>24.32</v>
      </c>
      <c r="K171" s="224"/>
      <c r="L171" s="35"/>
      <c r="M171" s="225" t="s">
        <v>1</v>
      </c>
      <c r="N171" s="226" t="s">
        <v>43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129</v>
      </c>
      <c r="AT171" s="229" t="s">
        <v>125</v>
      </c>
      <c r="AU171" s="229" t="s">
        <v>130</v>
      </c>
      <c r="AY171" s="14" t="s">
        <v>123</v>
      </c>
      <c r="BE171" s="230">
        <f>IF(N171="základná",J171,0)</f>
        <v>0</v>
      </c>
      <c r="BF171" s="230">
        <f>IF(N171="znížená",J171,0)</f>
        <v>24.32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130</v>
      </c>
      <c r="BK171" s="230">
        <f>ROUND(I171*H171,2)</f>
        <v>24.32</v>
      </c>
      <c r="BL171" s="14" t="s">
        <v>129</v>
      </c>
      <c r="BM171" s="229" t="s">
        <v>283</v>
      </c>
    </row>
    <row r="172" s="12" customFormat="1" ht="22.8" customHeight="1">
      <c r="A172" s="12"/>
      <c r="B172" s="203"/>
      <c r="C172" s="204"/>
      <c r="D172" s="205" t="s">
        <v>76</v>
      </c>
      <c r="E172" s="216" t="s">
        <v>130</v>
      </c>
      <c r="F172" s="216" t="s">
        <v>284</v>
      </c>
      <c r="G172" s="204"/>
      <c r="H172" s="204"/>
      <c r="I172" s="204"/>
      <c r="J172" s="217">
        <f>BK172</f>
        <v>115.97999999999999</v>
      </c>
      <c r="K172" s="204"/>
      <c r="L172" s="208"/>
      <c r="M172" s="209"/>
      <c r="N172" s="210"/>
      <c r="O172" s="210"/>
      <c r="P172" s="211">
        <f>SUM(P173:P176)</f>
        <v>0</v>
      </c>
      <c r="Q172" s="210"/>
      <c r="R172" s="211">
        <f>SUM(R173:R176)</f>
        <v>1.49838728</v>
      </c>
      <c r="S172" s="210"/>
      <c r="T172" s="212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85</v>
      </c>
      <c r="AT172" s="214" t="s">
        <v>76</v>
      </c>
      <c r="AU172" s="214" t="s">
        <v>85</v>
      </c>
      <c r="AY172" s="213" t="s">
        <v>123</v>
      </c>
      <c r="BK172" s="215">
        <f>SUM(BK173:BK176)</f>
        <v>115.97999999999999</v>
      </c>
    </row>
    <row r="173" s="2" customFormat="1" ht="16.5" customHeight="1">
      <c r="A173" s="29"/>
      <c r="B173" s="30"/>
      <c r="C173" s="218" t="s">
        <v>285</v>
      </c>
      <c r="D173" s="218" t="s">
        <v>125</v>
      </c>
      <c r="E173" s="219" t="s">
        <v>286</v>
      </c>
      <c r="F173" s="220" t="s">
        <v>287</v>
      </c>
      <c r="G173" s="221" t="s">
        <v>144</v>
      </c>
      <c r="H173" s="222">
        <v>10.5</v>
      </c>
      <c r="I173" s="223">
        <v>1.5</v>
      </c>
      <c r="J173" s="223">
        <f>ROUND(I173*H173,2)</f>
        <v>15.75</v>
      </c>
      <c r="K173" s="224"/>
      <c r="L173" s="35"/>
      <c r="M173" s="225" t="s">
        <v>1</v>
      </c>
      <c r="N173" s="226" t="s">
        <v>43</v>
      </c>
      <c r="O173" s="227">
        <v>0</v>
      </c>
      <c r="P173" s="227">
        <f>O173*H173</f>
        <v>0</v>
      </c>
      <c r="Q173" s="227">
        <v>0.00013999999999999999</v>
      </c>
      <c r="R173" s="227">
        <f>Q173*H173</f>
        <v>0.00147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129</v>
      </c>
      <c r="AT173" s="229" t="s">
        <v>125</v>
      </c>
      <c r="AU173" s="229" t="s">
        <v>130</v>
      </c>
      <c r="AY173" s="14" t="s">
        <v>123</v>
      </c>
      <c r="BE173" s="230">
        <f>IF(N173="základná",J173,0)</f>
        <v>0</v>
      </c>
      <c r="BF173" s="230">
        <f>IF(N173="znížená",J173,0)</f>
        <v>15.75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130</v>
      </c>
      <c r="BK173" s="230">
        <f>ROUND(I173*H173,2)</f>
        <v>15.75</v>
      </c>
      <c r="BL173" s="14" t="s">
        <v>129</v>
      </c>
      <c r="BM173" s="229" t="s">
        <v>288</v>
      </c>
    </row>
    <row r="174" s="2" customFormat="1" ht="24.15" customHeight="1">
      <c r="A174" s="29"/>
      <c r="B174" s="30"/>
      <c r="C174" s="218" t="s">
        <v>208</v>
      </c>
      <c r="D174" s="218" t="s">
        <v>125</v>
      </c>
      <c r="E174" s="219" t="s">
        <v>289</v>
      </c>
      <c r="F174" s="220" t="s">
        <v>290</v>
      </c>
      <c r="G174" s="221" t="s">
        <v>144</v>
      </c>
      <c r="H174" s="222">
        <v>115.17</v>
      </c>
      <c r="I174" s="223">
        <v>0.26000000000000001</v>
      </c>
      <c r="J174" s="223">
        <f>ROUND(I174*H174,2)</f>
        <v>29.940000000000001</v>
      </c>
      <c r="K174" s="224"/>
      <c r="L174" s="35"/>
      <c r="M174" s="225" t="s">
        <v>1</v>
      </c>
      <c r="N174" s="226" t="s">
        <v>43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129</v>
      </c>
      <c r="AT174" s="229" t="s">
        <v>125</v>
      </c>
      <c r="AU174" s="229" t="s">
        <v>130</v>
      </c>
      <c r="AY174" s="14" t="s">
        <v>123</v>
      </c>
      <c r="BE174" s="230">
        <f>IF(N174="základná",J174,0)</f>
        <v>0</v>
      </c>
      <c r="BF174" s="230">
        <f>IF(N174="znížená",J174,0)</f>
        <v>29.940000000000001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130</v>
      </c>
      <c r="BK174" s="230">
        <f>ROUND(I174*H174,2)</f>
        <v>29.940000000000001</v>
      </c>
      <c r="BL174" s="14" t="s">
        <v>129</v>
      </c>
      <c r="BM174" s="229" t="s">
        <v>291</v>
      </c>
    </row>
    <row r="175" s="2" customFormat="1" ht="16.5" customHeight="1">
      <c r="A175" s="29"/>
      <c r="B175" s="30"/>
      <c r="C175" s="218" t="s">
        <v>292</v>
      </c>
      <c r="D175" s="218" t="s">
        <v>125</v>
      </c>
      <c r="E175" s="219" t="s">
        <v>293</v>
      </c>
      <c r="F175" s="220" t="s">
        <v>294</v>
      </c>
      <c r="G175" s="221" t="s">
        <v>159</v>
      </c>
      <c r="H175" s="222">
        <v>0.33800000000000002</v>
      </c>
      <c r="I175" s="223">
        <v>104.05</v>
      </c>
      <c r="J175" s="223">
        <f>ROUND(I175*H175,2)</f>
        <v>35.170000000000002</v>
      </c>
      <c r="K175" s="224"/>
      <c r="L175" s="35"/>
      <c r="M175" s="225" t="s">
        <v>1</v>
      </c>
      <c r="N175" s="226" t="s">
        <v>43</v>
      </c>
      <c r="O175" s="227">
        <v>0</v>
      </c>
      <c r="P175" s="227">
        <f>O175*H175</f>
        <v>0</v>
      </c>
      <c r="Q175" s="227">
        <v>2.3773599999999999</v>
      </c>
      <c r="R175" s="227">
        <f>Q175*H175</f>
        <v>0.80354767999999999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129</v>
      </c>
      <c r="AT175" s="229" t="s">
        <v>125</v>
      </c>
      <c r="AU175" s="229" t="s">
        <v>130</v>
      </c>
      <c r="AY175" s="14" t="s">
        <v>123</v>
      </c>
      <c r="BE175" s="230">
        <f>IF(N175="základná",J175,0)</f>
        <v>0</v>
      </c>
      <c r="BF175" s="230">
        <f>IF(N175="znížená",J175,0)</f>
        <v>35.170000000000002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130</v>
      </c>
      <c r="BK175" s="230">
        <f>ROUND(I175*H175,2)</f>
        <v>35.170000000000002</v>
      </c>
      <c r="BL175" s="14" t="s">
        <v>129</v>
      </c>
      <c r="BM175" s="229" t="s">
        <v>295</v>
      </c>
    </row>
    <row r="176" s="2" customFormat="1" ht="24.15" customHeight="1">
      <c r="A176" s="29"/>
      <c r="B176" s="30"/>
      <c r="C176" s="218" t="s">
        <v>211</v>
      </c>
      <c r="D176" s="218" t="s">
        <v>125</v>
      </c>
      <c r="E176" s="219" t="s">
        <v>296</v>
      </c>
      <c r="F176" s="220" t="s">
        <v>297</v>
      </c>
      <c r="G176" s="221" t="s">
        <v>159</v>
      </c>
      <c r="H176" s="222">
        <v>0.28000000000000003</v>
      </c>
      <c r="I176" s="223">
        <v>125.42</v>
      </c>
      <c r="J176" s="223">
        <f>ROUND(I176*H176,2)</f>
        <v>35.119999999999997</v>
      </c>
      <c r="K176" s="224"/>
      <c r="L176" s="35"/>
      <c r="M176" s="225" t="s">
        <v>1</v>
      </c>
      <c r="N176" s="226" t="s">
        <v>43</v>
      </c>
      <c r="O176" s="227">
        <v>0</v>
      </c>
      <c r="P176" s="227">
        <f>O176*H176</f>
        <v>0</v>
      </c>
      <c r="Q176" s="227">
        <v>2.4763199999999999</v>
      </c>
      <c r="R176" s="227">
        <f>Q176*H176</f>
        <v>0.69336960000000003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129</v>
      </c>
      <c r="AT176" s="229" t="s">
        <v>125</v>
      </c>
      <c r="AU176" s="229" t="s">
        <v>130</v>
      </c>
      <c r="AY176" s="14" t="s">
        <v>123</v>
      </c>
      <c r="BE176" s="230">
        <f>IF(N176="základná",J176,0)</f>
        <v>0</v>
      </c>
      <c r="BF176" s="230">
        <f>IF(N176="znížená",J176,0)</f>
        <v>35.119999999999997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130</v>
      </c>
      <c r="BK176" s="230">
        <f>ROUND(I176*H176,2)</f>
        <v>35.119999999999997</v>
      </c>
      <c r="BL176" s="14" t="s">
        <v>129</v>
      </c>
      <c r="BM176" s="229" t="s">
        <v>298</v>
      </c>
    </row>
    <row r="177" s="12" customFormat="1" ht="22.8" customHeight="1">
      <c r="A177" s="12"/>
      <c r="B177" s="203"/>
      <c r="C177" s="204"/>
      <c r="D177" s="205" t="s">
        <v>76</v>
      </c>
      <c r="E177" s="216" t="s">
        <v>134</v>
      </c>
      <c r="F177" s="216" t="s">
        <v>299</v>
      </c>
      <c r="G177" s="204"/>
      <c r="H177" s="204"/>
      <c r="I177" s="204"/>
      <c r="J177" s="217">
        <f>BK177</f>
        <v>498.41999999999996</v>
      </c>
      <c r="K177" s="204"/>
      <c r="L177" s="208"/>
      <c r="M177" s="209"/>
      <c r="N177" s="210"/>
      <c r="O177" s="210"/>
      <c r="P177" s="211">
        <f>SUM(P178:P179)</f>
        <v>0</v>
      </c>
      <c r="Q177" s="210"/>
      <c r="R177" s="211">
        <f>SUM(R178:R179)</f>
        <v>0.081839999999999996</v>
      </c>
      <c r="S177" s="210"/>
      <c r="T177" s="212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85</v>
      </c>
      <c r="AT177" s="214" t="s">
        <v>76</v>
      </c>
      <c r="AU177" s="214" t="s">
        <v>85</v>
      </c>
      <c r="AY177" s="213" t="s">
        <v>123</v>
      </c>
      <c r="BK177" s="215">
        <f>SUM(BK178:BK179)</f>
        <v>498.41999999999996</v>
      </c>
    </row>
    <row r="178" s="2" customFormat="1" ht="33" customHeight="1">
      <c r="A178" s="29"/>
      <c r="B178" s="30"/>
      <c r="C178" s="218" t="s">
        <v>300</v>
      </c>
      <c r="D178" s="218" t="s">
        <v>125</v>
      </c>
      <c r="E178" s="219" t="s">
        <v>301</v>
      </c>
      <c r="F178" s="220" t="s">
        <v>302</v>
      </c>
      <c r="G178" s="221" t="s">
        <v>303</v>
      </c>
      <c r="H178" s="222">
        <v>3</v>
      </c>
      <c r="I178" s="223">
        <v>49.140000000000001</v>
      </c>
      <c r="J178" s="223">
        <f>ROUND(I178*H178,2)</f>
        <v>147.41999999999999</v>
      </c>
      <c r="K178" s="224"/>
      <c r="L178" s="35"/>
      <c r="M178" s="225" t="s">
        <v>1</v>
      </c>
      <c r="N178" s="226" t="s">
        <v>43</v>
      </c>
      <c r="O178" s="227">
        <v>0</v>
      </c>
      <c r="P178" s="227">
        <f>O178*H178</f>
        <v>0</v>
      </c>
      <c r="Q178" s="227">
        <v>0.0032799999999999999</v>
      </c>
      <c r="R178" s="227">
        <f>Q178*H178</f>
        <v>0.0098399999999999998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129</v>
      </c>
      <c r="AT178" s="229" t="s">
        <v>125</v>
      </c>
      <c r="AU178" s="229" t="s">
        <v>130</v>
      </c>
      <c r="AY178" s="14" t="s">
        <v>123</v>
      </c>
      <c r="BE178" s="230">
        <f>IF(N178="základná",J178,0)</f>
        <v>0</v>
      </c>
      <c r="BF178" s="230">
        <f>IF(N178="znížená",J178,0)</f>
        <v>147.41999999999999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130</v>
      </c>
      <c r="BK178" s="230">
        <f>ROUND(I178*H178,2)</f>
        <v>147.41999999999999</v>
      </c>
      <c r="BL178" s="14" t="s">
        <v>129</v>
      </c>
      <c r="BM178" s="229" t="s">
        <v>304</v>
      </c>
    </row>
    <row r="179" s="2" customFormat="1" ht="16.5" customHeight="1">
      <c r="A179" s="29"/>
      <c r="B179" s="30"/>
      <c r="C179" s="231" t="s">
        <v>215</v>
      </c>
      <c r="D179" s="231" t="s">
        <v>255</v>
      </c>
      <c r="E179" s="232" t="s">
        <v>305</v>
      </c>
      <c r="F179" s="233" t="s">
        <v>306</v>
      </c>
      <c r="G179" s="234" t="s">
        <v>133</v>
      </c>
      <c r="H179" s="235">
        <v>2</v>
      </c>
      <c r="I179" s="236">
        <v>175.5</v>
      </c>
      <c r="J179" s="236">
        <f>ROUND(I179*H179,2)</f>
        <v>351</v>
      </c>
      <c r="K179" s="237"/>
      <c r="L179" s="238"/>
      <c r="M179" s="239" t="s">
        <v>1</v>
      </c>
      <c r="N179" s="240" t="s">
        <v>43</v>
      </c>
      <c r="O179" s="227">
        <v>0</v>
      </c>
      <c r="P179" s="227">
        <f>O179*H179</f>
        <v>0</v>
      </c>
      <c r="Q179" s="227">
        <v>0.035999999999999997</v>
      </c>
      <c r="R179" s="227">
        <f>Q179*H179</f>
        <v>0.071999999999999995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140</v>
      </c>
      <c r="AT179" s="229" t="s">
        <v>255</v>
      </c>
      <c r="AU179" s="229" t="s">
        <v>130</v>
      </c>
      <c r="AY179" s="14" t="s">
        <v>123</v>
      </c>
      <c r="BE179" s="230">
        <f>IF(N179="základná",J179,0)</f>
        <v>0</v>
      </c>
      <c r="BF179" s="230">
        <f>IF(N179="znížená",J179,0)</f>
        <v>351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130</v>
      </c>
      <c r="BK179" s="230">
        <f>ROUND(I179*H179,2)</f>
        <v>351</v>
      </c>
      <c r="BL179" s="14" t="s">
        <v>129</v>
      </c>
      <c r="BM179" s="229" t="s">
        <v>307</v>
      </c>
    </row>
    <row r="180" s="12" customFormat="1" ht="22.8" customHeight="1">
      <c r="A180" s="12"/>
      <c r="B180" s="203"/>
      <c r="C180" s="204"/>
      <c r="D180" s="205" t="s">
        <v>76</v>
      </c>
      <c r="E180" s="216" t="s">
        <v>129</v>
      </c>
      <c r="F180" s="216" t="s">
        <v>308</v>
      </c>
      <c r="G180" s="204"/>
      <c r="H180" s="204"/>
      <c r="I180" s="204"/>
      <c r="J180" s="217">
        <f>BK180</f>
        <v>564.41999999999996</v>
      </c>
      <c r="K180" s="204"/>
      <c r="L180" s="208"/>
      <c r="M180" s="209"/>
      <c r="N180" s="210"/>
      <c r="O180" s="210"/>
      <c r="P180" s="211">
        <f>SUM(P181:P183)</f>
        <v>0</v>
      </c>
      <c r="Q180" s="210"/>
      <c r="R180" s="211">
        <f>SUM(R181:R183)</f>
        <v>23.753581800000003</v>
      </c>
      <c r="S180" s="210"/>
      <c r="T180" s="212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85</v>
      </c>
      <c r="AT180" s="214" t="s">
        <v>76</v>
      </c>
      <c r="AU180" s="214" t="s">
        <v>85</v>
      </c>
      <c r="AY180" s="213" t="s">
        <v>123</v>
      </c>
      <c r="BK180" s="215">
        <f>SUM(BK181:BK183)</f>
        <v>564.41999999999996</v>
      </c>
    </row>
    <row r="181" s="2" customFormat="1" ht="24.15" customHeight="1">
      <c r="A181" s="29"/>
      <c r="B181" s="30"/>
      <c r="C181" s="218" t="s">
        <v>309</v>
      </c>
      <c r="D181" s="218" t="s">
        <v>125</v>
      </c>
      <c r="E181" s="219" t="s">
        <v>310</v>
      </c>
      <c r="F181" s="220" t="s">
        <v>311</v>
      </c>
      <c r="G181" s="221" t="s">
        <v>159</v>
      </c>
      <c r="H181" s="222">
        <v>5.79</v>
      </c>
      <c r="I181" s="223">
        <v>46.359999999999999</v>
      </c>
      <c r="J181" s="223">
        <f>ROUND(I181*H181,2)</f>
        <v>268.42000000000002</v>
      </c>
      <c r="K181" s="224"/>
      <c r="L181" s="35"/>
      <c r="M181" s="225" t="s">
        <v>1</v>
      </c>
      <c r="N181" s="226" t="s">
        <v>43</v>
      </c>
      <c r="O181" s="227">
        <v>0</v>
      </c>
      <c r="P181" s="227">
        <f>O181*H181</f>
        <v>0</v>
      </c>
      <c r="Q181" s="227">
        <v>1.8907700000000001</v>
      </c>
      <c r="R181" s="227">
        <f>Q181*H181</f>
        <v>10.947558300000001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129</v>
      </c>
      <c r="AT181" s="229" t="s">
        <v>125</v>
      </c>
      <c r="AU181" s="229" t="s">
        <v>130</v>
      </c>
      <c r="AY181" s="14" t="s">
        <v>123</v>
      </c>
      <c r="BE181" s="230">
        <f>IF(N181="základná",J181,0)</f>
        <v>0</v>
      </c>
      <c r="BF181" s="230">
        <f>IF(N181="znížená",J181,0)</f>
        <v>268.42000000000002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130</v>
      </c>
      <c r="BK181" s="230">
        <f>ROUND(I181*H181,2)</f>
        <v>268.42000000000002</v>
      </c>
      <c r="BL181" s="14" t="s">
        <v>129</v>
      </c>
      <c r="BM181" s="229" t="s">
        <v>312</v>
      </c>
    </row>
    <row r="182" s="2" customFormat="1" ht="24.15" customHeight="1">
      <c r="A182" s="29"/>
      <c r="B182" s="30"/>
      <c r="C182" s="218" t="s">
        <v>218</v>
      </c>
      <c r="D182" s="218" t="s">
        <v>125</v>
      </c>
      <c r="E182" s="219" t="s">
        <v>313</v>
      </c>
      <c r="F182" s="220" t="s">
        <v>314</v>
      </c>
      <c r="G182" s="221" t="s">
        <v>159</v>
      </c>
      <c r="H182" s="222">
        <v>6</v>
      </c>
      <c r="I182" s="223">
        <v>46.649999999999999</v>
      </c>
      <c r="J182" s="223">
        <f>ROUND(I182*H182,2)</f>
        <v>279.89999999999998</v>
      </c>
      <c r="K182" s="224"/>
      <c r="L182" s="35"/>
      <c r="M182" s="225" t="s">
        <v>1</v>
      </c>
      <c r="N182" s="226" t="s">
        <v>43</v>
      </c>
      <c r="O182" s="227">
        <v>0</v>
      </c>
      <c r="P182" s="227">
        <f>O182*H182</f>
        <v>0</v>
      </c>
      <c r="Q182" s="227">
        <v>2.13408</v>
      </c>
      <c r="R182" s="227">
        <f>Q182*H182</f>
        <v>12.80448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129</v>
      </c>
      <c r="AT182" s="229" t="s">
        <v>125</v>
      </c>
      <c r="AU182" s="229" t="s">
        <v>130</v>
      </c>
      <c r="AY182" s="14" t="s">
        <v>123</v>
      </c>
      <c r="BE182" s="230">
        <f>IF(N182="základná",J182,0)</f>
        <v>0</v>
      </c>
      <c r="BF182" s="230">
        <f>IF(N182="znížená",J182,0)</f>
        <v>279.89999999999998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130</v>
      </c>
      <c r="BK182" s="230">
        <f>ROUND(I182*H182,2)</f>
        <v>279.89999999999998</v>
      </c>
      <c r="BL182" s="14" t="s">
        <v>129</v>
      </c>
      <c r="BM182" s="229" t="s">
        <v>315</v>
      </c>
    </row>
    <row r="183" s="2" customFormat="1" ht="16.5" customHeight="1">
      <c r="A183" s="29"/>
      <c r="B183" s="30"/>
      <c r="C183" s="231" t="s">
        <v>316</v>
      </c>
      <c r="D183" s="231" t="s">
        <v>255</v>
      </c>
      <c r="E183" s="232" t="s">
        <v>317</v>
      </c>
      <c r="F183" s="233" t="s">
        <v>318</v>
      </c>
      <c r="G183" s="234" t="s">
        <v>144</v>
      </c>
      <c r="H183" s="235">
        <v>11.025</v>
      </c>
      <c r="I183" s="236">
        <v>1.46</v>
      </c>
      <c r="J183" s="236">
        <f>ROUND(I183*H183,2)</f>
        <v>16.100000000000001</v>
      </c>
      <c r="K183" s="237"/>
      <c r="L183" s="238"/>
      <c r="M183" s="239" t="s">
        <v>1</v>
      </c>
      <c r="N183" s="240" t="s">
        <v>43</v>
      </c>
      <c r="O183" s="227">
        <v>0</v>
      </c>
      <c r="P183" s="227">
        <f>O183*H183</f>
        <v>0</v>
      </c>
      <c r="Q183" s="227">
        <v>0.00013999999999999999</v>
      </c>
      <c r="R183" s="227">
        <f>Q183*H183</f>
        <v>0.0015435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140</v>
      </c>
      <c r="AT183" s="229" t="s">
        <v>255</v>
      </c>
      <c r="AU183" s="229" t="s">
        <v>130</v>
      </c>
      <c r="AY183" s="14" t="s">
        <v>123</v>
      </c>
      <c r="BE183" s="230">
        <f>IF(N183="základná",J183,0)</f>
        <v>0</v>
      </c>
      <c r="BF183" s="230">
        <f>IF(N183="znížená",J183,0)</f>
        <v>16.100000000000001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130</v>
      </c>
      <c r="BK183" s="230">
        <f>ROUND(I183*H183,2)</f>
        <v>16.100000000000001</v>
      </c>
      <c r="BL183" s="14" t="s">
        <v>129</v>
      </c>
      <c r="BM183" s="229" t="s">
        <v>319</v>
      </c>
    </row>
    <row r="184" s="12" customFormat="1" ht="22.8" customHeight="1">
      <c r="A184" s="12"/>
      <c r="B184" s="203"/>
      <c r="C184" s="204"/>
      <c r="D184" s="205" t="s">
        <v>76</v>
      </c>
      <c r="E184" s="216" t="s">
        <v>141</v>
      </c>
      <c r="F184" s="216" t="s">
        <v>320</v>
      </c>
      <c r="G184" s="204"/>
      <c r="H184" s="204"/>
      <c r="I184" s="204"/>
      <c r="J184" s="217">
        <f>BK184</f>
        <v>10878.480000000001</v>
      </c>
      <c r="K184" s="204"/>
      <c r="L184" s="208"/>
      <c r="M184" s="209"/>
      <c r="N184" s="210"/>
      <c r="O184" s="210"/>
      <c r="P184" s="211">
        <f>SUM(P185:P200)</f>
        <v>0</v>
      </c>
      <c r="Q184" s="210"/>
      <c r="R184" s="211">
        <f>SUM(R185:R200)</f>
        <v>127.2751403</v>
      </c>
      <c r="S184" s="210"/>
      <c r="T184" s="212">
        <f>SUM(T185:T200)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85</v>
      </c>
      <c r="AT184" s="214" t="s">
        <v>76</v>
      </c>
      <c r="AU184" s="214" t="s">
        <v>85</v>
      </c>
      <c r="AY184" s="213" t="s">
        <v>123</v>
      </c>
      <c r="BK184" s="215">
        <f>SUM(BK185:BK200)</f>
        <v>10878.480000000001</v>
      </c>
    </row>
    <row r="185" s="2" customFormat="1" ht="16.5" customHeight="1">
      <c r="A185" s="29"/>
      <c r="B185" s="30"/>
      <c r="C185" s="218" t="s">
        <v>222</v>
      </c>
      <c r="D185" s="218" t="s">
        <v>125</v>
      </c>
      <c r="E185" s="219" t="s">
        <v>321</v>
      </c>
      <c r="F185" s="220" t="s">
        <v>322</v>
      </c>
      <c r="G185" s="221" t="s">
        <v>144</v>
      </c>
      <c r="H185" s="222">
        <v>47.850000000000001</v>
      </c>
      <c r="I185" s="223">
        <v>6.5599999999999996</v>
      </c>
      <c r="J185" s="223">
        <f>ROUND(I185*H185,2)</f>
        <v>313.89999999999998</v>
      </c>
      <c r="K185" s="224"/>
      <c r="L185" s="35"/>
      <c r="M185" s="225" t="s">
        <v>1</v>
      </c>
      <c r="N185" s="226" t="s">
        <v>43</v>
      </c>
      <c r="O185" s="227">
        <v>0</v>
      </c>
      <c r="P185" s="227">
        <f>O185*H185</f>
        <v>0</v>
      </c>
      <c r="Q185" s="227">
        <v>0.27267000000000002</v>
      </c>
      <c r="R185" s="227">
        <f>Q185*H185</f>
        <v>13.047259500000001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129</v>
      </c>
      <c r="AT185" s="229" t="s">
        <v>125</v>
      </c>
      <c r="AU185" s="229" t="s">
        <v>130</v>
      </c>
      <c r="AY185" s="14" t="s">
        <v>123</v>
      </c>
      <c r="BE185" s="230">
        <f>IF(N185="základná",J185,0)</f>
        <v>0</v>
      </c>
      <c r="BF185" s="230">
        <f>IF(N185="znížená",J185,0)</f>
        <v>313.89999999999998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130</v>
      </c>
      <c r="BK185" s="230">
        <f>ROUND(I185*H185,2)</f>
        <v>313.89999999999998</v>
      </c>
      <c r="BL185" s="14" t="s">
        <v>129</v>
      </c>
      <c r="BM185" s="229" t="s">
        <v>323</v>
      </c>
    </row>
    <row r="186" s="2" customFormat="1" ht="16.5" customHeight="1">
      <c r="A186" s="29"/>
      <c r="B186" s="30"/>
      <c r="C186" s="218" t="s">
        <v>324</v>
      </c>
      <c r="D186" s="218" t="s">
        <v>125</v>
      </c>
      <c r="E186" s="219" t="s">
        <v>325</v>
      </c>
      <c r="F186" s="220" t="s">
        <v>326</v>
      </c>
      <c r="G186" s="221" t="s">
        <v>144</v>
      </c>
      <c r="H186" s="222">
        <v>27.5</v>
      </c>
      <c r="I186" s="223">
        <v>6.9699999999999998</v>
      </c>
      <c r="J186" s="223">
        <f>ROUND(I186*H186,2)</f>
        <v>191.68000000000001</v>
      </c>
      <c r="K186" s="224"/>
      <c r="L186" s="35"/>
      <c r="M186" s="225" t="s">
        <v>1</v>
      </c>
      <c r="N186" s="226" t="s">
        <v>43</v>
      </c>
      <c r="O186" s="227">
        <v>0</v>
      </c>
      <c r="P186" s="227">
        <f>O186*H186</f>
        <v>0</v>
      </c>
      <c r="Q186" s="227">
        <v>0.29160000000000003</v>
      </c>
      <c r="R186" s="227">
        <f>Q186*H186</f>
        <v>8.0190000000000001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129</v>
      </c>
      <c r="AT186" s="229" t="s">
        <v>125</v>
      </c>
      <c r="AU186" s="229" t="s">
        <v>130</v>
      </c>
      <c r="AY186" s="14" t="s">
        <v>123</v>
      </c>
      <c r="BE186" s="230">
        <f>IF(N186="základná",J186,0)</f>
        <v>0</v>
      </c>
      <c r="BF186" s="230">
        <f>IF(N186="znížená",J186,0)</f>
        <v>191.68000000000001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130</v>
      </c>
      <c r="BK186" s="230">
        <f>ROUND(I186*H186,2)</f>
        <v>191.68000000000001</v>
      </c>
      <c r="BL186" s="14" t="s">
        <v>129</v>
      </c>
      <c r="BM186" s="229" t="s">
        <v>327</v>
      </c>
    </row>
    <row r="187" s="2" customFormat="1" ht="16.5" customHeight="1">
      <c r="A187" s="29"/>
      <c r="B187" s="30"/>
      <c r="C187" s="218" t="s">
        <v>225</v>
      </c>
      <c r="D187" s="218" t="s">
        <v>125</v>
      </c>
      <c r="E187" s="219" t="s">
        <v>328</v>
      </c>
      <c r="F187" s="220" t="s">
        <v>329</v>
      </c>
      <c r="G187" s="221" t="s">
        <v>144</v>
      </c>
      <c r="H187" s="222">
        <v>37.07</v>
      </c>
      <c r="I187" s="223">
        <v>11.890000000000001</v>
      </c>
      <c r="J187" s="223">
        <f>ROUND(I187*H187,2)</f>
        <v>440.75999999999999</v>
      </c>
      <c r="K187" s="224"/>
      <c r="L187" s="35"/>
      <c r="M187" s="225" t="s">
        <v>1</v>
      </c>
      <c r="N187" s="226" t="s">
        <v>43</v>
      </c>
      <c r="O187" s="227">
        <v>0</v>
      </c>
      <c r="P187" s="227">
        <f>O187*H187</f>
        <v>0</v>
      </c>
      <c r="Q187" s="227">
        <v>0.48574000000000001</v>
      </c>
      <c r="R187" s="227">
        <f>Q187*H187</f>
        <v>18.0063818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129</v>
      </c>
      <c r="AT187" s="229" t="s">
        <v>125</v>
      </c>
      <c r="AU187" s="229" t="s">
        <v>130</v>
      </c>
      <c r="AY187" s="14" t="s">
        <v>123</v>
      </c>
      <c r="BE187" s="230">
        <f>IF(N187="základná",J187,0)</f>
        <v>0</v>
      </c>
      <c r="BF187" s="230">
        <f>IF(N187="znížená",J187,0)</f>
        <v>440.75999999999999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130</v>
      </c>
      <c r="BK187" s="230">
        <f>ROUND(I187*H187,2)</f>
        <v>440.75999999999999</v>
      </c>
      <c r="BL187" s="14" t="s">
        <v>129</v>
      </c>
      <c r="BM187" s="229" t="s">
        <v>330</v>
      </c>
    </row>
    <row r="188" s="2" customFormat="1" ht="16.5" customHeight="1">
      <c r="A188" s="29"/>
      <c r="B188" s="30"/>
      <c r="C188" s="218" t="s">
        <v>331</v>
      </c>
      <c r="D188" s="218" t="s">
        <v>125</v>
      </c>
      <c r="E188" s="219" t="s">
        <v>332</v>
      </c>
      <c r="F188" s="220" t="s">
        <v>333</v>
      </c>
      <c r="G188" s="221" t="s">
        <v>144</v>
      </c>
      <c r="H188" s="222">
        <v>71</v>
      </c>
      <c r="I188" s="223">
        <v>1.9299999999999999</v>
      </c>
      <c r="J188" s="223">
        <f>ROUND(I188*H188,2)</f>
        <v>137.03</v>
      </c>
      <c r="K188" s="224"/>
      <c r="L188" s="35"/>
      <c r="M188" s="225" t="s">
        <v>1</v>
      </c>
      <c r="N188" s="226" t="s">
        <v>43</v>
      </c>
      <c r="O188" s="227">
        <v>0</v>
      </c>
      <c r="P188" s="227">
        <f>O188*H188</f>
        <v>0</v>
      </c>
      <c r="Q188" s="227">
        <v>0.061850000000000002</v>
      </c>
      <c r="R188" s="227">
        <f>Q188*H188</f>
        <v>4.3913500000000001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129</v>
      </c>
      <c r="AT188" s="229" t="s">
        <v>125</v>
      </c>
      <c r="AU188" s="229" t="s">
        <v>130</v>
      </c>
      <c r="AY188" s="14" t="s">
        <v>123</v>
      </c>
      <c r="BE188" s="230">
        <f>IF(N188="základná",J188,0)</f>
        <v>0</v>
      </c>
      <c r="BF188" s="230">
        <f>IF(N188="znížená",J188,0)</f>
        <v>137.03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130</v>
      </c>
      <c r="BK188" s="230">
        <f>ROUND(I188*H188,2)</f>
        <v>137.03</v>
      </c>
      <c r="BL188" s="14" t="s">
        <v>129</v>
      </c>
      <c r="BM188" s="229" t="s">
        <v>334</v>
      </c>
    </row>
    <row r="189" s="2" customFormat="1" ht="21.75" customHeight="1">
      <c r="A189" s="29"/>
      <c r="B189" s="30"/>
      <c r="C189" s="218" t="s">
        <v>229</v>
      </c>
      <c r="D189" s="218" t="s">
        <v>125</v>
      </c>
      <c r="E189" s="219" t="s">
        <v>335</v>
      </c>
      <c r="F189" s="220" t="s">
        <v>336</v>
      </c>
      <c r="G189" s="221" t="s">
        <v>144</v>
      </c>
      <c r="H189" s="222">
        <v>27.5</v>
      </c>
      <c r="I189" s="223">
        <v>15.199999999999999</v>
      </c>
      <c r="J189" s="223">
        <f>ROUND(I189*H189,2)</f>
        <v>418</v>
      </c>
      <c r="K189" s="224"/>
      <c r="L189" s="35"/>
      <c r="M189" s="225" t="s">
        <v>1</v>
      </c>
      <c r="N189" s="226" t="s">
        <v>43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129</v>
      </c>
      <c r="AT189" s="229" t="s">
        <v>125</v>
      </c>
      <c r="AU189" s="229" t="s">
        <v>130</v>
      </c>
      <c r="AY189" s="14" t="s">
        <v>123</v>
      </c>
      <c r="BE189" s="230">
        <f>IF(N189="základná",J189,0)</f>
        <v>0</v>
      </c>
      <c r="BF189" s="230">
        <f>IF(N189="znížená",J189,0)</f>
        <v>418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130</v>
      </c>
      <c r="BK189" s="230">
        <f>ROUND(I189*H189,2)</f>
        <v>418</v>
      </c>
      <c r="BL189" s="14" t="s">
        <v>129</v>
      </c>
      <c r="BM189" s="229" t="s">
        <v>337</v>
      </c>
    </row>
    <row r="190" s="2" customFormat="1" ht="21.75" customHeight="1">
      <c r="A190" s="29"/>
      <c r="B190" s="30"/>
      <c r="C190" s="218" t="s">
        <v>338</v>
      </c>
      <c r="D190" s="218" t="s">
        <v>125</v>
      </c>
      <c r="E190" s="219" t="s">
        <v>339</v>
      </c>
      <c r="F190" s="220" t="s">
        <v>340</v>
      </c>
      <c r="G190" s="221" t="s">
        <v>144</v>
      </c>
      <c r="H190" s="222">
        <v>42.5</v>
      </c>
      <c r="I190" s="223">
        <v>10.6</v>
      </c>
      <c r="J190" s="223">
        <f>ROUND(I190*H190,2)</f>
        <v>450.5</v>
      </c>
      <c r="K190" s="224"/>
      <c r="L190" s="35"/>
      <c r="M190" s="225" t="s">
        <v>1</v>
      </c>
      <c r="N190" s="226" t="s">
        <v>43</v>
      </c>
      <c r="O190" s="227">
        <v>0</v>
      </c>
      <c r="P190" s="227">
        <f>O190*H190</f>
        <v>0</v>
      </c>
      <c r="Q190" s="227">
        <v>0.29104999999999998</v>
      </c>
      <c r="R190" s="227">
        <f>Q190*H190</f>
        <v>12.369624999999999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129</v>
      </c>
      <c r="AT190" s="229" t="s">
        <v>125</v>
      </c>
      <c r="AU190" s="229" t="s">
        <v>130</v>
      </c>
      <c r="AY190" s="14" t="s">
        <v>123</v>
      </c>
      <c r="BE190" s="230">
        <f>IF(N190="základná",J190,0)</f>
        <v>0</v>
      </c>
      <c r="BF190" s="230">
        <f>IF(N190="znížená",J190,0)</f>
        <v>450.5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130</v>
      </c>
      <c r="BK190" s="230">
        <f>ROUND(I190*H190,2)</f>
        <v>450.5</v>
      </c>
      <c r="BL190" s="14" t="s">
        <v>129</v>
      </c>
      <c r="BM190" s="229" t="s">
        <v>341</v>
      </c>
    </row>
    <row r="191" s="2" customFormat="1" ht="21.75" customHeight="1">
      <c r="A191" s="29"/>
      <c r="B191" s="30"/>
      <c r="C191" s="218" t="s">
        <v>232</v>
      </c>
      <c r="D191" s="218" t="s">
        <v>125</v>
      </c>
      <c r="E191" s="219" t="s">
        <v>342</v>
      </c>
      <c r="F191" s="220" t="s">
        <v>343</v>
      </c>
      <c r="G191" s="221" t="s">
        <v>144</v>
      </c>
      <c r="H191" s="222">
        <v>33.700000000000003</v>
      </c>
      <c r="I191" s="223">
        <v>15.17</v>
      </c>
      <c r="J191" s="223">
        <f>ROUND(I191*H191,2)</f>
        <v>511.23000000000002</v>
      </c>
      <c r="K191" s="224"/>
      <c r="L191" s="35"/>
      <c r="M191" s="225" t="s">
        <v>1</v>
      </c>
      <c r="N191" s="226" t="s">
        <v>43</v>
      </c>
      <c r="O191" s="227">
        <v>0</v>
      </c>
      <c r="P191" s="227">
        <f>O191*H191</f>
        <v>0</v>
      </c>
      <c r="Q191" s="227">
        <v>0.43574000000000002</v>
      </c>
      <c r="R191" s="227">
        <f>Q191*H191</f>
        <v>14.684438000000002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129</v>
      </c>
      <c r="AT191" s="229" t="s">
        <v>125</v>
      </c>
      <c r="AU191" s="229" t="s">
        <v>130</v>
      </c>
      <c r="AY191" s="14" t="s">
        <v>123</v>
      </c>
      <c r="BE191" s="230">
        <f>IF(N191="základná",J191,0)</f>
        <v>0</v>
      </c>
      <c r="BF191" s="230">
        <f>IF(N191="znížená",J191,0)</f>
        <v>511.23000000000002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130</v>
      </c>
      <c r="BK191" s="230">
        <f>ROUND(I191*H191,2)</f>
        <v>511.23000000000002</v>
      </c>
      <c r="BL191" s="14" t="s">
        <v>129</v>
      </c>
      <c r="BM191" s="229" t="s">
        <v>344</v>
      </c>
    </row>
    <row r="192" s="2" customFormat="1" ht="16.5" customHeight="1">
      <c r="A192" s="29"/>
      <c r="B192" s="30"/>
      <c r="C192" s="218" t="s">
        <v>345</v>
      </c>
      <c r="D192" s="218" t="s">
        <v>125</v>
      </c>
      <c r="E192" s="219" t="s">
        <v>346</v>
      </c>
      <c r="F192" s="220" t="s">
        <v>347</v>
      </c>
      <c r="G192" s="221" t="s">
        <v>144</v>
      </c>
      <c r="H192" s="222">
        <v>292.5</v>
      </c>
      <c r="I192" s="223">
        <v>0.68999999999999995</v>
      </c>
      <c r="J192" s="223">
        <f>ROUND(I192*H192,2)</f>
        <v>201.83000000000001</v>
      </c>
      <c r="K192" s="224"/>
      <c r="L192" s="35"/>
      <c r="M192" s="225" t="s">
        <v>1</v>
      </c>
      <c r="N192" s="226" t="s">
        <v>43</v>
      </c>
      <c r="O192" s="227">
        <v>0</v>
      </c>
      <c r="P192" s="227">
        <f>O192*H192</f>
        <v>0</v>
      </c>
      <c r="Q192" s="227">
        <v>0.00034000000000000002</v>
      </c>
      <c r="R192" s="227">
        <f>Q192*H192</f>
        <v>0.099450000000000011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129</v>
      </c>
      <c r="AT192" s="229" t="s">
        <v>125</v>
      </c>
      <c r="AU192" s="229" t="s">
        <v>130</v>
      </c>
      <c r="AY192" s="14" t="s">
        <v>123</v>
      </c>
      <c r="BE192" s="230">
        <f>IF(N192="základná",J192,0)</f>
        <v>0</v>
      </c>
      <c r="BF192" s="230">
        <f>IF(N192="znížená",J192,0)</f>
        <v>201.83000000000001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130</v>
      </c>
      <c r="BK192" s="230">
        <f>ROUND(I192*H192,2)</f>
        <v>201.83000000000001</v>
      </c>
      <c r="BL192" s="14" t="s">
        <v>129</v>
      </c>
      <c r="BM192" s="229" t="s">
        <v>348</v>
      </c>
    </row>
    <row r="193" s="2" customFormat="1" ht="21.75" customHeight="1">
      <c r="A193" s="29"/>
      <c r="B193" s="30"/>
      <c r="C193" s="218" t="s">
        <v>236</v>
      </c>
      <c r="D193" s="218" t="s">
        <v>125</v>
      </c>
      <c r="E193" s="219" t="s">
        <v>349</v>
      </c>
      <c r="F193" s="220" t="s">
        <v>350</v>
      </c>
      <c r="G193" s="221" t="s">
        <v>144</v>
      </c>
      <c r="H193" s="222">
        <v>292.5</v>
      </c>
      <c r="I193" s="223">
        <v>16.5</v>
      </c>
      <c r="J193" s="223">
        <f>ROUND(I193*H193,2)</f>
        <v>4826.25</v>
      </c>
      <c r="K193" s="224"/>
      <c r="L193" s="35"/>
      <c r="M193" s="225" t="s">
        <v>1</v>
      </c>
      <c r="N193" s="226" t="s">
        <v>43</v>
      </c>
      <c r="O193" s="227">
        <v>0</v>
      </c>
      <c r="P193" s="227">
        <f>O193*H193</f>
        <v>0</v>
      </c>
      <c r="Q193" s="227">
        <v>0.15104000000000001</v>
      </c>
      <c r="R193" s="227">
        <f>Q193*H193</f>
        <v>44.179200000000002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129</v>
      </c>
      <c r="AT193" s="229" t="s">
        <v>125</v>
      </c>
      <c r="AU193" s="229" t="s">
        <v>130</v>
      </c>
      <c r="AY193" s="14" t="s">
        <v>123</v>
      </c>
      <c r="BE193" s="230">
        <f>IF(N193="základná",J193,0)</f>
        <v>0</v>
      </c>
      <c r="BF193" s="230">
        <f>IF(N193="znížená",J193,0)</f>
        <v>4826.25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130</v>
      </c>
      <c r="BK193" s="230">
        <f>ROUND(I193*H193,2)</f>
        <v>4826.25</v>
      </c>
      <c r="BL193" s="14" t="s">
        <v>129</v>
      </c>
      <c r="BM193" s="229" t="s">
        <v>351</v>
      </c>
    </row>
    <row r="194" s="2" customFormat="1" ht="24.15" customHeight="1">
      <c r="A194" s="29"/>
      <c r="B194" s="30"/>
      <c r="C194" s="218" t="s">
        <v>352</v>
      </c>
      <c r="D194" s="218" t="s">
        <v>125</v>
      </c>
      <c r="E194" s="219" t="s">
        <v>353</v>
      </c>
      <c r="F194" s="220" t="s">
        <v>354</v>
      </c>
      <c r="G194" s="221" t="s">
        <v>144</v>
      </c>
      <c r="H194" s="222">
        <v>43.5</v>
      </c>
      <c r="I194" s="223">
        <v>15.91</v>
      </c>
      <c r="J194" s="223">
        <f>ROUND(I194*H194,2)</f>
        <v>692.09000000000003</v>
      </c>
      <c r="K194" s="224"/>
      <c r="L194" s="35"/>
      <c r="M194" s="225" t="s">
        <v>1</v>
      </c>
      <c r="N194" s="226" t="s">
        <v>43</v>
      </c>
      <c r="O194" s="227">
        <v>0</v>
      </c>
      <c r="P194" s="227">
        <f>O194*H194</f>
        <v>0</v>
      </c>
      <c r="Q194" s="227">
        <v>0.084199999999999997</v>
      </c>
      <c r="R194" s="227">
        <f>Q194*H194</f>
        <v>3.6627000000000001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129</v>
      </c>
      <c r="AT194" s="229" t="s">
        <v>125</v>
      </c>
      <c r="AU194" s="229" t="s">
        <v>130</v>
      </c>
      <c r="AY194" s="14" t="s">
        <v>123</v>
      </c>
      <c r="BE194" s="230">
        <f>IF(N194="základná",J194,0)</f>
        <v>0</v>
      </c>
      <c r="BF194" s="230">
        <f>IF(N194="znížená",J194,0)</f>
        <v>692.09000000000003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130</v>
      </c>
      <c r="BK194" s="230">
        <f>ROUND(I194*H194,2)</f>
        <v>692.09000000000003</v>
      </c>
      <c r="BL194" s="14" t="s">
        <v>129</v>
      </c>
      <c r="BM194" s="229" t="s">
        <v>355</v>
      </c>
    </row>
    <row r="195" s="2" customFormat="1" ht="16.5" customHeight="1">
      <c r="A195" s="29"/>
      <c r="B195" s="30"/>
      <c r="C195" s="231" t="s">
        <v>239</v>
      </c>
      <c r="D195" s="231" t="s">
        <v>255</v>
      </c>
      <c r="E195" s="232" t="s">
        <v>356</v>
      </c>
      <c r="F195" s="233" t="s">
        <v>357</v>
      </c>
      <c r="G195" s="234" t="s">
        <v>144</v>
      </c>
      <c r="H195" s="235">
        <v>3.3599999999999999</v>
      </c>
      <c r="I195" s="236">
        <v>62.600000000000001</v>
      </c>
      <c r="J195" s="236">
        <f>ROUND(I195*H195,2)</f>
        <v>210.34</v>
      </c>
      <c r="K195" s="237"/>
      <c r="L195" s="238"/>
      <c r="M195" s="239" t="s">
        <v>1</v>
      </c>
      <c r="N195" s="240" t="s">
        <v>43</v>
      </c>
      <c r="O195" s="227">
        <v>0</v>
      </c>
      <c r="P195" s="227">
        <f>O195*H195</f>
        <v>0</v>
      </c>
      <c r="Q195" s="227">
        <v>0.17860000000000001</v>
      </c>
      <c r="R195" s="227">
        <f>Q195*H195</f>
        <v>0.60009599999999996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140</v>
      </c>
      <c r="AT195" s="229" t="s">
        <v>255</v>
      </c>
      <c r="AU195" s="229" t="s">
        <v>130</v>
      </c>
      <c r="AY195" s="14" t="s">
        <v>123</v>
      </c>
      <c r="BE195" s="230">
        <f>IF(N195="základná",J195,0)</f>
        <v>0</v>
      </c>
      <c r="BF195" s="230">
        <f>IF(N195="znížená",J195,0)</f>
        <v>210.34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130</v>
      </c>
      <c r="BK195" s="230">
        <f>ROUND(I195*H195,2)</f>
        <v>210.34</v>
      </c>
      <c r="BL195" s="14" t="s">
        <v>129</v>
      </c>
      <c r="BM195" s="229" t="s">
        <v>358</v>
      </c>
    </row>
    <row r="196" s="2" customFormat="1" ht="16.5" customHeight="1">
      <c r="A196" s="29"/>
      <c r="B196" s="30"/>
      <c r="C196" s="231" t="s">
        <v>359</v>
      </c>
      <c r="D196" s="231" t="s">
        <v>255</v>
      </c>
      <c r="E196" s="232" t="s">
        <v>360</v>
      </c>
      <c r="F196" s="233" t="s">
        <v>361</v>
      </c>
      <c r="G196" s="234" t="s">
        <v>144</v>
      </c>
      <c r="H196" s="235">
        <v>31.5</v>
      </c>
      <c r="I196" s="236">
        <v>19.66</v>
      </c>
      <c r="J196" s="236">
        <f>ROUND(I196*H196,2)</f>
        <v>619.28999999999996</v>
      </c>
      <c r="K196" s="237"/>
      <c r="L196" s="238"/>
      <c r="M196" s="239" t="s">
        <v>1</v>
      </c>
      <c r="N196" s="240" t="s">
        <v>43</v>
      </c>
      <c r="O196" s="227">
        <v>0</v>
      </c>
      <c r="P196" s="227">
        <f>O196*H196</f>
        <v>0</v>
      </c>
      <c r="Q196" s="227">
        <v>0.126</v>
      </c>
      <c r="R196" s="227">
        <f>Q196*H196</f>
        <v>3.9689999999999999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140</v>
      </c>
      <c r="AT196" s="229" t="s">
        <v>255</v>
      </c>
      <c r="AU196" s="229" t="s">
        <v>130</v>
      </c>
      <c r="AY196" s="14" t="s">
        <v>123</v>
      </c>
      <c r="BE196" s="230">
        <f>IF(N196="základná",J196,0)</f>
        <v>0</v>
      </c>
      <c r="BF196" s="230">
        <f>IF(N196="znížená",J196,0)</f>
        <v>619.28999999999996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130</v>
      </c>
      <c r="BK196" s="230">
        <f>ROUND(I196*H196,2)</f>
        <v>619.28999999999996</v>
      </c>
      <c r="BL196" s="14" t="s">
        <v>129</v>
      </c>
      <c r="BM196" s="229" t="s">
        <v>362</v>
      </c>
    </row>
    <row r="197" s="2" customFormat="1" ht="16.5" customHeight="1">
      <c r="A197" s="29"/>
      <c r="B197" s="30"/>
      <c r="C197" s="231" t="s">
        <v>243</v>
      </c>
      <c r="D197" s="231" t="s">
        <v>255</v>
      </c>
      <c r="E197" s="232" t="s">
        <v>363</v>
      </c>
      <c r="F197" s="233" t="s">
        <v>364</v>
      </c>
      <c r="G197" s="234" t="s">
        <v>144</v>
      </c>
      <c r="H197" s="235">
        <v>28.875</v>
      </c>
      <c r="I197" s="236">
        <v>28.899999999999999</v>
      </c>
      <c r="J197" s="236">
        <f>ROUND(I197*H197,2)</f>
        <v>834.49000000000001</v>
      </c>
      <c r="K197" s="237"/>
      <c r="L197" s="238"/>
      <c r="M197" s="239" t="s">
        <v>1</v>
      </c>
      <c r="N197" s="240" t="s">
        <v>43</v>
      </c>
      <c r="O197" s="227">
        <v>0</v>
      </c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140</v>
      </c>
      <c r="AT197" s="229" t="s">
        <v>255</v>
      </c>
      <c r="AU197" s="229" t="s">
        <v>130</v>
      </c>
      <c r="AY197" s="14" t="s">
        <v>123</v>
      </c>
      <c r="BE197" s="230">
        <f>IF(N197="základná",J197,0)</f>
        <v>0</v>
      </c>
      <c r="BF197" s="230">
        <f>IF(N197="znížená",J197,0)</f>
        <v>834.49000000000001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130</v>
      </c>
      <c r="BK197" s="230">
        <f>ROUND(I197*H197,2)</f>
        <v>834.49000000000001</v>
      </c>
      <c r="BL197" s="14" t="s">
        <v>129</v>
      </c>
      <c r="BM197" s="229" t="s">
        <v>365</v>
      </c>
    </row>
    <row r="198" s="2" customFormat="1" ht="16.5" customHeight="1">
      <c r="A198" s="29"/>
      <c r="B198" s="30"/>
      <c r="C198" s="231" t="s">
        <v>366</v>
      </c>
      <c r="D198" s="231" t="s">
        <v>255</v>
      </c>
      <c r="E198" s="232" t="s">
        <v>367</v>
      </c>
      <c r="F198" s="233" t="s">
        <v>368</v>
      </c>
      <c r="G198" s="234" t="s">
        <v>144</v>
      </c>
      <c r="H198" s="235">
        <v>6</v>
      </c>
      <c r="I198" s="236">
        <v>62.600000000000001</v>
      </c>
      <c r="J198" s="236">
        <f>ROUND(I198*H198,2)</f>
        <v>375.60000000000002</v>
      </c>
      <c r="K198" s="237"/>
      <c r="L198" s="238"/>
      <c r="M198" s="239" t="s">
        <v>1</v>
      </c>
      <c r="N198" s="240" t="s">
        <v>43</v>
      </c>
      <c r="O198" s="227">
        <v>0</v>
      </c>
      <c r="P198" s="227">
        <f>O198*H198</f>
        <v>0</v>
      </c>
      <c r="Q198" s="227">
        <v>0.184</v>
      </c>
      <c r="R198" s="227">
        <f>Q198*H198</f>
        <v>1.1040000000000001</v>
      </c>
      <c r="S198" s="227">
        <v>0</v>
      </c>
      <c r="T198" s="22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9" t="s">
        <v>140</v>
      </c>
      <c r="AT198" s="229" t="s">
        <v>255</v>
      </c>
      <c r="AU198" s="229" t="s">
        <v>130</v>
      </c>
      <c r="AY198" s="14" t="s">
        <v>123</v>
      </c>
      <c r="BE198" s="230">
        <f>IF(N198="základná",J198,0)</f>
        <v>0</v>
      </c>
      <c r="BF198" s="230">
        <f>IF(N198="znížená",J198,0)</f>
        <v>375.60000000000002</v>
      </c>
      <c r="BG198" s="230">
        <f>IF(N198="zákl. prenesená",J198,0)</f>
        <v>0</v>
      </c>
      <c r="BH198" s="230">
        <f>IF(N198="zníž. prenesená",J198,0)</f>
        <v>0</v>
      </c>
      <c r="BI198" s="230">
        <f>IF(N198="nulová",J198,0)</f>
        <v>0</v>
      </c>
      <c r="BJ198" s="14" t="s">
        <v>130</v>
      </c>
      <c r="BK198" s="230">
        <f>ROUND(I198*H198,2)</f>
        <v>375.60000000000002</v>
      </c>
      <c r="BL198" s="14" t="s">
        <v>129</v>
      </c>
      <c r="BM198" s="229" t="s">
        <v>369</v>
      </c>
    </row>
    <row r="199" s="2" customFormat="1" ht="24.15" customHeight="1">
      <c r="A199" s="29"/>
      <c r="B199" s="30"/>
      <c r="C199" s="218" t="s">
        <v>246</v>
      </c>
      <c r="D199" s="218" t="s">
        <v>125</v>
      </c>
      <c r="E199" s="219" t="s">
        <v>370</v>
      </c>
      <c r="F199" s="220" t="s">
        <v>371</v>
      </c>
      <c r="G199" s="221" t="s">
        <v>144</v>
      </c>
      <c r="H199" s="222">
        <v>9.1999999999999993</v>
      </c>
      <c r="I199" s="223">
        <v>15.91</v>
      </c>
      <c r="J199" s="223">
        <f>ROUND(I199*H199,2)</f>
        <v>146.37000000000001</v>
      </c>
      <c r="K199" s="224"/>
      <c r="L199" s="35"/>
      <c r="M199" s="225" t="s">
        <v>1</v>
      </c>
      <c r="N199" s="226" t="s">
        <v>43</v>
      </c>
      <c r="O199" s="227">
        <v>0</v>
      </c>
      <c r="P199" s="227">
        <f>O199*H199</f>
        <v>0</v>
      </c>
      <c r="Q199" s="227">
        <v>0.084199999999999997</v>
      </c>
      <c r="R199" s="227">
        <f>Q199*H199</f>
        <v>0.77463999999999988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129</v>
      </c>
      <c r="AT199" s="229" t="s">
        <v>125</v>
      </c>
      <c r="AU199" s="229" t="s">
        <v>130</v>
      </c>
      <c r="AY199" s="14" t="s">
        <v>123</v>
      </c>
      <c r="BE199" s="230">
        <f>IF(N199="základná",J199,0)</f>
        <v>0</v>
      </c>
      <c r="BF199" s="230">
        <f>IF(N199="znížená",J199,0)</f>
        <v>146.37000000000001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130</v>
      </c>
      <c r="BK199" s="230">
        <f>ROUND(I199*H199,2)</f>
        <v>146.37000000000001</v>
      </c>
      <c r="BL199" s="14" t="s">
        <v>129</v>
      </c>
      <c r="BM199" s="229" t="s">
        <v>372</v>
      </c>
    </row>
    <row r="200" s="2" customFormat="1" ht="16.5" customHeight="1">
      <c r="A200" s="29"/>
      <c r="B200" s="30"/>
      <c r="C200" s="218" t="s">
        <v>373</v>
      </c>
      <c r="D200" s="218" t="s">
        <v>125</v>
      </c>
      <c r="E200" s="219" t="s">
        <v>374</v>
      </c>
      <c r="F200" s="220" t="s">
        <v>375</v>
      </c>
      <c r="G200" s="221" t="s">
        <v>144</v>
      </c>
      <c r="H200" s="222">
        <v>32</v>
      </c>
      <c r="I200" s="223">
        <v>15.91</v>
      </c>
      <c r="J200" s="223">
        <f>ROUND(I200*H200,2)</f>
        <v>509.12</v>
      </c>
      <c r="K200" s="224"/>
      <c r="L200" s="35"/>
      <c r="M200" s="225" t="s">
        <v>1</v>
      </c>
      <c r="N200" s="226" t="s">
        <v>43</v>
      </c>
      <c r="O200" s="227">
        <v>0</v>
      </c>
      <c r="P200" s="227">
        <f>O200*H200</f>
        <v>0</v>
      </c>
      <c r="Q200" s="227">
        <v>0.073999999999999996</v>
      </c>
      <c r="R200" s="227">
        <f>Q200*H200</f>
        <v>2.3679999999999999</v>
      </c>
      <c r="S200" s="227">
        <v>0</v>
      </c>
      <c r="T200" s="22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129</v>
      </c>
      <c r="AT200" s="229" t="s">
        <v>125</v>
      </c>
      <c r="AU200" s="229" t="s">
        <v>130</v>
      </c>
      <c r="AY200" s="14" t="s">
        <v>123</v>
      </c>
      <c r="BE200" s="230">
        <f>IF(N200="základná",J200,0)</f>
        <v>0</v>
      </c>
      <c r="BF200" s="230">
        <f>IF(N200="znížená",J200,0)</f>
        <v>509.12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130</v>
      </c>
      <c r="BK200" s="230">
        <f>ROUND(I200*H200,2)</f>
        <v>509.12</v>
      </c>
      <c r="BL200" s="14" t="s">
        <v>129</v>
      </c>
      <c r="BM200" s="229" t="s">
        <v>376</v>
      </c>
    </row>
    <row r="201" s="12" customFormat="1" ht="22.8" customHeight="1">
      <c r="A201" s="12"/>
      <c r="B201" s="203"/>
      <c r="C201" s="204"/>
      <c r="D201" s="205" t="s">
        <v>76</v>
      </c>
      <c r="E201" s="216" t="s">
        <v>137</v>
      </c>
      <c r="F201" s="216" t="s">
        <v>377</v>
      </c>
      <c r="G201" s="204"/>
      <c r="H201" s="204"/>
      <c r="I201" s="204"/>
      <c r="J201" s="217">
        <f>BK201</f>
        <v>237.24000000000001</v>
      </c>
      <c r="K201" s="204"/>
      <c r="L201" s="208"/>
      <c r="M201" s="209"/>
      <c r="N201" s="210"/>
      <c r="O201" s="210"/>
      <c r="P201" s="211">
        <f>P202</f>
        <v>0</v>
      </c>
      <c r="Q201" s="210"/>
      <c r="R201" s="211">
        <f>R202</f>
        <v>4.2827579999999994</v>
      </c>
      <c r="S201" s="210"/>
      <c r="T201" s="212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85</v>
      </c>
      <c r="AT201" s="214" t="s">
        <v>76</v>
      </c>
      <c r="AU201" s="214" t="s">
        <v>85</v>
      </c>
      <c r="AY201" s="213" t="s">
        <v>123</v>
      </c>
      <c r="BK201" s="215">
        <f>BK202</f>
        <v>237.24000000000001</v>
      </c>
    </row>
    <row r="202" s="2" customFormat="1" ht="21.75" customHeight="1">
      <c r="A202" s="29"/>
      <c r="B202" s="30"/>
      <c r="C202" s="218" t="s">
        <v>250</v>
      </c>
      <c r="D202" s="218" t="s">
        <v>125</v>
      </c>
      <c r="E202" s="219" t="s">
        <v>378</v>
      </c>
      <c r="F202" s="220" t="s">
        <v>379</v>
      </c>
      <c r="G202" s="221" t="s">
        <v>159</v>
      </c>
      <c r="H202" s="222">
        <v>1.8</v>
      </c>
      <c r="I202" s="223">
        <v>131.80000000000001</v>
      </c>
      <c r="J202" s="223">
        <f>ROUND(I202*H202,2)</f>
        <v>237.24000000000001</v>
      </c>
      <c r="K202" s="224"/>
      <c r="L202" s="35"/>
      <c r="M202" s="225" t="s">
        <v>1</v>
      </c>
      <c r="N202" s="226" t="s">
        <v>43</v>
      </c>
      <c r="O202" s="227">
        <v>0</v>
      </c>
      <c r="P202" s="227">
        <f>O202*H202</f>
        <v>0</v>
      </c>
      <c r="Q202" s="227">
        <v>2.3793099999999998</v>
      </c>
      <c r="R202" s="227">
        <f>Q202*H202</f>
        <v>4.2827579999999994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129</v>
      </c>
      <c r="AT202" s="229" t="s">
        <v>125</v>
      </c>
      <c r="AU202" s="229" t="s">
        <v>130</v>
      </c>
      <c r="AY202" s="14" t="s">
        <v>123</v>
      </c>
      <c r="BE202" s="230">
        <f>IF(N202="základná",J202,0)</f>
        <v>0</v>
      </c>
      <c r="BF202" s="230">
        <f>IF(N202="znížená",J202,0)</f>
        <v>237.24000000000001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130</v>
      </c>
      <c r="BK202" s="230">
        <f>ROUND(I202*H202,2)</f>
        <v>237.24000000000001</v>
      </c>
      <c r="BL202" s="14" t="s">
        <v>129</v>
      </c>
      <c r="BM202" s="229" t="s">
        <v>380</v>
      </c>
    </row>
    <row r="203" s="12" customFormat="1" ht="22.8" customHeight="1">
      <c r="A203" s="12"/>
      <c r="B203" s="203"/>
      <c r="C203" s="204"/>
      <c r="D203" s="205" t="s">
        <v>76</v>
      </c>
      <c r="E203" s="216" t="s">
        <v>140</v>
      </c>
      <c r="F203" s="216" t="s">
        <v>381</v>
      </c>
      <c r="G203" s="204"/>
      <c r="H203" s="204"/>
      <c r="I203" s="204"/>
      <c r="J203" s="217">
        <f>BK203</f>
        <v>1111.54</v>
      </c>
      <c r="K203" s="204"/>
      <c r="L203" s="208"/>
      <c r="M203" s="209"/>
      <c r="N203" s="210"/>
      <c r="O203" s="210"/>
      <c r="P203" s="211">
        <f>SUM(P204:P220)</f>
        <v>0</v>
      </c>
      <c r="Q203" s="210"/>
      <c r="R203" s="211">
        <f>SUM(R204:R220)</f>
        <v>0.33448</v>
      </c>
      <c r="S203" s="210"/>
      <c r="T203" s="212">
        <f>SUM(T204:T220)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85</v>
      </c>
      <c r="AT203" s="214" t="s">
        <v>76</v>
      </c>
      <c r="AU203" s="214" t="s">
        <v>85</v>
      </c>
      <c r="AY203" s="213" t="s">
        <v>123</v>
      </c>
      <c r="BK203" s="215">
        <f>SUM(BK204:BK220)</f>
        <v>1111.54</v>
      </c>
    </row>
    <row r="204" s="2" customFormat="1" ht="33" customHeight="1">
      <c r="A204" s="29"/>
      <c r="B204" s="30"/>
      <c r="C204" s="218" t="s">
        <v>382</v>
      </c>
      <c r="D204" s="218" t="s">
        <v>125</v>
      </c>
      <c r="E204" s="219" t="s">
        <v>383</v>
      </c>
      <c r="F204" s="220" t="s">
        <v>384</v>
      </c>
      <c r="G204" s="221" t="s">
        <v>303</v>
      </c>
      <c r="H204" s="222">
        <v>3</v>
      </c>
      <c r="I204" s="223">
        <v>1.05</v>
      </c>
      <c r="J204" s="223">
        <f>ROUND(I204*H204,2)</f>
        <v>3.1499999999999999</v>
      </c>
      <c r="K204" s="224"/>
      <c r="L204" s="35"/>
      <c r="M204" s="225" t="s">
        <v>1</v>
      </c>
      <c r="N204" s="226" t="s">
        <v>43</v>
      </c>
      <c r="O204" s="227">
        <v>0</v>
      </c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9" t="s">
        <v>129</v>
      </c>
      <c r="AT204" s="229" t="s">
        <v>125</v>
      </c>
      <c r="AU204" s="229" t="s">
        <v>130</v>
      </c>
      <c r="AY204" s="14" t="s">
        <v>123</v>
      </c>
      <c r="BE204" s="230">
        <f>IF(N204="základná",J204,0)</f>
        <v>0</v>
      </c>
      <c r="BF204" s="230">
        <f>IF(N204="znížená",J204,0)</f>
        <v>3.1499999999999999</v>
      </c>
      <c r="BG204" s="230">
        <f>IF(N204="zákl. prenesená",J204,0)</f>
        <v>0</v>
      </c>
      <c r="BH204" s="230">
        <f>IF(N204="zníž. prenesená",J204,0)</f>
        <v>0</v>
      </c>
      <c r="BI204" s="230">
        <f>IF(N204="nulová",J204,0)</f>
        <v>0</v>
      </c>
      <c r="BJ204" s="14" t="s">
        <v>130</v>
      </c>
      <c r="BK204" s="230">
        <f>ROUND(I204*H204,2)</f>
        <v>3.1499999999999999</v>
      </c>
      <c r="BL204" s="14" t="s">
        <v>129</v>
      </c>
      <c r="BM204" s="229" t="s">
        <v>385</v>
      </c>
    </row>
    <row r="205" s="2" customFormat="1" ht="21.75" customHeight="1">
      <c r="A205" s="29"/>
      <c r="B205" s="30"/>
      <c r="C205" s="231" t="s">
        <v>253</v>
      </c>
      <c r="D205" s="231" t="s">
        <v>255</v>
      </c>
      <c r="E205" s="232" t="s">
        <v>386</v>
      </c>
      <c r="F205" s="233" t="s">
        <v>387</v>
      </c>
      <c r="G205" s="234" t="s">
        <v>133</v>
      </c>
      <c r="H205" s="235">
        <v>1</v>
      </c>
      <c r="I205" s="236">
        <v>14.630000000000001</v>
      </c>
      <c r="J205" s="236">
        <f>ROUND(I205*H205,2)</f>
        <v>14.630000000000001</v>
      </c>
      <c r="K205" s="237"/>
      <c r="L205" s="238"/>
      <c r="M205" s="239" t="s">
        <v>1</v>
      </c>
      <c r="N205" s="240" t="s">
        <v>43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140</v>
      </c>
      <c r="AT205" s="229" t="s">
        <v>255</v>
      </c>
      <c r="AU205" s="229" t="s">
        <v>130</v>
      </c>
      <c r="AY205" s="14" t="s">
        <v>123</v>
      </c>
      <c r="BE205" s="230">
        <f>IF(N205="základná",J205,0)</f>
        <v>0</v>
      </c>
      <c r="BF205" s="230">
        <f>IF(N205="znížená",J205,0)</f>
        <v>14.630000000000001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130</v>
      </c>
      <c r="BK205" s="230">
        <f>ROUND(I205*H205,2)</f>
        <v>14.630000000000001</v>
      </c>
      <c r="BL205" s="14" t="s">
        <v>129</v>
      </c>
      <c r="BM205" s="229" t="s">
        <v>388</v>
      </c>
    </row>
    <row r="206" s="2" customFormat="1" ht="24.15" customHeight="1">
      <c r="A206" s="29"/>
      <c r="B206" s="30"/>
      <c r="C206" s="218" t="s">
        <v>389</v>
      </c>
      <c r="D206" s="218" t="s">
        <v>125</v>
      </c>
      <c r="E206" s="219" t="s">
        <v>390</v>
      </c>
      <c r="F206" s="220" t="s">
        <v>391</v>
      </c>
      <c r="G206" s="221" t="s">
        <v>303</v>
      </c>
      <c r="H206" s="222">
        <v>1</v>
      </c>
      <c r="I206" s="223">
        <v>1.46</v>
      </c>
      <c r="J206" s="223">
        <f>ROUND(I206*H206,2)</f>
        <v>1.46</v>
      </c>
      <c r="K206" s="224"/>
      <c r="L206" s="35"/>
      <c r="M206" s="225" t="s">
        <v>1</v>
      </c>
      <c r="N206" s="226" t="s">
        <v>43</v>
      </c>
      <c r="O206" s="227">
        <v>0</v>
      </c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9" t="s">
        <v>129</v>
      </c>
      <c r="AT206" s="229" t="s">
        <v>125</v>
      </c>
      <c r="AU206" s="229" t="s">
        <v>130</v>
      </c>
      <c r="AY206" s="14" t="s">
        <v>123</v>
      </c>
      <c r="BE206" s="230">
        <f>IF(N206="základná",J206,0)</f>
        <v>0</v>
      </c>
      <c r="BF206" s="230">
        <f>IF(N206="znížená",J206,0)</f>
        <v>1.46</v>
      </c>
      <c r="BG206" s="230">
        <f>IF(N206="zákl. prenesená",J206,0)</f>
        <v>0</v>
      </c>
      <c r="BH206" s="230">
        <f>IF(N206="zníž. prenesená",J206,0)</f>
        <v>0</v>
      </c>
      <c r="BI206" s="230">
        <f>IF(N206="nulová",J206,0)</f>
        <v>0</v>
      </c>
      <c r="BJ206" s="14" t="s">
        <v>130</v>
      </c>
      <c r="BK206" s="230">
        <f>ROUND(I206*H206,2)</f>
        <v>1.46</v>
      </c>
      <c r="BL206" s="14" t="s">
        <v>129</v>
      </c>
      <c r="BM206" s="229" t="s">
        <v>392</v>
      </c>
    </row>
    <row r="207" s="2" customFormat="1" ht="24.15" customHeight="1">
      <c r="A207" s="29"/>
      <c r="B207" s="30"/>
      <c r="C207" s="218" t="s">
        <v>259</v>
      </c>
      <c r="D207" s="218" t="s">
        <v>125</v>
      </c>
      <c r="E207" s="219" t="s">
        <v>393</v>
      </c>
      <c r="F207" s="220" t="s">
        <v>394</v>
      </c>
      <c r="G207" s="221" t="s">
        <v>133</v>
      </c>
      <c r="H207" s="222">
        <v>1</v>
      </c>
      <c r="I207" s="223">
        <v>31.120000000000001</v>
      </c>
      <c r="J207" s="223">
        <f>ROUND(I207*H207,2)</f>
        <v>31.120000000000001</v>
      </c>
      <c r="K207" s="224"/>
      <c r="L207" s="35"/>
      <c r="M207" s="225" t="s">
        <v>1</v>
      </c>
      <c r="N207" s="226" t="s">
        <v>43</v>
      </c>
      <c r="O207" s="227">
        <v>0</v>
      </c>
      <c r="P207" s="227">
        <f>O207*H207</f>
        <v>0</v>
      </c>
      <c r="Q207" s="227">
        <v>3.0000000000000001E-05</v>
      </c>
      <c r="R207" s="227">
        <f>Q207*H207</f>
        <v>3.0000000000000001E-05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129</v>
      </c>
      <c r="AT207" s="229" t="s">
        <v>125</v>
      </c>
      <c r="AU207" s="229" t="s">
        <v>130</v>
      </c>
      <c r="AY207" s="14" t="s">
        <v>123</v>
      </c>
      <c r="BE207" s="230">
        <f>IF(N207="základná",J207,0)</f>
        <v>0</v>
      </c>
      <c r="BF207" s="230">
        <f>IF(N207="znížená",J207,0)</f>
        <v>31.120000000000001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130</v>
      </c>
      <c r="BK207" s="230">
        <f>ROUND(I207*H207,2)</f>
        <v>31.120000000000001</v>
      </c>
      <c r="BL207" s="14" t="s">
        <v>129</v>
      </c>
      <c r="BM207" s="229" t="s">
        <v>395</v>
      </c>
    </row>
    <row r="208" s="2" customFormat="1" ht="24.15" customHeight="1">
      <c r="A208" s="29"/>
      <c r="B208" s="30"/>
      <c r="C208" s="231" t="s">
        <v>396</v>
      </c>
      <c r="D208" s="231" t="s">
        <v>255</v>
      </c>
      <c r="E208" s="232" t="s">
        <v>397</v>
      </c>
      <c r="F208" s="233" t="s">
        <v>398</v>
      </c>
      <c r="G208" s="234" t="s">
        <v>133</v>
      </c>
      <c r="H208" s="235">
        <v>1</v>
      </c>
      <c r="I208" s="236">
        <v>87.519999999999996</v>
      </c>
      <c r="J208" s="236">
        <f>ROUND(I208*H208,2)</f>
        <v>87.519999999999996</v>
      </c>
      <c r="K208" s="237"/>
      <c r="L208" s="238"/>
      <c r="M208" s="239" t="s">
        <v>1</v>
      </c>
      <c r="N208" s="240" t="s">
        <v>43</v>
      </c>
      <c r="O208" s="227">
        <v>0</v>
      </c>
      <c r="P208" s="227">
        <f>O208*H208</f>
        <v>0</v>
      </c>
      <c r="Q208" s="227">
        <v>0.010149999999999999</v>
      </c>
      <c r="R208" s="227">
        <f>Q208*H208</f>
        <v>0.010149999999999999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140</v>
      </c>
      <c r="AT208" s="229" t="s">
        <v>255</v>
      </c>
      <c r="AU208" s="229" t="s">
        <v>130</v>
      </c>
      <c r="AY208" s="14" t="s">
        <v>123</v>
      </c>
      <c r="BE208" s="230">
        <f>IF(N208="základná",J208,0)</f>
        <v>0</v>
      </c>
      <c r="BF208" s="230">
        <f>IF(N208="znížená",J208,0)</f>
        <v>87.519999999999996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130</v>
      </c>
      <c r="BK208" s="230">
        <f>ROUND(I208*H208,2)</f>
        <v>87.519999999999996</v>
      </c>
      <c r="BL208" s="14" t="s">
        <v>129</v>
      </c>
      <c r="BM208" s="229" t="s">
        <v>399</v>
      </c>
    </row>
    <row r="209" s="2" customFormat="1" ht="16.5" customHeight="1">
      <c r="A209" s="29"/>
      <c r="B209" s="30"/>
      <c r="C209" s="231" t="s">
        <v>262</v>
      </c>
      <c r="D209" s="231" t="s">
        <v>255</v>
      </c>
      <c r="E209" s="232" t="s">
        <v>400</v>
      </c>
      <c r="F209" s="233" t="s">
        <v>401</v>
      </c>
      <c r="G209" s="234" t="s">
        <v>133</v>
      </c>
      <c r="H209" s="235">
        <v>1</v>
      </c>
      <c r="I209" s="236">
        <v>10.18</v>
      </c>
      <c r="J209" s="236">
        <f>ROUND(I209*H209,2)</f>
        <v>10.18</v>
      </c>
      <c r="K209" s="237"/>
      <c r="L209" s="238"/>
      <c r="M209" s="239" t="s">
        <v>1</v>
      </c>
      <c r="N209" s="240" t="s">
        <v>43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140</v>
      </c>
      <c r="AT209" s="229" t="s">
        <v>255</v>
      </c>
      <c r="AU209" s="229" t="s">
        <v>130</v>
      </c>
      <c r="AY209" s="14" t="s">
        <v>123</v>
      </c>
      <c r="BE209" s="230">
        <f>IF(N209="základná",J209,0)</f>
        <v>0</v>
      </c>
      <c r="BF209" s="230">
        <f>IF(N209="znížená",J209,0)</f>
        <v>10.18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130</v>
      </c>
      <c r="BK209" s="230">
        <f>ROUND(I209*H209,2)</f>
        <v>10.18</v>
      </c>
      <c r="BL209" s="14" t="s">
        <v>129</v>
      </c>
      <c r="BM209" s="229" t="s">
        <v>402</v>
      </c>
    </row>
    <row r="210" s="2" customFormat="1" ht="16.5" customHeight="1">
      <c r="A210" s="29"/>
      <c r="B210" s="30"/>
      <c r="C210" s="231" t="s">
        <v>403</v>
      </c>
      <c r="D210" s="231" t="s">
        <v>255</v>
      </c>
      <c r="E210" s="232" t="s">
        <v>404</v>
      </c>
      <c r="F210" s="233" t="s">
        <v>405</v>
      </c>
      <c r="G210" s="234" t="s">
        <v>133</v>
      </c>
      <c r="H210" s="235">
        <v>1</v>
      </c>
      <c r="I210" s="236">
        <v>57.380000000000003</v>
      </c>
      <c r="J210" s="236">
        <f>ROUND(I210*H210,2)</f>
        <v>57.380000000000003</v>
      </c>
      <c r="K210" s="237"/>
      <c r="L210" s="238"/>
      <c r="M210" s="239" t="s">
        <v>1</v>
      </c>
      <c r="N210" s="240" t="s">
        <v>43</v>
      </c>
      <c r="O210" s="227">
        <v>0</v>
      </c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140</v>
      </c>
      <c r="AT210" s="229" t="s">
        <v>255</v>
      </c>
      <c r="AU210" s="229" t="s">
        <v>130</v>
      </c>
      <c r="AY210" s="14" t="s">
        <v>123</v>
      </c>
      <c r="BE210" s="230">
        <f>IF(N210="základná",J210,0)</f>
        <v>0</v>
      </c>
      <c r="BF210" s="230">
        <f>IF(N210="znížená",J210,0)</f>
        <v>57.380000000000003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130</v>
      </c>
      <c r="BK210" s="230">
        <f>ROUND(I210*H210,2)</f>
        <v>57.380000000000003</v>
      </c>
      <c r="BL210" s="14" t="s">
        <v>129</v>
      </c>
      <c r="BM210" s="229" t="s">
        <v>406</v>
      </c>
    </row>
    <row r="211" s="2" customFormat="1" ht="16.5" customHeight="1">
      <c r="A211" s="29"/>
      <c r="B211" s="30"/>
      <c r="C211" s="231" t="s">
        <v>266</v>
      </c>
      <c r="D211" s="231" t="s">
        <v>255</v>
      </c>
      <c r="E211" s="232" t="s">
        <v>407</v>
      </c>
      <c r="F211" s="233" t="s">
        <v>408</v>
      </c>
      <c r="G211" s="234" t="s">
        <v>133</v>
      </c>
      <c r="H211" s="235">
        <v>1</v>
      </c>
      <c r="I211" s="236">
        <v>41</v>
      </c>
      <c r="J211" s="236">
        <f>ROUND(I211*H211,2)</f>
        <v>41</v>
      </c>
      <c r="K211" s="237"/>
      <c r="L211" s="238"/>
      <c r="M211" s="239" t="s">
        <v>1</v>
      </c>
      <c r="N211" s="240" t="s">
        <v>43</v>
      </c>
      <c r="O211" s="227">
        <v>0</v>
      </c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140</v>
      </c>
      <c r="AT211" s="229" t="s">
        <v>255</v>
      </c>
      <c r="AU211" s="229" t="s">
        <v>130</v>
      </c>
      <c r="AY211" s="14" t="s">
        <v>123</v>
      </c>
      <c r="BE211" s="230">
        <f>IF(N211="základná",J211,0)</f>
        <v>0</v>
      </c>
      <c r="BF211" s="230">
        <f>IF(N211="znížená",J211,0)</f>
        <v>41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130</v>
      </c>
      <c r="BK211" s="230">
        <f>ROUND(I211*H211,2)</f>
        <v>41</v>
      </c>
      <c r="BL211" s="14" t="s">
        <v>129</v>
      </c>
      <c r="BM211" s="229" t="s">
        <v>409</v>
      </c>
    </row>
    <row r="212" s="2" customFormat="1" ht="16.5" customHeight="1">
      <c r="A212" s="29"/>
      <c r="B212" s="30"/>
      <c r="C212" s="231" t="s">
        <v>410</v>
      </c>
      <c r="D212" s="231" t="s">
        <v>255</v>
      </c>
      <c r="E212" s="232" t="s">
        <v>411</v>
      </c>
      <c r="F212" s="233" t="s">
        <v>412</v>
      </c>
      <c r="G212" s="234" t="s">
        <v>133</v>
      </c>
      <c r="H212" s="235">
        <v>1</v>
      </c>
      <c r="I212" s="236">
        <v>271.44</v>
      </c>
      <c r="J212" s="236">
        <f>ROUND(I212*H212,2)</f>
        <v>271.44</v>
      </c>
      <c r="K212" s="237"/>
      <c r="L212" s="238"/>
      <c r="M212" s="239" t="s">
        <v>1</v>
      </c>
      <c r="N212" s="240" t="s">
        <v>43</v>
      </c>
      <c r="O212" s="227">
        <v>0</v>
      </c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9" t="s">
        <v>140</v>
      </c>
      <c r="AT212" s="229" t="s">
        <v>255</v>
      </c>
      <c r="AU212" s="229" t="s">
        <v>130</v>
      </c>
      <c r="AY212" s="14" t="s">
        <v>123</v>
      </c>
      <c r="BE212" s="230">
        <f>IF(N212="základná",J212,0)</f>
        <v>0</v>
      </c>
      <c r="BF212" s="230">
        <f>IF(N212="znížená",J212,0)</f>
        <v>271.44</v>
      </c>
      <c r="BG212" s="230">
        <f>IF(N212="zákl. prenesená",J212,0)</f>
        <v>0</v>
      </c>
      <c r="BH212" s="230">
        <f>IF(N212="zníž. prenesená",J212,0)</f>
        <v>0</v>
      </c>
      <c r="BI212" s="230">
        <f>IF(N212="nulová",J212,0)</f>
        <v>0</v>
      </c>
      <c r="BJ212" s="14" t="s">
        <v>130</v>
      </c>
      <c r="BK212" s="230">
        <f>ROUND(I212*H212,2)</f>
        <v>271.44</v>
      </c>
      <c r="BL212" s="14" t="s">
        <v>129</v>
      </c>
      <c r="BM212" s="229" t="s">
        <v>413</v>
      </c>
    </row>
    <row r="213" s="2" customFormat="1" ht="16.5" customHeight="1">
      <c r="A213" s="29"/>
      <c r="B213" s="30"/>
      <c r="C213" s="231" t="s">
        <v>269</v>
      </c>
      <c r="D213" s="231" t="s">
        <v>255</v>
      </c>
      <c r="E213" s="232" t="s">
        <v>414</v>
      </c>
      <c r="F213" s="233" t="s">
        <v>415</v>
      </c>
      <c r="G213" s="234" t="s">
        <v>133</v>
      </c>
      <c r="H213" s="235">
        <v>1</v>
      </c>
      <c r="I213" s="236">
        <v>9.8300000000000001</v>
      </c>
      <c r="J213" s="236">
        <f>ROUND(I213*H213,2)</f>
        <v>9.8300000000000001</v>
      </c>
      <c r="K213" s="237"/>
      <c r="L213" s="238"/>
      <c r="M213" s="239" t="s">
        <v>1</v>
      </c>
      <c r="N213" s="240" t="s">
        <v>43</v>
      </c>
      <c r="O213" s="227">
        <v>0</v>
      </c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29" t="s">
        <v>140</v>
      </c>
      <c r="AT213" s="229" t="s">
        <v>255</v>
      </c>
      <c r="AU213" s="229" t="s">
        <v>130</v>
      </c>
      <c r="AY213" s="14" t="s">
        <v>123</v>
      </c>
      <c r="BE213" s="230">
        <f>IF(N213="základná",J213,0)</f>
        <v>0</v>
      </c>
      <c r="BF213" s="230">
        <f>IF(N213="znížená",J213,0)</f>
        <v>9.8300000000000001</v>
      </c>
      <c r="BG213" s="230">
        <f>IF(N213="zákl. prenesená",J213,0)</f>
        <v>0</v>
      </c>
      <c r="BH213" s="230">
        <f>IF(N213="zníž. prenesená",J213,0)</f>
        <v>0</v>
      </c>
      <c r="BI213" s="230">
        <f>IF(N213="nulová",J213,0)</f>
        <v>0</v>
      </c>
      <c r="BJ213" s="14" t="s">
        <v>130</v>
      </c>
      <c r="BK213" s="230">
        <f>ROUND(I213*H213,2)</f>
        <v>9.8300000000000001</v>
      </c>
      <c r="BL213" s="14" t="s">
        <v>129</v>
      </c>
      <c r="BM213" s="229" t="s">
        <v>416</v>
      </c>
    </row>
    <row r="214" s="2" customFormat="1" ht="16.5" customHeight="1">
      <c r="A214" s="29"/>
      <c r="B214" s="30"/>
      <c r="C214" s="231" t="s">
        <v>417</v>
      </c>
      <c r="D214" s="231" t="s">
        <v>255</v>
      </c>
      <c r="E214" s="232" t="s">
        <v>418</v>
      </c>
      <c r="F214" s="233" t="s">
        <v>419</v>
      </c>
      <c r="G214" s="234" t="s">
        <v>133</v>
      </c>
      <c r="H214" s="235">
        <v>1</v>
      </c>
      <c r="I214" s="236">
        <v>29.440000000000001</v>
      </c>
      <c r="J214" s="236">
        <f>ROUND(I214*H214,2)</f>
        <v>29.440000000000001</v>
      </c>
      <c r="K214" s="237"/>
      <c r="L214" s="238"/>
      <c r="M214" s="239" t="s">
        <v>1</v>
      </c>
      <c r="N214" s="240" t="s">
        <v>43</v>
      </c>
      <c r="O214" s="227">
        <v>0</v>
      </c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29" t="s">
        <v>140</v>
      </c>
      <c r="AT214" s="229" t="s">
        <v>255</v>
      </c>
      <c r="AU214" s="229" t="s">
        <v>130</v>
      </c>
      <c r="AY214" s="14" t="s">
        <v>123</v>
      </c>
      <c r="BE214" s="230">
        <f>IF(N214="základná",J214,0)</f>
        <v>0</v>
      </c>
      <c r="BF214" s="230">
        <f>IF(N214="znížená",J214,0)</f>
        <v>29.440000000000001</v>
      </c>
      <c r="BG214" s="230">
        <f>IF(N214="zákl. prenesená",J214,0)</f>
        <v>0</v>
      </c>
      <c r="BH214" s="230">
        <f>IF(N214="zníž. prenesená",J214,0)</f>
        <v>0</v>
      </c>
      <c r="BI214" s="230">
        <f>IF(N214="nulová",J214,0)</f>
        <v>0</v>
      </c>
      <c r="BJ214" s="14" t="s">
        <v>130</v>
      </c>
      <c r="BK214" s="230">
        <f>ROUND(I214*H214,2)</f>
        <v>29.440000000000001</v>
      </c>
      <c r="BL214" s="14" t="s">
        <v>129</v>
      </c>
      <c r="BM214" s="229" t="s">
        <v>420</v>
      </c>
    </row>
    <row r="215" s="2" customFormat="1" ht="21.75" customHeight="1">
      <c r="A215" s="29"/>
      <c r="B215" s="30"/>
      <c r="C215" s="231" t="s">
        <v>273</v>
      </c>
      <c r="D215" s="231" t="s">
        <v>255</v>
      </c>
      <c r="E215" s="232" t="s">
        <v>421</v>
      </c>
      <c r="F215" s="233" t="s">
        <v>422</v>
      </c>
      <c r="G215" s="234" t="s">
        <v>133</v>
      </c>
      <c r="H215" s="235">
        <v>1</v>
      </c>
      <c r="I215" s="236">
        <v>125.89</v>
      </c>
      <c r="J215" s="236">
        <f>ROUND(I215*H215,2)</f>
        <v>125.89</v>
      </c>
      <c r="K215" s="237"/>
      <c r="L215" s="238"/>
      <c r="M215" s="239" t="s">
        <v>1</v>
      </c>
      <c r="N215" s="240" t="s">
        <v>43</v>
      </c>
      <c r="O215" s="227">
        <v>0</v>
      </c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9" t="s">
        <v>140</v>
      </c>
      <c r="AT215" s="229" t="s">
        <v>255</v>
      </c>
      <c r="AU215" s="229" t="s">
        <v>130</v>
      </c>
      <c r="AY215" s="14" t="s">
        <v>123</v>
      </c>
      <c r="BE215" s="230">
        <f>IF(N215="základná",J215,0)</f>
        <v>0</v>
      </c>
      <c r="BF215" s="230">
        <f>IF(N215="znížená",J215,0)</f>
        <v>125.89</v>
      </c>
      <c r="BG215" s="230">
        <f>IF(N215="zákl. prenesená",J215,0)</f>
        <v>0</v>
      </c>
      <c r="BH215" s="230">
        <f>IF(N215="zníž. prenesená",J215,0)</f>
        <v>0</v>
      </c>
      <c r="BI215" s="230">
        <f>IF(N215="nulová",J215,0)</f>
        <v>0</v>
      </c>
      <c r="BJ215" s="14" t="s">
        <v>130</v>
      </c>
      <c r="BK215" s="230">
        <f>ROUND(I215*H215,2)</f>
        <v>125.89</v>
      </c>
      <c r="BL215" s="14" t="s">
        <v>129</v>
      </c>
      <c r="BM215" s="229" t="s">
        <v>423</v>
      </c>
    </row>
    <row r="216" s="2" customFormat="1" ht="16.5" customHeight="1">
      <c r="A216" s="29"/>
      <c r="B216" s="30"/>
      <c r="C216" s="231" t="s">
        <v>424</v>
      </c>
      <c r="D216" s="231" t="s">
        <v>255</v>
      </c>
      <c r="E216" s="232" t="s">
        <v>425</v>
      </c>
      <c r="F216" s="233" t="s">
        <v>426</v>
      </c>
      <c r="G216" s="234" t="s">
        <v>133</v>
      </c>
      <c r="H216" s="235">
        <v>1</v>
      </c>
      <c r="I216" s="236">
        <v>140.99000000000001</v>
      </c>
      <c r="J216" s="236">
        <f>ROUND(I216*H216,2)</f>
        <v>140.99000000000001</v>
      </c>
      <c r="K216" s="237"/>
      <c r="L216" s="238"/>
      <c r="M216" s="239" t="s">
        <v>1</v>
      </c>
      <c r="N216" s="240" t="s">
        <v>43</v>
      </c>
      <c r="O216" s="227">
        <v>0</v>
      </c>
      <c r="P216" s="227">
        <f>O216*H216</f>
        <v>0</v>
      </c>
      <c r="Q216" s="227">
        <v>0.17000000000000001</v>
      </c>
      <c r="R216" s="227">
        <f>Q216*H216</f>
        <v>0.17000000000000001</v>
      </c>
      <c r="S216" s="227">
        <v>0</v>
      </c>
      <c r="T216" s="228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29" t="s">
        <v>140</v>
      </c>
      <c r="AT216" s="229" t="s">
        <v>255</v>
      </c>
      <c r="AU216" s="229" t="s">
        <v>130</v>
      </c>
      <c r="AY216" s="14" t="s">
        <v>123</v>
      </c>
      <c r="BE216" s="230">
        <f>IF(N216="základná",J216,0)</f>
        <v>0</v>
      </c>
      <c r="BF216" s="230">
        <f>IF(N216="znížená",J216,0)</f>
        <v>140.99000000000001</v>
      </c>
      <c r="BG216" s="230">
        <f>IF(N216="zákl. prenesená",J216,0)</f>
        <v>0</v>
      </c>
      <c r="BH216" s="230">
        <f>IF(N216="zníž. prenesená",J216,0)</f>
        <v>0</v>
      </c>
      <c r="BI216" s="230">
        <f>IF(N216="nulová",J216,0)</f>
        <v>0</v>
      </c>
      <c r="BJ216" s="14" t="s">
        <v>130</v>
      </c>
      <c r="BK216" s="230">
        <f>ROUND(I216*H216,2)</f>
        <v>140.99000000000001</v>
      </c>
      <c r="BL216" s="14" t="s">
        <v>129</v>
      </c>
      <c r="BM216" s="229" t="s">
        <v>427</v>
      </c>
    </row>
    <row r="217" s="2" customFormat="1" ht="24.15" customHeight="1">
      <c r="A217" s="29"/>
      <c r="B217" s="30"/>
      <c r="C217" s="218" t="s">
        <v>276</v>
      </c>
      <c r="D217" s="218" t="s">
        <v>125</v>
      </c>
      <c r="E217" s="219" t="s">
        <v>428</v>
      </c>
      <c r="F217" s="220" t="s">
        <v>429</v>
      </c>
      <c r="G217" s="221" t="s">
        <v>133</v>
      </c>
      <c r="H217" s="222">
        <v>1</v>
      </c>
      <c r="I217" s="223">
        <v>84.909999999999997</v>
      </c>
      <c r="J217" s="223">
        <f>ROUND(I217*H217,2)</f>
        <v>84.909999999999997</v>
      </c>
      <c r="K217" s="224"/>
      <c r="L217" s="35"/>
      <c r="M217" s="225" t="s">
        <v>1</v>
      </c>
      <c r="N217" s="226" t="s">
        <v>43</v>
      </c>
      <c r="O217" s="227">
        <v>0</v>
      </c>
      <c r="P217" s="227">
        <f>O217*H217</f>
        <v>0</v>
      </c>
      <c r="Q217" s="227">
        <v>0.14494000000000001</v>
      </c>
      <c r="R217" s="227">
        <f>Q217*H217</f>
        <v>0.14494000000000001</v>
      </c>
      <c r="S217" s="227">
        <v>0</v>
      </c>
      <c r="T217" s="22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9" t="s">
        <v>129</v>
      </c>
      <c r="AT217" s="229" t="s">
        <v>125</v>
      </c>
      <c r="AU217" s="229" t="s">
        <v>130</v>
      </c>
      <c r="AY217" s="14" t="s">
        <v>123</v>
      </c>
      <c r="BE217" s="230">
        <f>IF(N217="základná",J217,0)</f>
        <v>0</v>
      </c>
      <c r="BF217" s="230">
        <f>IF(N217="znížená",J217,0)</f>
        <v>84.909999999999997</v>
      </c>
      <c r="BG217" s="230">
        <f>IF(N217="zákl. prenesená",J217,0)</f>
        <v>0</v>
      </c>
      <c r="BH217" s="230">
        <f>IF(N217="zníž. prenesená",J217,0)</f>
        <v>0</v>
      </c>
      <c r="BI217" s="230">
        <f>IF(N217="nulová",J217,0)</f>
        <v>0</v>
      </c>
      <c r="BJ217" s="14" t="s">
        <v>130</v>
      </c>
      <c r="BK217" s="230">
        <f>ROUND(I217*H217,2)</f>
        <v>84.909999999999997</v>
      </c>
      <c r="BL217" s="14" t="s">
        <v>129</v>
      </c>
      <c r="BM217" s="229" t="s">
        <v>430</v>
      </c>
    </row>
    <row r="218" s="2" customFormat="1" ht="24.15" customHeight="1">
      <c r="A218" s="29"/>
      <c r="B218" s="30"/>
      <c r="C218" s="218" t="s">
        <v>431</v>
      </c>
      <c r="D218" s="218" t="s">
        <v>125</v>
      </c>
      <c r="E218" s="219" t="s">
        <v>432</v>
      </c>
      <c r="F218" s="220" t="s">
        <v>433</v>
      </c>
      <c r="G218" s="221" t="s">
        <v>133</v>
      </c>
      <c r="H218" s="222">
        <v>1</v>
      </c>
      <c r="I218" s="223">
        <v>38.140000000000001</v>
      </c>
      <c r="J218" s="223">
        <f>ROUND(I218*H218,2)</f>
        <v>38.140000000000001</v>
      </c>
      <c r="K218" s="224"/>
      <c r="L218" s="35"/>
      <c r="M218" s="225" t="s">
        <v>1</v>
      </c>
      <c r="N218" s="226" t="s">
        <v>43</v>
      </c>
      <c r="O218" s="227">
        <v>0</v>
      </c>
      <c r="P218" s="227">
        <f>O218*H218</f>
        <v>0</v>
      </c>
      <c r="Q218" s="227">
        <v>0.0093600000000000003</v>
      </c>
      <c r="R218" s="227">
        <f>Q218*H218</f>
        <v>0.0093600000000000003</v>
      </c>
      <c r="S218" s="227">
        <v>0</v>
      </c>
      <c r="T218" s="228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29" t="s">
        <v>129</v>
      </c>
      <c r="AT218" s="229" t="s">
        <v>125</v>
      </c>
      <c r="AU218" s="229" t="s">
        <v>130</v>
      </c>
      <c r="AY218" s="14" t="s">
        <v>123</v>
      </c>
      <c r="BE218" s="230">
        <f>IF(N218="základná",J218,0)</f>
        <v>0</v>
      </c>
      <c r="BF218" s="230">
        <f>IF(N218="znížená",J218,0)</f>
        <v>38.140000000000001</v>
      </c>
      <c r="BG218" s="230">
        <f>IF(N218="zákl. prenesená",J218,0)</f>
        <v>0</v>
      </c>
      <c r="BH218" s="230">
        <f>IF(N218="zníž. prenesená",J218,0)</f>
        <v>0</v>
      </c>
      <c r="BI218" s="230">
        <f>IF(N218="nulová",J218,0)</f>
        <v>0</v>
      </c>
      <c r="BJ218" s="14" t="s">
        <v>130</v>
      </c>
      <c r="BK218" s="230">
        <f>ROUND(I218*H218,2)</f>
        <v>38.140000000000001</v>
      </c>
      <c r="BL218" s="14" t="s">
        <v>129</v>
      </c>
      <c r="BM218" s="229" t="s">
        <v>434</v>
      </c>
    </row>
    <row r="219" s="2" customFormat="1" ht="16.5" customHeight="1">
      <c r="A219" s="29"/>
      <c r="B219" s="30"/>
      <c r="C219" s="231" t="s">
        <v>280</v>
      </c>
      <c r="D219" s="231" t="s">
        <v>255</v>
      </c>
      <c r="E219" s="232" t="s">
        <v>435</v>
      </c>
      <c r="F219" s="233" t="s">
        <v>436</v>
      </c>
      <c r="G219" s="234" t="s">
        <v>133</v>
      </c>
      <c r="H219" s="235">
        <v>1</v>
      </c>
      <c r="I219" s="236">
        <v>38.100000000000001</v>
      </c>
      <c r="J219" s="236">
        <f>ROUND(I219*H219,2)</f>
        <v>38.100000000000001</v>
      </c>
      <c r="K219" s="237"/>
      <c r="L219" s="238"/>
      <c r="M219" s="239" t="s">
        <v>1</v>
      </c>
      <c r="N219" s="240" t="s">
        <v>43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9" t="s">
        <v>140</v>
      </c>
      <c r="AT219" s="229" t="s">
        <v>255</v>
      </c>
      <c r="AU219" s="229" t="s">
        <v>130</v>
      </c>
      <c r="AY219" s="14" t="s">
        <v>123</v>
      </c>
      <c r="BE219" s="230">
        <f>IF(N219="základná",J219,0)</f>
        <v>0</v>
      </c>
      <c r="BF219" s="230">
        <f>IF(N219="znížená",J219,0)</f>
        <v>38.100000000000001</v>
      </c>
      <c r="BG219" s="230">
        <f>IF(N219="zákl. prenesená",J219,0)</f>
        <v>0</v>
      </c>
      <c r="BH219" s="230">
        <f>IF(N219="zníž. prenesená",J219,0)</f>
        <v>0</v>
      </c>
      <c r="BI219" s="230">
        <f>IF(N219="nulová",J219,0)</f>
        <v>0</v>
      </c>
      <c r="BJ219" s="14" t="s">
        <v>130</v>
      </c>
      <c r="BK219" s="230">
        <f>ROUND(I219*H219,2)</f>
        <v>38.100000000000001</v>
      </c>
      <c r="BL219" s="14" t="s">
        <v>129</v>
      </c>
      <c r="BM219" s="229" t="s">
        <v>437</v>
      </c>
    </row>
    <row r="220" s="2" customFormat="1" ht="16.5" customHeight="1">
      <c r="A220" s="29"/>
      <c r="B220" s="30"/>
      <c r="C220" s="231" t="s">
        <v>438</v>
      </c>
      <c r="D220" s="231" t="s">
        <v>255</v>
      </c>
      <c r="E220" s="232" t="s">
        <v>439</v>
      </c>
      <c r="F220" s="233" t="s">
        <v>440</v>
      </c>
      <c r="G220" s="234" t="s">
        <v>133</v>
      </c>
      <c r="H220" s="235">
        <v>1</v>
      </c>
      <c r="I220" s="236">
        <v>126.36</v>
      </c>
      <c r="J220" s="236">
        <f>ROUND(I220*H220,2)</f>
        <v>126.36</v>
      </c>
      <c r="K220" s="237"/>
      <c r="L220" s="238"/>
      <c r="M220" s="239" t="s">
        <v>1</v>
      </c>
      <c r="N220" s="240" t="s">
        <v>43</v>
      </c>
      <c r="O220" s="227">
        <v>0</v>
      </c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9" t="s">
        <v>140</v>
      </c>
      <c r="AT220" s="229" t="s">
        <v>255</v>
      </c>
      <c r="AU220" s="229" t="s">
        <v>130</v>
      </c>
      <c r="AY220" s="14" t="s">
        <v>123</v>
      </c>
      <c r="BE220" s="230">
        <f>IF(N220="základná",J220,0)</f>
        <v>0</v>
      </c>
      <c r="BF220" s="230">
        <f>IF(N220="znížená",J220,0)</f>
        <v>126.36</v>
      </c>
      <c r="BG220" s="230">
        <f>IF(N220="zákl. prenesená",J220,0)</f>
        <v>0</v>
      </c>
      <c r="BH220" s="230">
        <f>IF(N220="zníž. prenesená",J220,0)</f>
        <v>0</v>
      </c>
      <c r="BI220" s="230">
        <f>IF(N220="nulová",J220,0)</f>
        <v>0</v>
      </c>
      <c r="BJ220" s="14" t="s">
        <v>130</v>
      </c>
      <c r="BK220" s="230">
        <f>ROUND(I220*H220,2)</f>
        <v>126.36</v>
      </c>
      <c r="BL220" s="14" t="s">
        <v>129</v>
      </c>
      <c r="BM220" s="229" t="s">
        <v>441</v>
      </c>
    </row>
    <row r="221" s="12" customFormat="1" ht="22.8" customHeight="1">
      <c r="A221" s="12"/>
      <c r="B221" s="203"/>
      <c r="C221" s="204"/>
      <c r="D221" s="205" t="s">
        <v>76</v>
      </c>
      <c r="E221" s="216" t="s">
        <v>156</v>
      </c>
      <c r="F221" s="216" t="s">
        <v>442</v>
      </c>
      <c r="G221" s="204"/>
      <c r="H221" s="204"/>
      <c r="I221" s="204"/>
      <c r="J221" s="217">
        <f>BK221</f>
        <v>11006.610000000001</v>
      </c>
      <c r="K221" s="204"/>
      <c r="L221" s="208"/>
      <c r="M221" s="209"/>
      <c r="N221" s="210"/>
      <c r="O221" s="210"/>
      <c r="P221" s="211">
        <f>SUM(P222:P245)</f>
        <v>0</v>
      </c>
      <c r="Q221" s="210"/>
      <c r="R221" s="211">
        <f>SUM(R222:R245)</f>
        <v>33.268988299999997</v>
      </c>
      <c r="S221" s="210"/>
      <c r="T221" s="212">
        <f>SUM(T222:T245)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85</v>
      </c>
      <c r="AT221" s="214" t="s">
        <v>76</v>
      </c>
      <c r="AU221" s="214" t="s">
        <v>85</v>
      </c>
      <c r="AY221" s="213" t="s">
        <v>123</v>
      </c>
      <c r="BK221" s="215">
        <f>SUM(BK222:BK245)</f>
        <v>11006.610000000001</v>
      </c>
    </row>
    <row r="222" s="2" customFormat="1" ht="16.5" customHeight="1">
      <c r="A222" s="29"/>
      <c r="B222" s="30"/>
      <c r="C222" s="218" t="s">
        <v>283</v>
      </c>
      <c r="D222" s="218" t="s">
        <v>125</v>
      </c>
      <c r="E222" s="219" t="s">
        <v>443</v>
      </c>
      <c r="F222" s="220" t="s">
        <v>444</v>
      </c>
      <c r="G222" s="221" t="s">
        <v>133</v>
      </c>
      <c r="H222" s="222">
        <v>1</v>
      </c>
      <c r="I222" s="223">
        <v>175.5</v>
      </c>
      <c r="J222" s="223">
        <f>ROUND(I222*H222,2)</f>
        <v>175.5</v>
      </c>
      <c r="K222" s="224"/>
      <c r="L222" s="35"/>
      <c r="M222" s="225" t="s">
        <v>1</v>
      </c>
      <c r="N222" s="226" t="s">
        <v>43</v>
      </c>
      <c r="O222" s="227">
        <v>0</v>
      </c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9" t="s">
        <v>129</v>
      </c>
      <c r="AT222" s="229" t="s">
        <v>125</v>
      </c>
      <c r="AU222" s="229" t="s">
        <v>130</v>
      </c>
      <c r="AY222" s="14" t="s">
        <v>123</v>
      </c>
      <c r="BE222" s="230">
        <f>IF(N222="základná",J222,0)</f>
        <v>0</v>
      </c>
      <c r="BF222" s="230">
        <f>IF(N222="znížená",J222,0)</f>
        <v>175.5</v>
      </c>
      <c r="BG222" s="230">
        <f>IF(N222="zákl. prenesená",J222,0)</f>
        <v>0</v>
      </c>
      <c r="BH222" s="230">
        <f>IF(N222="zníž. prenesená",J222,0)</f>
        <v>0</v>
      </c>
      <c r="BI222" s="230">
        <f>IF(N222="nulová",J222,0)</f>
        <v>0</v>
      </c>
      <c r="BJ222" s="14" t="s">
        <v>130</v>
      </c>
      <c r="BK222" s="230">
        <f>ROUND(I222*H222,2)</f>
        <v>175.5</v>
      </c>
      <c r="BL222" s="14" t="s">
        <v>129</v>
      </c>
      <c r="BM222" s="229" t="s">
        <v>445</v>
      </c>
    </row>
    <row r="223" s="2" customFormat="1" ht="24.15" customHeight="1">
      <c r="A223" s="29"/>
      <c r="B223" s="30"/>
      <c r="C223" s="218" t="s">
        <v>446</v>
      </c>
      <c r="D223" s="218" t="s">
        <v>125</v>
      </c>
      <c r="E223" s="219" t="s">
        <v>447</v>
      </c>
      <c r="F223" s="220" t="s">
        <v>448</v>
      </c>
      <c r="G223" s="221" t="s">
        <v>133</v>
      </c>
      <c r="H223" s="222">
        <v>4</v>
      </c>
      <c r="I223" s="223">
        <v>23.219999999999999</v>
      </c>
      <c r="J223" s="223">
        <f>ROUND(I223*H223,2)</f>
        <v>92.879999999999995</v>
      </c>
      <c r="K223" s="224"/>
      <c r="L223" s="35"/>
      <c r="M223" s="225" t="s">
        <v>1</v>
      </c>
      <c r="N223" s="226" t="s">
        <v>43</v>
      </c>
      <c r="O223" s="227">
        <v>0</v>
      </c>
      <c r="P223" s="227">
        <f>O223*H223</f>
        <v>0</v>
      </c>
      <c r="Q223" s="227">
        <v>0.2457</v>
      </c>
      <c r="R223" s="227">
        <f>Q223*H223</f>
        <v>0.98280000000000001</v>
      </c>
      <c r="S223" s="227">
        <v>0</v>
      </c>
      <c r="T223" s="22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29" t="s">
        <v>129</v>
      </c>
      <c r="AT223" s="229" t="s">
        <v>125</v>
      </c>
      <c r="AU223" s="229" t="s">
        <v>130</v>
      </c>
      <c r="AY223" s="14" t="s">
        <v>123</v>
      </c>
      <c r="BE223" s="230">
        <f>IF(N223="základná",J223,0)</f>
        <v>0</v>
      </c>
      <c r="BF223" s="230">
        <f>IF(N223="znížená",J223,0)</f>
        <v>92.879999999999995</v>
      </c>
      <c r="BG223" s="230">
        <f>IF(N223="zákl. prenesená",J223,0)</f>
        <v>0</v>
      </c>
      <c r="BH223" s="230">
        <f>IF(N223="zníž. prenesená",J223,0)</f>
        <v>0</v>
      </c>
      <c r="BI223" s="230">
        <f>IF(N223="nulová",J223,0)</f>
        <v>0</v>
      </c>
      <c r="BJ223" s="14" t="s">
        <v>130</v>
      </c>
      <c r="BK223" s="230">
        <f>ROUND(I223*H223,2)</f>
        <v>92.879999999999995</v>
      </c>
      <c r="BL223" s="14" t="s">
        <v>129</v>
      </c>
      <c r="BM223" s="229" t="s">
        <v>449</v>
      </c>
    </row>
    <row r="224" s="2" customFormat="1" ht="24.15" customHeight="1">
      <c r="A224" s="29"/>
      <c r="B224" s="30"/>
      <c r="C224" s="231" t="s">
        <v>288</v>
      </c>
      <c r="D224" s="231" t="s">
        <v>255</v>
      </c>
      <c r="E224" s="232" t="s">
        <v>450</v>
      </c>
      <c r="F224" s="233" t="s">
        <v>451</v>
      </c>
      <c r="G224" s="234" t="s">
        <v>133</v>
      </c>
      <c r="H224" s="235">
        <v>4</v>
      </c>
      <c r="I224" s="236">
        <v>131.03999999999999</v>
      </c>
      <c r="J224" s="236">
        <f>ROUND(I224*H224,2)</f>
        <v>524.15999999999997</v>
      </c>
      <c r="K224" s="237"/>
      <c r="L224" s="238"/>
      <c r="M224" s="239" t="s">
        <v>1</v>
      </c>
      <c r="N224" s="240" t="s">
        <v>43</v>
      </c>
      <c r="O224" s="227">
        <v>0</v>
      </c>
      <c r="P224" s="227">
        <f>O224*H224</f>
        <v>0</v>
      </c>
      <c r="Q224" s="227">
        <v>0.0030000000000000001</v>
      </c>
      <c r="R224" s="227">
        <f>Q224*H224</f>
        <v>0.012</v>
      </c>
      <c r="S224" s="227">
        <v>0</v>
      </c>
      <c r="T224" s="228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9" t="s">
        <v>140</v>
      </c>
      <c r="AT224" s="229" t="s">
        <v>255</v>
      </c>
      <c r="AU224" s="229" t="s">
        <v>130</v>
      </c>
      <c r="AY224" s="14" t="s">
        <v>123</v>
      </c>
      <c r="BE224" s="230">
        <f>IF(N224="základná",J224,0)</f>
        <v>0</v>
      </c>
      <c r="BF224" s="230">
        <f>IF(N224="znížená",J224,0)</f>
        <v>524.15999999999997</v>
      </c>
      <c r="BG224" s="230">
        <f>IF(N224="zákl. prenesená",J224,0)</f>
        <v>0</v>
      </c>
      <c r="BH224" s="230">
        <f>IF(N224="zníž. prenesená",J224,0)</f>
        <v>0</v>
      </c>
      <c r="BI224" s="230">
        <f>IF(N224="nulová",J224,0)</f>
        <v>0</v>
      </c>
      <c r="BJ224" s="14" t="s">
        <v>130</v>
      </c>
      <c r="BK224" s="230">
        <f>ROUND(I224*H224,2)</f>
        <v>524.15999999999997</v>
      </c>
      <c r="BL224" s="14" t="s">
        <v>129</v>
      </c>
      <c r="BM224" s="229" t="s">
        <v>452</v>
      </c>
    </row>
    <row r="225" s="2" customFormat="1" ht="16.5" customHeight="1">
      <c r="A225" s="29"/>
      <c r="B225" s="30"/>
      <c r="C225" s="231" t="s">
        <v>453</v>
      </c>
      <c r="D225" s="231" t="s">
        <v>255</v>
      </c>
      <c r="E225" s="232" t="s">
        <v>454</v>
      </c>
      <c r="F225" s="233" t="s">
        <v>455</v>
      </c>
      <c r="G225" s="234" t="s">
        <v>303</v>
      </c>
      <c r="H225" s="235">
        <v>12</v>
      </c>
      <c r="I225" s="236">
        <v>11.119999999999999</v>
      </c>
      <c r="J225" s="236">
        <f>ROUND(I225*H225,2)</f>
        <v>133.44</v>
      </c>
      <c r="K225" s="237"/>
      <c r="L225" s="238"/>
      <c r="M225" s="239" t="s">
        <v>1</v>
      </c>
      <c r="N225" s="240" t="s">
        <v>43</v>
      </c>
      <c r="O225" s="227">
        <v>0</v>
      </c>
      <c r="P225" s="227">
        <f>O225*H225</f>
        <v>0</v>
      </c>
      <c r="Q225" s="227">
        <v>0.0012999999999999999</v>
      </c>
      <c r="R225" s="227">
        <f>Q225*H225</f>
        <v>0.015599999999999999</v>
      </c>
      <c r="S225" s="227">
        <v>0</v>
      </c>
      <c r="T225" s="228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9" t="s">
        <v>140</v>
      </c>
      <c r="AT225" s="229" t="s">
        <v>255</v>
      </c>
      <c r="AU225" s="229" t="s">
        <v>130</v>
      </c>
      <c r="AY225" s="14" t="s">
        <v>123</v>
      </c>
      <c r="BE225" s="230">
        <f>IF(N225="základná",J225,0)</f>
        <v>0</v>
      </c>
      <c r="BF225" s="230">
        <f>IF(N225="znížená",J225,0)</f>
        <v>133.44</v>
      </c>
      <c r="BG225" s="230">
        <f>IF(N225="zákl. prenesená",J225,0)</f>
        <v>0</v>
      </c>
      <c r="BH225" s="230">
        <f>IF(N225="zníž. prenesená",J225,0)</f>
        <v>0</v>
      </c>
      <c r="BI225" s="230">
        <f>IF(N225="nulová",J225,0)</f>
        <v>0</v>
      </c>
      <c r="BJ225" s="14" t="s">
        <v>130</v>
      </c>
      <c r="BK225" s="230">
        <f>ROUND(I225*H225,2)</f>
        <v>133.44</v>
      </c>
      <c r="BL225" s="14" t="s">
        <v>129</v>
      </c>
      <c r="BM225" s="229" t="s">
        <v>456</v>
      </c>
    </row>
    <row r="226" s="2" customFormat="1" ht="24.15" customHeight="1">
      <c r="A226" s="29"/>
      <c r="B226" s="30"/>
      <c r="C226" s="218" t="s">
        <v>291</v>
      </c>
      <c r="D226" s="218" t="s">
        <v>125</v>
      </c>
      <c r="E226" s="219" t="s">
        <v>457</v>
      </c>
      <c r="F226" s="220" t="s">
        <v>458</v>
      </c>
      <c r="G226" s="221" t="s">
        <v>144</v>
      </c>
      <c r="H226" s="222">
        <v>43.5</v>
      </c>
      <c r="I226" s="223">
        <v>22.109999999999999</v>
      </c>
      <c r="J226" s="223">
        <f>ROUND(I226*H226,2)</f>
        <v>961.78999999999996</v>
      </c>
      <c r="K226" s="224"/>
      <c r="L226" s="35"/>
      <c r="M226" s="225" t="s">
        <v>1</v>
      </c>
      <c r="N226" s="226" t="s">
        <v>43</v>
      </c>
      <c r="O226" s="227">
        <v>0</v>
      </c>
      <c r="P226" s="227">
        <f>O226*H226</f>
        <v>0</v>
      </c>
      <c r="Q226" s="227">
        <v>0.00013999999999999999</v>
      </c>
      <c r="R226" s="227">
        <f>Q226*H226</f>
        <v>0.0060899999999999991</v>
      </c>
      <c r="S226" s="227">
        <v>0</v>
      </c>
      <c r="T226" s="22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29" t="s">
        <v>129</v>
      </c>
      <c r="AT226" s="229" t="s">
        <v>125</v>
      </c>
      <c r="AU226" s="229" t="s">
        <v>130</v>
      </c>
      <c r="AY226" s="14" t="s">
        <v>123</v>
      </c>
      <c r="BE226" s="230">
        <f>IF(N226="základná",J226,0)</f>
        <v>0</v>
      </c>
      <c r="BF226" s="230">
        <f>IF(N226="znížená",J226,0)</f>
        <v>961.78999999999996</v>
      </c>
      <c r="BG226" s="230">
        <f>IF(N226="zákl. prenesená",J226,0)</f>
        <v>0</v>
      </c>
      <c r="BH226" s="230">
        <f>IF(N226="zníž. prenesená",J226,0)</f>
        <v>0</v>
      </c>
      <c r="BI226" s="230">
        <f>IF(N226="nulová",J226,0)</f>
        <v>0</v>
      </c>
      <c r="BJ226" s="14" t="s">
        <v>130</v>
      </c>
      <c r="BK226" s="230">
        <f>ROUND(I226*H226,2)</f>
        <v>961.78999999999996</v>
      </c>
      <c r="BL226" s="14" t="s">
        <v>129</v>
      </c>
      <c r="BM226" s="229" t="s">
        <v>459</v>
      </c>
    </row>
    <row r="227" s="2" customFormat="1" ht="16.5" customHeight="1">
      <c r="A227" s="29"/>
      <c r="B227" s="30"/>
      <c r="C227" s="218" t="s">
        <v>460</v>
      </c>
      <c r="D227" s="218" t="s">
        <v>125</v>
      </c>
      <c r="E227" s="219" t="s">
        <v>461</v>
      </c>
      <c r="F227" s="220" t="s">
        <v>462</v>
      </c>
      <c r="G227" s="221" t="s">
        <v>144</v>
      </c>
      <c r="H227" s="222">
        <v>43.5</v>
      </c>
      <c r="I227" s="223">
        <v>0.90000000000000002</v>
      </c>
      <c r="J227" s="223">
        <f>ROUND(I227*H227,2)</f>
        <v>39.149999999999999</v>
      </c>
      <c r="K227" s="224"/>
      <c r="L227" s="35"/>
      <c r="M227" s="225" t="s">
        <v>1</v>
      </c>
      <c r="N227" s="226" t="s">
        <v>43</v>
      </c>
      <c r="O227" s="227">
        <v>0</v>
      </c>
      <c r="P227" s="227">
        <f>O227*H227</f>
        <v>0</v>
      </c>
      <c r="Q227" s="227">
        <v>0.00032000000000000003</v>
      </c>
      <c r="R227" s="227">
        <f>Q227*H227</f>
        <v>0.013920000000000002</v>
      </c>
      <c r="S227" s="227">
        <v>0</v>
      </c>
      <c r="T227" s="22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29" t="s">
        <v>129</v>
      </c>
      <c r="AT227" s="229" t="s">
        <v>125</v>
      </c>
      <c r="AU227" s="229" t="s">
        <v>130</v>
      </c>
      <c r="AY227" s="14" t="s">
        <v>123</v>
      </c>
      <c r="BE227" s="230">
        <f>IF(N227="základná",J227,0)</f>
        <v>0</v>
      </c>
      <c r="BF227" s="230">
        <f>IF(N227="znížená",J227,0)</f>
        <v>39.149999999999999</v>
      </c>
      <c r="BG227" s="230">
        <f>IF(N227="zákl. prenesená",J227,0)</f>
        <v>0</v>
      </c>
      <c r="BH227" s="230">
        <f>IF(N227="zníž. prenesená",J227,0)</f>
        <v>0</v>
      </c>
      <c r="BI227" s="230">
        <f>IF(N227="nulová",J227,0)</f>
        <v>0</v>
      </c>
      <c r="BJ227" s="14" t="s">
        <v>130</v>
      </c>
      <c r="BK227" s="230">
        <f>ROUND(I227*H227,2)</f>
        <v>39.149999999999999</v>
      </c>
      <c r="BL227" s="14" t="s">
        <v>129</v>
      </c>
      <c r="BM227" s="229" t="s">
        <v>463</v>
      </c>
    </row>
    <row r="228" s="2" customFormat="1" ht="24.15" customHeight="1">
      <c r="A228" s="29"/>
      <c r="B228" s="30"/>
      <c r="C228" s="218" t="s">
        <v>295</v>
      </c>
      <c r="D228" s="218" t="s">
        <v>125</v>
      </c>
      <c r="E228" s="219" t="s">
        <v>464</v>
      </c>
      <c r="F228" s="220" t="s">
        <v>465</v>
      </c>
      <c r="G228" s="221" t="s">
        <v>303</v>
      </c>
      <c r="H228" s="222">
        <v>42</v>
      </c>
      <c r="I228" s="223">
        <v>6.5899999999999999</v>
      </c>
      <c r="J228" s="223">
        <f>ROUND(I228*H228,2)</f>
        <v>276.77999999999997</v>
      </c>
      <c r="K228" s="224"/>
      <c r="L228" s="35"/>
      <c r="M228" s="225" t="s">
        <v>1</v>
      </c>
      <c r="N228" s="226" t="s">
        <v>43</v>
      </c>
      <c r="O228" s="227">
        <v>0</v>
      </c>
      <c r="P228" s="227">
        <f>O228*H228</f>
        <v>0</v>
      </c>
      <c r="Q228" s="227">
        <v>0.10562000000000001</v>
      </c>
      <c r="R228" s="227">
        <f>Q228*H228</f>
        <v>4.4360400000000002</v>
      </c>
      <c r="S228" s="227">
        <v>0</v>
      </c>
      <c r="T228" s="228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29" t="s">
        <v>129</v>
      </c>
      <c r="AT228" s="229" t="s">
        <v>125</v>
      </c>
      <c r="AU228" s="229" t="s">
        <v>130</v>
      </c>
      <c r="AY228" s="14" t="s">
        <v>123</v>
      </c>
      <c r="BE228" s="230">
        <f>IF(N228="základná",J228,0)</f>
        <v>0</v>
      </c>
      <c r="BF228" s="230">
        <f>IF(N228="znížená",J228,0)</f>
        <v>276.77999999999997</v>
      </c>
      <c r="BG228" s="230">
        <f>IF(N228="zákl. prenesená",J228,0)</f>
        <v>0</v>
      </c>
      <c r="BH228" s="230">
        <f>IF(N228="zníž. prenesená",J228,0)</f>
        <v>0</v>
      </c>
      <c r="BI228" s="230">
        <f>IF(N228="nulová",J228,0)</f>
        <v>0</v>
      </c>
      <c r="BJ228" s="14" t="s">
        <v>130</v>
      </c>
      <c r="BK228" s="230">
        <f>ROUND(I228*H228,2)</f>
        <v>276.77999999999997</v>
      </c>
      <c r="BL228" s="14" t="s">
        <v>129</v>
      </c>
      <c r="BM228" s="229" t="s">
        <v>466</v>
      </c>
    </row>
    <row r="229" s="2" customFormat="1" ht="24.15" customHeight="1">
      <c r="A229" s="29"/>
      <c r="B229" s="30"/>
      <c r="C229" s="218" t="s">
        <v>467</v>
      </c>
      <c r="D229" s="218" t="s">
        <v>125</v>
      </c>
      <c r="E229" s="219" t="s">
        <v>468</v>
      </c>
      <c r="F229" s="220" t="s">
        <v>469</v>
      </c>
      <c r="G229" s="221" t="s">
        <v>303</v>
      </c>
      <c r="H229" s="222">
        <v>6</v>
      </c>
      <c r="I229" s="223">
        <v>28.670000000000002</v>
      </c>
      <c r="J229" s="223">
        <f>ROUND(I229*H229,2)</f>
        <v>172.02000000000001</v>
      </c>
      <c r="K229" s="224"/>
      <c r="L229" s="35"/>
      <c r="M229" s="225" t="s">
        <v>1</v>
      </c>
      <c r="N229" s="226" t="s">
        <v>43</v>
      </c>
      <c r="O229" s="227">
        <v>0</v>
      </c>
      <c r="P229" s="227">
        <f>O229*H229</f>
        <v>0</v>
      </c>
      <c r="Q229" s="227">
        <v>0.17638000000000001</v>
      </c>
      <c r="R229" s="227">
        <f>Q229*H229</f>
        <v>1.0582800000000001</v>
      </c>
      <c r="S229" s="227">
        <v>0</v>
      </c>
      <c r="T229" s="22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29" t="s">
        <v>129</v>
      </c>
      <c r="AT229" s="229" t="s">
        <v>125</v>
      </c>
      <c r="AU229" s="229" t="s">
        <v>130</v>
      </c>
      <c r="AY229" s="14" t="s">
        <v>123</v>
      </c>
      <c r="BE229" s="230">
        <f>IF(N229="základná",J229,0)</f>
        <v>0</v>
      </c>
      <c r="BF229" s="230">
        <f>IF(N229="znížená",J229,0)</f>
        <v>172.02000000000001</v>
      </c>
      <c r="BG229" s="230">
        <f>IF(N229="zákl. prenesená",J229,0)</f>
        <v>0</v>
      </c>
      <c r="BH229" s="230">
        <f>IF(N229="zníž. prenesená",J229,0)</f>
        <v>0</v>
      </c>
      <c r="BI229" s="230">
        <f>IF(N229="nulová",J229,0)</f>
        <v>0</v>
      </c>
      <c r="BJ229" s="14" t="s">
        <v>130</v>
      </c>
      <c r="BK229" s="230">
        <f>ROUND(I229*H229,2)</f>
        <v>172.02000000000001</v>
      </c>
      <c r="BL229" s="14" t="s">
        <v>129</v>
      </c>
      <c r="BM229" s="229" t="s">
        <v>470</v>
      </c>
    </row>
    <row r="230" s="2" customFormat="1" ht="16.5" customHeight="1">
      <c r="A230" s="29"/>
      <c r="B230" s="30"/>
      <c r="C230" s="231" t="s">
        <v>298</v>
      </c>
      <c r="D230" s="231" t="s">
        <v>255</v>
      </c>
      <c r="E230" s="232" t="s">
        <v>471</v>
      </c>
      <c r="F230" s="233" t="s">
        <v>472</v>
      </c>
      <c r="G230" s="234" t="s">
        <v>133</v>
      </c>
      <c r="H230" s="235">
        <v>8</v>
      </c>
      <c r="I230" s="236">
        <v>55.689999999999998</v>
      </c>
      <c r="J230" s="236">
        <f>ROUND(I230*H230,2)</f>
        <v>445.51999999999998</v>
      </c>
      <c r="K230" s="237"/>
      <c r="L230" s="238"/>
      <c r="M230" s="239" t="s">
        <v>1</v>
      </c>
      <c r="N230" s="240" t="s">
        <v>43</v>
      </c>
      <c r="O230" s="227">
        <v>0</v>
      </c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29" t="s">
        <v>140</v>
      </c>
      <c r="AT230" s="229" t="s">
        <v>255</v>
      </c>
      <c r="AU230" s="229" t="s">
        <v>130</v>
      </c>
      <c r="AY230" s="14" t="s">
        <v>123</v>
      </c>
      <c r="BE230" s="230">
        <f>IF(N230="základná",J230,0)</f>
        <v>0</v>
      </c>
      <c r="BF230" s="230">
        <f>IF(N230="znížená",J230,0)</f>
        <v>445.51999999999998</v>
      </c>
      <c r="BG230" s="230">
        <f>IF(N230="zákl. prenesená",J230,0)</f>
        <v>0</v>
      </c>
      <c r="BH230" s="230">
        <f>IF(N230="zníž. prenesená",J230,0)</f>
        <v>0</v>
      </c>
      <c r="BI230" s="230">
        <f>IF(N230="nulová",J230,0)</f>
        <v>0</v>
      </c>
      <c r="BJ230" s="14" t="s">
        <v>130</v>
      </c>
      <c r="BK230" s="230">
        <f>ROUND(I230*H230,2)</f>
        <v>445.51999999999998</v>
      </c>
      <c r="BL230" s="14" t="s">
        <v>129</v>
      </c>
      <c r="BM230" s="229" t="s">
        <v>473</v>
      </c>
    </row>
    <row r="231" s="2" customFormat="1" ht="24.15" customHeight="1">
      <c r="A231" s="29"/>
      <c r="B231" s="30"/>
      <c r="C231" s="218" t="s">
        <v>474</v>
      </c>
      <c r="D231" s="218" t="s">
        <v>125</v>
      </c>
      <c r="E231" s="219" t="s">
        <v>475</v>
      </c>
      <c r="F231" s="220" t="s">
        <v>476</v>
      </c>
      <c r="G231" s="221" t="s">
        <v>303</v>
      </c>
      <c r="H231" s="222">
        <v>18</v>
      </c>
      <c r="I231" s="223">
        <v>11.699999999999999</v>
      </c>
      <c r="J231" s="223">
        <f>ROUND(I231*H231,2)</f>
        <v>210.59999999999999</v>
      </c>
      <c r="K231" s="224"/>
      <c r="L231" s="35"/>
      <c r="M231" s="225" t="s">
        <v>1</v>
      </c>
      <c r="N231" s="226" t="s">
        <v>43</v>
      </c>
      <c r="O231" s="227">
        <v>0</v>
      </c>
      <c r="P231" s="227">
        <f>O231*H231</f>
        <v>0</v>
      </c>
      <c r="Q231" s="227">
        <v>0.17638000000000001</v>
      </c>
      <c r="R231" s="227">
        <f>Q231*H231</f>
        <v>3.1748400000000001</v>
      </c>
      <c r="S231" s="227">
        <v>0</v>
      </c>
      <c r="T231" s="228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229" t="s">
        <v>129</v>
      </c>
      <c r="AT231" s="229" t="s">
        <v>125</v>
      </c>
      <c r="AU231" s="229" t="s">
        <v>130</v>
      </c>
      <c r="AY231" s="14" t="s">
        <v>123</v>
      </c>
      <c r="BE231" s="230">
        <f>IF(N231="základná",J231,0)</f>
        <v>0</v>
      </c>
      <c r="BF231" s="230">
        <f>IF(N231="znížená",J231,0)</f>
        <v>210.59999999999999</v>
      </c>
      <c r="BG231" s="230">
        <f>IF(N231="zákl. prenesená",J231,0)</f>
        <v>0</v>
      </c>
      <c r="BH231" s="230">
        <f>IF(N231="zníž. prenesená",J231,0)</f>
        <v>0</v>
      </c>
      <c r="BI231" s="230">
        <f>IF(N231="nulová",J231,0)</f>
        <v>0</v>
      </c>
      <c r="BJ231" s="14" t="s">
        <v>130</v>
      </c>
      <c r="BK231" s="230">
        <f>ROUND(I231*H231,2)</f>
        <v>210.59999999999999</v>
      </c>
      <c r="BL231" s="14" t="s">
        <v>129</v>
      </c>
      <c r="BM231" s="229" t="s">
        <v>477</v>
      </c>
    </row>
    <row r="232" s="2" customFormat="1" ht="24.15" customHeight="1">
      <c r="A232" s="29"/>
      <c r="B232" s="30"/>
      <c r="C232" s="218" t="s">
        <v>304</v>
      </c>
      <c r="D232" s="218" t="s">
        <v>125</v>
      </c>
      <c r="E232" s="219" t="s">
        <v>478</v>
      </c>
      <c r="F232" s="220" t="s">
        <v>479</v>
      </c>
      <c r="G232" s="221" t="s">
        <v>303</v>
      </c>
      <c r="H232" s="222">
        <v>24</v>
      </c>
      <c r="I232" s="223">
        <v>9.1300000000000008</v>
      </c>
      <c r="J232" s="223">
        <f>ROUND(I232*H232,2)</f>
        <v>219.12000000000001</v>
      </c>
      <c r="K232" s="224"/>
      <c r="L232" s="35"/>
      <c r="M232" s="225" t="s">
        <v>1</v>
      </c>
      <c r="N232" s="226" t="s">
        <v>43</v>
      </c>
      <c r="O232" s="227">
        <v>0</v>
      </c>
      <c r="P232" s="227">
        <f>O232*H232</f>
        <v>0</v>
      </c>
      <c r="Q232" s="227">
        <v>0.13553000000000001</v>
      </c>
      <c r="R232" s="227">
        <f>Q232*H232</f>
        <v>3.2527200000000001</v>
      </c>
      <c r="S232" s="227">
        <v>0</v>
      </c>
      <c r="T232" s="22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29" t="s">
        <v>129</v>
      </c>
      <c r="AT232" s="229" t="s">
        <v>125</v>
      </c>
      <c r="AU232" s="229" t="s">
        <v>130</v>
      </c>
      <c r="AY232" s="14" t="s">
        <v>123</v>
      </c>
      <c r="BE232" s="230">
        <f>IF(N232="základná",J232,0)</f>
        <v>0</v>
      </c>
      <c r="BF232" s="230">
        <f>IF(N232="znížená",J232,0)</f>
        <v>219.12000000000001</v>
      </c>
      <c r="BG232" s="230">
        <f>IF(N232="zákl. prenesená",J232,0)</f>
        <v>0</v>
      </c>
      <c r="BH232" s="230">
        <f>IF(N232="zníž. prenesená",J232,0)</f>
        <v>0</v>
      </c>
      <c r="BI232" s="230">
        <f>IF(N232="nulová",J232,0)</f>
        <v>0</v>
      </c>
      <c r="BJ232" s="14" t="s">
        <v>130</v>
      </c>
      <c r="BK232" s="230">
        <f>ROUND(I232*H232,2)</f>
        <v>219.12000000000001</v>
      </c>
      <c r="BL232" s="14" t="s">
        <v>129</v>
      </c>
      <c r="BM232" s="229" t="s">
        <v>480</v>
      </c>
    </row>
    <row r="233" s="2" customFormat="1" ht="16.5" customHeight="1">
      <c r="A233" s="29"/>
      <c r="B233" s="30"/>
      <c r="C233" s="231" t="s">
        <v>481</v>
      </c>
      <c r="D233" s="231" t="s">
        <v>255</v>
      </c>
      <c r="E233" s="232" t="s">
        <v>482</v>
      </c>
      <c r="F233" s="233" t="s">
        <v>483</v>
      </c>
      <c r="G233" s="234" t="s">
        <v>133</v>
      </c>
      <c r="H233" s="235">
        <v>44.100000000000001</v>
      </c>
      <c r="I233" s="236">
        <v>3.3700000000000001</v>
      </c>
      <c r="J233" s="236">
        <f>ROUND(I233*H233,2)</f>
        <v>148.62000000000001</v>
      </c>
      <c r="K233" s="237"/>
      <c r="L233" s="238"/>
      <c r="M233" s="239" t="s">
        <v>1</v>
      </c>
      <c r="N233" s="240" t="s">
        <v>43</v>
      </c>
      <c r="O233" s="227">
        <v>0</v>
      </c>
      <c r="P233" s="227">
        <f>O233*H233</f>
        <v>0</v>
      </c>
      <c r="Q233" s="227">
        <v>0.027</v>
      </c>
      <c r="R233" s="227">
        <f>Q233*H233</f>
        <v>1.1907000000000001</v>
      </c>
      <c r="S233" s="227">
        <v>0</v>
      </c>
      <c r="T233" s="228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29" t="s">
        <v>140</v>
      </c>
      <c r="AT233" s="229" t="s">
        <v>255</v>
      </c>
      <c r="AU233" s="229" t="s">
        <v>130</v>
      </c>
      <c r="AY233" s="14" t="s">
        <v>123</v>
      </c>
      <c r="BE233" s="230">
        <f>IF(N233="základná",J233,0)</f>
        <v>0</v>
      </c>
      <c r="BF233" s="230">
        <f>IF(N233="znížená",J233,0)</f>
        <v>148.62000000000001</v>
      </c>
      <c r="BG233" s="230">
        <f>IF(N233="zákl. prenesená",J233,0)</f>
        <v>0</v>
      </c>
      <c r="BH233" s="230">
        <f>IF(N233="zníž. prenesená",J233,0)</f>
        <v>0</v>
      </c>
      <c r="BI233" s="230">
        <f>IF(N233="nulová",J233,0)</f>
        <v>0</v>
      </c>
      <c r="BJ233" s="14" t="s">
        <v>130</v>
      </c>
      <c r="BK233" s="230">
        <f>ROUND(I233*H233,2)</f>
        <v>148.62000000000001</v>
      </c>
      <c r="BL233" s="14" t="s">
        <v>129</v>
      </c>
      <c r="BM233" s="229" t="s">
        <v>484</v>
      </c>
    </row>
    <row r="234" s="2" customFormat="1" ht="16.5" customHeight="1">
      <c r="A234" s="29"/>
      <c r="B234" s="30"/>
      <c r="C234" s="231" t="s">
        <v>307</v>
      </c>
      <c r="D234" s="231" t="s">
        <v>255</v>
      </c>
      <c r="E234" s="232" t="s">
        <v>485</v>
      </c>
      <c r="F234" s="233" t="s">
        <v>486</v>
      </c>
      <c r="G234" s="234" t="s">
        <v>133</v>
      </c>
      <c r="H234" s="235">
        <v>22.050000000000001</v>
      </c>
      <c r="I234" s="236">
        <v>9.1799999999999997</v>
      </c>
      <c r="J234" s="236">
        <f>ROUND(I234*H234,2)</f>
        <v>202.41999999999999</v>
      </c>
      <c r="K234" s="237"/>
      <c r="L234" s="238"/>
      <c r="M234" s="239" t="s">
        <v>1</v>
      </c>
      <c r="N234" s="240" t="s">
        <v>43</v>
      </c>
      <c r="O234" s="227">
        <v>0</v>
      </c>
      <c r="P234" s="227">
        <f>O234*H234</f>
        <v>0</v>
      </c>
      <c r="Q234" s="227">
        <v>0.081000000000000003</v>
      </c>
      <c r="R234" s="227">
        <f>Q234*H234</f>
        <v>1.7860500000000001</v>
      </c>
      <c r="S234" s="227">
        <v>0</v>
      </c>
      <c r="T234" s="228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229" t="s">
        <v>140</v>
      </c>
      <c r="AT234" s="229" t="s">
        <v>255</v>
      </c>
      <c r="AU234" s="229" t="s">
        <v>130</v>
      </c>
      <c r="AY234" s="14" t="s">
        <v>123</v>
      </c>
      <c r="BE234" s="230">
        <f>IF(N234="základná",J234,0)</f>
        <v>0</v>
      </c>
      <c r="BF234" s="230">
        <f>IF(N234="znížená",J234,0)</f>
        <v>202.41999999999999</v>
      </c>
      <c r="BG234" s="230">
        <f>IF(N234="zákl. prenesená",J234,0)</f>
        <v>0</v>
      </c>
      <c r="BH234" s="230">
        <f>IF(N234="zníž. prenesená",J234,0)</f>
        <v>0</v>
      </c>
      <c r="BI234" s="230">
        <f>IF(N234="nulová",J234,0)</f>
        <v>0</v>
      </c>
      <c r="BJ234" s="14" t="s">
        <v>130</v>
      </c>
      <c r="BK234" s="230">
        <f>ROUND(I234*H234,2)</f>
        <v>202.41999999999999</v>
      </c>
      <c r="BL234" s="14" t="s">
        <v>129</v>
      </c>
      <c r="BM234" s="229" t="s">
        <v>487</v>
      </c>
    </row>
    <row r="235" s="2" customFormat="1" ht="16.5" customHeight="1">
      <c r="A235" s="29"/>
      <c r="B235" s="30"/>
      <c r="C235" s="231" t="s">
        <v>488</v>
      </c>
      <c r="D235" s="231" t="s">
        <v>255</v>
      </c>
      <c r="E235" s="232" t="s">
        <v>489</v>
      </c>
      <c r="F235" s="233" t="s">
        <v>490</v>
      </c>
      <c r="G235" s="234" t="s">
        <v>133</v>
      </c>
      <c r="H235" s="235">
        <v>18.899999999999999</v>
      </c>
      <c r="I235" s="236">
        <v>7.4299999999999997</v>
      </c>
      <c r="J235" s="236">
        <f>ROUND(I235*H235,2)</f>
        <v>140.43000000000001</v>
      </c>
      <c r="K235" s="237"/>
      <c r="L235" s="238"/>
      <c r="M235" s="239" t="s">
        <v>1</v>
      </c>
      <c r="N235" s="240" t="s">
        <v>43</v>
      </c>
      <c r="O235" s="227">
        <v>0</v>
      </c>
      <c r="P235" s="227">
        <f>O235*H235</f>
        <v>0</v>
      </c>
      <c r="Q235" s="227">
        <v>0.070000000000000007</v>
      </c>
      <c r="R235" s="227">
        <f>Q235*H235</f>
        <v>1.323</v>
      </c>
      <c r="S235" s="227">
        <v>0</v>
      </c>
      <c r="T235" s="228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29" t="s">
        <v>140</v>
      </c>
      <c r="AT235" s="229" t="s">
        <v>255</v>
      </c>
      <c r="AU235" s="229" t="s">
        <v>130</v>
      </c>
      <c r="AY235" s="14" t="s">
        <v>123</v>
      </c>
      <c r="BE235" s="230">
        <f>IF(N235="základná",J235,0)</f>
        <v>0</v>
      </c>
      <c r="BF235" s="230">
        <f>IF(N235="znížená",J235,0)</f>
        <v>140.43000000000001</v>
      </c>
      <c r="BG235" s="230">
        <f>IF(N235="zákl. prenesená",J235,0)</f>
        <v>0</v>
      </c>
      <c r="BH235" s="230">
        <f>IF(N235="zníž. prenesená",J235,0)</f>
        <v>0</v>
      </c>
      <c r="BI235" s="230">
        <f>IF(N235="nulová",J235,0)</f>
        <v>0</v>
      </c>
      <c r="BJ235" s="14" t="s">
        <v>130</v>
      </c>
      <c r="BK235" s="230">
        <f>ROUND(I235*H235,2)</f>
        <v>140.43000000000001</v>
      </c>
      <c r="BL235" s="14" t="s">
        <v>129</v>
      </c>
      <c r="BM235" s="229" t="s">
        <v>491</v>
      </c>
    </row>
    <row r="236" s="2" customFormat="1" ht="16.5" customHeight="1">
      <c r="A236" s="29"/>
      <c r="B236" s="30"/>
      <c r="C236" s="231" t="s">
        <v>312</v>
      </c>
      <c r="D236" s="231" t="s">
        <v>255</v>
      </c>
      <c r="E236" s="232" t="s">
        <v>492</v>
      </c>
      <c r="F236" s="233" t="s">
        <v>493</v>
      </c>
      <c r="G236" s="234" t="s">
        <v>133</v>
      </c>
      <c r="H236" s="235">
        <v>6</v>
      </c>
      <c r="I236" s="236">
        <v>28.260000000000002</v>
      </c>
      <c r="J236" s="236">
        <f>ROUND(I236*H236,2)</f>
        <v>169.56</v>
      </c>
      <c r="K236" s="237"/>
      <c r="L236" s="238"/>
      <c r="M236" s="239" t="s">
        <v>1</v>
      </c>
      <c r="N236" s="240" t="s">
        <v>43</v>
      </c>
      <c r="O236" s="227">
        <v>0</v>
      </c>
      <c r="P236" s="227">
        <f>O236*H236</f>
        <v>0</v>
      </c>
      <c r="Q236" s="227">
        <v>0.055</v>
      </c>
      <c r="R236" s="227">
        <f>Q236*H236</f>
        <v>0.33000000000000002</v>
      </c>
      <c r="S236" s="227">
        <v>0</v>
      </c>
      <c r="T236" s="228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29" t="s">
        <v>140</v>
      </c>
      <c r="AT236" s="229" t="s">
        <v>255</v>
      </c>
      <c r="AU236" s="229" t="s">
        <v>130</v>
      </c>
      <c r="AY236" s="14" t="s">
        <v>123</v>
      </c>
      <c r="BE236" s="230">
        <f>IF(N236="základná",J236,0)</f>
        <v>0</v>
      </c>
      <c r="BF236" s="230">
        <f>IF(N236="znížená",J236,0)</f>
        <v>169.56</v>
      </c>
      <c r="BG236" s="230">
        <f>IF(N236="zákl. prenesená",J236,0)</f>
        <v>0</v>
      </c>
      <c r="BH236" s="230">
        <f>IF(N236="zníž. prenesená",J236,0)</f>
        <v>0</v>
      </c>
      <c r="BI236" s="230">
        <f>IF(N236="nulová",J236,0)</f>
        <v>0</v>
      </c>
      <c r="BJ236" s="14" t="s">
        <v>130</v>
      </c>
      <c r="BK236" s="230">
        <f>ROUND(I236*H236,2)</f>
        <v>169.56</v>
      </c>
      <c r="BL236" s="14" t="s">
        <v>129</v>
      </c>
      <c r="BM236" s="229" t="s">
        <v>494</v>
      </c>
    </row>
    <row r="237" s="2" customFormat="1" ht="24.15" customHeight="1">
      <c r="A237" s="29"/>
      <c r="B237" s="30"/>
      <c r="C237" s="218" t="s">
        <v>495</v>
      </c>
      <c r="D237" s="218" t="s">
        <v>125</v>
      </c>
      <c r="E237" s="219" t="s">
        <v>496</v>
      </c>
      <c r="F237" s="220" t="s">
        <v>497</v>
      </c>
      <c r="G237" s="221" t="s">
        <v>159</v>
      </c>
      <c r="H237" s="222">
        <v>6.6379999999999999</v>
      </c>
      <c r="I237" s="223">
        <v>117.94</v>
      </c>
      <c r="J237" s="223">
        <f>ROUND(I237*H237,2)</f>
        <v>782.88999999999999</v>
      </c>
      <c r="K237" s="224"/>
      <c r="L237" s="35"/>
      <c r="M237" s="225" t="s">
        <v>1</v>
      </c>
      <c r="N237" s="226" t="s">
        <v>43</v>
      </c>
      <c r="O237" s="227">
        <v>0</v>
      </c>
      <c r="P237" s="227">
        <f>O237*H237</f>
        <v>0</v>
      </c>
      <c r="Q237" s="227">
        <v>2.3628499999999999</v>
      </c>
      <c r="R237" s="227">
        <f>Q237*H237</f>
        <v>15.684598299999999</v>
      </c>
      <c r="S237" s="227">
        <v>0</v>
      </c>
      <c r="T237" s="228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229" t="s">
        <v>129</v>
      </c>
      <c r="AT237" s="229" t="s">
        <v>125</v>
      </c>
      <c r="AU237" s="229" t="s">
        <v>130</v>
      </c>
      <c r="AY237" s="14" t="s">
        <v>123</v>
      </c>
      <c r="BE237" s="230">
        <f>IF(N237="základná",J237,0)</f>
        <v>0</v>
      </c>
      <c r="BF237" s="230">
        <f>IF(N237="znížená",J237,0)</f>
        <v>782.88999999999999</v>
      </c>
      <c r="BG237" s="230">
        <f>IF(N237="zákl. prenesená",J237,0)</f>
        <v>0</v>
      </c>
      <c r="BH237" s="230">
        <f>IF(N237="zníž. prenesená",J237,0)</f>
        <v>0</v>
      </c>
      <c r="BI237" s="230">
        <f>IF(N237="nulová",J237,0)</f>
        <v>0</v>
      </c>
      <c r="BJ237" s="14" t="s">
        <v>130</v>
      </c>
      <c r="BK237" s="230">
        <f>ROUND(I237*H237,2)</f>
        <v>782.88999999999999</v>
      </c>
      <c r="BL237" s="14" t="s">
        <v>129</v>
      </c>
      <c r="BM237" s="229" t="s">
        <v>498</v>
      </c>
    </row>
    <row r="238" s="2" customFormat="1" ht="24.15" customHeight="1">
      <c r="A238" s="29"/>
      <c r="B238" s="30"/>
      <c r="C238" s="218" t="s">
        <v>315</v>
      </c>
      <c r="D238" s="218" t="s">
        <v>125</v>
      </c>
      <c r="E238" s="219" t="s">
        <v>499</v>
      </c>
      <c r="F238" s="220" t="s">
        <v>500</v>
      </c>
      <c r="G238" s="221" t="s">
        <v>303</v>
      </c>
      <c r="H238" s="222">
        <v>41</v>
      </c>
      <c r="I238" s="223">
        <v>2.0800000000000001</v>
      </c>
      <c r="J238" s="223">
        <f>ROUND(I238*H238,2)</f>
        <v>85.280000000000001</v>
      </c>
      <c r="K238" s="224"/>
      <c r="L238" s="35"/>
      <c r="M238" s="225" t="s">
        <v>1</v>
      </c>
      <c r="N238" s="226" t="s">
        <v>43</v>
      </c>
      <c r="O238" s="227">
        <v>0</v>
      </c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29" t="s">
        <v>129</v>
      </c>
      <c r="AT238" s="229" t="s">
        <v>125</v>
      </c>
      <c r="AU238" s="229" t="s">
        <v>130</v>
      </c>
      <c r="AY238" s="14" t="s">
        <v>123</v>
      </c>
      <c r="BE238" s="230">
        <f>IF(N238="základná",J238,0)</f>
        <v>0</v>
      </c>
      <c r="BF238" s="230">
        <f>IF(N238="znížená",J238,0)</f>
        <v>85.280000000000001</v>
      </c>
      <c r="BG238" s="230">
        <f>IF(N238="zákl. prenesená",J238,0)</f>
        <v>0</v>
      </c>
      <c r="BH238" s="230">
        <f>IF(N238="zníž. prenesená",J238,0)</f>
        <v>0</v>
      </c>
      <c r="BI238" s="230">
        <f>IF(N238="nulová",J238,0)</f>
        <v>0</v>
      </c>
      <c r="BJ238" s="14" t="s">
        <v>130</v>
      </c>
      <c r="BK238" s="230">
        <f>ROUND(I238*H238,2)</f>
        <v>85.280000000000001</v>
      </c>
      <c r="BL238" s="14" t="s">
        <v>129</v>
      </c>
      <c r="BM238" s="229" t="s">
        <v>501</v>
      </c>
    </row>
    <row r="239" s="2" customFormat="1" ht="24.15" customHeight="1">
      <c r="A239" s="29"/>
      <c r="B239" s="30"/>
      <c r="C239" s="218" t="s">
        <v>502</v>
      </c>
      <c r="D239" s="218" t="s">
        <v>125</v>
      </c>
      <c r="E239" s="219" t="s">
        <v>503</v>
      </c>
      <c r="F239" s="220" t="s">
        <v>504</v>
      </c>
      <c r="G239" s="221" t="s">
        <v>303</v>
      </c>
      <c r="H239" s="222">
        <v>47</v>
      </c>
      <c r="I239" s="223">
        <v>7.1100000000000003</v>
      </c>
      <c r="J239" s="223">
        <f>ROUND(I239*H239,2)</f>
        <v>334.17000000000002</v>
      </c>
      <c r="K239" s="224"/>
      <c r="L239" s="35"/>
      <c r="M239" s="225" t="s">
        <v>1</v>
      </c>
      <c r="N239" s="226" t="s">
        <v>43</v>
      </c>
      <c r="O239" s="227">
        <v>0</v>
      </c>
      <c r="P239" s="227">
        <f>O239*H239</f>
        <v>0</v>
      </c>
      <c r="Q239" s="227">
        <v>5.0000000000000002E-05</v>
      </c>
      <c r="R239" s="227">
        <f>Q239*H239</f>
        <v>0.0023500000000000001</v>
      </c>
      <c r="S239" s="227">
        <v>0</v>
      </c>
      <c r="T239" s="228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29" t="s">
        <v>129</v>
      </c>
      <c r="AT239" s="229" t="s">
        <v>125</v>
      </c>
      <c r="AU239" s="229" t="s">
        <v>130</v>
      </c>
      <c r="AY239" s="14" t="s">
        <v>123</v>
      </c>
      <c r="BE239" s="230">
        <f>IF(N239="základná",J239,0)</f>
        <v>0</v>
      </c>
      <c r="BF239" s="230">
        <f>IF(N239="znížená",J239,0)</f>
        <v>334.17000000000002</v>
      </c>
      <c r="BG239" s="230">
        <f>IF(N239="zákl. prenesená",J239,0)</f>
        <v>0</v>
      </c>
      <c r="BH239" s="230">
        <f>IF(N239="zníž. prenesená",J239,0)</f>
        <v>0</v>
      </c>
      <c r="BI239" s="230">
        <f>IF(N239="nulová",J239,0)</f>
        <v>0</v>
      </c>
      <c r="BJ239" s="14" t="s">
        <v>130</v>
      </c>
      <c r="BK239" s="230">
        <f>ROUND(I239*H239,2)</f>
        <v>334.17000000000002</v>
      </c>
      <c r="BL239" s="14" t="s">
        <v>129</v>
      </c>
      <c r="BM239" s="229" t="s">
        <v>505</v>
      </c>
    </row>
    <row r="240" s="2" customFormat="1" ht="21.75" customHeight="1">
      <c r="A240" s="29"/>
      <c r="B240" s="30"/>
      <c r="C240" s="218" t="s">
        <v>319</v>
      </c>
      <c r="D240" s="218" t="s">
        <v>125</v>
      </c>
      <c r="E240" s="219" t="s">
        <v>506</v>
      </c>
      <c r="F240" s="220" t="s">
        <v>507</v>
      </c>
      <c r="G240" s="221" t="s">
        <v>508</v>
      </c>
      <c r="H240" s="222">
        <v>25.113</v>
      </c>
      <c r="I240" s="223">
        <v>15.41</v>
      </c>
      <c r="J240" s="223">
        <f>ROUND(I240*H240,2)</f>
        <v>386.99000000000001</v>
      </c>
      <c r="K240" s="224"/>
      <c r="L240" s="35"/>
      <c r="M240" s="225" t="s">
        <v>1</v>
      </c>
      <c r="N240" s="226" t="s">
        <v>43</v>
      </c>
      <c r="O240" s="227">
        <v>0</v>
      </c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229" t="s">
        <v>129</v>
      </c>
      <c r="AT240" s="229" t="s">
        <v>125</v>
      </c>
      <c r="AU240" s="229" t="s">
        <v>130</v>
      </c>
      <c r="AY240" s="14" t="s">
        <v>123</v>
      </c>
      <c r="BE240" s="230">
        <f>IF(N240="základná",J240,0)</f>
        <v>0</v>
      </c>
      <c r="BF240" s="230">
        <f>IF(N240="znížená",J240,0)</f>
        <v>386.99000000000001</v>
      </c>
      <c r="BG240" s="230">
        <f>IF(N240="zákl. prenesená",J240,0)</f>
        <v>0</v>
      </c>
      <c r="BH240" s="230">
        <f>IF(N240="zníž. prenesená",J240,0)</f>
        <v>0</v>
      </c>
      <c r="BI240" s="230">
        <f>IF(N240="nulová",J240,0)</f>
        <v>0</v>
      </c>
      <c r="BJ240" s="14" t="s">
        <v>130</v>
      </c>
      <c r="BK240" s="230">
        <f>ROUND(I240*H240,2)</f>
        <v>386.99000000000001</v>
      </c>
      <c r="BL240" s="14" t="s">
        <v>129</v>
      </c>
      <c r="BM240" s="229" t="s">
        <v>509</v>
      </c>
    </row>
    <row r="241" s="2" customFormat="1" ht="24.15" customHeight="1">
      <c r="A241" s="29"/>
      <c r="B241" s="30"/>
      <c r="C241" s="218" t="s">
        <v>510</v>
      </c>
      <c r="D241" s="218" t="s">
        <v>125</v>
      </c>
      <c r="E241" s="219" t="s">
        <v>511</v>
      </c>
      <c r="F241" s="220" t="s">
        <v>512</v>
      </c>
      <c r="G241" s="221" t="s">
        <v>508</v>
      </c>
      <c r="H241" s="222">
        <v>251.13</v>
      </c>
      <c r="I241" s="223">
        <v>0.48999999999999999</v>
      </c>
      <c r="J241" s="223">
        <f>ROUND(I241*H241,2)</f>
        <v>123.05</v>
      </c>
      <c r="K241" s="224"/>
      <c r="L241" s="35"/>
      <c r="M241" s="225" t="s">
        <v>1</v>
      </c>
      <c r="N241" s="226" t="s">
        <v>43</v>
      </c>
      <c r="O241" s="227">
        <v>0</v>
      </c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29" t="s">
        <v>129</v>
      </c>
      <c r="AT241" s="229" t="s">
        <v>125</v>
      </c>
      <c r="AU241" s="229" t="s">
        <v>130</v>
      </c>
      <c r="AY241" s="14" t="s">
        <v>123</v>
      </c>
      <c r="BE241" s="230">
        <f>IF(N241="základná",J241,0)</f>
        <v>0</v>
      </c>
      <c r="BF241" s="230">
        <f>IF(N241="znížená",J241,0)</f>
        <v>123.05</v>
      </c>
      <c r="BG241" s="230">
        <f>IF(N241="zákl. prenesená",J241,0)</f>
        <v>0</v>
      </c>
      <c r="BH241" s="230">
        <f>IF(N241="zníž. prenesená",J241,0)</f>
        <v>0</v>
      </c>
      <c r="BI241" s="230">
        <f>IF(N241="nulová",J241,0)</f>
        <v>0</v>
      </c>
      <c r="BJ241" s="14" t="s">
        <v>130</v>
      </c>
      <c r="BK241" s="230">
        <f>ROUND(I241*H241,2)</f>
        <v>123.05</v>
      </c>
      <c r="BL241" s="14" t="s">
        <v>129</v>
      </c>
      <c r="BM241" s="229" t="s">
        <v>513</v>
      </c>
    </row>
    <row r="242" s="2" customFormat="1" ht="21.75" customHeight="1">
      <c r="A242" s="29"/>
      <c r="B242" s="30"/>
      <c r="C242" s="218" t="s">
        <v>323</v>
      </c>
      <c r="D242" s="218" t="s">
        <v>125</v>
      </c>
      <c r="E242" s="219" t="s">
        <v>514</v>
      </c>
      <c r="F242" s="220" t="s">
        <v>515</v>
      </c>
      <c r="G242" s="221" t="s">
        <v>508</v>
      </c>
      <c r="H242" s="222">
        <v>25.113</v>
      </c>
      <c r="I242" s="223">
        <v>5.6699999999999999</v>
      </c>
      <c r="J242" s="223">
        <f>ROUND(I242*H242,2)</f>
        <v>142.38999999999999</v>
      </c>
      <c r="K242" s="224"/>
      <c r="L242" s="35"/>
      <c r="M242" s="225" t="s">
        <v>1</v>
      </c>
      <c r="N242" s="226" t="s">
        <v>43</v>
      </c>
      <c r="O242" s="227">
        <v>0</v>
      </c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229" t="s">
        <v>129</v>
      </c>
      <c r="AT242" s="229" t="s">
        <v>125</v>
      </c>
      <c r="AU242" s="229" t="s">
        <v>130</v>
      </c>
      <c r="AY242" s="14" t="s">
        <v>123</v>
      </c>
      <c r="BE242" s="230">
        <f>IF(N242="základná",J242,0)</f>
        <v>0</v>
      </c>
      <c r="BF242" s="230">
        <f>IF(N242="znížená",J242,0)</f>
        <v>142.38999999999999</v>
      </c>
      <c r="BG242" s="230">
        <f>IF(N242="zákl. prenesená",J242,0)</f>
        <v>0</v>
      </c>
      <c r="BH242" s="230">
        <f>IF(N242="zníž. prenesená",J242,0)</f>
        <v>0</v>
      </c>
      <c r="BI242" s="230">
        <f>IF(N242="nulová",J242,0)</f>
        <v>0</v>
      </c>
      <c r="BJ242" s="14" t="s">
        <v>130</v>
      </c>
      <c r="BK242" s="230">
        <f>ROUND(I242*H242,2)</f>
        <v>142.38999999999999</v>
      </c>
      <c r="BL242" s="14" t="s">
        <v>129</v>
      </c>
      <c r="BM242" s="229" t="s">
        <v>516</v>
      </c>
    </row>
    <row r="243" s="2" customFormat="1" ht="24.15" customHeight="1">
      <c r="A243" s="29"/>
      <c r="B243" s="30"/>
      <c r="C243" s="218" t="s">
        <v>517</v>
      </c>
      <c r="D243" s="218" t="s">
        <v>125</v>
      </c>
      <c r="E243" s="219" t="s">
        <v>518</v>
      </c>
      <c r="F243" s="220" t="s">
        <v>519</v>
      </c>
      <c r="G243" s="221" t="s">
        <v>508</v>
      </c>
      <c r="H243" s="222">
        <v>25.113</v>
      </c>
      <c r="I243" s="223">
        <v>46.799999999999997</v>
      </c>
      <c r="J243" s="223">
        <f>ROUND(I243*H243,2)</f>
        <v>1175.29</v>
      </c>
      <c r="K243" s="224"/>
      <c r="L243" s="35"/>
      <c r="M243" s="225" t="s">
        <v>1</v>
      </c>
      <c r="N243" s="226" t="s">
        <v>43</v>
      </c>
      <c r="O243" s="227">
        <v>0</v>
      </c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229" t="s">
        <v>129</v>
      </c>
      <c r="AT243" s="229" t="s">
        <v>125</v>
      </c>
      <c r="AU243" s="229" t="s">
        <v>130</v>
      </c>
      <c r="AY243" s="14" t="s">
        <v>123</v>
      </c>
      <c r="BE243" s="230">
        <f>IF(N243="základná",J243,0)</f>
        <v>0</v>
      </c>
      <c r="BF243" s="230">
        <f>IF(N243="znížená",J243,0)</f>
        <v>1175.29</v>
      </c>
      <c r="BG243" s="230">
        <f>IF(N243="zákl. prenesená",J243,0)</f>
        <v>0</v>
      </c>
      <c r="BH243" s="230">
        <f>IF(N243="zníž. prenesená",J243,0)</f>
        <v>0</v>
      </c>
      <c r="BI243" s="230">
        <f>IF(N243="nulová",J243,0)</f>
        <v>0</v>
      </c>
      <c r="BJ243" s="14" t="s">
        <v>130</v>
      </c>
      <c r="BK243" s="230">
        <f>ROUND(I243*H243,2)</f>
        <v>1175.29</v>
      </c>
      <c r="BL243" s="14" t="s">
        <v>129</v>
      </c>
      <c r="BM243" s="229" t="s">
        <v>520</v>
      </c>
    </row>
    <row r="244" s="2" customFormat="1" ht="16.5" customHeight="1">
      <c r="A244" s="29"/>
      <c r="B244" s="30"/>
      <c r="C244" s="218" t="s">
        <v>327</v>
      </c>
      <c r="D244" s="218" t="s">
        <v>125</v>
      </c>
      <c r="E244" s="219" t="s">
        <v>521</v>
      </c>
      <c r="F244" s="220" t="s">
        <v>522</v>
      </c>
      <c r="G244" s="221" t="s">
        <v>159</v>
      </c>
      <c r="H244" s="222">
        <v>99.153999999999996</v>
      </c>
      <c r="I244" s="223">
        <v>23.399999999999999</v>
      </c>
      <c r="J244" s="223">
        <f>ROUND(I244*H244,2)</f>
        <v>2320.1999999999998</v>
      </c>
      <c r="K244" s="224"/>
      <c r="L244" s="35"/>
      <c r="M244" s="225" t="s">
        <v>1</v>
      </c>
      <c r="N244" s="226" t="s">
        <v>43</v>
      </c>
      <c r="O244" s="227">
        <v>0</v>
      </c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29" t="s">
        <v>129</v>
      </c>
      <c r="AT244" s="229" t="s">
        <v>125</v>
      </c>
      <c r="AU244" s="229" t="s">
        <v>130</v>
      </c>
      <c r="AY244" s="14" t="s">
        <v>123</v>
      </c>
      <c r="BE244" s="230">
        <f>IF(N244="základná",J244,0)</f>
        <v>0</v>
      </c>
      <c r="BF244" s="230">
        <f>IF(N244="znížená",J244,0)</f>
        <v>2320.1999999999998</v>
      </c>
      <c r="BG244" s="230">
        <f>IF(N244="zákl. prenesená",J244,0)</f>
        <v>0</v>
      </c>
      <c r="BH244" s="230">
        <f>IF(N244="zníž. prenesená",J244,0)</f>
        <v>0</v>
      </c>
      <c r="BI244" s="230">
        <f>IF(N244="nulová",J244,0)</f>
        <v>0</v>
      </c>
      <c r="BJ244" s="14" t="s">
        <v>130</v>
      </c>
      <c r="BK244" s="230">
        <f>ROUND(I244*H244,2)</f>
        <v>2320.1999999999998</v>
      </c>
      <c r="BL244" s="14" t="s">
        <v>129</v>
      </c>
      <c r="BM244" s="229" t="s">
        <v>523</v>
      </c>
    </row>
    <row r="245" s="2" customFormat="1" ht="21.75" customHeight="1">
      <c r="A245" s="29"/>
      <c r="B245" s="30"/>
      <c r="C245" s="218" t="s">
        <v>524</v>
      </c>
      <c r="D245" s="218" t="s">
        <v>125</v>
      </c>
      <c r="E245" s="219" t="s">
        <v>525</v>
      </c>
      <c r="F245" s="220" t="s">
        <v>526</v>
      </c>
      <c r="G245" s="221" t="s">
        <v>508</v>
      </c>
      <c r="H245" s="222">
        <v>190.63999999999999</v>
      </c>
      <c r="I245" s="223">
        <v>9.1500000000000004</v>
      </c>
      <c r="J245" s="223">
        <f>ROUND(I245*H245,2)</f>
        <v>1744.3599999999999</v>
      </c>
      <c r="K245" s="224"/>
      <c r="L245" s="35"/>
      <c r="M245" s="241" t="s">
        <v>1</v>
      </c>
      <c r="N245" s="242" t="s">
        <v>43</v>
      </c>
      <c r="O245" s="243">
        <v>0</v>
      </c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29" t="s">
        <v>129</v>
      </c>
      <c r="AT245" s="229" t="s">
        <v>125</v>
      </c>
      <c r="AU245" s="229" t="s">
        <v>130</v>
      </c>
      <c r="AY245" s="14" t="s">
        <v>123</v>
      </c>
      <c r="BE245" s="230">
        <f>IF(N245="základná",J245,0)</f>
        <v>0</v>
      </c>
      <c r="BF245" s="230">
        <f>IF(N245="znížená",J245,0)</f>
        <v>1744.3599999999999</v>
      </c>
      <c r="BG245" s="230">
        <f>IF(N245="zákl. prenesená",J245,0)</f>
        <v>0</v>
      </c>
      <c r="BH245" s="230">
        <f>IF(N245="zníž. prenesená",J245,0)</f>
        <v>0</v>
      </c>
      <c r="BI245" s="230">
        <f>IF(N245="nulová",J245,0)</f>
        <v>0</v>
      </c>
      <c r="BJ245" s="14" t="s">
        <v>130</v>
      </c>
      <c r="BK245" s="230">
        <f>ROUND(I245*H245,2)</f>
        <v>1744.3599999999999</v>
      </c>
      <c r="BL245" s="14" t="s">
        <v>129</v>
      </c>
      <c r="BM245" s="229" t="s">
        <v>527</v>
      </c>
    </row>
    <row r="246" s="2" customFormat="1" ht="6.96" customHeight="1">
      <c r="A246" s="29"/>
      <c r="B246" s="62"/>
      <c r="C246" s="63"/>
      <c r="D246" s="63"/>
      <c r="E246" s="63"/>
      <c r="F246" s="63"/>
      <c r="G246" s="63"/>
      <c r="H246" s="63"/>
      <c r="I246" s="63"/>
      <c r="J246" s="63"/>
      <c r="K246" s="63"/>
      <c r="L246" s="35"/>
      <c r="M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</row>
  </sheetData>
  <sheetProtection sheet="1" autoFilter="0" formatColumns="0" formatRows="0" objects="1" scenarios="1" spinCount="100000" saltValue="fGERaY7X62uARuN8Nwc7shWV6vf10ERr77kXGJMUyfmSYn6hqSXw47kByDvehnJLRnGpxzsgCSRHp7EhbK+TZw==" hashValue="D+DJi6gsm7KR/ydy67ntqqzXsy8pdE+y9LnT+6Hcsagalq5eYEDGO04vBghtpXbywaO6sjwBc5+lp78uqKcEtA==" algorithmName="SHA-512" password="CC35"/>
  <autoFilter ref="C124:K245"/>
  <mergeCells count="8">
    <mergeCell ref="E7:H7"/>
    <mergeCell ref="E9:H9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77</v>
      </c>
    </row>
    <row r="4" s="1" customFormat="1" ht="24.96" customHeight="1">
      <c r="B4" s="17"/>
      <c r="D4" s="134" t="s">
        <v>90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Úprava križovatky (Komenského a J. Kráľa), Púchov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91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528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32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29. 10. 2021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23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24</v>
      </c>
      <c r="F15" s="29"/>
      <c r="G15" s="29"/>
      <c r="H15" s="29"/>
      <c r="I15" s="136" t="s">
        <v>25</v>
      </c>
      <c r="J15" s="139" t="s">
        <v>26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27</v>
      </c>
      <c r="E17" s="29"/>
      <c r="F17" s="29"/>
      <c r="G17" s="29"/>
      <c r="H17" s="29"/>
      <c r="I17" s="136" t="s">
        <v>22</v>
      </c>
      <c r="J17" s="139" t="s">
        <v>28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29</v>
      </c>
      <c r="F18" s="29"/>
      <c r="G18" s="29"/>
      <c r="H18" s="29"/>
      <c r="I18" s="136" t="s">
        <v>25</v>
      </c>
      <c r="J18" s="139" t="s">
        <v>30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31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529</v>
      </c>
      <c r="F21" s="29"/>
      <c r="G21" s="29"/>
      <c r="H21" s="29"/>
      <c r="I21" s="136" t="s">
        <v>25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34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35</v>
      </c>
      <c r="F24" s="29"/>
      <c r="G24" s="29"/>
      <c r="H24" s="29"/>
      <c r="I24" s="136" t="s">
        <v>25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36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37</v>
      </c>
      <c r="E30" s="29"/>
      <c r="F30" s="29"/>
      <c r="G30" s="29"/>
      <c r="H30" s="29"/>
      <c r="I30" s="29"/>
      <c r="J30" s="147">
        <f>ROUND(J119, 2)</f>
        <v>14567.15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39</v>
      </c>
      <c r="G32" s="29"/>
      <c r="H32" s="29"/>
      <c r="I32" s="148" t="s">
        <v>38</v>
      </c>
      <c r="J32" s="148" t="s">
        <v>40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41</v>
      </c>
      <c r="E33" s="150" t="s">
        <v>42</v>
      </c>
      <c r="F33" s="151">
        <f>ROUND((SUM(BE119:BE174)),  2)</f>
        <v>0</v>
      </c>
      <c r="G33" s="152"/>
      <c r="H33" s="152"/>
      <c r="I33" s="153">
        <v>0.20000000000000001</v>
      </c>
      <c r="J33" s="151">
        <f>ROUND(((SUM(BE119:BE174))*I33),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43</v>
      </c>
      <c r="F34" s="154">
        <f>ROUND((SUM(BF119:BF174)),  2)</f>
        <v>14567.15</v>
      </c>
      <c r="G34" s="29"/>
      <c r="H34" s="29"/>
      <c r="I34" s="155">
        <v>0.20000000000000001</v>
      </c>
      <c r="J34" s="154">
        <f>ROUND(((SUM(BF119:BF174))*I34),  2)</f>
        <v>2913.4299999999998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44</v>
      </c>
      <c r="F35" s="154">
        <f>ROUND((SUM(BG119:BG174)),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45</v>
      </c>
      <c r="F36" s="154">
        <f>ROUND((SUM(BH119:BH174)),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46</v>
      </c>
      <c r="F37" s="151">
        <f>ROUND((SUM(BI119:BI174)),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17480.579999999998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Úprava križovatky (Komenského a J. Kráľa), Púchov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91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S21/057/SO02 - Osvetlenie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>Púchov</v>
      </c>
      <c r="G89" s="31"/>
      <c r="H89" s="31"/>
      <c r="I89" s="26" t="s">
        <v>19</v>
      </c>
      <c r="J89" s="75" t="str">
        <f>IF(J12="","",J12)</f>
        <v>29. 10. 2021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Púchov</v>
      </c>
      <c r="G91" s="31"/>
      <c r="H91" s="31"/>
      <c r="I91" s="26" t="s">
        <v>31</v>
      </c>
      <c r="J91" s="27" t="str">
        <f>E21</f>
        <v xml:space="preserve"> ELPRO ZP Pov.Bystrica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27</v>
      </c>
      <c r="D92" s="31"/>
      <c r="E92" s="31"/>
      <c r="F92" s="23" t="str">
        <f>IF(E18="","",E18)</f>
        <v>SATES, a.s.</v>
      </c>
      <c r="G92" s="31"/>
      <c r="H92" s="31"/>
      <c r="I92" s="26" t="s">
        <v>34</v>
      </c>
      <c r="J92" s="27" t="str">
        <f>E24</f>
        <v>Ing. Ľuboš Hovan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98</v>
      </c>
      <c r="D96" s="31"/>
      <c r="E96" s="31"/>
      <c r="F96" s="31"/>
      <c r="G96" s="31"/>
      <c r="H96" s="31"/>
      <c r="I96" s="31"/>
      <c r="J96" s="106">
        <f>J119</f>
        <v>14567.150000000002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99</v>
      </c>
    </row>
    <row r="97" hidden="1" s="9" customFormat="1" ht="24.96" customHeight="1">
      <c r="A97" s="9"/>
      <c r="B97" s="179"/>
      <c r="C97" s="180"/>
      <c r="D97" s="181" t="s">
        <v>530</v>
      </c>
      <c r="E97" s="182"/>
      <c r="F97" s="182"/>
      <c r="G97" s="182"/>
      <c r="H97" s="182"/>
      <c r="I97" s="182"/>
      <c r="J97" s="183">
        <f>J120</f>
        <v>187.19999999999999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9"/>
      <c r="C98" s="180"/>
      <c r="D98" s="181" t="s">
        <v>531</v>
      </c>
      <c r="E98" s="182"/>
      <c r="F98" s="182"/>
      <c r="G98" s="182"/>
      <c r="H98" s="182"/>
      <c r="I98" s="182"/>
      <c r="J98" s="183">
        <f>J122</f>
        <v>9481.9099999999999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9"/>
      <c r="C99" s="180"/>
      <c r="D99" s="181" t="s">
        <v>532</v>
      </c>
      <c r="E99" s="182"/>
      <c r="F99" s="182"/>
      <c r="G99" s="182"/>
      <c r="H99" s="182"/>
      <c r="I99" s="182"/>
      <c r="J99" s="183">
        <f>J158</f>
        <v>4898.04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29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5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hidden="1" s="2" customFormat="1" ht="6.96" customHeight="1">
      <c r="A101" s="29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hidden="1"/>
    <row r="103" hidden="1"/>
    <row r="104" hidden="1"/>
    <row r="105" s="2" customFormat="1" ht="6.96" customHeight="1">
      <c r="A105" s="29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24.96" customHeight="1">
      <c r="A106" s="29"/>
      <c r="B106" s="30"/>
      <c r="C106" s="20" t="s">
        <v>109</v>
      </c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6.96" customHeight="1">
      <c r="A107" s="29"/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13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174" t="str">
        <f>E7</f>
        <v>Úprava križovatky (Komenského a J. Kráľa), Púchov</v>
      </c>
      <c r="F109" s="26"/>
      <c r="G109" s="26"/>
      <c r="H109" s="26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91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72" t="str">
        <f>E9</f>
        <v>S21/057/SO02 - Osvetlenie</v>
      </c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17</v>
      </c>
      <c r="D113" s="31"/>
      <c r="E113" s="31"/>
      <c r="F113" s="23" t="str">
        <f>F12</f>
        <v>Púchov</v>
      </c>
      <c r="G113" s="31"/>
      <c r="H113" s="31"/>
      <c r="I113" s="26" t="s">
        <v>19</v>
      </c>
      <c r="J113" s="75" t="str">
        <f>IF(J12="","",J12)</f>
        <v>29. 10. 2021</v>
      </c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5.65" customHeight="1">
      <c r="A115" s="29"/>
      <c r="B115" s="30"/>
      <c r="C115" s="26" t="s">
        <v>21</v>
      </c>
      <c r="D115" s="31"/>
      <c r="E115" s="31"/>
      <c r="F115" s="23" t="str">
        <f>E15</f>
        <v>Mesto Púchov</v>
      </c>
      <c r="G115" s="31"/>
      <c r="H115" s="31"/>
      <c r="I115" s="26" t="s">
        <v>31</v>
      </c>
      <c r="J115" s="27" t="str">
        <f>E21</f>
        <v xml:space="preserve"> ELPRO ZP Pov.Bystrica 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27</v>
      </c>
      <c r="D116" s="31"/>
      <c r="E116" s="31"/>
      <c r="F116" s="23" t="str">
        <f>IF(E18="","",E18)</f>
        <v>SATES, a.s.</v>
      </c>
      <c r="G116" s="31"/>
      <c r="H116" s="31"/>
      <c r="I116" s="26" t="s">
        <v>34</v>
      </c>
      <c r="J116" s="27" t="str">
        <f>E24</f>
        <v>Ing. Ľuboš Hovan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0.32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11" customFormat="1" ht="29.28" customHeight="1">
      <c r="A118" s="191"/>
      <c r="B118" s="192"/>
      <c r="C118" s="193" t="s">
        <v>110</v>
      </c>
      <c r="D118" s="194" t="s">
        <v>62</v>
      </c>
      <c r="E118" s="194" t="s">
        <v>58</v>
      </c>
      <c r="F118" s="194" t="s">
        <v>59</v>
      </c>
      <c r="G118" s="194" t="s">
        <v>111</v>
      </c>
      <c r="H118" s="194" t="s">
        <v>112</v>
      </c>
      <c r="I118" s="194" t="s">
        <v>113</v>
      </c>
      <c r="J118" s="195" t="s">
        <v>97</v>
      </c>
      <c r="K118" s="196" t="s">
        <v>114</v>
      </c>
      <c r="L118" s="197"/>
      <c r="M118" s="96" t="s">
        <v>1</v>
      </c>
      <c r="N118" s="97" t="s">
        <v>41</v>
      </c>
      <c r="O118" s="97" t="s">
        <v>115</v>
      </c>
      <c r="P118" s="97" t="s">
        <v>116</v>
      </c>
      <c r="Q118" s="97" t="s">
        <v>117</v>
      </c>
      <c r="R118" s="97" t="s">
        <v>118</v>
      </c>
      <c r="S118" s="97" t="s">
        <v>119</v>
      </c>
      <c r="T118" s="98" t="s">
        <v>120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29"/>
      <c r="B119" s="30"/>
      <c r="C119" s="103" t="s">
        <v>98</v>
      </c>
      <c r="D119" s="31"/>
      <c r="E119" s="31"/>
      <c r="F119" s="31"/>
      <c r="G119" s="31"/>
      <c r="H119" s="31"/>
      <c r="I119" s="31"/>
      <c r="J119" s="198">
        <f>BK119</f>
        <v>14567.150000000002</v>
      </c>
      <c r="K119" s="31"/>
      <c r="L119" s="35"/>
      <c r="M119" s="99"/>
      <c r="N119" s="199"/>
      <c r="O119" s="100"/>
      <c r="P119" s="200">
        <f>P120+P122+P158</f>
        <v>0</v>
      </c>
      <c r="Q119" s="100"/>
      <c r="R119" s="200">
        <f>R120+R122+R158</f>
        <v>10.85716</v>
      </c>
      <c r="S119" s="100"/>
      <c r="T119" s="201">
        <f>T120+T122+T158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76</v>
      </c>
      <c r="AU119" s="14" t="s">
        <v>99</v>
      </c>
      <c r="BK119" s="202">
        <f>BK120+BK122+BK158</f>
        <v>14567.150000000002</v>
      </c>
    </row>
    <row r="120" s="12" customFormat="1" ht="25.92" customHeight="1">
      <c r="A120" s="12"/>
      <c r="B120" s="203"/>
      <c r="C120" s="204"/>
      <c r="D120" s="205" t="s">
        <v>76</v>
      </c>
      <c r="E120" s="206" t="s">
        <v>121</v>
      </c>
      <c r="F120" s="206" t="s">
        <v>533</v>
      </c>
      <c r="G120" s="204"/>
      <c r="H120" s="204"/>
      <c r="I120" s="204"/>
      <c r="J120" s="207">
        <f>BK120</f>
        <v>187.19999999999999</v>
      </c>
      <c r="K120" s="204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77</v>
      </c>
      <c r="AY120" s="213" t="s">
        <v>123</v>
      </c>
      <c r="BK120" s="215">
        <f>BK121</f>
        <v>187.19999999999999</v>
      </c>
    </row>
    <row r="121" s="2" customFormat="1" ht="24.15" customHeight="1">
      <c r="A121" s="29"/>
      <c r="B121" s="30"/>
      <c r="C121" s="231" t="s">
        <v>85</v>
      </c>
      <c r="D121" s="231" t="s">
        <v>255</v>
      </c>
      <c r="E121" s="232" t="s">
        <v>534</v>
      </c>
      <c r="F121" s="233" t="s">
        <v>535</v>
      </c>
      <c r="G121" s="234" t="s">
        <v>303</v>
      </c>
      <c r="H121" s="235">
        <v>80</v>
      </c>
      <c r="I121" s="236">
        <v>2.3399999999999999</v>
      </c>
      <c r="J121" s="236">
        <f>ROUND(I121*H121,2)</f>
        <v>187.19999999999999</v>
      </c>
      <c r="K121" s="237"/>
      <c r="L121" s="238"/>
      <c r="M121" s="239" t="s">
        <v>1</v>
      </c>
      <c r="N121" s="240" t="s">
        <v>43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140</v>
      </c>
      <c r="AT121" s="229" t="s">
        <v>255</v>
      </c>
      <c r="AU121" s="229" t="s">
        <v>85</v>
      </c>
      <c r="AY121" s="14" t="s">
        <v>123</v>
      </c>
      <c r="BE121" s="230">
        <f>IF(N121="základná",J121,0)</f>
        <v>0</v>
      </c>
      <c r="BF121" s="230">
        <f>IF(N121="znížená",J121,0)</f>
        <v>187.19999999999999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130</v>
      </c>
      <c r="BK121" s="230">
        <f>ROUND(I121*H121,2)</f>
        <v>187.19999999999999</v>
      </c>
      <c r="BL121" s="14" t="s">
        <v>129</v>
      </c>
      <c r="BM121" s="229" t="s">
        <v>536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537</v>
      </c>
      <c r="F122" s="206" t="s">
        <v>538</v>
      </c>
      <c r="G122" s="204"/>
      <c r="H122" s="204"/>
      <c r="I122" s="204"/>
      <c r="J122" s="207">
        <f>BK122</f>
        <v>9481.9099999999999</v>
      </c>
      <c r="K122" s="204"/>
      <c r="L122" s="208"/>
      <c r="M122" s="209"/>
      <c r="N122" s="210"/>
      <c r="O122" s="210"/>
      <c r="P122" s="211">
        <f>SUM(P123:P157)</f>
        <v>0</v>
      </c>
      <c r="Q122" s="210"/>
      <c r="R122" s="211">
        <f>SUM(R123:R157)</f>
        <v>0.32899999999999996</v>
      </c>
      <c r="S122" s="210"/>
      <c r="T122" s="212">
        <f>SUM(T123:T157)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85</v>
      </c>
      <c r="AT122" s="214" t="s">
        <v>76</v>
      </c>
      <c r="AU122" s="214" t="s">
        <v>77</v>
      </c>
      <c r="AY122" s="213" t="s">
        <v>123</v>
      </c>
      <c r="BK122" s="215">
        <f>SUM(BK123:BK157)</f>
        <v>9481.9099999999999</v>
      </c>
    </row>
    <row r="123" s="2" customFormat="1" ht="24.15" customHeight="1">
      <c r="A123" s="29"/>
      <c r="B123" s="30"/>
      <c r="C123" s="218" t="s">
        <v>130</v>
      </c>
      <c r="D123" s="218" t="s">
        <v>125</v>
      </c>
      <c r="E123" s="219" t="s">
        <v>539</v>
      </c>
      <c r="F123" s="220" t="s">
        <v>540</v>
      </c>
      <c r="G123" s="221" t="s">
        <v>303</v>
      </c>
      <c r="H123" s="222">
        <v>80</v>
      </c>
      <c r="I123" s="223">
        <v>1.6100000000000001</v>
      </c>
      <c r="J123" s="223">
        <f>ROUND(I123*H123,2)</f>
        <v>128.80000000000001</v>
      </c>
      <c r="K123" s="224"/>
      <c r="L123" s="35"/>
      <c r="M123" s="225" t="s">
        <v>1</v>
      </c>
      <c r="N123" s="226" t="s">
        <v>43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129</v>
      </c>
      <c r="AT123" s="229" t="s">
        <v>125</v>
      </c>
      <c r="AU123" s="229" t="s">
        <v>85</v>
      </c>
      <c r="AY123" s="14" t="s">
        <v>123</v>
      </c>
      <c r="BE123" s="230">
        <f>IF(N123="základná",J123,0)</f>
        <v>0</v>
      </c>
      <c r="BF123" s="230">
        <f>IF(N123="znížená",J123,0)</f>
        <v>128.80000000000001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130</v>
      </c>
      <c r="BK123" s="230">
        <f>ROUND(I123*H123,2)</f>
        <v>128.80000000000001</v>
      </c>
      <c r="BL123" s="14" t="s">
        <v>129</v>
      </c>
      <c r="BM123" s="229" t="s">
        <v>541</v>
      </c>
    </row>
    <row r="124" s="2" customFormat="1" ht="24.15" customHeight="1">
      <c r="A124" s="29"/>
      <c r="B124" s="30"/>
      <c r="C124" s="218" t="s">
        <v>134</v>
      </c>
      <c r="D124" s="218" t="s">
        <v>125</v>
      </c>
      <c r="E124" s="219" t="s">
        <v>542</v>
      </c>
      <c r="F124" s="220" t="s">
        <v>543</v>
      </c>
      <c r="G124" s="221" t="s">
        <v>133</v>
      </c>
      <c r="H124" s="222">
        <v>8</v>
      </c>
      <c r="I124" s="223">
        <v>1.51</v>
      </c>
      <c r="J124" s="223">
        <f>ROUND(I124*H124,2)</f>
        <v>12.08</v>
      </c>
      <c r="K124" s="224"/>
      <c r="L124" s="35"/>
      <c r="M124" s="225" t="s">
        <v>1</v>
      </c>
      <c r="N124" s="226" t="s">
        <v>43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129</v>
      </c>
      <c r="AT124" s="229" t="s">
        <v>125</v>
      </c>
      <c r="AU124" s="229" t="s">
        <v>85</v>
      </c>
      <c r="AY124" s="14" t="s">
        <v>123</v>
      </c>
      <c r="BE124" s="230">
        <f>IF(N124="základná",J124,0)</f>
        <v>0</v>
      </c>
      <c r="BF124" s="230">
        <f>IF(N124="znížená",J124,0)</f>
        <v>12.08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130</v>
      </c>
      <c r="BK124" s="230">
        <f>ROUND(I124*H124,2)</f>
        <v>12.08</v>
      </c>
      <c r="BL124" s="14" t="s">
        <v>129</v>
      </c>
      <c r="BM124" s="229" t="s">
        <v>544</v>
      </c>
    </row>
    <row r="125" s="2" customFormat="1" ht="24.15" customHeight="1">
      <c r="A125" s="29"/>
      <c r="B125" s="30"/>
      <c r="C125" s="218" t="s">
        <v>129</v>
      </c>
      <c r="D125" s="218" t="s">
        <v>125</v>
      </c>
      <c r="E125" s="219" t="s">
        <v>545</v>
      </c>
      <c r="F125" s="220" t="s">
        <v>546</v>
      </c>
      <c r="G125" s="221" t="s">
        <v>133</v>
      </c>
      <c r="H125" s="222">
        <v>8</v>
      </c>
      <c r="I125" s="223">
        <v>3.48</v>
      </c>
      <c r="J125" s="223">
        <f>ROUND(I125*H125,2)</f>
        <v>27.84</v>
      </c>
      <c r="K125" s="224"/>
      <c r="L125" s="35"/>
      <c r="M125" s="225" t="s">
        <v>1</v>
      </c>
      <c r="N125" s="226" t="s">
        <v>43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129</v>
      </c>
      <c r="AT125" s="229" t="s">
        <v>125</v>
      </c>
      <c r="AU125" s="229" t="s">
        <v>85</v>
      </c>
      <c r="AY125" s="14" t="s">
        <v>123</v>
      </c>
      <c r="BE125" s="230">
        <f>IF(N125="základná",J125,0)</f>
        <v>0</v>
      </c>
      <c r="BF125" s="230">
        <f>IF(N125="znížená",J125,0)</f>
        <v>27.84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130</v>
      </c>
      <c r="BK125" s="230">
        <f>ROUND(I125*H125,2)</f>
        <v>27.84</v>
      </c>
      <c r="BL125" s="14" t="s">
        <v>129</v>
      </c>
      <c r="BM125" s="229" t="s">
        <v>547</v>
      </c>
    </row>
    <row r="126" s="2" customFormat="1" ht="24.15" customHeight="1">
      <c r="A126" s="29"/>
      <c r="B126" s="30"/>
      <c r="C126" s="231" t="s">
        <v>141</v>
      </c>
      <c r="D126" s="231" t="s">
        <v>255</v>
      </c>
      <c r="E126" s="232" t="s">
        <v>548</v>
      </c>
      <c r="F126" s="233" t="s">
        <v>549</v>
      </c>
      <c r="G126" s="234" t="s">
        <v>133</v>
      </c>
      <c r="H126" s="235">
        <v>8</v>
      </c>
      <c r="I126" s="236">
        <v>5.21</v>
      </c>
      <c r="J126" s="236">
        <f>ROUND(I126*H126,2)</f>
        <v>41.68</v>
      </c>
      <c r="K126" s="237"/>
      <c r="L126" s="238"/>
      <c r="M126" s="239" t="s">
        <v>1</v>
      </c>
      <c r="N126" s="240" t="s">
        <v>43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140</v>
      </c>
      <c r="AT126" s="229" t="s">
        <v>255</v>
      </c>
      <c r="AU126" s="229" t="s">
        <v>85</v>
      </c>
      <c r="AY126" s="14" t="s">
        <v>123</v>
      </c>
      <c r="BE126" s="230">
        <f>IF(N126="základná",J126,0)</f>
        <v>0</v>
      </c>
      <c r="BF126" s="230">
        <f>IF(N126="znížená",J126,0)</f>
        <v>41.68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130</v>
      </c>
      <c r="BK126" s="230">
        <f>ROUND(I126*H126,2)</f>
        <v>41.68</v>
      </c>
      <c r="BL126" s="14" t="s">
        <v>129</v>
      </c>
      <c r="BM126" s="229" t="s">
        <v>550</v>
      </c>
    </row>
    <row r="127" s="2" customFormat="1" ht="16.5" customHeight="1">
      <c r="A127" s="29"/>
      <c r="B127" s="30"/>
      <c r="C127" s="218" t="s">
        <v>137</v>
      </c>
      <c r="D127" s="218" t="s">
        <v>125</v>
      </c>
      <c r="E127" s="219" t="s">
        <v>551</v>
      </c>
      <c r="F127" s="220" t="s">
        <v>552</v>
      </c>
      <c r="G127" s="221" t="s">
        <v>133</v>
      </c>
      <c r="H127" s="222">
        <v>4</v>
      </c>
      <c r="I127" s="223">
        <v>14.51</v>
      </c>
      <c r="J127" s="223">
        <f>ROUND(I127*H127,2)</f>
        <v>58.039999999999999</v>
      </c>
      <c r="K127" s="224"/>
      <c r="L127" s="35"/>
      <c r="M127" s="225" t="s">
        <v>1</v>
      </c>
      <c r="N127" s="226" t="s">
        <v>43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129</v>
      </c>
      <c r="AT127" s="229" t="s">
        <v>125</v>
      </c>
      <c r="AU127" s="229" t="s">
        <v>85</v>
      </c>
      <c r="AY127" s="14" t="s">
        <v>123</v>
      </c>
      <c r="BE127" s="230">
        <f>IF(N127="základná",J127,0)</f>
        <v>0</v>
      </c>
      <c r="BF127" s="230">
        <f>IF(N127="znížená",J127,0)</f>
        <v>58.039999999999999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130</v>
      </c>
      <c r="BK127" s="230">
        <f>ROUND(I127*H127,2)</f>
        <v>58.039999999999999</v>
      </c>
      <c r="BL127" s="14" t="s">
        <v>129</v>
      </c>
      <c r="BM127" s="229" t="s">
        <v>553</v>
      </c>
    </row>
    <row r="128" s="2" customFormat="1" ht="16.5" customHeight="1">
      <c r="A128" s="29"/>
      <c r="B128" s="30"/>
      <c r="C128" s="231" t="s">
        <v>149</v>
      </c>
      <c r="D128" s="231" t="s">
        <v>255</v>
      </c>
      <c r="E128" s="232" t="s">
        <v>554</v>
      </c>
      <c r="F128" s="233" t="s">
        <v>555</v>
      </c>
      <c r="G128" s="234" t="s">
        <v>133</v>
      </c>
      <c r="H128" s="235">
        <v>4</v>
      </c>
      <c r="I128" s="236">
        <v>325.94999999999999</v>
      </c>
      <c r="J128" s="236">
        <f>ROUND(I128*H128,2)</f>
        <v>1303.8</v>
      </c>
      <c r="K128" s="237"/>
      <c r="L128" s="238"/>
      <c r="M128" s="239" t="s">
        <v>1</v>
      </c>
      <c r="N128" s="240" t="s">
        <v>43</v>
      </c>
      <c r="O128" s="227">
        <v>0</v>
      </c>
      <c r="P128" s="227">
        <f>O128*H128</f>
        <v>0</v>
      </c>
      <c r="Q128" s="227">
        <v>0.01</v>
      </c>
      <c r="R128" s="227">
        <f>Q128*H128</f>
        <v>0.040000000000000001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140</v>
      </c>
      <c r="AT128" s="229" t="s">
        <v>255</v>
      </c>
      <c r="AU128" s="229" t="s">
        <v>85</v>
      </c>
      <c r="AY128" s="14" t="s">
        <v>123</v>
      </c>
      <c r="BE128" s="230">
        <f>IF(N128="základná",J128,0)</f>
        <v>0</v>
      </c>
      <c r="BF128" s="230">
        <f>IF(N128="znížená",J128,0)</f>
        <v>1303.8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130</v>
      </c>
      <c r="BK128" s="230">
        <f>ROUND(I128*H128,2)</f>
        <v>1303.8</v>
      </c>
      <c r="BL128" s="14" t="s">
        <v>129</v>
      </c>
      <c r="BM128" s="229" t="s">
        <v>556</v>
      </c>
    </row>
    <row r="129" s="2" customFormat="1" ht="16.5" customHeight="1">
      <c r="A129" s="29"/>
      <c r="B129" s="30"/>
      <c r="C129" s="218" t="s">
        <v>140</v>
      </c>
      <c r="D129" s="218" t="s">
        <v>125</v>
      </c>
      <c r="E129" s="219" t="s">
        <v>557</v>
      </c>
      <c r="F129" s="220" t="s">
        <v>558</v>
      </c>
      <c r="G129" s="221" t="s">
        <v>133</v>
      </c>
      <c r="H129" s="222">
        <v>4</v>
      </c>
      <c r="I129" s="223">
        <v>54.380000000000003</v>
      </c>
      <c r="J129" s="223">
        <f>ROUND(I129*H129,2)</f>
        <v>217.52000000000001</v>
      </c>
      <c r="K129" s="224"/>
      <c r="L129" s="35"/>
      <c r="M129" s="225" t="s">
        <v>1</v>
      </c>
      <c r="N129" s="226" t="s">
        <v>43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129</v>
      </c>
      <c r="AT129" s="229" t="s">
        <v>125</v>
      </c>
      <c r="AU129" s="229" t="s">
        <v>85</v>
      </c>
      <c r="AY129" s="14" t="s">
        <v>123</v>
      </c>
      <c r="BE129" s="230">
        <f>IF(N129="základná",J129,0)</f>
        <v>0</v>
      </c>
      <c r="BF129" s="230">
        <f>IF(N129="znížená",J129,0)</f>
        <v>217.52000000000001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130</v>
      </c>
      <c r="BK129" s="230">
        <f>ROUND(I129*H129,2)</f>
        <v>217.52000000000001</v>
      </c>
      <c r="BL129" s="14" t="s">
        <v>129</v>
      </c>
      <c r="BM129" s="229" t="s">
        <v>559</v>
      </c>
    </row>
    <row r="130" s="2" customFormat="1" ht="37.8" customHeight="1">
      <c r="A130" s="29"/>
      <c r="B130" s="30"/>
      <c r="C130" s="231" t="s">
        <v>156</v>
      </c>
      <c r="D130" s="231" t="s">
        <v>255</v>
      </c>
      <c r="E130" s="232" t="s">
        <v>560</v>
      </c>
      <c r="F130" s="233" t="s">
        <v>561</v>
      </c>
      <c r="G130" s="234" t="s">
        <v>133</v>
      </c>
      <c r="H130" s="235">
        <v>4</v>
      </c>
      <c r="I130" s="236">
        <v>324.83999999999997</v>
      </c>
      <c r="J130" s="236">
        <f>ROUND(I130*H130,2)</f>
        <v>1299.3599999999999</v>
      </c>
      <c r="K130" s="237"/>
      <c r="L130" s="238"/>
      <c r="M130" s="239" t="s">
        <v>1</v>
      </c>
      <c r="N130" s="240" t="s">
        <v>43</v>
      </c>
      <c r="O130" s="227">
        <v>0</v>
      </c>
      <c r="P130" s="227">
        <f>O130*H130</f>
        <v>0</v>
      </c>
      <c r="Q130" s="227">
        <v>0.053999999999999999</v>
      </c>
      <c r="R130" s="227">
        <f>Q130*H130</f>
        <v>0.216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140</v>
      </c>
      <c r="AT130" s="229" t="s">
        <v>255</v>
      </c>
      <c r="AU130" s="229" t="s">
        <v>85</v>
      </c>
      <c r="AY130" s="14" t="s">
        <v>123</v>
      </c>
      <c r="BE130" s="230">
        <f>IF(N130="základná",J130,0)</f>
        <v>0</v>
      </c>
      <c r="BF130" s="230">
        <f>IF(N130="znížená",J130,0)</f>
        <v>1299.3599999999999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130</v>
      </c>
      <c r="BK130" s="230">
        <f>ROUND(I130*H130,2)</f>
        <v>1299.3599999999999</v>
      </c>
      <c r="BL130" s="14" t="s">
        <v>129</v>
      </c>
      <c r="BM130" s="229" t="s">
        <v>562</v>
      </c>
    </row>
    <row r="131" s="2" customFormat="1" ht="24.15" customHeight="1">
      <c r="A131" s="29"/>
      <c r="B131" s="30"/>
      <c r="C131" s="231" t="s">
        <v>145</v>
      </c>
      <c r="D131" s="231" t="s">
        <v>255</v>
      </c>
      <c r="E131" s="232" t="s">
        <v>563</v>
      </c>
      <c r="F131" s="233" t="s">
        <v>564</v>
      </c>
      <c r="G131" s="234" t="s">
        <v>133</v>
      </c>
      <c r="H131" s="235">
        <v>4</v>
      </c>
      <c r="I131" s="236">
        <v>144.03999999999999</v>
      </c>
      <c r="J131" s="236">
        <f>ROUND(I131*H131,2)</f>
        <v>576.15999999999997</v>
      </c>
      <c r="K131" s="237"/>
      <c r="L131" s="238"/>
      <c r="M131" s="239" t="s">
        <v>1</v>
      </c>
      <c r="N131" s="240" t="s">
        <v>43</v>
      </c>
      <c r="O131" s="227">
        <v>0</v>
      </c>
      <c r="P131" s="227">
        <f>O131*H131</f>
        <v>0</v>
      </c>
      <c r="Q131" s="227">
        <v>0.017999999999999999</v>
      </c>
      <c r="R131" s="227">
        <f>Q131*H131</f>
        <v>0.071999999999999995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140</v>
      </c>
      <c r="AT131" s="229" t="s">
        <v>255</v>
      </c>
      <c r="AU131" s="229" t="s">
        <v>85</v>
      </c>
      <c r="AY131" s="14" t="s">
        <v>123</v>
      </c>
      <c r="BE131" s="230">
        <f>IF(N131="základná",J131,0)</f>
        <v>0</v>
      </c>
      <c r="BF131" s="230">
        <f>IF(N131="znížená",J131,0)</f>
        <v>576.15999999999997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130</v>
      </c>
      <c r="BK131" s="230">
        <f>ROUND(I131*H131,2)</f>
        <v>576.15999999999997</v>
      </c>
      <c r="BL131" s="14" t="s">
        <v>129</v>
      </c>
      <c r="BM131" s="229" t="s">
        <v>565</v>
      </c>
    </row>
    <row r="132" s="2" customFormat="1" ht="16.5" customHeight="1">
      <c r="A132" s="29"/>
      <c r="B132" s="30"/>
      <c r="C132" s="218" t="s">
        <v>163</v>
      </c>
      <c r="D132" s="218" t="s">
        <v>125</v>
      </c>
      <c r="E132" s="219" t="s">
        <v>566</v>
      </c>
      <c r="F132" s="220" t="s">
        <v>567</v>
      </c>
      <c r="G132" s="221" t="s">
        <v>133</v>
      </c>
      <c r="H132" s="222">
        <v>4</v>
      </c>
      <c r="I132" s="223">
        <v>37.130000000000003</v>
      </c>
      <c r="J132" s="223">
        <f>ROUND(I132*H132,2)</f>
        <v>148.52000000000001</v>
      </c>
      <c r="K132" s="224"/>
      <c r="L132" s="35"/>
      <c r="M132" s="225" t="s">
        <v>1</v>
      </c>
      <c r="N132" s="226" t="s">
        <v>43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129</v>
      </c>
      <c r="AT132" s="229" t="s">
        <v>125</v>
      </c>
      <c r="AU132" s="229" t="s">
        <v>85</v>
      </c>
      <c r="AY132" s="14" t="s">
        <v>123</v>
      </c>
      <c r="BE132" s="230">
        <f>IF(N132="základná",J132,0)</f>
        <v>0</v>
      </c>
      <c r="BF132" s="230">
        <f>IF(N132="znížená",J132,0)</f>
        <v>148.52000000000001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130</v>
      </c>
      <c r="BK132" s="230">
        <f>ROUND(I132*H132,2)</f>
        <v>148.52000000000001</v>
      </c>
      <c r="BL132" s="14" t="s">
        <v>129</v>
      </c>
      <c r="BM132" s="229" t="s">
        <v>568</v>
      </c>
    </row>
    <row r="133" s="2" customFormat="1" ht="16.5" customHeight="1">
      <c r="A133" s="29"/>
      <c r="B133" s="30"/>
      <c r="C133" s="218" t="s">
        <v>148</v>
      </c>
      <c r="D133" s="218" t="s">
        <v>125</v>
      </c>
      <c r="E133" s="219" t="s">
        <v>569</v>
      </c>
      <c r="F133" s="220" t="s">
        <v>570</v>
      </c>
      <c r="G133" s="221" t="s">
        <v>133</v>
      </c>
      <c r="H133" s="222">
        <v>5</v>
      </c>
      <c r="I133" s="223">
        <v>15.630000000000001</v>
      </c>
      <c r="J133" s="223">
        <f>ROUND(I133*H133,2)</f>
        <v>78.150000000000006</v>
      </c>
      <c r="K133" s="224"/>
      <c r="L133" s="35"/>
      <c r="M133" s="225" t="s">
        <v>1</v>
      </c>
      <c r="N133" s="226" t="s">
        <v>43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129</v>
      </c>
      <c r="AT133" s="229" t="s">
        <v>125</v>
      </c>
      <c r="AU133" s="229" t="s">
        <v>85</v>
      </c>
      <c r="AY133" s="14" t="s">
        <v>123</v>
      </c>
      <c r="BE133" s="230">
        <f>IF(N133="základná",J133,0)</f>
        <v>0</v>
      </c>
      <c r="BF133" s="230">
        <f>IF(N133="znížená",J133,0)</f>
        <v>78.150000000000006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130</v>
      </c>
      <c r="BK133" s="230">
        <f>ROUND(I133*H133,2)</f>
        <v>78.150000000000006</v>
      </c>
      <c r="BL133" s="14" t="s">
        <v>129</v>
      </c>
      <c r="BM133" s="229" t="s">
        <v>571</v>
      </c>
    </row>
    <row r="134" s="2" customFormat="1" ht="24.15" customHeight="1">
      <c r="A134" s="29"/>
      <c r="B134" s="30"/>
      <c r="C134" s="231" t="s">
        <v>170</v>
      </c>
      <c r="D134" s="231" t="s">
        <v>255</v>
      </c>
      <c r="E134" s="232" t="s">
        <v>572</v>
      </c>
      <c r="F134" s="233" t="s">
        <v>573</v>
      </c>
      <c r="G134" s="234" t="s">
        <v>133</v>
      </c>
      <c r="H134" s="235">
        <v>4</v>
      </c>
      <c r="I134" s="236">
        <v>32.950000000000003</v>
      </c>
      <c r="J134" s="236">
        <f>ROUND(I134*H134,2)</f>
        <v>131.80000000000001</v>
      </c>
      <c r="K134" s="237"/>
      <c r="L134" s="238"/>
      <c r="M134" s="239" t="s">
        <v>1</v>
      </c>
      <c r="N134" s="240" t="s">
        <v>43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140</v>
      </c>
      <c r="AT134" s="229" t="s">
        <v>255</v>
      </c>
      <c r="AU134" s="229" t="s">
        <v>85</v>
      </c>
      <c r="AY134" s="14" t="s">
        <v>123</v>
      </c>
      <c r="BE134" s="230">
        <f>IF(N134="základná",J134,0)</f>
        <v>0</v>
      </c>
      <c r="BF134" s="230">
        <f>IF(N134="znížená",J134,0)</f>
        <v>131.80000000000001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130</v>
      </c>
      <c r="BK134" s="230">
        <f>ROUND(I134*H134,2)</f>
        <v>131.80000000000001</v>
      </c>
      <c r="BL134" s="14" t="s">
        <v>129</v>
      </c>
      <c r="BM134" s="229" t="s">
        <v>574</v>
      </c>
    </row>
    <row r="135" s="2" customFormat="1" ht="24.15" customHeight="1">
      <c r="A135" s="29"/>
      <c r="B135" s="30"/>
      <c r="C135" s="231" t="s">
        <v>152</v>
      </c>
      <c r="D135" s="231" t="s">
        <v>255</v>
      </c>
      <c r="E135" s="232" t="s">
        <v>575</v>
      </c>
      <c r="F135" s="233" t="s">
        <v>576</v>
      </c>
      <c r="G135" s="234" t="s">
        <v>133</v>
      </c>
      <c r="H135" s="235">
        <v>1</v>
      </c>
      <c r="I135" s="236">
        <v>45.189999999999998</v>
      </c>
      <c r="J135" s="236">
        <f>ROUND(I135*H135,2)</f>
        <v>45.189999999999998</v>
      </c>
      <c r="K135" s="237"/>
      <c r="L135" s="238"/>
      <c r="M135" s="239" t="s">
        <v>1</v>
      </c>
      <c r="N135" s="240" t="s">
        <v>43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140</v>
      </c>
      <c r="AT135" s="229" t="s">
        <v>255</v>
      </c>
      <c r="AU135" s="229" t="s">
        <v>85</v>
      </c>
      <c r="AY135" s="14" t="s">
        <v>123</v>
      </c>
      <c r="BE135" s="230">
        <f>IF(N135="základná",J135,0)</f>
        <v>0</v>
      </c>
      <c r="BF135" s="230">
        <f>IF(N135="znížená",J135,0)</f>
        <v>45.189999999999998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130</v>
      </c>
      <c r="BK135" s="230">
        <f>ROUND(I135*H135,2)</f>
        <v>45.189999999999998</v>
      </c>
      <c r="BL135" s="14" t="s">
        <v>129</v>
      </c>
      <c r="BM135" s="229" t="s">
        <v>577</v>
      </c>
    </row>
    <row r="136" s="2" customFormat="1" ht="24.15" customHeight="1">
      <c r="A136" s="29"/>
      <c r="B136" s="30"/>
      <c r="C136" s="218" t="s">
        <v>177</v>
      </c>
      <c r="D136" s="218" t="s">
        <v>125</v>
      </c>
      <c r="E136" s="219" t="s">
        <v>578</v>
      </c>
      <c r="F136" s="220" t="s">
        <v>579</v>
      </c>
      <c r="G136" s="221" t="s">
        <v>303</v>
      </c>
      <c r="H136" s="222">
        <v>80</v>
      </c>
      <c r="I136" s="223">
        <v>1.44</v>
      </c>
      <c r="J136" s="223">
        <f>ROUND(I136*H136,2)</f>
        <v>115.2</v>
      </c>
      <c r="K136" s="224"/>
      <c r="L136" s="35"/>
      <c r="M136" s="225" t="s">
        <v>1</v>
      </c>
      <c r="N136" s="226" t="s">
        <v>43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129</v>
      </c>
      <c r="AT136" s="229" t="s">
        <v>125</v>
      </c>
      <c r="AU136" s="229" t="s">
        <v>85</v>
      </c>
      <c r="AY136" s="14" t="s">
        <v>123</v>
      </c>
      <c r="BE136" s="230">
        <f>IF(N136="základná",J136,0)</f>
        <v>0</v>
      </c>
      <c r="BF136" s="230">
        <f>IF(N136="znížená",J136,0)</f>
        <v>115.2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130</v>
      </c>
      <c r="BK136" s="230">
        <f>ROUND(I136*H136,2)</f>
        <v>115.2</v>
      </c>
      <c r="BL136" s="14" t="s">
        <v>129</v>
      </c>
      <c r="BM136" s="229" t="s">
        <v>580</v>
      </c>
    </row>
    <row r="137" s="2" customFormat="1" ht="16.5" customHeight="1">
      <c r="A137" s="29"/>
      <c r="B137" s="30"/>
      <c r="C137" s="231" t="s">
        <v>155</v>
      </c>
      <c r="D137" s="231" t="s">
        <v>255</v>
      </c>
      <c r="E137" s="232" t="s">
        <v>581</v>
      </c>
      <c r="F137" s="233" t="s">
        <v>582</v>
      </c>
      <c r="G137" s="234" t="s">
        <v>258</v>
      </c>
      <c r="H137" s="235">
        <v>48</v>
      </c>
      <c r="I137" s="236">
        <v>2.8500000000000001</v>
      </c>
      <c r="J137" s="236">
        <f>ROUND(I137*H137,2)</f>
        <v>136.80000000000001</v>
      </c>
      <c r="K137" s="237"/>
      <c r="L137" s="238"/>
      <c r="M137" s="239" t="s">
        <v>1</v>
      </c>
      <c r="N137" s="240" t="s">
        <v>43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140</v>
      </c>
      <c r="AT137" s="229" t="s">
        <v>255</v>
      </c>
      <c r="AU137" s="229" t="s">
        <v>85</v>
      </c>
      <c r="AY137" s="14" t="s">
        <v>123</v>
      </c>
      <c r="BE137" s="230">
        <f>IF(N137="základná",J137,0)</f>
        <v>0</v>
      </c>
      <c r="BF137" s="230">
        <f>IF(N137="znížená",J137,0)</f>
        <v>136.80000000000001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130</v>
      </c>
      <c r="BK137" s="230">
        <f>ROUND(I137*H137,2)</f>
        <v>136.80000000000001</v>
      </c>
      <c r="BL137" s="14" t="s">
        <v>129</v>
      </c>
      <c r="BM137" s="229" t="s">
        <v>583</v>
      </c>
    </row>
    <row r="138" s="2" customFormat="1" ht="24.15" customHeight="1">
      <c r="A138" s="29"/>
      <c r="B138" s="30"/>
      <c r="C138" s="218" t="s">
        <v>184</v>
      </c>
      <c r="D138" s="218" t="s">
        <v>125</v>
      </c>
      <c r="E138" s="219" t="s">
        <v>584</v>
      </c>
      <c r="F138" s="220" t="s">
        <v>585</v>
      </c>
      <c r="G138" s="221" t="s">
        <v>133</v>
      </c>
      <c r="H138" s="222">
        <v>12</v>
      </c>
      <c r="I138" s="223">
        <v>4.1600000000000001</v>
      </c>
      <c r="J138" s="223">
        <f>ROUND(I138*H138,2)</f>
        <v>49.920000000000002</v>
      </c>
      <c r="K138" s="224"/>
      <c r="L138" s="35"/>
      <c r="M138" s="225" t="s">
        <v>1</v>
      </c>
      <c r="N138" s="226" t="s">
        <v>43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129</v>
      </c>
      <c r="AT138" s="229" t="s">
        <v>125</v>
      </c>
      <c r="AU138" s="229" t="s">
        <v>85</v>
      </c>
      <c r="AY138" s="14" t="s">
        <v>123</v>
      </c>
      <c r="BE138" s="230">
        <f>IF(N138="základná",J138,0)</f>
        <v>0</v>
      </c>
      <c r="BF138" s="230">
        <f>IF(N138="znížená",J138,0)</f>
        <v>49.920000000000002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130</v>
      </c>
      <c r="BK138" s="230">
        <f>ROUND(I138*H138,2)</f>
        <v>49.920000000000002</v>
      </c>
      <c r="BL138" s="14" t="s">
        <v>129</v>
      </c>
      <c r="BM138" s="229" t="s">
        <v>586</v>
      </c>
    </row>
    <row r="139" s="2" customFormat="1" ht="21.75" customHeight="1">
      <c r="A139" s="29"/>
      <c r="B139" s="30"/>
      <c r="C139" s="231" t="s">
        <v>160</v>
      </c>
      <c r="D139" s="231" t="s">
        <v>255</v>
      </c>
      <c r="E139" s="232" t="s">
        <v>587</v>
      </c>
      <c r="F139" s="233" t="s">
        <v>588</v>
      </c>
      <c r="G139" s="234" t="s">
        <v>133</v>
      </c>
      <c r="H139" s="235">
        <v>8</v>
      </c>
      <c r="I139" s="236">
        <v>0.53000000000000003</v>
      </c>
      <c r="J139" s="236">
        <f>ROUND(I139*H139,2)</f>
        <v>4.2400000000000002</v>
      </c>
      <c r="K139" s="237"/>
      <c r="L139" s="238"/>
      <c r="M139" s="239" t="s">
        <v>1</v>
      </c>
      <c r="N139" s="240" t="s">
        <v>43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140</v>
      </c>
      <c r="AT139" s="229" t="s">
        <v>255</v>
      </c>
      <c r="AU139" s="229" t="s">
        <v>85</v>
      </c>
      <c r="AY139" s="14" t="s">
        <v>123</v>
      </c>
      <c r="BE139" s="230">
        <f>IF(N139="základná",J139,0)</f>
        <v>0</v>
      </c>
      <c r="BF139" s="230">
        <f>IF(N139="znížená",J139,0)</f>
        <v>4.2400000000000002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130</v>
      </c>
      <c r="BK139" s="230">
        <f>ROUND(I139*H139,2)</f>
        <v>4.2400000000000002</v>
      </c>
      <c r="BL139" s="14" t="s">
        <v>129</v>
      </c>
      <c r="BM139" s="229" t="s">
        <v>589</v>
      </c>
    </row>
    <row r="140" s="2" customFormat="1" ht="24.15" customHeight="1">
      <c r="A140" s="29"/>
      <c r="B140" s="30"/>
      <c r="C140" s="231" t="s">
        <v>191</v>
      </c>
      <c r="D140" s="231" t="s">
        <v>255</v>
      </c>
      <c r="E140" s="232" t="s">
        <v>590</v>
      </c>
      <c r="F140" s="233" t="s">
        <v>591</v>
      </c>
      <c r="G140" s="234" t="s">
        <v>133</v>
      </c>
      <c r="H140" s="235">
        <v>4</v>
      </c>
      <c r="I140" s="236">
        <v>0.68999999999999995</v>
      </c>
      <c r="J140" s="236">
        <f>ROUND(I140*H140,2)</f>
        <v>2.7599999999999998</v>
      </c>
      <c r="K140" s="237"/>
      <c r="L140" s="238"/>
      <c r="M140" s="239" t="s">
        <v>1</v>
      </c>
      <c r="N140" s="240" t="s">
        <v>43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140</v>
      </c>
      <c r="AT140" s="229" t="s">
        <v>255</v>
      </c>
      <c r="AU140" s="229" t="s">
        <v>85</v>
      </c>
      <c r="AY140" s="14" t="s">
        <v>123</v>
      </c>
      <c r="BE140" s="230">
        <f>IF(N140="základná",J140,0)</f>
        <v>0</v>
      </c>
      <c r="BF140" s="230">
        <f>IF(N140="znížená",J140,0)</f>
        <v>2.7599999999999998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130</v>
      </c>
      <c r="BK140" s="230">
        <f>ROUND(I140*H140,2)</f>
        <v>2.7599999999999998</v>
      </c>
      <c r="BL140" s="14" t="s">
        <v>129</v>
      </c>
      <c r="BM140" s="229" t="s">
        <v>592</v>
      </c>
    </row>
    <row r="141" s="2" customFormat="1" ht="21.75" customHeight="1">
      <c r="A141" s="29"/>
      <c r="B141" s="30"/>
      <c r="C141" s="218" t="s">
        <v>7</v>
      </c>
      <c r="D141" s="218" t="s">
        <v>125</v>
      </c>
      <c r="E141" s="219" t="s">
        <v>593</v>
      </c>
      <c r="F141" s="220" t="s">
        <v>594</v>
      </c>
      <c r="G141" s="221" t="s">
        <v>303</v>
      </c>
      <c r="H141" s="222">
        <v>40</v>
      </c>
      <c r="I141" s="223">
        <v>0.54000000000000004</v>
      </c>
      <c r="J141" s="223">
        <f>ROUND(I141*H141,2)</f>
        <v>21.600000000000001</v>
      </c>
      <c r="K141" s="224"/>
      <c r="L141" s="35"/>
      <c r="M141" s="225" t="s">
        <v>1</v>
      </c>
      <c r="N141" s="226" t="s">
        <v>43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129</v>
      </c>
      <c r="AT141" s="229" t="s">
        <v>125</v>
      </c>
      <c r="AU141" s="229" t="s">
        <v>85</v>
      </c>
      <c r="AY141" s="14" t="s">
        <v>123</v>
      </c>
      <c r="BE141" s="230">
        <f>IF(N141="základná",J141,0)</f>
        <v>0</v>
      </c>
      <c r="BF141" s="230">
        <f>IF(N141="znížená",J141,0)</f>
        <v>21.600000000000001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130</v>
      </c>
      <c r="BK141" s="230">
        <f>ROUND(I141*H141,2)</f>
        <v>21.600000000000001</v>
      </c>
      <c r="BL141" s="14" t="s">
        <v>129</v>
      </c>
      <c r="BM141" s="229" t="s">
        <v>595</v>
      </c>
    </row>
    <row r="142" s="2" customFormat="1" ht="16.5" customHeight="1">
      <c r="A142" s="29"/>
      <c r="B142" s="30"/>
      <c r="C142" s="231" t="s">
        <v>198</v>
      </c>
      <c r="D142" s="231" t="s">
        <v>255</v>
      </c>
      <c r="E142" s="232" t="s">
        <v>596</v>
      </c>
      <c r="F142" s="233" t="s">
        <v>597</v>
      </c>
      <c r="G142" s="234" t="s">
        <v>303</v>
      </c>
      <c r="H142" s="235">
        <v>40</v>
      </c>
      <c r="I142" s="236">
        <v>0.66000000000000003</v>
      </c>
      <c r="J142" s="236">
        <f>ROUND(I142*H142,2)</f>
        <v>26.399999999999999</v>
      </c>
      <c r="K142" s="237"/>
      <c r="L142" s="238"/>
      <c r="M142" s="239" t="s">
        <v>1</v>
      </c>
      <c r="N142" s="240" t="s">
        <v>43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140</v>
      </c>
      <c r="AT142" s="229" t="s">
        <v>255</v>
      </c>
      <c r="AU142" s="229" t="s">
        <v>85</v>
      </c>
      <c r="AY142" s="14" t="s">
        <v>123</v>
      </c>
      <c r="BE142" s="230">
        <f>IF(N142="základná",J142,0)</f>
        <v>0</v>
      </c>
      <c r="BF142" s="230">
        <f>IF(N142="znížená",J142,0)</f>
        <v>26.399999999999999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130</v>
      </c>
      <c r="BK142" s="230">
        <f>ROUND(I142*H142,2)</f>
        <v>26.399999999999999</v>
      </c>
      <c r="BL142" s="14" t="s">
        <v>129</v>
      </c>
      <c r="BM142" s="229" t="s">
        <v>598</v>
      </c>
    </row>
    <row r="143" s="2" customFormat="1" ht="21.75" customHeight="1">
      <c r="A143" s="29"/>
      <c r="B143" s="30"/>
      <c r="C143" s="218" t="s">
        <v>166</v>
      </c>
      <c r="D143" s="218" t="s">
        <v>125</v>
      </c>
      <c r="E143" s="219" t="s">
        <v>599</v>
      </c>
      <c r="F143" s="220" t="s">
        <v>600</v>
      </c>
      <c r="G143" s="221" t="s">
        <v>303</v>
      </c>
      <c r="H143" s="222">
        <v>80</v>
      </c>
      <c r="I143" s="223">
        <v>0.68000000000000005</v>
      </c>
      <c r="J143" s="223">
        <f>ROUND(I143*H143,2)</f>
        <v>54.399999999999999</v>
      </c>
      <c r="K143" s="224"/>
      <c r="L143" s="35"/>
      <c r="M143" s="225" t="s">
        <v>1</v>
      </c>
      <c r="N143" s="226" t="s">
        <v>43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129</v>
      </c>
      <c r="AT143" s="229" t="s">
        <v>125</v>
      </c>
      <c r="AU143" s="229" t="s">
        <v>85</v>
      </c>
      <c r="AY143" s="14" t="s">
        <v>123</v>
      </c>
      <c r="BE143" s="230">
        <f>IF(N143="základná",J143,0)</f>
        <v>0</v>
      </c>
      <c r="BF143" s="230">
        <f>IF(N143="znížená",J143,0)</f>
        <v>54.399999999999999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130</v>
      </c>
      <c r="BK143" s="230">
        <f>ROUND(I143*H143,2)</f>
        <v>54.399999999999999</v>
      </c>
      <c r="BL143" s="14" t="s">
        <v>129</v>
      </c>
      <c r="BM143" s="229" t="s">
        <v>601</v>
      </c>
    </row>
    <row r="144" s="2" customFormat="1" ht="16.5" customHeight="1">
      <c r="A144" s="29"/>
      <c r="B144" s="30"/>
      <c r="C144" s="231" t="s">
        <v>205</v>
      </c>
      <c r="D144" s="231" t="s">
        <v>255</v>
      </c>
      <c r="E144" s="232" t="s">
        <v>602</v>
      </c>
      <c r="F144" s="233" t="s">
        <v>603</v>
      </c>
      <c r="G144" s="234" t="s">
        <v>303</v>
      </c>
      <c r="H144" s="235">
        <v>80</v>
      </c>
      <c r="I144" s="236">
        <v>6.1299999999999999</v>
      </c>
      <c r="J144" s="236">
        <f>ROUND(I144*H144,2)</f>
        <v>490.39999999999998</v>
      </c>
      <c r="K144" s="237"/>
      <c r="L144" s="238"/>
      <c r="M144" s="239" t="s">
        <v>1</v>
      </c>
      <c r="N144" s="240" t="s">
        <v>43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140</v>
      </c>
      <c r="AT144" s="229" t="s">
        <v>255</v>
      </c>
      <c r="AU144" s="229" t="s">
        <v>85</v>
      </c>
      <c r="AY144" s="14" t="s">
        <v>123</v>
      </c>
      <c r="BE144" s="230">
        <f>IF(N144="základná",J144,0)</f>
        <v>0</v>
      </c>
      <c r="BF144" s="230">
        <f>IF(N144="znížená",J144,0)</f>
        <v>490.39999999999998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130</v>
      </c>
      <c r="BK144" s="230">
        <f>ROUND(I144*H144,2)</f>
        <v>490.39999999999998</v>
      </c>
      <c r="BL144" s="14" t="s">
        <v>129</v>
      </c>
      <c r="BM144" s="229" t="s">
        <v>604</v>
      </c>
    </row>
    <row r="145" s="2" customFormat="1" ht="16.5" customHeight="1">
      <c r="A145" s="29"/>
      <c r="B145" s="30"/>
      <c r="C145" s="218" t="s">
        <v>169</v>
      </c>
      <c r="D145" s="218" t="s">
        <v>125</v>
      </c>
      <c r="E145" s="219" t="s">
        <v>605</v>
      </c>
      <c r="F145" s="220" t="s">
        <v>606</v>
      </c>
      <c r="G145" s="221" t="s">
        <v>607</v>
      </c>
      <c r="H145" s="222">
        <v>1</v>
      </c>
      <c r="I145" s="223">
        <v>168.75</v>
      </c>
      <c r="J145" s="223">
        <f>ROUND(I145*H145,2)</f>
        <v>168.75</v>
      </c>
      <c r="K145" s="224"/>
      <c r="L145" s="35"/>
      <c r="M145" s="225" t="s">
        <v>1</v>
      </c>
      <c r="N145" s="226" t="s">
        <v>43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129</v>
      </c>
      <c r="AT145" s="229" t="s">
        <v>125</v>
      </c>
      <c r="AU145" s="229" t="s">
        <v>85</v>
      </c>
      <c r="AY145" s="14" t="s">
        <v>123</v>
      </c>
      <c r="BE145" s="230">
        <f>IF(N145="základná",J145,0)</f>
        <v>0</v>
      </c>
      <c r="BF145" s="230">
        <f>IF(N145="znížená",J145,0)</f>
        <v>168.75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130</v>
      </c>
      <c r="BK145" s="230">
        <f>ROUND(I145*H145,2)</f>
        <v>168.75</v>
      </c>
      <c r="BL145" s="14" t="s">
        <v>129</v>
      </c>
      <c r="BM145" s="229" t="s">
        <v>608</v>
      </c>
    </row>
    <row r="146" s="2" customFormat="1" ht="16.5" customHeight="1">
      <c r="A146" s="29"/>
      <c r="B146" s="30"/>
      <c r="C146" s="218" t="s">
        <v>212</v>
      </c>
      <c r="D146" s="218" t="s">
        <v>125</v>
      </c>
      <c r="E146" s="219" t="s">
        <v>609</v>
      </c>
      <c r="F146" s="220" t="s">
        <v>610</v>
      </c>
      <c r="G146" s="221" t="s">
        <v>607</v>
      </c>
      <c r="H146" s="222">
        <v>1</v>
      </c>
      <c r="I146" s="223">
        <v>168.75</v>
      </c>
      <c r="J146" s="223">
        <f>ROUND(I146*H146,2)</f>
        <v>168.75</v>
      </c>
      <c r="K146" s="224"/>
      <c r="L146" s="35"/>
      <c r="M146" s="225" t="s">
        <v>1</v>
      </c>
      <c r="N146" s="226" t="s">
        <v>43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129</v>
      </c>
      <c r="AT146" s="229" t="s">
        <v>125</v>
      </c>
      <c r="AU146" s="229" t="s">
        <v>85</v>
      </c>
      <c r="AY146" s="14" t="s">
        <v>123</v>
      </c>
      <c r="BE146" s="230">
        <f>IF(N146="základná",J146,0)</f>
        <v>0</v>
      </c>
      <c r="BF146" s="230">
        <f>IF(N146="znížená",J146,0)</f>
        <v>168.75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130</v>
      </c>
      <c r="BK146" s="230">
        <f>ROUND(I146*H146,2)</f>
        <v>168.75</v>
      </c>
      <c r="BL146" s="14" t="s">
        <v>129</v>
      </c>
      <c r="BM146" s="229" t="s">
        <v>611</v>
      </c>
    </row>
    <row r="147" s="2" customFormat="1" ht="16.5" customHeight="1">
      <c r="A147" s="29"/>
      <c r="B147" s="30"/>
      <c r="C147" s="218" t="s">
        <v>173</v>
      </c>
      <c r="D147" s="218" t="s">
        <v>125</v>
      </c>
      <c r="E147" s="219" t="s">
        <v>612</v>
      </c>
      <c r="F147" s="220" t="s">
        <v>613</v>
      </c>
      <c r="G147" s="221" t="s">
        <v>614</v>
      </c>
      <c r="H147" s="222">
        <v>8</v>
      </c>
      <c r="I147" s="223">
        <v>22.5</v>
      </c>
      <c r="J147" s="223">
        <f>ROUND(I147*H147,2)</f>
        <v>180</v>
      </c>
      <c r="K147" s="224"/>
      <c r="L147" s="35"/>
      <c r="M147" s="225" t="s">
        <v>1</v>
      </c>
      <c r="N147" s="226" t="s">
        <v>43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129</v>
      </c>
      <c r="AT147" s="229" t="s">
        <v>125</v>
      </c>
      <c r="AU147" s="229" t="s">
        <v>85</v>
      </c>
      <c r="AY147" s="14" t="s">
        <v>123</v>
      </c>
      <c r="BE147" s="230">
        <f>IF(N147="základná",J147,0)</f>
        <v>0</v>
      </c>
      <c r="BF147" s="230">
        <f>IF(N147="znížená",J147,0)</f>
        <v>180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130</v>
      </c>
      <c r="BK147" s="230">
        <f>ROUND(I147*H147,2)</f>
        <v>180</v>
      </c>
      <c r="BL147" s="14" t="s">
        <v>129</v>
      </c>
      <c r="BM147" s="229" t="s">
        <v>615</v>
      </c>
    </row>
    <row r="148" s="2" customFormat="1" ht="16.5" customHeight="1">
      <c r="A148" s="29"/>
      <c r="B148" s="30"/>
      <c r="C148" s="218" t="s">
        <v>219</v>
      </c>
      <c r="D148" s="218" t="s">
        <v>125</v>
      </c>
      <c r="E148" s="219" t="s">
        <v>616</v>
      </c>
      <c r="F148" s="220" t="s">
        <v>617</v>
      </c>
      <c r="G148" s="221" t="s">
        <v>614</v>
      </c>
      <c r="H148" s="222">
        <v>8</v>
      </c>
      <c r="I148" s="223">
        <v>27.5</v>
      </c>
      <c r="J148" s="223">
        <f>ROUND(I148*H148,2)</f>
        <v>220</v>
      </c>
      <c r="K148" s="224"/>
      <c r="L148" s="35"/>
      <c r="M148" s="225" t="s">
        <v>1</v>
      </c>
      <c r="N148" s="226" t="s">
        <v>43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129</v>
      </c>
      <c r="AT148" s="229" t="s">
        <v>125</v>
      </c>
      <c r="AU148" s="229" t="s">
        <v>85</v>
      </c>
      <c r="AY148" s="14" t="s">
        <v>123</v>
      </c>
      <c r="BE148" s="230">
        <f>IF(N148="základná",J148,0)</f>
        <v>0</v>
      </c>
      <c r="BF148" s="230">
        <f>IF(N148="znížená",J148,0)</f>
        <v>220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130</v>
      </c>
      <c r="BK148" s="230">
        <f>ROUND(I148*H148,2)</f>
        <v>220</v>
      </c>
      <c r="BL148" s="14" t="s">
        <v>129</v>
      </c>
      <c r="BM148" s="229" t="s">
        <v>618</v>
      </c>
    </row>
    <row r="149" s="2" customFormat="1" ht="16.5" customHeight="1">
      <c r="A149" s="29"/>
      <c r="B149" s="30"/>
      <c r="C149" s="218" t="s">
        <v>176</v>
      </c>
      <c r="D149" s="218" t="s">
        <v>125</v>
      </c>
      <c r="E149" s="219" t="s">
        <v>619</v>
      </c>
      <c r="F149" s="220" t="s">
        <v>620</v>
      </c>
      <c r="G149" s="221" t="s">
        <v>607</v>
      </c>
      <c r="H149" s="222">
        <v>5</v>
      </c>
      <c r="I149" s="223">
        <v>168.75</v>
      </c>
      <c r="J149" s="223">
        <f>ROUND(I149*H149,2)</f>
        <v>843.75</v>
      </c>
      <c r="K149" s="224"/>
      <c r="L149" s="35"/>
      <c r="M149" s="225" t="s">
        <v>1</v>
      </c>
      <c r="N149" s="226" t="s">
        <v>43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129</v>
      </c>
      <c r="AT149" s="229" t="s">
        <v>125</v>
      </c>
      <c r="AU149" s="229" t="s">
        <v>85</v>
      </c>
      <c r="AY149" s="14" t="s">
        <v>123</v>
      </c>
      <c r="BE149" s="230">
        <f>IF(N149="základná",J149,0)</f>
        <v>0</v>
      </c>
      <c r="BF149" s="230">
        <f>IF(N149="znížená",J149,0)</f>
        <v>843.75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130</v>
      </c>
      <c r="BK149" s="230">
        <f>ROUND(I149*H149,2)</f>
        <v>843.75</v>
      </c>
      <c r="BL149" s="14" t="s">
        <v>129</v>
      </c>
      <c r="BM149" s="229" t="s">
        <v>621</v>
      </c>
    </row>
    <row r="150" s="2" customFormat="1" ht="16.5" customHeight="1">
      <c r="A150" s="29"/>
      <c r="B150" s="30"/>
      <c r="C150" s="218" t="s">
        <v>226</v>
      </c>
      <c r="D150" s="218" t="s">
        <v>125</v>
      </c>
      <c r="E150" s="219" t="s">
        <v>622</v>
      </c>
      <c r="F150" s="220" t="s">
        <v>623</v>
      </c>
      <c r="G150" s="221" t="s">
        <v>614</v>
      </c>
      <c r="H150" s="222">
        <v>2</v>
      </c>
      <c r="I150" s="223">
        <v>18.75</v>
      </c>
      <c r="J150" s="223">
        <f>ROUND(I150*H150,2)</f>
        <v>37.5</v>
      </c>
      <c r="K150" s="224"/>
      <c r="L150" s="35"/>
      <c r="M150" s="225" t="s">
        <v>1</v>
      </c>
      <c r="N150" s="226" t="s">
        <v>43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129</v>
      </c>
      <c r="AT150" s="229" t="s">
        <v>125</v>
      </c>
      <c r="AU150" s="229" t="s">
        <v>85</v>
      </c>
      <c r="AY150" s="14" t="s">
        <v>123</v>
      </c>
      <c r="BE150" s="230">
        <f>IF(N150="základná",J150,0)</f>
        <v>0</v>
      </c>
      <c r="BF150" s="230">
        <f>IF(N150="znížená",J150,0)</f>
        <v>37.5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130</v>
      </c>
      <c r="BK150" s="230">
        <f>ROUND(I150*H150,2)</f>
        <v>37.5</v>
      </c>
      <c r="BL150" s="14" t="s">
        <v>129</v>
      </c>
      <c r="BM150" s="229" t="s">
        <v>624</v>
      </c>
    </row>
    <row r="151" s="2" customFormat="1" ht="16.5" customHeight="1">
      <c r="A151" s="29"/>
      <c r="B151" s="30"/>
      <c r="C151" s="218" t="s">
        <v>180</v>
      </c>
      <c r="D151" s="218" t="s">
        <v>125</v>
      </c>
      <c r="E151" s="219" t="s">
        <v>625</v>
      </c>
      <c r="F151" s="220" t="s">
        <v>626</v>
      </c>
      <c r="G151" s="221" t="s">
        <v>614</v>
      </c>
      <c r="H151" s="222">
        <v>2</v>
      </c>
      <c r="I151" s="223">
        <v>18.75</v>
      </c>
      <c r="J151" s="223">
        <f>ROUND(I151*H151,2)</f>
        <v>37.5</v>
      </c>
      <c r="K151" s="224"/>
      <c r="L151" s="35"/>
      <c r="M151" s="225" t="s">
        <v>1</v>
      </c>
      <c r="N151" s="226" t="s">
        <v>43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129</v>
      </c>
      <c r="AT151" s="229" t="s">
        <v>125</v>
      </c>
      <c r="AU151" s="229" t="s">
        <v>85</v>
      </c>
      <c r="AY151" s="14" t="s">
        <v>123</v>
      </c>
      <c r="BE151" s="230">
        <f>IF(N151="základná",J151,0)</f>
        <v>0</v>
      </c>
      <c r="BF151" s="230">
        <f>IF(N151="znížená",J151,0)</f>
        <v>37.5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130</v>
      </c>
      <c r="BK151" s="230">
        <f>ROUND(I151*H151,2)</f>
        <v>37.5</v>
      </c>
      <c r="BL151" s="14" t="s">
        <v>129</v>
      </c>
      <c r="BM151" s="229" t="s">
        <v>627</v>
      </c>
    </row>
    <row r="152" s="2" customFormat="1" ht="24.15" customHeight="1">
      <c r="A152" s="29"/>
      <c r="B152" s="30"/>
      <c r="C152" s="218" t="s">
        <v>233</v>
      </c>
      <c r="D152" s="218" t="s">
        <v>125</v>
      </c>
      <c r="E152" s="219" t="s">
        <v>628</v>
      </c>
      <c r="F152" s="220" t="s">
        <v>629</v>
      </c>
      <c r="G152" s="221" t="s">
        <v>133</v>
      </c>
      <c r="H152" s="222">
        <v>1</v>
      </c>
      <c r="I152" s="223">
        <v>750</v>
      </c>
      <c r="J152" s="223">
        <f>ROUND(I152*H152,2)</f>
        <v>750</v>
      </c>
      <c r="K152" s="224"/>
      <c r="L152" s="35"/>
      <c r="M152" s="225" t="s">
        <v>1</v>
      </c>
      <c r="N152" s="226" t="s">
        <v>43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129</v>
      </c>
      <c r="AT152" s="229" t="s">
        <v>125</v>
      </c>
      <c r="AU152" s="229" t="s">
        <v>85</v>
      </c>
      <c r="AY152" s="14" t="s">
        <v>123</v>
      </c>
      <c r="BE152" s="230">
        <f>IF(N152="základná",J152,0)</f>
        <v>0</v>
      </c>
      <c r="BF152" s="230">
        <f>IF(N152="znížená",J152,0)</f>
        <v>750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130</v>
      </c>
      <c r="BK152" s="230">
        <f>ROUND(I152*H152,2)</f>
        <v>750</v>
      </c>
      <c r="BL152" s="14" t="s">
        <v>129</v>
      </c>
      <c r="BM152" s="229" t="s">
        <v>630</v>
      </c>
    </row>
    <row r="153" s="2" customFormat="1" ht="16.5" customHeight="1">
      <c r="A153" s="29"/>
      <c r="B153" s="30"/>
      <c r="C153" s="218" t="s">
        <v>183</v>
      </c>
      <c r="D153" s="218" t="s">
        <v>125</v>
      </c>
      <c r="E153" s="219" t="s">
        <v>631</v>
      </c>
      <c r="F153" s="220" t="s">
        <v>632</v>
      </c>
      <c r="G153" s="221" t="s">
        <v>614</v>
      </c>
      <c r="H153" s="222">
        <v>32</v>
      </c>
      <c r="I153" s="223">
        <v>15</v>
      </c>
      <c r="J153" s="223">
        <f>ROUND(I153*H153,2)</f>
        <v>480</v>
      </c>
      <c r="K153" s="224"/>
      <c r="L153" s="35"/>
      <c r="M153" s="225" t="s">
        <v>1</v>
      </c>
      <c r="N153" s="226" t="s">
        <v>43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129</v>
      </c>
      <c r="AT153" s="229" t="s">
        <v>125</v>
      </c>
      <c r="AU153" s="229" t="s">
        <v>85</v>
      </c>
      <c r="AY153" s="14" t="s">
        <v>123</v>
      </c>
      <c r="BE153" s="230">
        <f>IF(N153="základná",J153,0)</f>
        <v>0</v>
      </c>
      <c r="BF153" s="230">
        <f>IF(N153="znížená",J153,0)</f>
        <v>480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130</v>
      </c>
      <c r="BK153" s="230">
        <f>ROUND(I153*H153,2)</f>
        <v>480</v>
      </c>
      <c r="BL153" s="14" t="s">
        <v>129</v>
      </c>
      <c r="BM153" s="229" t="s">
        <v>633</v>
      </c>
    </row>
    <row r="154" s="2" customFormat="1" ht="24.15" customHeight="1">
      <c r="A154" s="29"/>
      <c r="B154" s="30"/>
      <c r="C154" s="218" t="s">
        <v>240</v>
      </c>
      <c r="D154" s="218" t="s">
        <v>125</v>
      </c>
      <c r="E154" s="219" t="s">
        <v>634</v>
      </c>
      <c r="F154" s="220" t="s">
        <v>635</v>
      </c>
      <c r="G154" s="221" t="s">
        <v>614</v>
      </c>
      <c r="H154" s="222">
        <v>1</v>
      </c>
      <c r="I154" s="223">
        <v>437.5</v>
      </c>
      <c r="J154" s="223">
        <f>ROUND(I154*H154,2)</f>
        <v>437.5</v>
      </c>
      <c r="K154" s="224"/>
      <c r="L154" s="35"/>
      <c r="M154" s="225" t="s">
        <v>1</v>
      </c>
      <c r="N154" s="226" t="s">
        <v>43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129</v>
      </c>
      <c r="AT154" s="229" t="s">
        <v>125</v>
      </c>
      <c r="AU154" s="229" t="s">
        <v>85</v>
      </c>
      <c r="AY154" s="14" t="s">
        <v>123</v>
      </c>
      <c r="BE154" s="230">
        <f>IF(N154="základná",J154,0)</f>
        <v>0</v>
      </c>
      <c r="BF154" s="230">
        <f>IF(N154="znížená",J154,0)</f>
        <v>437.5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130</v>
      </c>
      <c r="BK154" s="230">
        <f>ROUND(I154*H154,2)</f>
        <v>437.5</v>
      </c>
      <c r="BL154" s="14" t="s">
        <v>129</v>
      </c>
      <c r="BM154" s="229" t="s">
        <v>636</v>
      </c>
    </row>
    <row r="155" s="2" customFormat="1" ht="16.5" customHeight="1">
      <c r="A155" s="29"/>
      <c r="B155" s="30"/>
      <c r="C155" s="231" t="s">
        <v>187</v>
      </c>
      <c r="D155" s="231" t="s">
        <v>255</v>
      </c>
      <c r="E155" s="232" t="s">
        <v>637</v>
      </c>
      <c r="F155" s="233" t="s">
        <v>638</v>
      </c>
      <c r="G155" s="234" t="s">
        <v>49</v>
      </c>
      <c r="H155" s="235">
        <v>1</v>
      </c>
      <c r="I155" s="236">
        <v>937.5</v>
      </c>
      <c r="J155" s="236">
        <f>ROUND(I155*H155,2)</f>
        <v>937.5</v>
      </c>
      <c r="K155" s="237"/>
      <c r="L155" s="238"/>
      <c r="M155" s="239" t="s">
        <v>1</v>
      </c>
      <c r="N155" s="240" t="s">
        <v>43</v>
      </c>
      <c r="O155" s="227">
        <v>0</v>
      </c>
      <c r="P155" s="227">
        <f>O155*H155</f>
        <v>0</v>
      </c>
      <c r="Q155" s="227">
        <v>0.001</v>
      </c>
      <c r="R155" s="227">
        <f>Q155*H155</f>
        <v>0.001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140</v>
      </c>
      <c r="AT155" s="229" t="s">
        <v>255</v>
      </c>
      <c r="AU155" s="229" t="s">
        <v>85</v>
      </c>
      <c r="AY155" s="14" t="s">
        <v>123</v>
      </c>
      <c r="BE155" s="230">
        <f>IF(N155="základná",J155,0)</f>
        <v>0</v>
      </c>
      <c r="BF155" s="230">
        <f>IF(N155="znížená",J155,0)</f>
        <v>937.5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130</v>
      </c>
      <c r="BK155" s="230">
        <f>ROUND(I155*H155,2)</f>
        <v>937.5</v>
      </c>
      <c r="BL155" s="14" t="s">
        <v>129</v>
      </c>
      <c r="BM155" s="229" t="s">
        <v>639</v>
      </c>
    </row>
    <row r="156" s="2" customFormat="1" ht="16.5" customHeight="1">
      <c r="A156" s="29"/>
      <c r="B156" s="30"/>
      <c r="C156" s="231" t="s">
        <v>247</v>
      </c>
      <c r="D156" s="231" t="s">
        <v>255</v>
      </c>
      <c r="E156" s="232" t="s">
        <v>640</v>
      </c>
      <c r="F156" s="233" t="s">
        <v>641</v>
      </c>
      <c r="G156" s="234" t="s">
        <v>49</v>
      </c>
      <c r="H156" s="235">
        <v>1</v>
      </c>
      <c r="I156" s="236">
        <v>125</v>
      </c>
      <c r="J156" s="236">
        <f>ROUND(I156*H156,2)</f>
        <v>125</v>
      </c>
      <c r="K156" s="237"/>
      <c r="L156" s="238"/>
      <c r="M156" s="239" t="s">
        <v>1</v>
      </c>
      <c r="N156" s="240" t="s">
        <v>43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140</v>
      </c>
      <c r="AT156" s="229" t="s">
        <v>255</v>
      </c>
      <c r="AU156" s="229" t="s">
        <v>85</v>
      </c>
      <c r="AY156" s="14" t="s">
        <v>123</v>
      </c>
      <c r="BE156" s="230">
        <f>IF(N156="základná",J156,0)</f>
        <v>0</v>
      </c>
      <c r="BF156" s="230">
        <f>IF(N156="znížená",J156,0)</f>
        <v>125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130</v>
      </c>
      <c r="BK156" s="230">
        <f>ROUND(I156*H156,2)</f>
        <v>125</v>
      </c>
      <c r="BL156" s="14" t="s">
        <v>129</v>
      </c>
      <c r="BM156" s="229" t="s">
        <v>642</v>
      </c>
    </row>
    <row r="157" s="2" customFormat="1" ht="16.5" customHeight="1">
      <c r="A157" s="29"/>
      <c r="B157" s="30"/>
      <c r="C157" s="231" t="s">
        <v>190</v>
      </c>
      <c r="D157" s="231" t="s">
        <v>255</v>
      </c>
      <c r="E157" s="232" t="s">
        <v>643</v>
      </c>
      <c r="F157" s="233" t="s">
        <v>644</v>
      </c>
      <c r="G157" s="234" t="s">
        <v>49</v>
      </c>
      <c r="H157" s="235">
        <v>1</v>
      </c>
      <c r="I157" s="236">
        <v>125</v>
      </c>
      <c r="J157" s="236">
        <f>ROUND(I157*H157,2)</f>
        <v>125</v>
      </c>
      <c r="K157" s="237"/>
      <c r="L157" s="238"/>
      <c r="M157" s="239" t="s">
        <v>1</v>
      </c>
      <c r="N157" s="240" t="s">
        <v>43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140</v>
      </c>
      <c r="AT157" s="229" t="s">
        <v>255</v>
      </c>
      <c r="AU157" s="229" t="s">
        <v>85</v>
      </c>
      <c r="AY157" s="14" t="s">
        <v>123</v>
      </c>
      <c r="BE157" s="230">
        <f>IF(N157="základná",J157,0)</f>
        <v>0</v>
      </c>
      <c r="BF157" s="230">
        <f>IF(N157="znížená",J157,0)</f>
        <v>125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130</v>
      </c>
      <c r="BK157" s="230">
        <f>ROUND(I157*H157,2)</f>
        <v>125</v>
      </c>
      <c r="BL157" s="14" t="s">
        <v>129</v>
      </c>
      <c r="BM157" s="229" t="s">
        <v>645</v>
      </c>
    </row>
    <row r="158" s="12" customFormat="1" ht="25.92" customHeight="1">
      <c r="A158" s="12"/>
      <c r="B158" s="203"/>
      <c r="C158" s="204"/>
      <c r="D158" s="205" t="s">
        <v>76</v>
      </c>
      <c r="E158" s="206" t="s">
        <v>646</v>
      </c>
      <c r="F158" s="206" t="s">
        <v>647</v>
      </c>
      <c r="G158" s="204"/>
      <c r="H158" s="204"/>
      <c r="I158" s="204"/>
      <c r="J158" s="207">
        <f>BK158</f>
        <v>4898.04</v>
      </c>
      <c r="K158" s="204"/>
      <c r="L158" s="208"/>
      <c r="M158" s="209"/>
      <c r="N158" s="210"/>
      <c r="O158" s="210"/>
      <c r="P158" s="211">
        <f>SUM(P159:P174)</f>
        <v>0</v>
      </c>
      <c r="Q158" s="210"/>
      <c r="R158" s="211">
        <f>SUM(R159:R174)</f>
        <v>10.52816</v>
      </c>
      <c r="S158" s="210"/>
      <c r="T158" s="212">
        <f>SUM(T159:T174)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85</v>
      </c>
      <c r="AT158" s="214" t="s">
        <v>76</v>
      </c>
      <c r="AU158" s="214" t="s">
        <v>77</v>
      </c>
      <c r="AY158" s="213" t="s">
        <v>123</v>
      </c>
      <c r="BK158" s="215">
        <f>SUM(BK159:BK174)</f>
        <v>4898.04</v>
      </c>
    </row>
    <row r="159" s="2" customFormat="1" ht="21.75" customHeight="1">
      <c r="A159" s="29"/>
      <c r="B159" s="30"/>
      <c r="C159" s="218" t="s">
        <v>254</v>
      </c>
      <c r="D159" s="218" t="s">
        <v>125</v>
      </c>
      <c r="E159" s="219" t="s">
        <v>648</v>
      </c>
      <c r="F159" s="220" t="s">
        <v>649</v>
      </c>
      <c r="G159" s="221" t="s">
        <v>303</v>
      </c>
      <c r="H159" s="222">
        <v>70</v>
      </c>
      <c r="I159" s="223">
        <v>22.5</v>
      </c>
      <c r="J159" s="223">
        <f>ROUND(I159*H159,2)</f>
        <v>1575</v>
      </c>
      <c r="K159" s="224"/>
      <c r="L159" s="35"/>
      <c r="M159" s="225" t="s">
        <v>1</v>
      </c>
      <c r="N159" s="226" t="s">
        <v>43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129</v>
      </c>
      <c r="AT159" s="229" t="s">
        <v>125</v>
      </c>
      <c r="AU159" s="229" t="s">
        <v>85</v>
      </c>
      <c r="AY159" s="14" t="s">
        <v>123</v>
      </c>
      <c r="BE159" s="230">
        <f>IF(N159="základná",J159,0)</f>
        <v>0</v>
      </c>
      <c r="BF159" s="230">
        <f>IF(N159="znížená",J159,0)</f>
        <v>1575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130</v>
      </c>
      <c r="BK159" s="230">
        <f>ROUND(I159*H159,2)</f>
        <v>1575</v>
      </c>
      <c r="BL159" s="14" t="s">
        <v>129</v>
      </c>
      <c r="BM159" s="229" t="s">
        <v>650</v>
      </c>
    </row>
    <row r="160" s="2" customFormat="1" ht="21.75" customHeight="1">
      <c r="A160" s="29"/>
      <c r="B160" s="30"/>
      <c r="C160" s="218" t="s">
        <v>194</v>
      </c>
      <c r="D160" s="218" t="s">
        <v>125</v>
      </c>
      <c r="E160" s="219" t="s">
        <v>651</v>
      </c>
      <c r="F160" s="220" t="s">
        <v>652</v>
      </c>
      <c r="G160" s="221" t="s">
        <v>159</v>
      </c>
      <c r="H160" s="222">
        <v>4</v>
      </c>
      <c r="I160" s="223">
        <v>53.350000000000001</v>
      </c>
      <c r="J160" s="223">
        <f>ROUND(I160*H160,2)</f>
        <v>213.40000000000001</v>
      </c>
      <c r="K160" s="224"/>
      <c r="L160" s="35"/>
      <c r="M160" s="225" t="s">
        <v>1</v>
      </c>
      <c r="N160" s="226" t="s">
        <v>43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129</v>
      </c>
      <c r="AT160" s="229" t="s">
        <v>125</v>
      </c>
      <c r="AU160" s="229" t="s">
        <v>85</v>
      </c>
      <c r="AY160" s="14" t="s">
        <v>123</v>
      </c>
      <c r="BE160" s="230">
        <f>IF(N160="základná",J160,0)</f>
        <v>0</v>
      </c>
      <c r="BF160" s="230">
        <f>IF(N160="znížená",J160,0)</f>
        <v>213.40000000000001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130</v>
      </c>
      <c r="BK160" s="230">
        <f>ROUND(I160*H160,2)</f>
        <v>213.40000000000001</v>
      </c>
      <c r="BL160" s="14" t="s">
        <v>129</v>
      </c>
      <c r="BM160" s="229" t="s">
        <v>653</v>
      </c>
    </row>
    <row r="161" s="2" customFormat="1" ht="16.5" customHeight="1">
      <c r="A161" s="29"/>
      <c r="B161" s="30"/>
      <c r="C161" s="218" t="s">
        <v>263</v>
      </c>
      <c r="D161" s="218" t="s">
        <v>125</v>
      </c>
      <c r="E161" s="219" t="s">
        <v>654</v>
      </c>
      <c r="F161" s="220" t="s">
        <v>655</v>
      </c>
      <c r="G161" s="221" t="s">
        <v>133</v>
      </c>
      <c r="H161" s="222">
        <v>4</v>
      </c>
      <c r="I161" s="223">
        <v>80.25</v>
      </c>
      <c r="J161" s="223">
        <f>ROUND(I161*H161,2)</f>
        <v>321</v>
      </c>
      <c r="K161" s="224"/>
      <c r="L161" s="35"/>
      <c r="M161" s="225" t="s">
        <v>1</v>
      </c>
      <c r="N161" s="226" t="s">
        <v>43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129</v>
      </c>
      <c r="AT161" s="229" t="s">
        <v>125</v>
      </c>
      <c r="AU161" s="229" t="s">
        <v>85</v>
      </c>
      <c r="AY161" s="14" t="s">
        <v>123</v>
      </c>
      <c r="BE161" s="230">
        <f>IF(N161="základná",J161,0)</f>
        <v>0</v>
      </c>
      <c r="BF161" s="230">
        <f>IF(N161="znížená",J161,0)</f>
        <v>321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130</v>
      </c>
      <c r="BK161" s="230">
        <f>ROUND(I161*H161,2)</f>
        <v>321</v>
      </c>
      <c r="BL161" s="14" t="s">
        <v>129</v>
      </c>
      <c r="BM161" s="229" t="s">
        <v>656</v>
      </c>
    </row>
    <row r="162" s="2" customFormat="1" ht="16.5" customHeight="1">
      <c r="A162" s="29"/>
      <c r="B162" s="30"/>
      <c r="C162" s="218" t="s">
        <v>197</v>
      </c>
      <c r="D162" s="218" t="s">
        <v>125</v>
      </c>
      <c r="E162" s="219" t="s">
        <v>657</v>
      </c>
      <c r="F162" s="220" t="s">
        <v>658</v>
      </c>
      <c r="G162" s="221" t="s">
        <v>159</v>
      </c>
      <c r="H162" s="222">
        <v>4</v>
      </c>
      <c r="I162" s="223">
        <v>108.75</v>
      </c>
      <c r="J162" s="223">
        <f>ROUND(I162*H162,2)</f>
        <v>435</v>
      </c>
      <c r="K162" s="224"/>
      <c r="L162" s="35"/>
      <c r="M162" s="225" t="s">
        <v>1</v>
      </c>
      <c r="N162" s="226" t="s">
        <v>43</v>
      </c>
      <c r="O162" s="227">
        <v>0</v>
      </c>
      <c r="P162" s="227">
        <f>O162*H162</f>
        <v>0</v>
      </c>
      <c r="Q162" s="227">
        <v>2.5428199999999999</v>
      </c>
      <c r="R162" s="227">
        <f>Q162*H162</f>
        <v>10.171279999999999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129</v>
      </c>
      <c r="AT162" s="229" t="s">
        <v>125</v>
      </c>
      <c r="AU162" s="229" t="s">
        <v>85</v>
      </c>
      <c r="AY162" s="14" t="s">
        <v>123</v>
      </c>
      <c r="BE162" s="230">
        <f>IF(N162="základná",J162,0)</f>
        <v>0</v>
      </c>
      <c r="BF162" s="230">
        <f>IF(N162="znížená",J162,0)</f>
        <v>435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130</v>
      </c>
      <c r="BK162" s="230">
        <f>ROUND(I162*H162,2)</f>
        <v>435</v>
      </c>
      <c r="BL162" s="14" t="s">
        <v>129</v>
      </c>
      <c r="BM162" s="229" t="s">
        <v>659</v>
      </c>
    </row>
    <row r="163" s="2" customFormat="1" ht="16.5" customHeight="1">
      <c r="A163" s="29"/>
      <c r="B163" s="30"/>
      <c r="C163" s="218" t="s">
        <v>270</v>
      </c>
      <c r="D163" s="218" t="s">
        <v>125</v>
      </c>
      <c r="E163" s="219" t="s">
        <v>660</v>
      </c>
      <c r="F163" s="220" t="s">
        <v>661</v>
      </c>
      <c r="G163" s="221" t="s">
        <v>159</v>
      </c>
      <c r="H163" s="222">
        <v>1</v>
      </c>
      <c r="I163" s="223">
        <v>40</v>
      </c>
      <c r="J163" s="223">
        <f>ROUND(I163*H163,2)</f>
        <v>40</v>
      </c>
      <c r="K163" s="224"/>
      <c r="L163" s="35"/>
      <c r="M163" s="225" t="s">
        <v>1</v>
      </c>
      <c r="N163" s="226" t="s">
        <v>43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129</v>
      </c>
      <c r="AT163" s="229" t="s">
        <v>125</v>
      </c>
      <c r="AU163" s="229" t="s">
        <v>85</v>
      </c>
      <c r="AY163" s="14" t="s">
        <v>123</v>
      </c>
      <c r="BE163" s="230">
        <f>IF(N163="základná",J163,0)</f>
        <v>0</v>
      </c>
      <c r="BF163" s="230">
        <f>IF(N163="znížená",J163,0)</f>
        <v>40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130</v>
      </c>
      <c r="BK163" s="230">
        <f>ROUND(I163*H163,2)</f>
        <v>40</v>
      </c>
      <c r="BL163" s="14" t="s">
        <v>129</v>
      </c>
      <c r="BM163" s="229" t="s">
        <v>662</v>
      </c>
    </row>
    <row r="164" s="2" customFormat="1" ht="24.15" customHeight="1">
      <c r="A164" s="29"/>
      <c r="B164" s="30"/>
      <c r="C164" s="218" t="s">
        <v>201</v>
      </c>
      <c r="D164" s="218" t="s">
        <v>125</v>
      </c>
      <c r="E164" s="219" t="s">
        <v>663</v>
      </c>
      <c r="F164" s="220" t="s">
        <v>664</v>
      </c>
      <c r="G164" s="221" t="s">
        <v>133</v>
      </c>
      <c r="H164" s="222">
        <v>4</v>
      </c>
      <c r="I164" s="223">
        <v>122</v>
      </c>
      <c r="J164" s="223">
        <f>ROUND(I164*H164,2)</f>
        <v>488</v>
      </c>
      <c r="K164" s="224"/>
      <c r="L164" s="35"/>
      <c r="M164" s="225" t="s">
        <v>1</v>
      </c>
      <c r="N164" s="226" t="s">
        <v>43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129</v>
      </c>
      <c r="AT164" s="229" t="s">
        <v>125</v>
      </c>
      <c r="AU164" s="229" t="s">
        <v>85</v>
      </c>
      <c r="AY164" s="14" t="s">
        <v>123</v>
      </c>
      <c r="BE164" s="230">
        <f>IF(N164="základná",J164,0)</f>
        <v>0</v>
      </c>
      <c r="BF164" s="230">
        <f>IF(N164="znížená",J164,0)</f>
        <v>488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130</v>
      </c>
      <c r="BK164" s="230">
        <f>ROUND(I164*H164,2)</f>
        <v>488</v>
      </c>
      <c r="BL164" s="14" t="s">
        <v>129</v>
      </c>
      <c r="BM164" s="229" t="s">
        <v>665</v>
      </c>
    </row>
    <row r="165" s="2" customFormat="1" ht="16.5" customHeight="1">
      <c r="A165" s="29"/>
      <c r="B165" s="30"/>
      <c r="C165" s="218" t="s">
        <v>277</v>
      </c>
      <c r="D165" s="218" t="s">
        <v>125</v>
      </c>
      <c r="E165" s="219" t="s">
        <v>666</v>
      </c>
      <c r="F165" s="220" t="s">
        <v>667</v>
      </c>
      <c r="G165" s="221" t="s">
        <v>133</v>
      </c>
      <c r="H165" s="222">
        <v>8</v>
      </c>
      <c r="I165" s="223">
        <v>9.25</v>
      </c>
      <c r="J165" s="223">
        <f>ROUND(I165*H165,2)</f>
        <v>74</v>
      </c>
      <c r="K165" s="224"/>
      <c r="L165" s="35"/>
      <c r="M165" s="225" t="s">
        <v>1</v>
      </c>
      <c r="N165" s="226" t="s">
        <v>43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129</v>
      </c>
      <c r="AT165" s="229" t="s">
        <v>125</v>
      </c>
      <c r="AU165" s="229" t="s">
        <v>85</v>
      </c>
      <c r="AY165" s="14" t="s">
        <v>123</v>
      </c>
      <c r="BE165" s="230">
        <f>IF(N165="základná",J165,0)</f>
        <v>0</v>
      </c>
      <c r="BF165" s="230">
        <f>IF(N165="znížená",J165,0)</f>
        <v>74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130</v>
      </c>
      <c r="BK165" s="230">
        <f>ROUND(I165*H165,2)</f>
        <v>74</v>
      </c>
      <c r="BL165" s="14" t="s">
        <v>129</v>
      </c>
      <c r="BM165" s="229" t="s">
        <v>668</v>
      </c>
    </row>
    <row r="166" s="2" customFormat="1" ht="21.75" customHeight="1">
      <c r="A166" s="29"/>
      <c r="B166" s="30"/>
      <c r="C166" s="218" t="s">
        <v>204</v>
      </c>
      <c r="D166" s="218" t="s">
        <v>125</v>
      </c>
      <c r="E166" s="219" t="s">
        <v>669</v>
      </c>
      <c r="F166" s="220" t="s">
        <v>670</v>
      </c>
      <c r="G166" s="221" t="s">
        <v>303</v>
      </c>
      <c r="H166" s="222">
        <v>40</v>
      </c>
      <c r="I166" s="223">
        <v>11</v>
      </c>
      <c r="J166" s="223">
        <f>ROUND(I166*H166,2)</f>
        <v>440</v>
      </c>
      <c r="K166" s="224"/>
      <c r="L166" s="35"/>
      <c r="M166" s="225" t="s">
        <v>1</v>
      </c>
      <c r="N166" s="226" t="s">
        <v>43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129</v>
      </c>
      <c r="AT166" s="229" t="s">
        <v>125</v>
      </c>
      <c r="AU166" s="229" t="s">
        <v>85</v>
      </c>
      <c r="AY166" s="14" t="s">
        <v>123</v>
      </c>
      <c r="BE166" s="230">
        <f>IF(N166="základná",J166,0)</f>
        <v>0</v>
      </c>
      <c r="BF166" s="230">
        <f>IF(N166="znížená",J166,0)</f>
        <v>440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130</v>
      </c>
      <c r="BK166" s="230">
        <f>ROUND(I166*H166,2)</f>
        <v>440</v>
      </c>
      <c r="BL166" s="14" t="s">
        <v>129</v>
      </c>
      <c r="BM166" s="229" t="s">
        <v>671</v>
      </c>
    </row>
    <row r="167" s="2" customFormat="1" ht="21.75" customHeight="1">
      <c r="A167" s="29"/>
      <c r="B167" s="30"/>
      <c r="C167" s="218" t="s">
        <v>285</v>
      </c>
      <c r="D167" s="218" t="s">
        <v>125</v>
      </c>
      <c r="E167" s="219" t="s">
        <v>672</v>
      </c>
      <c r="F167" s="220" t="s">
        <v>673</v>
      </c>
      <c r="G167" s="221" t="s">
        <v>303</v>
      </c>
      <c r="H167" s="222">
        <v>24</v>
      </c>
      <c r="I167" s="223">
        <v>19.329999999999998</v>
      </c>
      <c r="J167" s="223">
        <f>ROUND(I167*H167,2)</f>
        <v>463.92000000000002</v>
      </c>
      <c r="K167" s="224"/>
      <c r="L167" s="35"/>
      <c r="M167" s="225" t="s">
        <v>1</v>
      </c>
      <c r="N167" s="226" t="s">
        <v>43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129</v>
      </c>
      <c r="AT167" s="229" t="s">
        <v>125</v>
      </c>
      <c r="AU167" s="229" t="s">
        <v>85</v>
      </c>
      <c r="AY167" s="14" t="s">
        <v>123</v>
      </c>
      <c r="BE167" s="230">
        <f>IF(N167="základná",J167,0)</f>
        <v>0</v>
      </c>
      <c r="BF167" s="230">
        <f>IF(N167="znížená",J167,0)</f>
        <v>463.92000000000002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130</v>
      </c>
      <c r="BK167" s="230">
        <f>ROUND(I167*H167,2)</f>
        <v>463.92000000000002</v>
      </c>
      <c r="BL167" s="14" t="s">
        <v>129</v>
      </c>
      <c r="BM167" s="229" t="s">
        <v>674</v>
      </c>
    </row>
    <row r="168" s="2" customFormat="1" ht="24.15" customHeight="1">
      <c r="A168" s="29"/>
      <c r="B168" s="30"/>
      <c r="C168" s="231" t="s">
        <v>208</v>
      </c>
      <c r="D168" s="231" t="s">
        <v>255</v>
      </c>
      <c r="E168" s="232" t="s">
        <v>675</v>
      </c>
      <c r="F168" s="233" t="s">
        <v>676</v>
      </c>
      <c r="G168" s="234" t="s">
        <v>303</v>
      </c>
      <c r="H168" s="235">
        <v>24</v>
      </c>
      <c r="I168" s="236">
        <v>4.0300000000000002</v>
      </c>
      <c r="J168" s="236">
        <f>ROUND(I168*H168,2)</f>
        <v>96.719999999999999</v>
      </c>
      <c r="K168" s="237"/>
      <c r="L168" s="238"/>
      <c r="M168" s="239" t="s">
        <v>1</v>
      </c>
      <c r="N168" s="240" t="s">
        <v>43</v>
      </c>
      <c r="O168" s="227">
        <v>0</v>
      </c>
      <c r="P168" s="227">
        <f>O168*H168</f>
        <v>0</v>
      </c>
      <c r="Q168" s="227">
        <v>0.01487</v>
      </c>
      <c r="R168" s="227">
        <f>Q168*H168</f>
        <v>0.35687999999999998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140</v>
      </c>
      <c r="AT168" s="229" t="s">
        <v>255</v>
      </c>
      <c r="AU168" s="229" t="s">
        <v>85</v>
      </c>
      <c r="AY168" s="14" t="s">
        <v>123</v>
      </c>
      <c r="BE168" s="230">
        <f>IF(N168="základná",J168,0)</f>
        <v>0</v>
      </c>
      <c r="BF168" s="230">
        <f>IF(N168="znížená",J168,0)</f>
        <v>96.719999999999999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130</v>
      </c>
      <c r="BK168" s="230">
        <f>ROUND(I168*H168,2)</f>
        <v>96.719999999999999</v>
      </c>
      <c r="BL168" s="14" t="s">
        <v>129</v>
      </c>
      <c r="BM168" s="229" t="s">
        <v>677</v>
      </c>
    </row>
    <row r="169" s="2" customFormat="1" ht="21.75" customHeight="1">
      <c r="A169" s="29"/>
      <c r="B169" s="30"/>
      <c r="C169" s="218" t="s">
        <v>292</v>
      </c>
      <c r="D169" s="218" t="s">
        <v>125</v>
      </c>
      <c r="E169" s="219" t="s">
        <v>678</v>
      </c>
      <c r="F169" s="220" t="s">
        <v>679</v>
      </c>
      <c r="G169" s="221" t="s">
        <v>303</v>
      </c>
      <c r="H169" s="222">
        <v>40</v>
      </c>
      <c r="I169" s="223">
        <v>3.9900000000000002</v>
      </c>
      <c r="J169" s="223">
        <f>ROUND(I169*H169,2)</f>
        <v>159.59999999999999</v>
      </c>
      <c r="K169" s="224"/>
      <c r="L169" s="35"/>
      <c r="M169" s="225" t="s">
        <v>1</v>
      </c>
      <c r="N169" s="226" t="s">
        <v>43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129</v>
      </c>
      <c r="AT169" s="229" t="s">
        <v>125</v>
      </c>
      <c r="AU169" s="229" t="s">
        <v>85</v>
      </c>
      <c r="AY169" s="14" t="s">
        <v>123</v>
      </c>
      <c r="BE169" s="230">
        <f>IF(N169="základná",J169,0)</f>
        <v>0</v>
      </c>
      <c r="BF169" s="230">
        <f>IF(N169="znížená",J169,0)</f>
        <v>159.59999999999999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130</v>
      </c>
      <c r="BK169" s="230">
        <f>ROUND(I169*H169,2)</f>
        <v>159.59999999999999</v>
      </c>
      <c r="BL169" s="14" t="s">
        <v>129</v>
      </c>
      <c r="BM169" s="229" t="s">
        <v>680</v>
      </c>
    </row>
    <row r="170" s="2" customFormat="1" ht="24.15" customHeight="1">
      <c r="A170" s="29"/>
      <c r="B170" s="30"/>
      <c r="C170" s="218" t="s">
        <v>211</v>
      </c>
      <c r="D170" s="218" t="s">
        <v>125</v>
      </c>
      <c r="E170" s="219" t="s">
        <v>681</v>
      </c>
      <c r="F170" s="220" t="s">
        <v>682</v>
      </c>
      <c r="G170" s="221" t="s">
        <v>133</v>
      </c>
      <c r="H170" s="222">
        <v>1</v>
      </c>
      <c r="I170" s="223">
        <v>25.399999999999999</v>
      </c>
      <c r="J170" s="223">
        <f>ROUND(I170*H170,2)</f>
        <v>25.399999999999999</v>
      </c>
      <c r="K170" s="224"/>
      <c r="L170" s="35"/>
      <c r="M170" s="225" t="s">
        <v>1</v>
      </c>
      <c r="N170" s="226" t="s">
        <v>43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129</v>
      </c>
      <c r="AT170" s="229" t="s">
        <v>125</v>
      </c>
      <c r="AU170" s="229" t="s">
        <v>85</v>
      </c>
      <c r="AY170" s="14" t="s">
        <v>123</v>
      </c>
      <c r="BE170" s="230">
        <f>IF(N170="základná",J170,0)</f>
        <v>0</v>
      </c>
      <c r="BF170" s="230">
        <f>IF(N170="znížená",J170,0)</f>
        <v>25.399999999999999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130</v>
      </c>
      <c r="BK170" s="230">
        <f>ROUND(I170*H170,2)</f>
        <v>25.399999999999999</v>
      </c>
      <c r="BL170" s="14" t="s">
        <v>129</v>
      </c>
      <c r="BM170" s="229" t="s">
        <v>683</v>
      </c>
    </row>
    <row r="171" s="2" customFormat="1" ht="16.5" customHeight="1">
      <c r="A171" s="29"/>
      <c r="B171" s="30"/>
      <c r="C171" s="218" t="s">
        <v>300</v>
      </c>
      <c r="D171" s="218" t="s">
        <v>125</v>
      </c>
      <c r="E171" s="219" t="s">
        <v>684</v>
      </c>
      <c r="F171" s="220" t="s">
        <v>685</v>
      </c>
      <c r="G171" s="221" t="s">
        <v>303</v>
      </c>
      <c r="H171" s="222">
        <v>40</v>
      </c>
      <c r="I171" s="223">
        <v>1.44</v>
      </c>
      <c r="J171" s="223">
        <f>ROUND(I171*H171,2)</f>
        <v>57.600000000000001</v>
      </c>
      <c r="K171" s="224"/>
      <c r="L171" s="35"/>
      <c r="M171" s="225" t="s">
        <v>1</v>
      </c>
      <c r="N171" s="226" t="s">
        <v>43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129</v>
      </c>
      <c r="AT171" s="229" t="s">
        <v>125</v>
      </c>
      <c r="AU171" s="229" t="s">
        <v>85</v>
      </c>
      <c r="AY171" s="14" t="s">
        <v>123</v>
      </c>
      <c r="BE171" s="230">
        <f>IF(N171="základná",J171,0)</f>
        <v>0</v>
      </c>
      <c r="BF171" s="230">
        <f>IF(N171="znížená",J171,0)</f>
        <v>57.600000000000001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130</v>
      </c>
      <c r="BK171" s="230">
        <f>ROUND(I171*H171,2)</f>
        <v>57.600000000000001</v>
      </c>
      <c r="BL171" s="14" t="s">
        <v>129</v>
      </c>
      <c r="BM171" s="229" t="s">
        <v>686</v>
      </c>
    </row>
    <row r="172" s="2" customFormat="1" ht="24.15" customHeight="1">
      <c r="A172" s="29"/>
      <c r="B172" s="30"/>
      <c r="C172" s="218" t="s">
        <v>215</v>
      </c>
      <c r="D172" s="218" t="s">
        <v>125</v>
      </c>
      <c r="E172" s="219" t="s">
        <v>687</v>
      </c>
      <c r="F172" s="220" t="s">
        <v>688</v>
      </c>
      <c r="G172" s="221" t="s">
        <v>303</v>
      </c>
      <c r="H172" s="222">
        <v>24</v>
      </c>
      <c r="I172" s="223">
        <v>15.449999999999999</v>
      </c>
      <c r="J172" s="223">
        <f>ROUND(I172*H172,2)</f>
        <v>370.80000000000001</v>
      </c>
      <c r="K172" s="224"/>
      <c r="L172" s="35"/>
      <c r="M172" s="225" t="s">
        <v>1</v>
      </c>
      <c r="N172" s="226" t="s">
        <v>43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129</v>
      </c>
      <c r="AT172" s="229" t="s">
        <v>125</v>
      </c>
      <c r="AU172" s="229" t="s">
        <v>85</v>
      </c>
      <c r="AY172" s="14" t="s">
        <v>123</v>
      </c>
      <c r="BE172" s="230">
        <f>IF(N172="základná",J172,0)</f>
        <v>0</v>
      </c>
      <c r="BF172" s="230">
        <f>IF(N172="znížená",J172,0)</f>
        <v>370.80000000000001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130</v>
      </c>
      <c r="BK172" s="230">
        <f>ROUND(I172*H172,2)</f>
        <v>370.80000000000001</v>
      </c>
      <c r="BL172" s="14" t="s">
        <v>129</v>
      </c>
      <c r="BM172" s="229" t="s">
        <v>689</v>
      </c>
    </row>
    <row r="173" s="2" customFormat="1" ht="16.5" customHeight="1">
      <c r="A173" s="29"/>
      <c r="B173" s="30"/>
      <c r="C173" s="218" t="s">
        <v>309</v>
      </c>
      <c r="D173" s="218" t="s">
        <v>125</v>
      </c>
      <c r="E173" s="219" t="s">
        <v>690</v>
      </c>
      <c r="F173" s="220" t="s">
        <v>691</v>
      </c>
      <c r="G173" s="221" t="s">
        <v>303</v>
      </c>
      <c r="H173" s="222">
        <v>40</v>
      </c>
      <c r="I173" s="223">
        <v>2.0099999999999998</v>
      </c>
      <c r="J173" s="223">
        <f>ROUND(I173*H173,2)</f>
        <v>80.400000000000006</v>
      </c>
      <c r="K173" s="224"/>
      <c r="L173" s="35"/>
      <c r="M173" s="225" t="s">
        <v>1</v>
      </c>
      <c r="N173" s="226" t="s">
        <v>43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129</v>
      </c>
      <c r="AT173" s="229" t="s">
        <v>125</v>
      </c>
      <c r="AU173" s="229" t="s">
        <v>85</v>
      </c>
      <c r="AY173" s="14" t="s">
        <v>123</v>
      </c>
      <c r="BE173" s="230">
        <f>IF(N173="základná",J173,0)</f>
        <v>0</v>
      </c>
      <c r="BF173" s="230">
        <f>IF(N173="znížená",J173,0)</f>
        <v>80.400000000000006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130</v>
      </c>
      <c r="BK173" s="230">
        <f>ROUND(I173*H173,2)</f>
        <v>80.400000000000006</v>
      </c>
      <c r="BL173" s="14" t="s">
        <v>129</v>
      </c>
      <c r="BM173" s="229" t="s">
        <v>692</v>
      </c>
    </row>
    <row r="174" s="2" customFormat="1" ht="16.5" customHeight="1">
      <c r="A174" s="29"/>
      <c r="B174" s="30"/>
      <c r="C174" s="218" t="s">
        <v>218</v>
      </c>
      <c r="D174" s="218" t="s">
        <v>125</v>
      </c>
      <c r="E174" s="219" t="s">
        <v>693</v>
      </c>
      <c r="F174" s="220" t="s">
        <v>694</v>
      </c>
      <c r="G174" s="221" t="s">
        <v>144</v>
      </c>
      <c r="H174" s="222">
        <v>40</v>
      </c>
      <c r="I174" s="223">
        <v>1.4299999999999999</v>
      </c>
      <c r="J174" s="223">
        <f>ROUND(I174*H174,2)</f>
        <v>57.200000000000003</v>
      </c>
      <c r="K174" s="224"/>
      <c r="L174" s="35"/>
      <c r="M174" s="241" t="s">
        <v>1</v>
      </c>
      <c r="N174" s="242" t="s">
        <v>43</v>
      </c>
      <c r="O174" s="243">
        <v>0</v>
      </c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129</v>
      </c>
      <c r="AT174" s="229" t="s">
        <v>125</v>
      </c>
      <c r="AU174" s="229" t="s">
        <v>85</v>
      </c>
      <c r="AY174" s="14" t="s">
        <v>123</v>
      </c>
      <c r="BE174" s="230">
        <f>IF(N174="základná",J174,0)</f>
        <v>0</v>
      </c>
      <c r="BF174" s="230">
        <f>IF(N174="znížená",J174,0)</f>
        <v>57.200000000000003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130</v>
      </c>
      <c r="BK174" s="230">
        <f>ROUND(I174*H174,2)</f>
        <v>57.200000000000003</v>
      </c>
      <c r="BL174" s="14" t="s">
        <v>129</v>
      </c>
      <c r="BM174" s="229" t="s">
        <v>695</v>
      </c>
    </row>
    <row r="175" s="2" customFormat="1" ht="6.96" customHeight="1">
      <c r="A175" s="29"/>
      <c r="B175" s="62"/>
      <c r="C175" s="63"/>
      <c r="D175" s="63"/>
      <c r="E175" s="63"/>
      <c r="F175" s="63"/>
      <c r="G175" s="63"/>
      <c r="H175" s="63"/>
      <c r="I175" s="63"/>
      <c r="J175" s="63"/>
      <c r="K175" s="63"/>
      <c r="L175" s="35"/>
      <c r="M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</row>
  </sheetData>
  <sheetProtection sheet="1" autoFilter="0" formatColumns="0" formatRows="0" objects="1" scenarios="1" spinCount="100000" saltValue="6+pKnFwlCkbBH6wblKLi2lPvMHS8ZPpAdtUOC5R9dQu+WcQZ/uEST5+3zpJcxWVPuB5PK/ig0QjZOxhjhU+/Zw==" hashValue="XwIiAzaySKJR7jCpyd1l3rIM1pQTvKzDHMjwl02MM5vVCqSVzFT3DqwN7IU0bVtWuCNzNPjcq2CpbWoXKJBVBw==" algorithmName="SHA-512" password="CC35"/>
  <autoFilter ref="C118:K174"/>
  <mergeCells count="8">
    <mergeCell ref="E7:H7"/>
    <mergeCell ref="E9:H9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97E6D17CC1D74F9CDE318EA0AAD8A4" ma:contentTypeVersion="13" ma:contentTypeDescription="Umožňuje vytvoriť nový dokument." ma:contentTypeScope="" ma:versionID="4e43031382dfb31d541b9be681c13e5c">
  <xsd:schema xmlns:xsd="http://www.w3.org/2001/XMLSchema" xmlns:xs="http://www.w3.org/2001/XMLSchema" xmlns:p="http://schemas.microsoft.com/office/2006/metadata/properties" xmlns:ns2="9558ab76-2acc-482a-9624-a8399e0d5e2c" xmlns:ns3="06cb701f-4f70-4247-8269-e981ac0efa9a" targetNamespace="http://schemas.microsoft.com/office/2006/metadata/properties" ma:root="true" ma:fieldsID="9a45146f5fdb09b038685d26a60f1543" ns2:_="" ns3:_="">
    <xsd:import namespace="9558ab76-2acc-482a-9624-a8399e0d5e2c"/>
    <xsd:import namespace="06cb701f-4f70-4247-8269-e981ac0ef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58ab76-2acc-482a-9624-a8399e0d5e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cb701f-4f70-4247-8269-e981ac0efa9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8F2BF2-489A-40D1-B058-FBAEA4C3E7FA}"/>
</file>

<file path=customXml/itemProps2.xml><?xml version="1.0" encoding="utf-8"?>
<ds:datastoreItem xmlns:ds="http://schemas.openxmlformats.org/officeDocument/2006/customXml" ds:itemID="{5E90CB91-1743-453C-BD53-931795FE45D1}"/>
</file>

<file path=customXml/itemProps3.xml><?xml version="1.0" encoding="utf-8"?>
<ds:datastoreItem xmlns:ds="http://schemas.openxmlformats.org/officeDocument/2006/customXml" ds:itemID="{AF92680D-B540-419D-A351-8185B170595B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Ľuboš Hovan</dc:creator>
  <cp:lastModifiedBy>Ľuboš Hovan</cp:lastModifiedBy>
  <dcterms:created xsi:type="dcterms:W3CDTF">2021-11-18T09:23:49Z</dcterms:created>
  <dcterms:modified xsi:type="dcterms:W3CDTF">2021-11-18T09:23:54Z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0x010100C797E6D17CC1D74F9CDE318EA0AAD8A4</vt:lpwstr>
  </property>
</Properties>
</file>