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OŽP\Baranec\Cesty a chodníky-O+Ú\Opravy MK 2022\.podklady do VO I. etapa\2-cesta na Dukel. hrdinov ku garážam BD 325 a 327\"/>
    </mc:Choice>
  </mc:AlternateContent>
  <bookViews>
    <workbookView xWindow="-120" yWindow="-120" windowWidth="20730" windowHeight="11160" firstSheet="1" activeTab="1"/>
  </bookViews>
  <sheets>
    <sheet name="Rekapitulácia stavby" sheetId="1" state="veryHidden" r:id="rId1"/>
    <sheet name="9-MILO-11-2021-C - Oprava..." sheetId="2" r:id="rId2"/>
  </sheets>
  <definedNames>
    <definedName name="_xlnm._FilterDatabase" localSheetId="1" hidden="1">'9-MILO-11-2021-C - Oprava...'!$C$121:$K$142</definedName>
    <definedName name="_xlnm.Print_Titles" localSheetId="1">'9-MILO-11-2021-C - Oprava...'!$121:$121</definedName>
    <definedName name="_xlnm.Print_Titles" localSheetId="0">'Rekapitulácia stavby'!$92:$92</definedName>
    <definedName name="_xlnm.Print_Area" localSheetId="1">'9-MILO-11-2021-C - Oprava...'!$C$4:$J$76,'9-MILO-11-2021-C - Oprava...'!$C$82:$J$103,'9-MILO-11-2021-C - Oprava...'!$C$109:$J$142</definedName>
    <definedName name="_xlnm.Print_Area" localSheetId="0">'Rekapitulácia stavby'!$D$4:$AO$76,'Rekapitulácia stavby'!$C$82:$AQ$96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 s="1"/>
  <c r="J35" i="2"/>
  <c r="AX95" i="1" s="1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2" i="2"/>
  <c r="BH132" i="2"/>
  <c r="BG132" i="2"/>
  <c r="BE132" i="2"/>
  <c r="T132" i="2"/>
  <c r="T131" i="2" s="1"/>
  <c r="R132" i="2"/>
  <c r="R131" i="2" s="1"/>
  <c r="P132" i="2"/>
  <c r="P131" i="2" s="1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E114" i="2"/>
  <c r="E87" i="2"/>
  <c r="J92" i="2"/>
  <c r="J21" i="2"/>
  <c r="E21" i="2"/>
  <c r="J91" i="2" s="1"/>
  <c r="J20" i="2"/>
  <c r="J18" i="2"/>
  <c r="E18" i="2"/>
  <c r="F119" i="2" s="1"/>
  <c r="J17" i="2"/>
  <c r="F118" i="2"/>
  <c r="J12" i="2"/>
  <c r="J89" i="2"/>
  <c r="E85" i="2"/>
  <c r="L90" i="1"/>
  <c r="AM90" i="1"/>
  <c r="AM89" i="1"/>
  <c r="L89" i="1"/>
  <c r="AM87" i="1"/>
  <c r="L87" i="1"/>
  <c r="L85" i="1"/>
  <c r="L84" i="1"/>
  <c r="J142" i="2"/>
  <c r="AS94" i="1"/>
  <c r="BK136" i="2"/>
  <c r="BK132" i="2"/>
  <c r="J138" i="2"/>
  <c r="BK129" i="2"/>
  <c r="BK137" i="2"/>
  <c r="J128" i="2"/>
  <c r="J137" i="2"/>
  <c r="BK128" i="2"/>
  <c r="BK135" i="2"/>
  <c r="J141" i="2"/>
  <c r="J136" i="2"/>
  <c r="BK126" i="2"/>
  <c r="BK138" i="2"/>
  <c r="J129" i="2"/>
  <c r="J125" i="2"/>
  <c r="J135" i="2"/>
  <c r="BK130" i="2"/>
  <c r="J139" i="2"/>
  <c r="BK125" i="2"/>
  <c r="BK139" i="2"/>
  <c r="J132" i="2"/>
  <c r="BK141" i="2"/>
  <c r="J134" i="2"/>
  <c r="J126" i="2"/>
  <c r="BK134" i="2"/>
  <c r="BK142" i="2"/>
  <c r="J130" i="2"/>
  <c r="BK124" i="2" l="1"/>
  <c r="P127" i="2"/>
  <c r="R124" i="2"/>
  <c r="P133" i="2"/>
  <c r="P124" i="2"/>
  <c r="T127" i="2"/>
  <c r="T123" i="2" s="1"/>
  <c r="T122" i="2" s="1"/>
  <c r="T133" i="2"/>
  <c r="P140" i="2"/>
  <c r="BK127" i="2"/>
  <c r="J127" i="2" s="1"/>
  <c r="J99" i="2" s="1"/>
  <c r="BK133" i="2"/>
  <c r="J133" i="2"/>
  <c r="J101" i="2"/>
  <c r="BK140" i="2"/>
  <c r="J140" i="2"/>
  <c r="J102" i="2" s="1"/>
  <c r="R140" i="2"/>
  <c r="T124" i="2"/>
  <c r="R127" i="2"/>
  <c r="R133" i="2"/>
  <c r="T140" i="2"/>
  <c r="BK131" i="2"/>
  <c r="J131" i="2" s="1"/>
  <c r="J100" i="2" s="1"/>
  <c r="BF134" i="2"/>
  <c r="F91" i="2"/>
  <c r="BF125" i="2"/>
  <c r="BF128" i="2"/>
  <c r="F92" i="2"/>
  <c r="J118" i="2"/>
  <c r="BF126" i="2"/>
  <c r="E112" i="2"/>
  <c r="J116" i="2"/>
  <c r="J119" i="2"/>
  <c r="BF129" i="2"/>
  <c r="BF135" i="2"/>
  <c r="BF139" i="2"/>
  <c r="BF130" i="2"/>
  <c r="BF132" i="2"/>
  <c r="BF136" i="2"/>
  <c r="BF137" i="2"/>
  <c r="BF138" i="2"/>
  <c r="BF141" i="2"/>
  <c r="BF142" i="2"/>
  <c r="F37" i="2"/>
  <c r="BD95" i="1" s="1"/>
  <c r="BD94" i="1" s="1"/>
  <c r="W33" i="1" s="1"/>
  <c r="F35" i="2"/>
  <c r="BB95" i="1" s="1"/>
  <c r="BB94" i="1" s="1"/>
  <c r="AX94" i="1" s="1"/>
  <c r="F36" i="2"/>
  <c r="BC95" i="1" s="1"/>
  <c r="BC94" i="1" s="1"/>
  <c r="AY94" i="1" s="1"/>
  <c r="F33" i="2"/>
  <c r="AZ95" i="1" s="1"/>
  <c r="AZ94" i="1" s="1"/>
  <c r="W29" i="1" s="1"/>
  <c r="J33" i="2"/>
  <c r="AV95" i="1" s="1"/>
  <c r="R123" i="2" l="1"/>
  <c r="R122" i="2" s="1"/>
  <c r="P123" i="2"/>
  <c r="P122" i="2" s="1"/>
  <c r="AU95" i="1" s="1"/>
  <c r="AU94" i="1" s="1"/>
  <c r="BK123" i="2"/>
  <c r="J123" i="2"/>
  <c r="J97" i="2" s="1"/>
  <c r="J124" i="2"/>
  <c r="J98" i="2" s="1"/>
  <c r="W31" i="1"/>
  <c r="W32" i="1"/>
  <c r="J34" i="2"/>
  <c r="AW95" i="1" s="1"/>
  <c r="AT95" i="1" s="1"/>
  <c r="F34" i="2"/>
  <c r="BA95" i="1" s="1"/>
  <c r="BA94" i="1" s="1"/>
  <c r="AW94" i="1" s="1"/>
  <c r="AK30" i="1" s="1"/>
  <c r="AV94" i="1"/>
  <c r="AK29" i="1" s="1"/>
  <c r="BK122" i="2" l="1"/>
  <c r="J122" i="2" s="1"/>
  <c r="J96" i="2" s="1"/>
  <c r="AT94" i="1"/>
  <c r="W30" i="1"/>
  <c r="J30" i="2" l="1"/>
  <c r="AG95" i="1" s="1"/>
  <c r="AG94" i="1" s="1"/>
  <c r="AK26" i="1" s="1"/>
  <c r="AK35" i="1" s="1"/>
  <c r="AN94" i="1" l="1"/>
  <c r="J39" i="2"/>
  <c r="AN95" i="1"/>
</calcChain>
</file>

<file path=xl/sharedStrings.xml><?xml version="1.0" encoding="utf-8"?>
<sst xmlns="http://schemas.openxmlformats.org/spreadsheetml/2006/main" count="490" uniqueCount="175">
  <si>
    <t>Export Komplet</t>
  </si>
  <si>
    <t/>
  </si>
  <si>
    <t>2.0</t>
  </si>
  <si>
    <t>False</t>
  </si>
  <si>
    <t>{c7e1443d-a5a1-4611-b64e-5c615787ac5c}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</si>
  <si>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</si>
  <si>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</si>
  <si>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</si>
  <si>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</si>
  <si>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</si>
  <si>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</si>
  <si>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</si>
  <si>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IMPORT</t>
  </si>
  <si>
    <t>Stavba:</t>
  </si>
  <si>
    <t>8 - oprava cesty na Dukelských hrdinov ku garážam</t>
  </si>
  <si>
    <t>JKSO:</t>
  </si>
  <si>
    <t>KS:</t>
  </si>
  <si>
    <t>Miesto:</t>
  </si>
  <si>
    <t xml:space="preserve"> </t>
  </si>
  <si>
    <t>Dátum:</t>
  </si>
  <si>
    <t>3. 2. 2022</t>
  </si>
  <si>
    <t>Objednávateľ:</t>
  </si>
  <si>
    <t>IČO:</t>
  </si>
  <si>
    <t>IČ DPH: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</si>
  <si>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</si>
  <si>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</si>
  <si>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</si>
  <si>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</si>
  <si>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</si>
  <si>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</si>
  <si>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</si>
  <si>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</si>
  <si>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</si>
  <si>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</si>
  <si>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</si>
  <si>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</si>
  <si>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</si>
  <si>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</si>
  <si>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</si>
  <si>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</si>
  <si>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</si>
  <si>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</si>
  <si>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</si>
  <si>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</si>
  <si>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</si>
  <si>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</si>
  <si>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</si>
  <si>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</si>
  <si>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</si>
  <si>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</si>
  <si>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</si>
  <si>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</si>
  <si>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</si>
  <si>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</si>
  <si>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</si>
  <si>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</si>
  <si>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</si>
  <si>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</si>
  <si>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</si>
  <si>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</si>
  <si>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</si>
  <si>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</si>
  <si>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</si>
  <si>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</si>
  <si>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</si>
  <si>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</si>
  <si>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</si>
  <si>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</si>
  <si>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</si>
  <si>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</si>
  <si>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</si>
  <si>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{00000000-0000-0000-0000-000000000000}</t>
  </si>
  <si>
    <t>/</t>
  </si>
  <si>
    <t>9-MILO-11-2021-C</t>
  </si>
  <si>
    <t>Oprava krytu cesty na Dukelských Hrdinov ku garážam medzi BD  325 a 327</t>
  </si>
  <si>
    <t>STA</t>
  </si>
  <si>
    <t>1</t>
  </si>
  <si>
    <t>{6e957ad5-2923-44f5-a3f8-2419529a5fa7}</t>
  </si>
  <si>
    <t>KRYCÍ LIST ROZPOČTU</t>
  </si>
  <si>
    <t>Objekt: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</si>
  <si>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</si>
  <si>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</si>
  <si>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</si>
  <si>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</si>
  <si>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</si>
  <si>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</si>
  <si>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</si>
  <si>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</si>
  <si>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</si>
  <si>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</si>
  <si>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</si>
  <si>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</si>
  <si>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</si>
  <si>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</si>
  <si>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</si>
  <si>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</si>
  <si>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</si>
  <si>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</si>
  <si>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</si>
  <si>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</si>
  <si>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</si>
  <si>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</si>
  <si>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</si>
  <si>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</si>
  <si>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</si>
  <si>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</si>
  <si>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</si>
  <si>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11</t>
  </si>
  <si>
    <t>K</t>
  </si>
  <si>
    <t>113152130.S</t>
  </si>
  <si>
    <t>Frézovanie asf. podkladu alebo krytu bez prek., plochy do 500 m2, pruh š. do 0,5 m, hr. 40 mm  0,127 t</t>
  </si>
  <si>
    <t>m2</t>
  </si>
  <si>
    <t>4</t>
  </si>
  <si>
    <t>2</t>
  </si>
  <si>
    <t>12</t>
  </si>
  <si>
    <t>113307142.S</t>
  </si>
  <si>
    <t>Odstránenie podkladu asfaltového v ploche do 200 m2, hr.nad 50 do 100 mm,  -0,18100t- krajnice ručne</t>
  </si>
  <si>
    <t>5</t>
  </si>
  <si>
    <t>Komunikácie</t>
  </si>
  <si>
    <t>14</t>
  </si>
  <si>
    <t>566902161.S</t>
  </si>
  <si>
    <t>Vyspravenie podkladu po prekopoch inžinierskych sietí plochy do 15 m2 podkladovým betónom PB I tr. C 20/25 hr. 100 mm</t>
  </si>
  <si>
    <t>6</t>
  </si>
  <si>
    <t>573191111.S</t>
  </si>
  <si>
    <t>Náter asfaltový infiltračný katiónaktívnou emulziou v množstve 1,00 kg/m2</t>
  </si>
  <si>
    <t>8</t>
  </si>
  <si>
    <t>577154211.S</t>
  </si>
  <si>
    <t>Asfaltový betón vrstva obrusná AC 11 O v pruhu š. do 3 m z nemodifik. asfaltu tr. I, po zhutnení hr. 50 mm</t>
  </si>
  <si>
    <t>10</t>
  </si>
  <si>
    <t>Rúrové vedenie</t>
  </si>
  <si>
    <t>13</t>
  </si>
  <si>
    <t>899231111.S</t>
  </si>
  <si>
    <t>Výšková úprava uličného vstupu alebo vpuste do 200 mm zvýšením mreže</t>
  </si>
  <si>
    <t>ks</t>
  </si>
  <si>
    <t>9</t>
  </si>
  <si>
    <t>Ostatné konštrukcie a práce-búranie</t>
  </si>
  <si>
    <t>919735111.S</t>
  </si>
  <si>
    <t>Rezanie existujúceho asfaltového krytu alebo podkladu hĺbky do 50 mm</t>
  </si>
  <si>
    <t>m</t>
  </si>
  <si>
    <t>17</t>
  </si>
  <si>
    <t>938909315.S</t>
  </si>
  <si>
    <t>Odstránenie blata, prachu alebo hlineného nánosu, z povrchu podkladu alebo krytu bet. alebo asfalt. zametacou kefou</t>
  </si>
  <si>
    <t>1880431258</t>
  </si>
  <si>
    <t>979082213.S</t>
  </si>
  <si>
    <t>Vodorovná doprava sutiny so zložením a hrubým urovnaním na vzdialenosť do 1 km- frézing</t>
  </si>
  <si>
    <t>t</t>
  </si>
  <si>
    <t>16</t>
  </si>
  <si>
    <t>15</t>
  </si>
  <si>
    <t>979082213.S-1</t>
  </si>
  <si>
    <t>Vodorovná doprava sutiny so zložením a hrubým urovnaním na vzdialenosť do 1 km-búranie krajníc</t>
  </si>
  <si>
    <t>-1456142897</t>
  </si>
  <si>
    <t>3</t>
  </si>
  <si>
    <t>979082219.S</t>
  </si>
  <si>
    <t>Príplatok k cene za každý ďalší aj začatý 1 km nad 1 km pre vodorovnú dopravu sutiny 10 km- skládka - krajnice</t>
  </si>
  <si>
    <t>18</t>
  </si>
  <si>
    <t>979087212.S</t>
  </si>
  <si>
    <t>Nakladanie na dopravné prostriedky pre vodorovnú dopravu sutiny</t>
  </si>
  <si>
    <t>-247111762</t>
  </si>
  <si>
    <t>99</t>
  </si>
  <si>
    <t>Presun hmôt HSV</t>
  </si>
  <si>
    <t>7</t>
  </si>
  <si>
    <t>998224111.S</t>
  </si>
  <si>
    <t>Presun hmôt pre pozemné komunikácie s krytom monolitickým betónovým akejkoľvek dĺžky objektu</t>
  </si>
  <si>
    <t>22</t>
  </si>
  <si>
    <t>998224195.S</t>
  </si>
  <si>
    <t>Príplatok pre pozemné komunikácie s krytom monolitickým betónovým za každých ďalších 5000 m nad 5000 m- 40 km</t>
  </si>
  <si>
    <t>24</t>
  </si>
  <si>
    <t>0031125</t>
  </si>
  <si>
    <t>2021339463</t>
  </si>
  <si>
    <t>31609651</t>
  </si>
  <si>
    <t>SK2020479714</t>
  </si>
  <si>
    <t>Technické služby Žiar nad Hronom, spol. s r.o., Ul. A. Dubčeka 45, 965 01 Žiar nad Hronom</t>
  </si>
  <si>
    <t>Mesto Žiar nad Hronom, Ul. Š. Moysesa 46, 965 19 Žiar nad Hronom</t>
  </si>
  <si>
    <t>Ul. Dukelských hrdinov, Žiar nad Hronom</t>
  </si>
  <si>
    <t>Výkaz výmer - 2 - Oprava krytu cesty na Ul. Dukelských hrdinov ku garážam                           medzi BD  325 a 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</si>
</sst>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  <font>
      <sz val="10"/>
      <name val="Arial CE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19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8" fillId="4" borderId="0" xfId="0" applyFont="1" applyFill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6" fillId="0" borderId="14" xfId="0" applyNumberFormat="1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166" fontId="16" fillId="0" borderId="0" xfId="0" applyNumberFormat="1" applyFont="1" applyBorder="1" applyAlignment="1">
      <alignment vertical="center"/>
    </xf>
    <xf numFmtId="4" fontId="16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8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0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49" fontId="18" fillId="0" borderId="22" xfId="0" applyNumberFormat="1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167" fontId="18" fillId="0" borderId="22" xfId="0" applyNumberFormat="1" applyFont="1" applyBorder="1" applyAlignment="1" applyProtection="1">
      <alignment vertical="center"/>
      <protection locked="0"/>
    </xf>
    <xf numFmtId="4" fontId="18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166" fontId="19" fillId="0" borderId="0" xfId="0" applyNumberFormat="1" applyFont="1" applyBorder="1" applyAlignment="1">
      <alignment vertical="center"/>
    </xf>
    <xf numFmtId="166" fontId="19" fillId="0" borderId="15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9" fillId="0" borderId="19" xfId="0" applyFont="1" applyBorder="1" applyAlignment="1">
      <alignment horizontal="left" vertical="center"/>
    </xf>
    <xf numFmtId="0" fontId="19" fillId="0" borderId="20" xfId="0" applyFont="1" applyBorder="1" applyAlignment="1">
      <alignment horizontal="center" vertical="center"/>
    </xf>
    <xf numFmtId="166" fontId="19" fillId="0" borderId="20" xfId="0" applyNumberFormat="1" applyFont="1" applyBorder="1" applyAlignment="1">
      <alignment vertical="center"/>
    </xf>
    <xf numFmtId="166" fontId="19" fillId="0" borderId="2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14" fontId="0" fillId="0" borderId="5" xfId="0" applyNumberFormat="1" applyFont="1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3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0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right" vertical="center"/>
    </xf>
    <xf numFmtId="0" fontId="18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419101</xdr:colOff>
      <xdr:row>51</xdr:row>
      <xdr:rowOff>19050</xdr:rowOff>
    </xdr:from>
    <xdr:to>
      <xdr:col>9</xdr:col>
      <xdr:colOff>1181101</xdr:colOff>
      <xdr:row>59</xdr:row>
      <xdr:rowOff>0</xdr:rowOff>
    </xdr:to>
    <xdr:pic>
      <xdr:nvPicPr>
        <xdr:cNvPr id="2" name="Picture 2" descr="podpis">
          <a:extLst>
            <a:ext uri="{FF2B5EF4-FFF2-40B4-BE49-F238E27FC236}">
              <a16:creationId xmlns:a16="http://schemas.microsoft.com/office/drawing/2014/main" xmlns="" id="{5EF33E7B-0202-484E-BFAE-E87530CF5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1" y="8467725"/>
          <a:ext cx="2895600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762000</xdr:colOff>
      <xdr:row>64</xdr:row>
      <xdr:rowOff>47625</xdr:rowOff>
    </xdr:from>
    <xdr:to>
      <xdr:col>5</xdr:col>
      <xdr:colOff>1771650</xdr:colOff>
      <xdr:row>73</xdr:row>
      <xdr:rowOff>11954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xmlns="" id="{AD68313A-8E75-4840-B57A-8A3EF7CA2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700" y="10372725"/>
          <a:ext cx="1990725" cy="1269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76" t="s">
        <v>5</v>
      </c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>
      <c r="B5" s="17"/>
      <c r="D5" s="20" t="s">
        <v>11</v>
      </c>
      <c r="K5" s="161" t="s">
        <v>12</v>
      </c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R5" s="17"/>
      <c r="BS5" s="14" t="s">
        <v>6</v>
      </c>
    </row>
    <row r="6" spans="1:74" s="1" customFormat="1" ht="36.950000000000003" customHeight="1">
      <c r="B6" s="17"/>
      <c r="D6" s="22" t="s">
        <v>13</v>
      </c>
      <c r="K6" s="163" t="s">
        <v>14</v>
      </c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R6" s="17"/>
      <c r="BS6" s="14" t="s">
        <v>6</v>
      </c>
    </row>
    <row r="7" spans="1:74" s="1" customFormat="1" ht="12" customHeight="1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17</v>
      </c>
      <c r="K8" s="21" t="s">
        <v>18</v>
      </c>
      <c r="AK8" s="23" t="s">
        <v>19</v>
      </c>
      <c r="AN8" s="21" t="s">
        <v>20</v>
      </c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21</v>
      </c>
      <c r="AK10" s="23" t="s">
        <v>22</v>
      </c>
      <c r="AN10" s="21" t="s">
        <v>1</v>
      </c>
      <c r="AR10" s="17"/>
      <c r="BS10" s="14" t="s">
        <v>6</v>
      </c>
    </row>
    <row r="11" spans="1:74" s="1" customFormat="1" ht="18.399999999999999" customHeight="1">
      <c r="B11" s="17"/>
      <c r="E11" s="21" t="s">
        <v>18</v>
      </c>
      <c r="AK11" s="23" t="s">
        <v>23</v>
      </c>
      <c r="AN11" s="21" t="s">
        <v>1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24</v>
      </c>
      <c r="AK13" s="23" t="s">
        <v>22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18</v>
      </c>
      <c r="AK14" s="23" t="s">
        <v>23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25</v>
      </c>
      <c r="AK16" s="23" t="s">
        <v>22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18</v>
      </c>
      <c r="AK17" s="23" t="s">
        <v>23</v>
      </c>
      <c r="AN17" s="21" t="s">
        <v>1</v>
      </c>
      <c r="AR17" s="17"/>
      <c r="BS17" s="14" t="s">
        <v>26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27</v>
      </c>
      <c r="AK19" s="23" t="s">
        <v>22</v>
      </c>
      <c r="AN19" s="21" t="s">
        <v>1</v>
      </c>
      <c r="AR19" s="17"/>
      <c r="BS19" s="14" t="s">
        <v>6</v>
      </c>
    </row>
    <row r="20" spans="1:71" s="1" customFormat="1" ht="18.399999999999999" customHeight="1">
      <c r="B20" s="17"/>
      <c r="E20" s="21" t="s">
        <v>18</v>
      </c>
      <c r="AK20" s="23" t="s">
        <v>23</v>
      </c>
      <c r="AN20" s="21" t="s">
        <v>1</v>
      </c>
      <c r="AR20" s="17"/>
      <c r="BS20" s="14" t="s">
        <v>26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28</v>
      </c>
      <c r="AR22" s="17"/>
    </row>
    <row r="23" spans="1:71" s="1" customFormat="1" ht="16.5" customHeight="1">
      <c r="B23" s="17"/>
      <c r="E23" s="164" t="s">
        <v>1</v>
      </c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29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65">
        <f>ROUND(AG94,2)</f>
        <v>0</v>
      </c>
      <c r="AL26" s="166"/>
      <c r="AM26" s="166"/>
      <c r="AN26" s="166"/>
      <c r="AO26" s="166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67" t="s">
        <v>30</v>
      </c>
      <c r="M28" s="167"/>
      <c r="N28" s="167"/>
      <c r="O28" s="167"/>
      <c r="P28" s="167"/>
      <c r="Q28" s="26"/>
      <c r="R28" s="26"/>
      <c r="S28" s="26"/>
      <c r="T28" s="26"/>
      <c r="U28" s="26"/>
      <c r="V28" s="26"/>
      <c r="W28" s="167" t="s">
        <v>31</v>
      </c>
      <c r="X28" s="167"/>
      <c r="Y28" s="167"/>
      <c r="Z28" s="167"/>
      <c r="AA28" s="167"/>
      <c r="AB28" s="167"/>
      <c r="AC28" s="167"/>
      <c r="AD28" s="167"/>
      <c r="AE28" s="167"/>
      <c r="AF28" s="26"/>
      <c r="AG28" s="26"/>
      <c r="AH28" s="26"/>
      <c r="AI28" s="26"/>
      <c r="AJ28" s="26"/>
      <c r="AK28" s="167" t="s">
        <v>32</v>
      </c>
      <c r="AL28" s="167"/>
      <c r="AM28" s="167"/>
      <c r="AN28" s="167"/>
      <c r="AO28" s="167"/>
      <c r="AP28" s="26"/>
      <c r="AQ28" s="26"/>
      <c r="AR28" s="27"/>
      <c r="BE28" s="26"/>
    </row>
    <row r="29" spans="1:71" s="3" customFormat="1" ht="14.45" customHeight="1">
      <c r="B29" s="31"/>
      <c r="D29" s="23" t="s">
        <v>33</v>
      </c>
      <c r="F29" s="32" t="s">
        <v>34</v>
      </c>
      <c r="L29" s="170">
        <v>0.2</v>
      </c>
      <c r="M29" s="169"/>
      <c r="N29" s="169"/>
      <c r="O29" s="169"/>
      <c r="P29" s="169"/>
      <c r="W29" s="168">
        <f>ROUND(AZ94, 2)</f>
        <v>0</v>
      </c>
      <c r="X29" s="169"/>
      <c r="Y29" s="169"/>
      <c r="Z29" s="169"/>
      <c r="AA29" s="169"/>
      <c r="AB29" s="169"/>
      <c r="AC29" s="169"/>
      <c r="AD29" s="169"/>
      <c r="AE29" s="169"/>
      <c r="AK29" s="168">
        <f>ROUND(AV94, 2)</f>
        <v>0</v>
      </c>
      <c r="AL29" s="169"/>
      <c r="AM29" s="169"/>
      <c r="AN29" s="169"/>
      <c r="AO29" s="169"/>
      <c r="AR29" s="31"/>
    </row>
    <row r="30" spans="1:71" s="3" customFormat="1" ht="14.45" customHeight="1">
      <c r="B30" s="31"/>
      <c r="F30" s="32" t="s">
        <v>35</v>
      </c>
      <c r="L30" s="170">
        <v>0.2</v>
      </c>
      <c r="M30" s="169"/>
      <c r="N30" s="169"/>
      <c r="O30" s="169"/>
      <c r="P30" s="169"/>
      <c r="W30" s="168">
        <f>ROUND(BA94, 2)</f>
        <v>0</v>
      </c>
      <c r="X30" s="169"/>
      <c r="Y30" s="169"/>
      <c r="Z30" s="169"/>
      <c r="AA30" s="169"/>
      <c r="AB30" s="169"/>
      <c r="AC30" s="169"/>
      <c r="AD30" s="169"/>
      <c r="AE30" s="169"/>
      <c r="AK30" s="168">
        <f>ROUND(AW94, 2)</f>
        <v>0</v>
      </c>
      <c r="AL30" s="169"/>
      <c r="AM30" s="169"/>
      <c r="AN30" s="169"/>
      <c r="AO30" s="169"/>
      <c r="AR30" s="31"/>
    </row>
    <row r="31" spans="1:71" s="3" customFormat="1" ht="14.45" hidden="1" customHeight="1">
      <c r="B31" s="31"/>
      <c r="F31" s="23" t="s">
        <v>36</v>
      </c>
      <c r="L31" s="170">
        <v>0.2</v>
      </c>
      <c r="M31" s="169"/>
      <c r="N31" s="169"/>
      <c r="O31" s="169"/>
      <c r="P31" s="169"/>
      <c r="W31" s="168">
        <f>ROUND(BB94, 2)</f>
        <v>0</v>
      </c>
      <c r="X31" s="169"/>
      <c r="Y31" s="169"/>
      <c r="Z31" s="169"/>
      <c r="AA31" s="169"/>
      <c r="AB31" s="169"/>
      <c r="AC31" s="169"/>
      <c r="AD31" s="169"/>
      <c r="AE31" s="169"/>
      <c r="AK31" s="168">
        <v>0</v>
      </c>
      <c r="AL31" s="169"/>
      <c r="AM31" s="169"/>
      <c r="AN31" s="169"/>
      <c r="AO31" s="169"/>
      <c r="AR31" s="31"/>
    </row>
    <row r="32" spans="1:71" s="3" customFormat="1" ht="14.45" hidden="1" customHeight="1">
      <c r="B32" s="31"/>
      <c r="F32" s="23" t="s">
        <v>37</v>
      </c>
      <c r="L32" s="170">
        <v>0.2</v>
      </c>
      <c r="M32" s="169"/>
      <c r="N32" s="169"/>
      <c r="O32" s="169"/>
      <c r="P32" s="169"/>
      <c r="W32" s="168">
        <f>ROUND(BC94, 2)</f>
        <v>0</v>
      </c>
      <c r="X32" s="169"/>
      <c r="Y32" s="169"/>
      <c r="Z32" s="169"/>
      <c r="AA32" s="169"/>
      <c r="AB32" s="169"/>
      <c r="AC32" s="169"/>
      <c r="AD32" s="169"/>
      <c r="AE32" s="169"/>
      <c r="AK32" s="168">
        <v>0</v>
      </c>
      <c r="AL32" s="169"/>
      <c r="AM32" s="169"/>
      <c r="AN32" s="169"/>
      <c r="AO32" s="169"/>
      <c r="AR32" s="31"/>
    </row>
    <row r="33" spans="1:57" s="3" customFormat="1" ht="14.45" hidden="1" customHeight="1">
      <c r="B33" s="31"/>
      <c r="F33" s="32" t="s">
        <v>38</v>
      </c>
      <c r="L33" s="170">
        <v>0</v>
      </c>
      <c r="M33" s="169"/>
      <c r="N33" s="169"/>
      <c r="O33" s="169"/>
      <c r="P33" s="169"/>
      <c r="W33" s="168">
        <f>ROUND(BD94, 2)</f>
        <v>0</v>
      </c>
      <c r="X33" s="169"/>
      <c r="Y33" s="169"/>
      <c r="Z33" s="169"/>
      <c r="AA33" s="169"/>
      <c r="AB33" s="169"/>
      <c r="AC33" s="169"/>
      <c r="AD33" s="169"/>
      <c r="AE33" s="169"/>
      <c r="AK33" s="168">
        <v>0</v>
      </c>
      <c r="AL33" s="169"/>
      <c r="AM33" s="169"/>
      <c r="AN33" s="169"/>
      <c r="AO33" s="169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3"/>
      <c r="D35" s="34" t="s">
        <v>39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40</v>
      </c>
      <c r="U35" s="35"/>
      <c r="V35" s="35"/>
      <c r="W35" s="35"/>
      <c r="X35" s="191" t="s">
        <v>41</v>
      </c>
      <c r="Y35" s="192"/>
      <c r="Z35" s="192"/>
      <c r="AA35" s="192"/>
      <c r="AB35" s="192"/>
      <c r="AC35" s="35"/>
      <c r="AD35" s="35"/>
      <c r="AE35" s="35"/>
      <c r="AF35" s="35"/>
      <c r="AG35" s="35"/>
      <c r="AH35" s="35"/>
      <c r="AI35" s="35"/>
      <c r="AJ35" s="35"/>
      <c r="AK35" s="193">
        <f>SUM(AK26:AK33)</f>
        <v>0</v>
      </c>
      <c r="AL35" s="192"/>
      <c r="AM35" s="192"/>
      <c r="AN35" s="192"/>
      <c r="AO35" s="194"/>
      <c r="AP35" s="33"/>
      <c r="AQ35" s="33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7"/>
      <c r="D49" s="38" t="s">
        <v>42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8" t="s">
        <v>43</v>
      </c>
      <c r="AI49" s="39"/>
      <c r="AJ49" s="39"/>
      <c r="AK49" s="39"/>
      <c r="AL49" s="39"/>
      <c r="AM49" s="39"/>
      <c r="AN49" s="39"/>
      <c r="AO49" s="39"/>
      <c r="AR49" s="37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40" t="s">
        <v>44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0" t="s">
        <v>45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40" t="s">
        <v>44</v>
      </c>
      <c r="AI60" s="29"/>
      <c r="AJ60" s="29"/>
      <c r="AK60" s="29"/>
      <c r="AL60" s="29"/>
      <c r="AM60" s="40" t="s">
        <v>45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38" t="s">
        <v>46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38" t="s">
        <v>47</v>
      </c>
      <c r="AI64" s="41"/>
      <c r="AJ64" s="41"/>
      <c r="AK64" s="41"/>
      <c r="AL64" s="41"/>
      <c r="AM64" s="41"/>
      <c r="AN64" s="41"/>
      <c r="AO64" s="41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40" t="s">
        <v>44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40" t="s">
        <v>45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40" t="s">
        <v>44</v>
      </c>
      <c r="AI75" s="29"/>
      <c r="AJ75" s="29"/>
      <c r="AK75" s="29"/>
      <c r="AL75" s="29"/>
      <c r="AM75" s="40" t="s">
        <v>45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27"/>
      <c r="BE77" s="26"/>
    </row>
    <row r="81" spans="1:91" s="2" customFormat="1" ht="6.95" customHeight="1">
      <c r="A81" s="26"/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27"/>
      <c r="BE81" s="26"/>
    </row>
    <row r="82" spans="1:91" s="2" customFormat="1" ht="24.95" customHeight="1">
      <c r="A82" s="26"/>
      <c r="B82" s="27"/>
      <c r="C82" s="18" t="s">
        <v>48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>
      <c r="B84" s="46"/>
      <c r="C84" s="23" t="s">
        <v>11</v>
      </c>
      <c r="L84" s="4" t="str">
        <f>K5</f>
        <v>IMPORT</v>
      </c>
      <c r="AR84" s="46"/>
    </row>
    <row r="85" spans="1:91" s="5" customFormat="1" ht="36.950000000000003" customHeight="1">
      <c r="B85" s="47"/>
      <c r="C85" s="48" t="s">
        <v>13</v>
      </c>
      <c r="L85" s="182" t="str">
        <f>K6</f>
        <v>8 - oprava cesty na Dukelských hrdinov ku garážam</v>
      </c>
      <c r="M85" s="183"/>
      <c r="N85" s="183"/>
      <c r="O85" s="183"/>
      <c r="P85" s="183"/>
      <c r="Q85" s="183"/>
      <c r="R85" s="183"/>
      <c r="S85" s="183"/>
      <c r="T85" s="183"/>
      <c r="U85" s="183"/>
      <c r="V85" s="183"/>
      <c r="W85" s="183"/>
      <c r="X85" s="183"/>
      <c r="Y85" s="183"/>
      <c r="Z85" s="183"/>
      <c r="AA85" s="183"/>
      <c r="AB85" s="183"/>
      <c r="AC85" s="183"/>
      <c r="AD85" s="183"/>
      <c r="AE85" s="183"/>
      <c r="AF85" s="183"/>
      <c r="AG85" s="183"/>
      <c r="AH85" s="183"/>
      <c r="AI85" s="183"/>
      <c r="AJ85" s="183"/>
      <c r="AK85" s="183"/>
      <c r="AL85" s="183"/>
      <c r="AM85" s="183"/>
      <c r="AN85" s="183"/>
      <c r="AO85" s="183"/>
      <c r="AR85" s="47"/>
    </row>
    <row r="86" spans="1:91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49" t="str">
        <f>IF(K8="","",K8)</f>
        <v xml:space="preserve"> 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184" t="str">
        <f>IF(AN8= "","",AN8)</f>
        <v>3. 2. 2022</v>
      </c>
      <c r="AN87" s="184"/>
      <c r="AO87" s="26"/>
      <c r="AP87" s="26"/>
      <c r="AQ87" s="26"/>
      <c r="AR87" s="27"/>
      <c r="BE87" s="26"/>
    </row>
    <row r="88" spans="1:91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2" customHeight="1">
      <c r="A89" s="26"/>
      <c r="B89" s="27"/>
      <c r="C89" s="23" t="s">
        <v>21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 xml:space="preserve"> 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25</v>
      </c>
      <c r="AJ89" s="26"/>
      <c r="AK89" s="26"/>
      <c r="AL89" s="26"/>
      <c r="AM89" s="185" t="str">
        <f>IF(E17="","",E17)</f>
        <v xml:space="preserve"> </v>
      </c>
      <c r="AN89" s="186"/>
      <c r="AO89" s="186"/>
      <c r="AP89" s="186"/>
      <c r="AQ89" s="26"/>
      <c r="AR89" s="27"/>
      <c r="AS89" s="187" t="s">
        <v>49</v>
      </c>
      <c r="AT89" s="188"/>
      <c r="AU89" s="51"/>
      <c r="AV89" s="51"/>
      <c r="AW89" s="51"/>
      <c r="AX89" s="51"/>
      <c r="AY89" s="51"/>
      <c r="AZ89" s="51"/>
      <c r="BA89" s="51"/>
      <c r="BB89" s="51"/>
      <c r="BC89" s="51"/>
      <c r="BD89" s="52"/>
      <c r="BE89" s="26"/>
    </row>
    <row r="90" spans="1:91" s="2" customFormat="1" ht="15.2" customHeight="1">
      <c r="A90" s="26"/>
      <c r="B90" s="27"/>
      <c r="C90" s="23" t="s">
        <v>24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27</v>
      </c>
      <c r="AJ90" s="26"/>
      <c r="AK90" s="26"/>
      <c r="AL90" s="26"/>
      <c r="AM90" s="185" t="str">
        <f>IF(E20="","",E20)</f>
        <v xml:space="preserve"> </v>
      </c>
      <c r="AN90" s="186"/>
      <c r="AO90" s="186"/>
      <c r="AP90" s="186"/>
      <c r="AQ90" s="26"/>
      <c r="AR90" s="27"/>
      <c r="AS90" s="189"/>
      <c r="AT90" s="190"/>
      <c r="AU90" s="53"/>
      <c r="AV90" s="53"/>
      <c r="AW90" s="53"/>
      <c r="AX90" s="53"/>
      <c r="AY90" s="53"/>
      <c r="AZ90" s="53"/>
      <c r="BA90" s="53"/>
      <c r="BB90" s="53"/>
      <c r="BC90" s="53"/>
      <c r="BD90" s="54"/>
      <c r="BE90" s="26"/>
    </row>
    <row r="91" spans="1:91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89"/>
      <c r="AT91" s="190"/>
      <c r="AU91" s="53"/>
      <c r="AV91" s="53"/>
      <c r="AW91" s="53"/>
      <c r="AX91" s="53"/>
      <c r="AY91" s="53"/>
      <c r="AZ91" s="53"/>
      <c r="BA91" s="53"/>
      <c r="BB91" s="53"/>
      <c r="BC91" s="53"/>
      <c r="BD91" s="54"/>
      <c r="BE91" s="26"/>
    </row>
    <row r="92" spans="1:91" s="2" customFormat="1" ht="29.25" customHeight="1">
      <c r="A92" s="26"/>
      <c r="B92" s="27"/>
      <c r="C92" s="177" t="s">
        <v>50</v>
      </c>
      <c r="D92" s="178"/>
      <c r="E92" s="178"/>
      <c r="F92" s="178"/>
      <c r="G92" s="178"/>
      <c r="H92" s="55"/>
      <c r="I92" s="179" t="s">
        <v>51</v>
      </c>
      <c r="J92" s="178"/>
      <c r="K92" s="178"/>
      <c r="L92" s="178"/>
      <c r="M92" s="178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  <c r="AA92" s="178"/>
      <c r="AB92" s="178"/>
      <c r="AC92" s="178"/>
      <c r="AD92" s="178"/>
      <c r="AE92" s="178"/>
      <c r="AF92" s="178"/>
      <c r="AG92" s="180" t="s">
        <v>52</v>
      </c>
      <c r="AH92" s="178"/>
      <c r="AI92" s="178"/>
      <c r="AJ92" s="178"/>
      <c r="AK92" s="178"/>
      <c r="AL92" s="178"/>
      <c r="AM92" s="178"/>
      <c r="AN92" s="179" t="s">
        <v>53</v>
      </c>
      <c r="AO92" s="178"/>
      <c r="AP92" s="181"/>
      <c r="AQ92" s="56" t="s">
        <v>54</v>
      </c>
      <c r="AR92" s="27"/>
      <c r="AS92" s="57" t="s">
        <v>55</v>
      </c>
      <c r="AT92" s="58" t="s">
        <v>56</v>
      </c>
      <c r="AU92" s="58" t="s">
        <v>57</v>
      </c>
      <c r="AV92" s="58" t="s">
        <v>58</v>
      </c>
      <c r="AW92" s="58" t="s">
        <v>59</v>
      </c>
      <c r="AX92" s="58" t="s">
        <v>60</v>
      </c>
      <c r="AY92" s="58" t="s">
        <v>61</v>
      </c>
      <c r="AZ92" s="58" t="s">
        <v>62</v>
      </c>
      <c r="BA92" s="58" t="s">
        <v>63</v>
      </c>
      <c r="BB92" s="58" t="s">
        <v>64</v>
      </c>
      <c r="BC92" s="58" t="s">
        <v>65</v>
      </c>
      <c r="BD92" s="59" t="s">
        <v>66</v>
      </c>
      <c r="BE92" s="26"/>
    </row>
    <row r="93" spans="1:91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60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2"/>
      <c r="BE93" s="26"/>
    </row>
    <row r="94" spans="1:91" s="6" customFormat="1" ht="32.450000000000003" customHeight="1">
      <c r="B94" s="63"/>
      <c r="C94" s="64" t="s">
        <v>67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174">
        <f>ROUND(AG95,2)</f>
        <v>0</v>
      </c>
      <c r="AH94" s="174"/>
      <c r="AI94" s="174"/>
      <c r="AJ94" s="174"/>
      <c r="AK94" s="174"/>
      <c r="AL94" s="174"/>
      <c r="AM94" s="174"/>
      <c r="AN94" s="175">
        <f>SUM(AG94,AT94)</f>
        <v>0</v>
      </c>
      <c r="AO94" s="175"/>
      <c r="AP94" s="175"/>
      <c r="AQ94" s="67" t="s">
        <v>1</v>
      </c>
      <c r="AR94" s="63"/>
      <c r="AS94" s="68">
        <f>ROUND(AS95,2)</f>
        <v>0</v>
      </c>
      <c r="AT94" s="69">
        <f>ROUND(SUM(AV94:AW94),2)</f>
        <v>0</v>
      </c>
      <c r="AU94" s="70">
        <f>ROUND(AU95,5)</f>
        <v>0.78983999999999999</v>
      </c>
      <c r="AV94" s="69">
        <f>ROUND(AZ94*L29,2)</f>
        <v>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>ROUND(AZ95,2)</f>
        <v>0</v>
      </c>
      <c r="BA94" s="69">
        <f>ROUND(BA95,2)</f>
        <v>0</v>
      </c>
      <c r="BB94" s="69">
        <f>ROUND(BB95,2)</f>
        <v>0</v>
      </c>
      <c r="BC94" s="69">
        <f>ROUND(BC95,2)</f>
        <v>0</v>
      </c>
      <c r="BD94" s="71">
        <f>ROUND(BD95,2)</f>
        <v>0</v>
      </c>
      <c r="BS94" s="72" t="s">
        <v>68</v>
      </c>
      <c r="BT94" s="72" t="s">
        <v>69</v>
      </c>
      <c r="BU94" s="73" t="s">
        <v>70</v>
      </c>
      <c r="BV94" s="72" t="s">
        <v>12</v>
      </c>
      <c r="BW94" s="72" t="s">
        <v>4</v>
      </c>
      <c r="BX94" s="72" t="s">
        <v>71</v>
      </c>
      <c r="CL94" s="72" t="s">
        <v>1</v>
      </c>
    </row>
    <row r="95" spans="1:91" s="7" customFormat="1" ht="37.5" customHeight="1">
      <c r="A95" s="74" t="s">
        <v>72</v>
      </c>
      <c r="B95" s="75"/>
      <c r="C95" s="76"/>
      <c r="D95" s="173" t="s">
        <v>73</v>
      </c>
      <c r="E95" s="173"/>
      <c r="F95" s="173"/>
      <c r="G95" s="173"/>
      <c r="H95" s="173"/>
      <c r="I95" s="77"/>
      <c r="J95" s="173" t="s">
        <v>74</v>
      </c>
      <c r="K95" s="173"/>
      <c r="L95" s="173"/>
      <c r="M95" s="173"/>
      <c r="N95" s="173"/>
      <c r="O95" s="173"/>
      <c r="P95" s="173"/>
      <c r="Q95" s="173"/>
      <c r="R95" s="173"/>
      <c r="S95" s="173"/>
      <c r="T95" s="173"/>
      <c r="U95" s="173"/>
      <c r="V95" s="173"/>
      <c r="W95" s="173"/>
      <c r="X95" s="173"/>
      <c r="Y95" s="173"/>
      <c r="Z95" s="173"/>
      <c r="AA95" s="173"/>
      <c r="AB95" s="173"/>
      <c r="AC95" s="173"/>
      <c r="AD95" s="173"/>
      <c r="AE95" s="173"/>
      <c r="AF95" s="173"/>
      <c r="AG95" s="171">
        <f>'9-MILO-11-2021-C - Oprava...'!J30</f>
        <v>0</v>
      </c>
      <c r="AH95" s="172"/>
      <c r="AI95" s="172"/>
      <c r="AJ95" s="172"/>
      <c r="AK95" s="172"/>
      <c r="AL95" s="172"/>
      <c r="AM95" s="172"/>
      <c r="AN95" s="171">
        <f>SUM(AG95,AT95)</f>
        <v>0</v>
      </c>
      <c r="AO95" s="172"/>
      <c r="AP95" s="172"/>
      <c r="AQ95" s="78" t="s">
        <v>75</v>
      </c>
      <c r="AR95" s="75"/>
      <c r="AS95" s="79">
        <v>0</v>
      </c>
      <c r="AT95" s="80">
        <f>ROUND(SUM(AV95:AW95),2)</f>
        <v>0</v>
      </c>
      <c r="AU95" s="81">
        <f>'9-MILO-11-2021-C - Oprava...'!P122</f>
        <v>0.78983999999999999</v>
      </c>
      <c r="AV95" s="80">
        <f>'9-MILO-11-2021-C - Oprava...'!J33</f>
        <v>0</v>
      </c>
      <c r="AW95" s="80">
        <f>'9-MILO-11-2021-C - Oprava...'!J34</f>
        <v>0</v>
      </c>
      <c r="AX95" s="80">
        <f>'9-MILO-11-2021-C - Oprava...'!J35</f>
        <v>0</v>
      </c>
      <c r="AY95" s="80">
        <f>'9-MILO-11-2021-C - Oprava...'!J36</f>
        <v>0</v>
      </c>
      <c r="AZ95" s="80">
        <f>'9-MILO-11-2021-C - Oprava...'!F33</f>
        <v>0</v>
      </c>
      <c r="BA95" s="80">
        <f>'9-MILO-11-2021-C - Oprava...'!F34</f>
        <v>0</v>
      </c>
      <c r="BB95" s="80">
        <f>'9-MILO-11-2021-C - Oprava...'!F35</f>
        <v>0</v>
      </c>
      <c r="BC95" s="80">
        <f>'9-MILO-11-2021-C - Oprava...'!F36</f>
        <v>0</v>
      </c>
      <c r="BD95" s="82">
        <f>'9-MILO-11-2021-C - Oprava...'!F37</f>
        <v>0</v>
      </c>
      <c r="BT95" s="83" t="s">
        <v>76</v>
      </c>
      <c r="BV95" s="83" t="s">
        <v>12</v>
      </c>
      <c r="BW95" s="83" t="s">
        <v>77</v>
      </c>
      <c r="BX95" s="83" t="s">
        <v>4</v>
      </c>
      <c r="CL95" s="83" t="s">
        <v>1</v>
      </c>
      <c r="CM95" s="83" t="s">
        <v>69</v>
      </c>
    </row>
    <row r="96" spans="1:91" s="2" customFormat="1" ht="30" customHeight="1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5" customHeight="1">
      <c r="A97" s="26"/>
      <c r="B97" s="42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0"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9-MILO-11-2021-C - Oprava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43"/>
  <sheetViews>
    <sheetView showGridLines="0" tabSelected="1" workbookViewId="0">
      <selection activeCell="I130" sqref="I130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4"/>
    </row>
    <row r="2" spans="1:46" s="1" customFormat="1" ht="36.950000000000003" customHeight="1">
      <c r="L2" s="176" t="s">
        <v>5</v>
      </c>
      <c r="M2" s="162"/>
      <c r="N2" s="162"/>
      <c r="O2" s="162"/>
      <c r="P2" s="162"/>
      <c r="Q2" s="162"/>
      <c r="R2" s="162"/>
      <c r="S2" s="162"/>
      <c r="T2" s="162"/>
      <c r="U2" s="162"/>
      <c r="V2" s="162"/>
      <c r="AT2" s="14" t="s">
        <v>77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5" customHeight="1">
      <c r="B4" s="17"/>
      <c r="D4" s="18" t="s">
        <v>78</v>
      </c>
      <c r="L4" s="17"/>
      <c r="M4" s="85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197"/>
      <c r="F7" s="198"/>
      <c r="G7" s="198"/>
      <c r="H7" s="198"/>
      <c r="L7" s="17"/>
    </row>
    <row r="8" spans="1:46" s="2" customFormat="1" ht="12" customHeight="1">
      <c r="A8" s="26"/>
      <c r="B8" s="27"/>
      <c r="C8" s="26"/>
      <c r="D8" s="23" t="s">
        <v>79</v>
      </c>
      <c r="E8" s="26"/>
      <c r="F8" s="26"/>
      <c r="G8" s="26"/>
      <c r="H8" s="26"/>
      <c r="I8" s="26"/>
      <c r="J8" s="26"/>
      <c r="K8" s="26"/>
      <c r="L8" s="37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30" customHeight="1">
      <c r="A9" s="26"/>
      <c r="B9" s="27"/>
      <c r="C9" s="26"/>
      <c r="D9" s="26"/>
      <c r="E9" s="195" t="s">
        <v>174</v>
      </c>
      <c r="F9" s="195"/>
      <c r="G9" s="195"/>
      <c r="H9" s="195"/>
      <c r="I9" s="195"/>
      <c r="J9" s="26"/>
      <c r="K9" s="26"/>
      <c r="L9" s="37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7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7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50" t="str">
        <f>'Rekapitulácia stavby'!AN8</f>
        <v>3. 2. 2022</v>
      </c>
      <c r="K12" s="26"/>
      <c r="L12" s="37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160" t="s">
        <v>173</v>
      </c>
      <c r="F13" s="26"/>
      <c r="G13" s="26"/>
      <c r="H13" s="26"/>
      <c r="I13" s="26"/>
      <c r="J13" s="26"/>
      <c r="K13" s="26"/>
      <c r="L13" s="37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21</v>
      </c>
      <c r="E14" s="26"/>
      <c r="F14" s="26"/>
      <c r="G14" s="26"/>
      <c r="H14" s="26"/>
      <c r="I14" s="23" t="s">
        <v>22</v>
      </c>
      <c r="J14" s="157" t="s">
        <v>167</v>
      </c>
      <c r="K14" s="26"/>
      <c r="L14" s="37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172</v>
      </c>
      <c r="F15" s="26"/>
      <c r="G15" s="26"/>
      <c r="H15" s="26"/>
      <c r="I15" s="23" t="s">
        <v>23</v>
      </c>
      <c r="J15" s="157" t="s">
        <v>168</v>
      </c>
      <c r="K15" s="26"/>
      <c r="L15" s="37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7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52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22</v>
      </c>
      <c r="J17" s="21" t="str">
        <f>'Rekapitulácia stavby'!AN13</f>
        <v/>
      </c>
      <c r="K17" s="26"/>
      <c r="L17" s="37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52" s="2" customFormat="1" ht="18" customHeight="1">
      <c r="A18" s="26"/>
      <c r="B18" s="27"/>
      <c r="C18" s="26"/>
      <c r="D18" s="26"/>
      <c r="E18" s="161" t="str">
        <f>'Rekapitulácia stavby'!E14</f>
        <v xml:space="preserve"> </v>
      </c>
      <c r="F18" s="161"/>
      <c r="G18" s="161"/>
      <c r="H18" s="161"/>
      <c r="I18" s="23" t="s">
        <v>23</v>
      </c>
      <c r="J18" s="21" t="str">
        <f>'Rekapitulácia stavby'!AN14</f>
        <v/>
      </c>
      <c r="K18" s="26"/>
      <c r="L18" s="37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52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7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52" s="2" customFormat="1" ht="12" customHeight="1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22</v>
      </c>
      <c r="J20" s="21" t="str">
        <f>IF('Rekapitulácia stavby'!AN16="","",'Rekapitulácia stavby'!AN16)</f>
        <v/>
      </c>
      <c r="K20" s="26"/>
      <c r="L20" s="37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52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23</v>
      </c>
      <c r="J21" s="21" t="str">
        <f>IF('Rekapitulácia stavby'!AN17="","",'Rekapitulácia stavby'!AN17)</f>
        <v/>
      </c>
      <c r="K21" s="26"/>
      <c r="L21" s="37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52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7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52" s="2" customFormat="1" ht="12" customHeight="1">
      <c r="A23" s="26"/>
      <c r="B23" s="27"/>
      <c r="C23" s="26"/>
      <c r="D23" s="23" t="s">
        <v>27</v>
      </c>
      <c r="E23" s="26"/>
      <c r="F23" s="26"/>
      <c r="G23" s="26"/>
      <c r="H23" s="26"/>
      <c r="I23" s="23" t="s">
        <v>22</v>
      </c>
      <c r="J23" s="157" t="s">
        <v>169</v>
      </c>
      <c r="K23" s="26"/>
      <c r="L23" s="37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52" s="2" customFormat="1" ht="18" customHeight="1">
      <c r="A24" s="26"/>
      <c r="B24" s="27"/>
      <c r="C24" s="26"/>
      <c r="D24" s="26"/>
      <c r="E24" s="21" t="s">
        <v>171</v>
      </c>
      <c r="F24" s="26"/>
      <c r="G24" s="26"/>
      <c r="H24" s="26"/>
      <c r="I24" s="23" t="s">
        <v>23</v>
      </c>
      <c r="J24" s="157" t="s">
        <v>170</v>
      </c>
      <c r="K24" s="26"/>
      <c r="L24" s="37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52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7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52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7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52" s="8" customFormat="1" ht="16.5" customHeight="1">
      <c r="A27" s="86"/>
      <c r="B27" s="87"/>
      <c r="C27" s="86"/>
      <c r="D27" s="86"/>
      <c r="E27" s="164" t="s">
        <v>1</v>
      </c>
      <c r="F27" s="164"/>
      <c r="G27" s="164"/>
      <c r="H27" s="164"/>
      <c r="I27" s="86"/>
      <c r="J27" s="86"/>
      <c r="K27" s="86"/>
      <c r="L27" s="88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</row>
    <row r="28" spans="1:52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7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52" s="2" customFormat="1" ht="6.95" customHeight="1">
      <c r="A29" s="26"/>
      <c r="B29" s="27"/>
      <c r="C29" s="26"/>
      <c r="D29" s="61"/>
      <c r="E29" s="61"/>
      <c r="F29" s="61"/>
      <c r="G29" s="61"/>
      <c r="H29" s="61"/>
      <c r="I29" s="61"/>
      <c r="J29" s="61"/>
      <c r="K29" s="61"/>
      <c r="L29" s="89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</row>
    <row r="30" spans="1:52" s="2" customFormat="1" ht="25.35" customHeight="1">
      <c r="A30" s="26"/>
      <c r="B30" s="27"/>
      <c r="C30" s="26"/>
      <c r="D30" s="91" t="s">
        <v>29</v>
      </c>
      <c r="E30" s="26"/>
      <c r="F30" s="26"/>
      <c r="G30" s="26"/>
      <c r="H30" s="26"/>
      <c r="I30" s="26"/>
      <c r="J30" s="66">
        <f>ROUND(J122, 2)</f>
        <v>0</v>
      </c>
      <c r="K30" s="26"/>
      <c r="L30" s="89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</row>
    <row r="31" spans="1:52" s="2" customFormat="1" ht="6.95" customHeight="1">
      <c r="A31" s="26"/>
      <c r="B31" s="27"/>
      <c r="C31" s="26"/>
      <c r="D31" s="61"/>
      <c r="E31" s="61"/>
      <c r="F31" s="61"/>
      <c r="G31" s="61"/>
      <c r="H31" s="61"/>
      <c r="I31" s="61"/>
      <c r="J31" s="61"/>
      <c r="K31" s="61"/>
      <c r="L31" s="37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52" s="2" customFormat="1" ht="14.45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7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52" s="2" customFormat="1" ht="14.45" customHeight="1">
      <c r="A33" s="26"/>
      <c r="B33" s="27"/>
      <c r="C33" s="26"/>
      <c r="D33" s="92" t="s">
        <v>33</v>
      </c>
      <c r="E33" s="32" t="s">
        <v>34</v>
      </c>
      <c r="F33" s="93">
        <f>ROUND((SUM(BE122:BE142)),  2)</f>
        <v>0</v>
      </c>
      <c r="G33" s="90"/>
      <c r="H33" s="90"/>
      <c r="I33" s="94">
        <v>0.2</v>
      </c>
      <c r="J33" s="93">
        <f>ROUND(((SUM(BE122:BE142))*I33),  2)</f>
        <v>0</v>
      </c>
      <c r="K33" s="26"/>
      <c r="L33" s="89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</row>
    <row r="34" spans="1:52" s="2" customFormat="1" ht="14.45" customHeight="1">
      <c r="A34" s="26"/>
      <c r="B34" s="27"/>
      <c r="C34" s="26"/>
      <c r="D34" s="26"/>
      <c r="E34" s="32" t="s">
        <v>35</v>
      </c>
      <c r="F34" s="95">
        <f>ROUND((SUM(BF122:BF142)),  2)</f>
        <v>0</v>
      </c>
      <c r="G34" s="26"/>
      <c r="H34" s="26"/>
      <c r="I34" s="96">
        <v>0.2</v>
      </c>
      <c r="J34" s="95">
        <f>ROUND(((SUM(BF122:BF142))*I34),  2)</f>
        <v>0</v>
      </c>
      <c r="K34" s="26"/>
      <c r="L34" s="37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52" s="2" customFormat="1" ht="14.45" hidden="1" customHeight="1">
      <c r="A35" s="26"/>
      <c r="B35" s="27"/>
      <c r="C35" s="26"/>
      <c r="D35" s="26"/>
      <c r="E35" s="23" t="s">
        <v>36</v>
      </c>
      <c r="F35" s="95">
        <f>ROUND((SUM(BG122:BG142)),  2)</f>
        <v>0</v>
      </c>
      <c r="G35" s="26"/>
      <c r="H35" s="26"/>
      <c r="I35" s="96">
        <v>0.2</v>
      </c>
      <c r="J35" s="95">
        <f>0</f>
        <v>0</v>
      </c>
      <c r="K35" s="26"/>
      <c r="L35" s="37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52" s="2" customFormat="1" ht="14.45" hidden="1" customHeight="1">
      <c r="A36" s="26"/>
      <c r="B36" s="27"/>
      <c r="C36" s="26"/>
      <c r="D36" s="26"/>
      <c r="E36" s="23" t="s">
        <v>37</v>
      </c>
      <c r="F36" s="95">
        <f>ROUND((SUM(BH122:BH142)),  2)</f>
        <v>0</v>
      </c>
      <c r="G36" s="26"/>
      <c r="H36" s="26"/>
      <c r="I36" s="96">
        <v>0.2</v>
      </c>
      <c r="J36" s="95">
        <f>0</f>
        <v>0</v>
      </c>
      <c r="K36" s="26"/>
      <c r="L36" s="37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52" s="2" customFormat="1" ht="14.45" hidden="1" customHeight="1">
      <c r="A37" s="26"/>
      <c r="B37" s="27"/>
      <c r="C37" s="26"/>
      <c r="D37" s="26"/>
      <c r="E37" s="32" t="s">
        <v>38</v>
      </c>
      <c r="F37" s="93">
        <f>ROUND((SUM(BI122:BI142)),  2)</f>
        <v>0</v>
      </c>
      <c r="G37" s="90"/>
      <c r="H37" s="90"/>
      <c r="I37" s="94">
        <v>0</v>
      </c>
      <c r="J37" s="93">
        <f>0</f>
        <v>0</v>
      </c>
      <c r="K37" s="26"/>
      <c r="L37" s="37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52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7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52" s="2" customFormat="1" ht="25.35" customHeight="1">
      <c r="A39" s="26"/>
      <c r="B39" s="27"/>
      <c r="C39" s="97"/>
      <c r="D39" s="98" t="s">
        <v>39</v>
      </c>
      <c r="E39" s="55"/>
      <c r="F39" s="55"/>
      <c r="G39" s="99" t="s">
        <v>40</v>
      </c>
      <c r="H39" s="100" t="s">
        <v>41</v>
      </c>
      <c r="I39" s="55"/>
      <c r="J39" s="101">
        <f>SUM(J30:J37)</f>
        <v>0</v>
      </c>
      <c r="K39" s="102"/>
      <c r="L39" s="37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52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7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52" s="1" customFormat="1" ht="14.45" customHeight="1">
      <c r="B41" s="17"/>
      <c r="L41" s="17"/>
    </row>
    <row r="42" spans="1:52" s="1" customFormat="1" ht="14.45" customHeight="1">
      <c r="B42" s="17"/>
      <c r="L42" s="17"/>
    </row>
    <row r="43" spans="1:52" s="1" customFormat="1" ht="14.45" customHeight="1">
      <c r="B43" s="17"/>
      <c r="L43" s="17"/>
    </row>
    <row r="44" spans="1:52" s="1" customFormat="1" ht="14.45" customHeight="1">
      <c r="B44" s="17"/>
      <c r="L44" s="17"/>
    </row>
    <row r="45" spans="1:52" s="1" customFormat="1" ht="14.45" customHeight="1">
      <c r="B45" s="17"/>
      <c r="L45" s="17"/>
    </row>
    <row r="46" spans="1:52" s="1" customFormat="1" ht="14.45" customHeight="1">
      <c r="B46" s="17"/>
      <c r="L46" s="17"/>
    </row>
    <row r="47" spans="1:52" s="1" customFormat="1" ht="14.45" customHeight="1">
      <c r="B47" s="17"/>
      <c r="L47" s="17"/>
    </row>
    <row r="48" spans="1:52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7"/>
      <c r="D50" s="38" t="s">
        <v>42</v>
      </c>
      <c r="E50" s="39"/>
      <c r="F50" s="39"/>
      <c r="G50" s="38" t="s">
        <v>43</v>
      </c>
      <c r="H50" s="39"/>
      <c r="I50" s="39"/>
      <c r="J50" s="39"/>
      <c r="K50" s="39"/>
      <c r="L50" s="37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40" t="s">
        <v>44</v>
      </c>
      <c r="E61" s="29"/>
      <c r="F61" s="103" t="s">
        <v>45</v>
      </c>
      <c r="G61" s="40" t="s">
        <v>44</v>
      </c>
      <c r="H61" s="29"/>
      <c r="I61" s="158">
        <v>44595</v>
      </c>
      <c r="J61" s="104" t="s">
        <v>45</v>
      </c>
      <c r="K61" s="29"/>
      <c r="L61" s="37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8" t="s">
        <v>46</v>
      </c>
      <c r="E65" s="41"/>
      <c r="F65" s="41"/>
      <c r="G65" s="38" t="s">
        <v>47</v>
      </c>
      <c r="H65" s="41"/>
      <c r="I65" s="41"/>
      <c r="J65" s="41"/>
      <c r="K65" s="41"/>
      <c r="L65" s="37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F75" s="159">
        <v>44595</v>
      </c>
      <c r="L75" s="17"/>
    </row>
    <row r="76" spans="1:31" s="2" customFormat="1" ht="12.75">
      <c r="A76" s="26"/>
      <c r="B76" s="27"/>
      <c r="C76" s="26"/>
      <c r="D76" s="40" t="s">
        <v>44</v>
      </c>
      <c r="E76" s="29"/>
      <c r="F76" s="103" t="s">
        <v>45</v>
      </c>
      <c r="G76" s="40" t="s">
        <v>44</v>
      </c>
      <c r="H76" s="29"/>
      <c r="I76" s="29"/>
      <c r="J76" s="104" t="s">
        <v>45</v>
      </c>
      <c r="K76" s="29"/>
      <c r="L76" s="37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7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7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80</v>
      </c>
      <c r="D82" s="26"/>
      <c r="E82" s="26"/>
      <c r="F82" s="26"/>
      <c r="G82" s="26"/>
      <c r="H82" s="26"/>
      <c r="I82" s="26"/>
      <c r="J82" s="26"/>
      <c r="K82" s="26"/>
      <c r="L82" s="37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7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7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197">
        <f>E7</f>
        <v>0</v>
      </c>
      <c r="F85" s="198"/>
      <c r="G85" s="198"/>
      <c r="H85" s="198"/>
      <c r="I85" s="26"/>
      <c r="J85" s="26"/>
      <c r="K85" s="26"/>
      <c r="L85" s="37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79</v>
      </c>
      <c r="D86" s="26"/>
      <c r="E86" s="26"/>
      <c r="F86" s="26"/>
      <c r="G86" s="26"/>
      <c r="H86" s="26"/>
      <c r="I86" s="26"/>
      <c r="J86" s="26"/>
      <c r="K86" s="26"/>
      <c r="L86" s="37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30" customHeight="1">
      <c r="A87" s="26"/>
      <c r="B87" s="27"/>
      <c r="C87" s="26"/>
      <c r="D87" s="26"/>
      <c r="E87" s="195" t="str">
        <f>E9</f>
        <v>Výkaz výmer - 2 - Oprava krytu cesty na Ul. Dukelských hrdinov ku garážam                           medzi BD  325 a 327</v>
      </c>
      <c r="F87" s="195"/>
      <c r="G87" s="195"/>
      <c r="H87" s="195"/>
      <c r="I87" s="195"/>
      <c r="J87" s="26"/>
      <c r="K87" s="26"/>
      <c r="L87" s="37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7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17</v>
      </c>
      <c r="D89" s="26"/>
      <c r="E89" s="196" t="s">
        <v>173</v>
      </c>
      <c r="F89" s="196"/>
      <c r="G89" s="26"/>
      <c r="H89" s="26"/>
      <c r="I89" s="23" t="s">
        <v>19</v>
      </c>
      <c r="J89" s="50" t="str">
        <f>IF(J12="","",J12)</f>
        <v>3. 2. 2022</v>
      </c>
      <c r="K89" s="26"/>
      <c r="L89" s="37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7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customHeight="1">
      <c r="A91" s="26"/>
      <c r="B91" s="27"/>
      <c r="C91" s="23" t="s">
        <v>21</v>
      </c>
      <c r="D91" s="26"/>
      <c r="E91" s="26"/>
      <c r="F91" s="21" t="str">
        <f>E15</f>
        <v>Mesto Žiar nad Hronom, Ul. Š. Moysesa 46, 965 19 Žiar nad Hronom</v>
      </c>
      <c r="G91" s="26"/>
      <c r="H91" s="26"/>
      <c r="I91" s="23" t="s">
        <v>25</v>
      </c>
      <c r="J91" s="24" t="str">
        <f>E21</f>
        <v xml:space="preserve"> </v>
      </c>
      <c r="K91" s="26"/>
      <c r="L91" s="37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62.25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27</v>
      </c>
      <c r="J92" s="24" t="str">
        <f>E24</f>
        <v>Technické služby Žiar nad Hronom, spol. s r.o., Ul. A. Dubčeka 45, 965 01 Žiar nad Hronom</v>
      </c>
      <c r="K92" s="26"/>
      <c r="L92" s="37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7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5" t="s">
        <v>81</v>
      </c>
      <c r="D94" s="97"/>
      <c r="E94" s="97"/>
      <c r="F94" s="97"/>
      <c r="G94" s="97"/>
      <c r="H94" s="97"/>
      <c r="I94" s="97"/>
      <c r="J94" s="106" t="s">
        <v>82</v>
      </c>
      <c r="K94" s="97"/>
      <c r="L94" s="37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7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>
      <c r="A96" s="26"/>
      <c r="B96" s="27"/>
      <c r="C96" s="107" t="s">
        <v>83</v>
      </c>
      <c r="D96" s="26"/>
      <c r="E96" s="26"/>
      <c r="F96" s="26"/>
      <c r="G96" s="26"/>
      <c r="H96" s="26"/>
      <c r="I96" s="26"/>
      <c r="J96" s="66">
        <f>J122</f>
        <v>0</v>
      </c>
      <c r="K96" s="26"/>
      <c r="L96" s="37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84</v>
      </c>
    </row>
    <row r="97" spans="1:31" s="9" customFormat="1" ht="24.95" customHeight="1">
      <c r="B97" s="108"/>
      <c r="D97" s="109" t="s">
        <v>85</v>
      </c>
      <c r="E97" s="110"/>
      <c r="F97" s="110"/>
      <c r="G97" s="110"/>
      <c r="H97" s="110"/>
      <c r="I97" s="110"/>
      <c r="J97" s="111">
        <f>J123</f>
        <v>0</v>
      </c>
      <c r="L97" s="108"/>
    </row>
    <row r="98" spans="1:31" s="10" customFormat="1" ht="19.899999999999999" customHeight="1">
      <c r="B98" s="112"/>
      <c r="D98" s="113" t="s">
        <v>86</v>
      </c>
      <c r="E98" s="114"/>
      <c r="F98" s="114"/>
      <c r="G98" s="114"/>
      <c r="H98" s="114"/>
      <c r="I98" s="114"/>
      <c r="J98" s="115">
        <f>J124</f>
        <v>0</v>
      </c>
      <c r="L98" s="112"/>
    </row>
    <row r="99" spans="1:31" s="10" customFormat="1" ht="19.899999999999999" customHeight="1">
      <c r="B99" s="112"/>
      <c r="D99" s="113" t="s">
        <v>87</v>
      </c>
      <c r="E99" s="114"/>
      <c r="F99" s="114"/>
      <c r="G99" s="114"/>
      <c r="H99" s="114"/>
      <c r="I99" s="114"/>
      <c r="J99" s="115">
        <f>J127</f>
        <v>0</v>
      </c>
      <c r="L99" s="112"/>
    </row>
    <row r="100" spans="1:31" s="10" customFormat="1" ht="19.899999999999999" customHeight="1">
      <c r="B100" s="112"/>
      <c r="D100" s="113" t="s">
        <v>88</v>
      </c>
      <c r="E100" s="114"/>
      <c r="F100" s="114"/>
      <c r="G100" s="114"/>
      <c r="H100" s="114"/>
      <c r="I100" s="114"/>
      <c r="J100" s="115">
        <f>J131</f>
        <v>0</v>
      </c>
      <c r="L100" s="112"/>
    </row>
    <row r="101" spans="1:31" s="10" customFormat="1" ht="19.899999999999999" customHeight="1">
      <c r="B101" s="112"/>
      <c r="D101" s="113" t="s">
        <v>89</v>
      </c>
      <c r="E101" s="114"/>
      <c r="F101" s="114"/>
      <c r="G101" s="114"/>
      <c r="H101" s="114"/>
      <c r="I101" s="114"/>
      <c r="J101" s="115">
        <f>J133</f>
        <v>0</v>
      </c>
      <c r="L101" s="112"/>
    </row>
    <row r="102" spans="1:31" s="10" customFormat="1" ht="19.899999999999999" customHeight="1">
      <c r="B102" s="112"/>
      <c r="D102" s="113" t="s">
        <v>90</v>
      </c>
      <c r="E102" s="114"/>
      <c r="F102" s="114"/>
      <c r="G102" s="114"/>
      <c r="H102" s="114"/>
      <c r="I102" s="114"/>
      <c r="J102" s="115">
        <f>J140</f>
        <v>0</v>
      </c>
      <c r="L102" s="112"/>
    </row>
    <row r="103" spans="1:31" s="2" customFormat="1" ht="21.75" customHeight="1">
      <c r="A103" s="26"/>
      <c r="B103" s="27"/>
      <c r="C103" s="26"/>
      <c r="D103" s="26"/>
      <c r="E103" s="26"/>
      <c r="F103" s="26"/>
      <c r="G103" s="26"/>
      <c r="H103" s="26"/>
      <c r="I103" s="26"/>
      <c r="J103" s="26"/>
      <c r="K103" s="26"/>
      <c r="L103" s="37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31" s="2" customFormat="1" ht="6.95" customHeight="1">
      <c r="A104" s="26"/>
      <c r="B104" s="42"/>
      <c r="C104" s="43"/>
      <c r="D104" s="43"/>
      <c r="E104" s="43"/>
      <c r="F104" s="43"/>
      <c r="G104" s="43"/>
      <c r="H104" s="43"/>
      <c r="I104" s="43"/>
      <c r="J104" s="43"/>
      <c r="K104" s="43"/>
      <c r="L104" s="37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8" spans="1:31" s="2" customFormat="1" ht="6.95" customHeight="1">
      <c r="A108" s="26"/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37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24.95" customHeight="1">
      <c r="A109" s="26"/>
      <c r="B109" s="27"/>
      <c r="C109" s="18" t="s">
        <v>91</v>
      </c>
      <c r="D109" s="26"/>
      <c r="E109" s="26"/>
      <c r="F109" s="26"/>
      <c r="G109" s="26"/>
      <c r="H109" s="26"/>
      <c r="I109" s="26"/>
      <c r="J109" s="26"/>
      <c r="K109" s="26"/>
      <c r="L109" s="37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6.95" customHeight="1">
      <c r="A110" s="26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37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2" customHeight="1">
      <c r="A111" s="26"/>
      <c r="B111" s="27"/>
      <c r="C111" s="23" t="s">
        <v>13</v>
      </c>
      <c r="D111" s="26"/>
      <c r="E111" s="26"/>
      <c r="F111" s="26"/>
      <c r="G111" s="26"/>
      <c r="H111" s="26"/>
      <c r="I111" s="26"/>
      <c r="J111" s="26"/>
      <c r="K111" s="26"/>
      <c r="L111" s="37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6.5" customHeight="1">
      <c r="A112" s="26"/>
      <c r="B112" s="27"/>
      <c r="C112" s="26"/>
      <c r="D112" s="26"/>
      <c r="E112" s="197">
        <f>E7</f>
        <v>0</v>
      </c>
      <c r="F112" s="198"/>
      <c r="G112" s="198"/>
      <c r="H112" s="198"/>
      <c r="I112" s="26"/>
      <c r="J112" s="26"/>
      <c r="K112" s="26"/>
      <c r="L112" s="37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79</v>
      </c>
      <c r="D113" s="26"/>
      <c r="E113" s="26"/>
      <c r="F113" s="26"/>
      <c r="G113" s="26"/>
      <c r="H113" s="26"/>
      <c r="I113" s="26"/>
      <c r="J113" s="26"/>
      <c r="K113" s="26"/>
      <c r="L113" s="37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30" customHeight="1">
      <c r="A114" s="26"/>
      <c r="B114" s="27"/>
      <c r="C114" s="26"/>
      <c r="D114" s="26"/>
      <c r="E114" s="195" t="str">
        <f>E9</f>
        <v>Výkaz výmer - 2 - Oprava krytu cesty na Ul. Dukelských hrdinov ku garážam                           medzi BD  325 a 327</v>
      </c>
      <c r="F114" s="195"/>
      <c r="G114" s="195"/>
      <c r="H114" s="195"/>
      <c r="I114" s="195"/>
      <c r="J114" s="26"/>
      <c r="K114" s="26"/>
      <c r="L114" s="37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6.9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7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>
      <c r="A116" s="26"/>
      <c r="B116" s="27"/>
      <c r="C116" s="23" t="s">
        <v>17</v>
      </c>
      <c r="D116" s="26"/>
      <c r="E116" s="26"/>
      <c r="F116" s="196" t="s">
        <v>173</v>
      </c>
      <c r="G116" s="196"/>
      <c r="H116" s="26"/>
      <c r="I116" s="23" t="s">
        <v>19</v>
      </c>
      <c r="J116" s="50" t="str">
        <f>IF(J12="","",J12)</f>
        <v>3. 2. 2022</v>
      </c>
      <c r="K116" s="26"/>
      <c r="L116" s="37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6.95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7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5.2" customHeight="1">
      <c r="A118" s="26"/>
      <c r="B118" s="27"/>
      <c r="C118" s="23" t="s">
        <v>21</v>
      </c>
      <c r="D118" s="26"/>
      <c r="E118" s="26"/>
      <c r="F118" s="21" t="str">
        <f>E15</f>
        <v>Mesto Žiar nad Hronom, Ul. Š. Moysesa 46, 965 19 Žiar nad Hronom</v>
      </c>
      <c r="G118" s="26"/>
      <c r="H118" s="26"/>
      <c r="I118" s="23" t="s">
        <v>25</v>
      </c>
      <c r="J118" s="24" t="str">
        <f>E21</f>
        <v xml:space="preserve"> </v>
      </c>
      <c r="K118" s="26"/>
      <c r="L118" s="37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65.25" customHeight="1">
      <c r="A119" s="26"/>
      <c r="B119" s="27"/>
      <c r="C119" s="23" t="s">
        <v>24</v>
      </c>
      <c r="D119" s="26"/>
      <c r="E119" s="26"/>
      <c r="F119" s="21" t="str">
        <f>IF(E18="","",E18)</f>
        <v xml:space="preserve"> </v>
      </c>
      <c r="G119" s="26"/>
      <c r="H119" s="26"/>
      <c r="I119" s="23" t="s">
        <v>27</v>
      </c>
      <c r="J119" s="24" t="str">
        <f>E24</f>
        <v>Technické služby Žiar nad Hronom, spol. s r.o., Ul. A. Dubčeka 45, 965 01 Žiar nad Hronom</v>
      </c>
      <c r="K119" s="26"/>
      <c r="L119" s="37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0.3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7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11" customFormat="1" ht="29.25" customHeight="1">
      <c r="A121" s="116"/>
      <c r="B121" s="117"/>
      <c r="C121" s="118" t="s">
        <v>92</v>
      </c>
      <c r="D121" s="119" t="s">
        <v>54</v>
      </c>
      <c r="E121" s="119" t="s">
        <v>50</v>
      </c>
      <c r="F121" s="119" t="s">
        <v>51</v>
      </c>
      <c r="G121" s="119" t="s">
        <v>93</v>
      </c>
      <c r="H121" s="119" t="s">
        <v>94</v>
      </c>
      <c r="I121" s="119" t="s">
        <v>95</v>
      </c>
      <c r="J121" s="120" t="s">
        <v>82</v>
      </c>
      <c r="K121" s="121" t="s">
        <v>96</v>
      </c>
      <c r="L121" s="122"/>
      <c r="M121" s="57" t="s">
        <v>1</v>
      </c>
      <c r="N121" s="58" t="s">
        <v>33</v>
      </c>
      <c r="O121" s="58" t="s">
        <v>97</v>
      </c>
      <c r="P121" s="58" t="s">
        <v>98</v>
      </c>
      <c r="Q121" s="58" t="s">
        <v>99</v>
      </c>
      <c r="R121" s="58" t="s">
        <v>100</v>
      </c>
      <c r="S121" s="58" t="s">
        <v>101</v>
      </c>
      <c r="T121" s="59" t="s">
        <v>102</v>
      </c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</row>
    <row r="122" spans="1:65" s="2" customFormat="1" ht="22.9" customHeight="1">
      <c r="A122" s="26"/>
      <c r="B122" s="27"/>
      <c r="C122" s="64" t="s">
        <v>83</v>
      </c>
      <c r="D122" s="26"/>
      <c r="E122" s="26"/>
      <c r="F122" s="26"/>
      <c r="G122" s="26"/>
      <c r="H122" s="26"/>
      <c r="I122" s="26"/>
      <c r="J122" s="123">
        <f>BK122</f>
        <v>0</v>
      </c>
      <c r="K122" s="26"/>
      <c r="L122" s="27"/>
      <c r="M122" s="60"/>
      <c r="N122" s="51"/>
      <c r="O122" s="61"/>
      <c r="P122" s="124">
        <f>P123</f>
        <v>0.78983999999999999</v>
      </c>
      <c r="Q122" s="61"/>
      <c r="R122" s="124">
        <f>R123</f>
        <v>0</v>
      </c>
      <c r="S122" s="61"/>
      <c r="T122" s="125">
        <f>T123</f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T122" s="14" t="s">
        <v>68</v>
      </c>
      <c r="AU122" s="14" t="s">
        <v>84</v>
      </c>
      <c r="BK122" s="126">
        <f>BK123</f>
        <v>0</v>
      </c>
    </row>
    <row r="123" spans="1:65" s="12" customFormat="1" ht="25.9" customHeight="1">
      <c r="B123" s="127"/>
      <c r="D123" s="128" t="s">
        <v>68</v>
      </c>
      <c r="E123" s="129" t="s">
        <v>103</v>
      </c>
      <c r="F123" s="129" t="s">
        <v>104</v>
      </c>
      <c r="J123" s="130">
        <f>BK123</f>
        <v>0</v>
      </c>
      <c r="L123" s="127"/>
      <c r="M123" s="131"/>
      <c r="N123" s="132"/>
      <c r="O123" s="132"/>
      <c r="P123" s="133">
        <f>P124+P127+P131+P133+P140</f>
        <v>0.78983999999999999</v>
      </c>
      <c r="Q123" s="132"/>
      <c r="R123" s="133">
        <f>R124+R127+R131+R133+R140</f>
        <v>0</v>
      </c>
      <c r="S123" s="132"/>
      <c r="T123" s="134">
        <f>T124+T127+T131+T133+T140</f>
        <v>0</v>
      </c>
      <c r="AR123" s="128" t="s">
        <v>76</v>
      </c>
      <c r="AT123" s="135" t="s">
        <v>68</v>
      </c>
      <c r="AU123" s="135" t="s">
        <v>69</v>
      </c>
      <c r="AY123" s="128" t="s">
        <v>105</v>
      </c>
      <c r="BK123" s="136">
        <f>BK124+BK127+BK131+BK133+BK140</f>
        <v>0</v>
      </c>
    </row>
    <row r="124" spans="1:65" s="12" customFormat="1" ht="22.9" customHeight="1">
      <c r="B124" s="127"/>
      <c r="D124" s="128" t="s">
        <v>68</v>
      </c>
      <c r="E124" s="137" t="s">
        <v>76</v>
      </c>
      <c r="F124" s="137" t="s">
        <v>106</v>
      </c>
      <c r="J124" s="138">
        <f>BK124</f>
        <v>0</v>
      </c>
      <c r="L124" s="127"/>
      <c r="M124" s="131"/>
      <c r="N124" s="132"/>
      <c r="O124" s="132"/>
      <c r="P124" s="133">
        <f>SUM(P125:P126)</f>
        <v>0</v>
      </c>
      <c r="Q124" s="132"/>
      <c r="R124" s="133">
        <f>SUM(R125:R126)</f>
        <v>0</v>
      </c>
      <c r="S124" s="132"/>
      <c r="T124" s="134">
        <f>SUM(T125:T126)</f>
        <v>0</v>
      </c>
      <c r="AR124" s="128" t="s">
        <v>76</v>
      </c>
      <c r="AT124" s="135" t="s">
        <v>68</v>
      </c>
      <c r="AU124" s="135" t="s">
        <v>76</v>
      </c>
      <c r="AY124" s="128" t="s">
        <v>105</v>
      </c>
      <c r="BK124" s="136">
        <f>SUM(BK125:BK126)</f>
        <v>0</v>
      </c>
    </row>
    <row r="125" spans="1:65" s="2" customFormat="1" ht="33" customHeight="1">
      <c r="A125" s="26"/>
      <c r="B125" s="139"/>
      <c r="C125" s="140" t="s">
        <v>107</v>
      </c>
      <c r="D125" s="140" t="s">
        <v>108</v>
      </c>
      <c r="E125" s="141" t="s">
        <v>109</v>
      </c>
      <c r="F125" s="142" t="s">
        <v>110</v>
      </c>
      <c r="G125" s="143" t="s">
        <v>111</v>
      </c>
      <c r="H125" s="144">
        <v>177</v>
      </c>
      <c r="I125" s="145"/>
      <c r="J125" s="145">
        <f>ROUND(I125*H125,2)</f>
        <v>0</v>
      </c>
      <c r="K125" s="146"/>
      <c r="L125" s="27"/>
      <c r="M125" s="147" t="s">
        <v>1</v>
      </c>
      <c r="N125" s="148" t="s">
        <v>35</v>
      </c>
      <c r="O125" s="149">
        <v>0</v>
      </c>
      <c r="P125" s="149">
        <f>O125*H125</f>
        <v>0</v>
      </c>
      <c r="Q125" s="149">
        <v>0</v>
      </c>
      <c r="R125" s="149">
        <f>Q125*H125</f>
        <v>0</v>
      </c>
      <c r="S125" s="149">
        <v>0</v>
      </c>
      <c r="T125" s="150">
        <f>S125*H125</f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1" t="s">
        <v>112</v>
      </c>
      <c r="AT125" s="151" t="s">
        <v>108</v>
      </c>
      <c r="AU125" s="151" t="s">
        <v>113</v>
      </c>
      <c r="AY125" s="14" t="s">
        <v>105</v>
      </c>
      <c r="BE125" s="152">
        <f>IF(N125="základná",J125,0)</f>
        <v>0</v>
      </c>
      <c r="BF125" s="152">
        <f>IF(N125="znížená",J125,0)</f>
        <v>0</v>
      </c>
      <c r="BG125" s="152">
        <f>IF(N125="zákl. prenesená",J125,0)</f>
        <v>0</v>
      </c>
      <c r="BH125" s="152">
        <f>IF(N125="zníž. prenesená",J125,0)</f>
        <v>0</v>
      </c>
      <c r="BI125" s="152">
        <f>IF(N125="nulová",J125,0)</f>
        <v>0</v>
      </c>
      <c r="BJ125" s="14" t="s">
        <v>113</v>
      </c>
      <c r="BK125" s="152">
        <f>ROUND(I125*H125,2)</f>
        <v>0</v>
      </c>
      <c r="BL125" s="14" t="s">
        <v>112</v>
      </c>
      <c r="BM125" s="151" t="s">
        <v>113</v>
      </c>
    </row>
    <row r="126" spans="1:65" s="2" customFormat="1" ht="33" customHeight="1">
      <c r="A126" s="26"/>
      <c r="B126" s="139"/>
      <c r="C126" s="140" t="s">
        <v>114</v>
      </c>
      <c r="D126" s="140" t="s">
        <v>108</v>
      </c>
      <c r="E126" s="141" t="s">
        <v>115</v>
      </c>
      <c r="F126" s="142" t="s">
        <v>116</v>
      </c>
      <c r="G126" s="143" t="s">
        <v>111</v>
      </c>
      <c r="H126" s="144">
        <v>18</v>
      </c>
      <c r="I126" s="145"/>
      <c r="J126" s="145">
        <f>ROUND(I126*H126,2)</f>
        <v>0</v>
      </c>
      <c r="K126" s="146"/>
      <c r="L126" s="27"/>
      <c r="M126" s="147" t="s">
        <v>1</v>
      </c>
      <c r="N126" s="148" t="s">
        <v>35</v>
      </c>
      <c r="O126" s="149">
        <v>0</v>
      </c>
      <c r="P126" s="149">
        <f>O126*H126</f>
        <v>0</v>
      </c>
      <c r="Q126" s="149">
        <v>0</v>
      </c>
      <c r="R126" s="149">
        <f>Q126*H126</f>
        <v>0</v>
      </c>
      <c r="S126" s="149">
        <v>0</v>
      </c>
      <c r="T126" s="150">
        <f>S126*H126</f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1" t="s">
        <v>112</v>
      </c>
      <c r="AT126" s="151" t="s">
        <v>108</v>
      </c>
      <c r="AU126" s="151" t="s">
        <v>113</v>
      </c>
      <c r="AY126" s="14" t="s">
        <v>105</v>
      </c>
      <c r="BE126" s="152">
        <f>IF(N126="základná",J126,0)</f>
        <v>0</v>
      </c>
      <c r="BF126" s="152">
        <f>IF(N126="znížená",J126,0)</f>
        <v>0</v>
      </c>
      <c r="BG126" s="152">
        <f>IF(N126="zákl. prenesená",J126,0)</f>
        <v>0</v>
      </c>
      <c r="BH126" s="152">
        <f>IF(N126="zníž. prenesená",J126,0)</f>
        <v>0</v>
      </c>
      <c r="BI126" s="152">
        <f>IF(N126="nulová",J126,0)</f>
        <v>0</v>
      </c>
      <c r="BJ126" s="14" t="s">
        <v>113</v>
      </c>
      <c r="BK126" s="152">
        <f>ROUND(I126*H126,2)</f>
        <v>0</v>
      </c>
      <c r="BL126" s="14" t="s">
        <v>112</v>
      </c>
      <c r="BM126" s="151" t="s">
        <v>112</v>
      </c>
    </row>
    <row r="127" spans="1:65" s="12" customFormat="1" ht="22.9" customHeight="1">
      <c r="B127" s="127"/>
      <c r="D127" s="128" t="s">
        <v>68</v>
      </c>
      <c r="E127" s="137" t="s">
        <v>117</v>
      </c>
      <c r="F127" s="137" t="s">
        <v>118</v>
      </c>
      <c r="J127" s="138">
        <f>BK127</f>
        <v>0</v>
      </c>
      <c r="L127" s="127"/>
      <c r="M127" s="131"/>
      <c r="N127" s="132"/>
      <c r="O127" s="132"/>
      <c r="P127" s="133">
        <f>SUM(P128:P130)</f>
        <v>0</v>
      </c>
      <c r="Q127" s="132"/>
      <c r="R127" s="133">
        <f>SUM(R128:R130)</f>
        <v>0</v>
      </c>
      <c r="S127" s="132"/>
      <c r="T127" s="134">
        <f>SUM(T128:T130)</f>
        <v>0</v>
      </c>
      <c r="AR127" s="128" t="s">
        <v>76</v>
      </c>
      <c r="AT127" s="135" t="s">
        <v>68</v>
      </c>
      <c r="AU127" s="135" t="s">
        <v>76</v>
      </c>
      <c r="AY127" s="128" t="s">
        <v>105</v>
      </c>
      <c r="BK127" s="136">
        <f>SUM(BK128:BK130)</f>
        <v>0</v>
      </c>
    </row>
    <row r="128" spans="1:65" s="2" customFormat="1" ht="37.9" customHeight="1">
      <c r="A128" s="26"/>
      <c r="B128" s="139"/>
      <c r="C128" s="140" t="s">
        <v>119</v>
      </c>
      <c r="D128" s="140" t="s">
        <v>108</v>
      </c>
      <c r="E128" s="141" t="s">
        <v>120</v>
      </c>
      <c r="F128" s="142" t="s">
        <v>121</v>
      </c>
      <c r="G128" s="143" t="s">
        <v>111</v>
      </c>
      <c r="H128" s="144">
        <v>35</v>
      </c>
      <c r="I128" s="145"/>
      <c r="J128" s="145">
        <f>ROUND(I128*H128,2)</f>
        <v>0</v>
      </c>
      <c r="K128" s="146"/>
      <c r="L128" s="27"/>
      <c r="M128" s="147" t="s">
        <v>1</v>
      </c>
      <c r="N128" s="148" t="s">
        <v>35</v>
      </c>
      <c r="O128" s="149">
        <v>0</v>
      </c>
      <c r="P128" s="149">
        <f>O128*H128</f>
        <v>0</v>
      </c>
      <c r="Q128" s="149">
        <v>0</v>
      </c>
      <c r="R128" s="149">
        <f>Q128*H128</f>
        <v>0</v>
      </c>
      <c r="S128" s="149">
        <v>0</v>
      </c>
      <c r="T128" s="150">
        <f>S128*H128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1" t="s">
        <v>112</v>
      </c>
      <c r="AT128" s="151" t="s">
        <v>108</v>
      </c>
      <c r="AU128" s="151" t="s">
        <v>113</v>
      </c>
      <c r="AY128" s="14" t="s">
        <v>105</v>
      </c>
      <c r="BE128" s="152">
        <f>IF(N128="základná",J128,0)</f>
        <v>0</v>
      </c>
      <c r="BF128" s="152">
        <f>IF(N128="znížená",J128,0)</f>
        <v>0</v>
      </c>
      <c r="BG128" s="152">
        <f>IF(N128="zákl. prenesená",J128,0)</f>
        <v>0</v>
      </c>
      <c r="BH128" s="152">
        <f>IF(N128="zníž. prenesená",J128,0)</f>
        <v>0</v>
      </c>
      <c r="BI128" s="152">
        <f>IF(N128="nulová",J128,0)</f>
        <v>0</v>
      </c>
      <c r="BJ128" s="14" t="s">
        <v>113</v>
      </c>
      <c r="BK128" s="152">
        <f>ROUND(I128*H128,2)</f>
        <v>0</v>
      </c>
      <c r="BL128" s="14" t="s">
        <v>112</v>
      </c>
      <c r="BM128" s="151" t="s">
        <v>122</v>
      </c>
    </row>
    <row r="129" spans="1:65" s="2" customFormat="1" ht="24.2" customHeight="1">
      <c r="A129" s="26"/>
      <c r="B129" s="139"/>
      <c r="C129" s="140" t="s">
        <v>117</v>
      </c>
      <c r="D129" s="140" t="s">
        <v>108</v>
      </c>
      <c r="E129" s="141" t="s">
        <v>123</v>
      </c>
      <c r="F129" s="142" t="s">
        <v>124</v>
      </c>
      <c r="G129" s="143" t="s">
        <v>111</v>
      </c>
      <c r="H129" s="144">
        <v>195</v>
      </c>
      <c r="I129" s="145"/>
      <c r="J129" s="145">
        <f>ROUND(I129*H129,2)</f>
        <v>0</v>
      </c>
      <c r="K129" s="146"/>
      <c r="L129" s="27"/>
      <c r="M129" s="147" t="s">
        <v>1</v>
      </c>
      <c r="N129" s="148" t="s">
        <v>35</v>
      </c>
      <c r="O129" s="149">
        <v>0</v>
      </c>
      <c r="P129" s="149">
        <f>O129*H129</f>
        <v>0</v>
      </c>
      <c r="Q129" s="149">
        <v>0</v>
      </c>
      <c r="R129" s="149">
        <f>Q129*H129</f>
        <v>0</v>
      </c>
      <c r="S129" s="149">
        <v>0</v>
      </c>
      <c r="T129" s="150">
        <f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1" t="s">
        <v>112</v>
      </c>
      <c r="AT129" s="151" t="s">
        <v>108</v>
      </c>
      <c r="AU129" s="151" t="s">
        <v>113</v>
      </c>
      <c r="AY129" s="14" t="s">
        <v>105</v>
      </c>
      <c r="BE129" s="152">
        <f>IF(N129="základná",J129,0)</f>
        <v>0</v>
      </c>
      <c r="BF129" s="152">
        <f>IF(N129="znížená",J129,0)</f>
        <v>0</v>
      </c>
      <c r="BG129" s="152">
        <f>IF(N129="zákl. prenesená",J129,0)</f>
        <v>0</v>
      </c>
      <c r="BH129" s="152">
        <f>IF(N129="zníž. prenesená",J129,0)</f>
        <v>0</v>
      </c>
      <c r="BI129" s="152">
        <f>IF(N129="nulová",J129,0)</f>
        <v>0</v>
      </c>
      <c r="BJ129" s="14" t="s">
        <v>113</v>
      </c>
      <c r="BK129" s="152">
        <f>ROUND(I129*H129,2)</f>
        <v>0</v>
      </c>
      <c r="BL129" s="14" t="s">
        <v>112</v>
      </c>
      <c r="BM129" s="151" t="s">
        <v>125</v>
      </c>
    </row>
    <row r="130" spans="1:65" s="2" customFormat="1" ht="33" customHeight="1">
      <c r="A130" s="26"/>
      <c r="B130" s="139"/>
      <c r="C130" s="140" t="s">
        <v>122</v>
      </c>
      <c r="D130" s="140" t="s">
        <v>108</v>
      </c>
      <c r="E130" s="141" t="s">
        <v>126</v>
      </c>
      <c r="F130" s="142" t="s">
        <v>127</v>
      </c>
      <c r="G130" s="143" t="s">
        <v>111</v>
      </c>
      <c r="H130" s="144">
        <v>195</v>
      </c>
      <c r="I130" s="145"/>
      <c r="J130" s="145">
        <f>ROUND(I130*H130,2)</f>
        <v>0</v>
      </c>
      <c r="K130" s="146"/>
      <c r="L130" s="27"/>
      <c r="M130" s="147" t="s">
        <v>1</v>
      </c>
      <c r="N130" s="148" t="s">
        <v>35</v>
      </c>
      <c r="O130" s="149">
        <v>0</v>
      </c>
      <c r="P130" s="149">
        <f>O130*H130</f>
        <v>0</v>
      </c>
      <c r="Q130" s="149">
        <v>0</v>
      </c>
      <c r="R130" s="149">
        <f>Q130*H130</f>
        <v>0</v>
      </c>
      <c r="S130" s="149">
        <v>0</v>
      </c>
      <c r="T130" s="150">
        <f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1" t="s">
        <v>112</v>
      </c>
      <c r="AT130" s="151" t="s">
        <v>108</v>
      </c>
      <c r="AU130" s="151" t="s">
        <v>113</v>
      </c>
      <c r="AY130" s="14" t="s">
        <v>105</v>
      </c>
      <c r="BE130" s="152">
        <f>IF(N130="základná",J130,0)</f>
        <v>0</v>
      </c>
      <c r="BF130" s="152">
        <f>IF(N130="znížená",J130,0)</f>
        <v>0</v>
      </c>
      <c r="BG130" s="152">
        <f>IF(N130="zákl. prenesená",J130,0)</f>
        <v>0</v>
      </c>
      <c r="BH130" s="152">
        <f>IF(N130="zníž. prenesená",J130,0)</f>
        <v>0</v>
      </c>
      <c r="BI130" s="152">
        <f>IF(N130="nulová",J130,0)</f>
        <v>0</v>
      </c>
      <c r="BJ130" s="14" t="s">
        <v>113</v>
      </c>
      <c r="BK130" s="152">
        <f>ROUND(I130*H130,2)</f>
        <v>0</v>
      </c>
      <c r="BL130" s="14" t="s">
        <v>112</v>
      </c>
      <c r="BM130" s="151" t="s">
        <v>128</v>
      </c>
    </row>
    <row r="131" spans="1:65" s="12" customFormat="1" ht="22.9" customHeight="1">
      <c r="B131" s="127"/>
      <c r="D131" s="128" t="s">
        <v>68</v>
      </c>
      <c r="E131" s="137" t="s">
        <v>125</v>
      </c>
      <c r="F131" s="137" t="s">
        <v>129</v>
      </c>
      <c r="J131" s="138">
        <f>BK131</f>
        <v>0</v>
      </c>
      <c r="L131" s="127"/>
      <c r="M131" s="131"/>
      <c r="N131" s="132"/>
      <c r="O131" s="132"/>
      <c r="P131" s="133">
        <f>P132</f>
        <v>0</v>
      </c>
      <c r="Q131" s="132"/>
      <c r="R131" s="133">
        <f>R132</f>
        <v>0</v>
      </c>
      <c r="S131" s="132"/>
      <c r="T131" s="134">
        <f>T132</f>
        <v>0</v>
      </c>
      <c r="AR131" s="128" t="s">
        <v>76</v>
      </c>
      <c r="AT131" s="135" t="s">
        <v>68</v>
      </c>
      <c r="AU131" s="135" t="s">
        <v>76</v>
      </c>
      <c r="AY131" s="128" t="s">
        <v>105</v>
      </c>
      <c r="BK131" s="136">
        <f>BK132</f>
        <v>0</v>
      </c>
    </row>
    <row r="132" spans="1:65" s="2" customFormat="1" ht="24.2" customHeight="1">
      <c r="A132" s="26"/>
      <c r="B132" s="139"/>
      <c r="C132" s="140" t="s">
        <v>130</v>
      </c>
      <c r="D132" s="140" t="s">
        <v>108</v>
      </c>
      <c r="E132" s="141" t="s">
        <v>131</v>
      </c>
      <c r="F132" s="142" t="s">
        <v>132</v>
      </c>
      <c r="G132" s="143" t="s">
        <v>133</v>
      </c>
      <c r="H132" s="144">
        <v>1</v>
      </c>
      <c r="I132" s="145"/>
      <c r="J132" s="145">
        <f>ROUND(I132*H132,2)</f>
        <v>0</v>
      </c>
      <c r="K132" s="146"/>
      <c r="L132" s="27"/>
      <c r="M132" s="147" t="s">
        <v>1</v>
      </c>
      <c r="N132" s="148" t="s">
        <v>35</v>
      </c>
      <c r="O132" s="149">
        <v>0</v>
      </c>
      <c r="P132" s="149">
        <f>O132*H132</f>
        <v>0</v>
      </c>
      <c r="Q132" s="149">
        <v>0</v>
      </c>
      <c r="R132" s="149">
        <f>Q132*H132</f>
        <v>0</v>
      </c>
      <c r="S132" s="149">
        <v>0</v>
      </c>
      <c r="T132" s="150">
        <f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1" t="s">
        <v>112</v>
      </c>
      <c r="AT132" s="151" t="s">
        <v>108</v>
      </c>
      <c r="AU132" s="151" t="s">
        <v>113</v>
      </c>
      <c r="AY132" s="14" t="s">
        <v>105</v>
      </c>
      <c r="BE132" s="152">
        <f>IF(N132="základná",J132,0)</f>
        <v>0</v>
      </c>
      <c r="BF132" s="152">
        <f>IF(N132="znížená",J132,0)</f>
        <v>0</v>
      </c>
      <c r="BG132" s="152">
        <f>IF(N132="zákl. prenesená",J132,0)</f>
        <v>0</v>
      </c>
      <c r="BH132" s="152">
        <f>IF(N132="zníž. prenesená",J132,0)</f>
        <v>0</v>
      </c>
      <c r="BI132" s="152">
        <f>IF(N132="nulová",J132,0)</f>
        <v>0</v>
      </c>
      <c r="BJ132" s="14" t="s">
        <v>113</v>
      </c>
      <c r="BK132" s="152">
        <f>ROUND(I132*H132,2)</f>
        <v>0</v>
      </c>
      <c r="BL132" s="14" t="s">
        <v>112</v>
      </c>
      <c r="BM132" s="151" t="s">
        <v>114</v>
      </c>
    </row>
    <row r="133" spans="1:65" s="12" customFormat="1" ht="22.9" customHeight="1">
      <c r="B133" s="127"/>
      <c r="D133" s="128" t="s">
        <v>68</v>
      </c>
      <c r="E133" s="137" t="s">
        <v>134</v>
      </c>
      <c r="F133" s="137" t="s">
        <v>135</v>
      </c>
      <c r="J133" s="138">
        <f>BK133</f>
        <v>0</v>
      </c>
      <c r="L133" s="127"/>
      <c r="M133" s="131"/>
      <c r="N133" s="132"/>
      <c r="O133" s="132"/>
      <c r="P133" s="133">
        <f>SUM(P134:P139)</f>
        <v>0.78983999999999999</v>
      </c>
      <c r="Q133" s="132"/>
      <c r="R133" s="133">
        <f>SUM(R134:R139)</f>
        <v>0</v>
      </c>
      <c r="S133" s="132"/>
      <c r="T133" s="134">
        <f>SUM(T134:T139)</f>
        <v>0</v>
      </c>
      <c r="AR133" s="128" t="s">
        <v>76</v>
      </c>
      <c r="AT133" s="135" t="s">
        <v>68</v>
      </c>
      <c r="AU133" s="135" t="s">
        <v>76</v>
      </c>
      <c r="AY133" s="128" t="s">
        <v>105</v>
      </c>
      <c r="BK133" s="136">
        <f>SUM(BK134:BK139)</f>
        <v>0</v>
      </c>
    </row>
    <row r="134" spans="1:65" s="2" customFormat="1" ht="24.2" customHeight="1">
      <c r="A134" s="26"/>
      <c r="B134" s="139"/>
      <c r="C134" s="140" t="s">
        <v>134</v>
      </c>
      <c r="D134" s="140" t="s">
        <v>108</v>
      </c>
      <c r="E134" s="141" t="s">
        <v>136</v>
      </c>
      <c r="F134" s="142" t="s">
        <v>137</v>
      </c>
      <c r="G134" s="143" t="s">
        <v>138</v>
      </c>
      <c r="H134" s="144">
        <v>14</v>
      </c>
      <c r="I134" s="145"/>
      <c r="J134" s="145">
        <f t="shared" ref="J134:J139" si="0">ROUND(I134*H134,2)</f>
        <v>0</v>
      </c>
      <c r="K134" s="146"/>
      <c r="L134" s="27"/>
      <c r="M134" s="147" t="s">
        <v>1</v>
      </c>
      <c r="N134" s="148" t="s">
        <v>35</v>
      </c>
      <c r="O134" s="149">
        <v>0</v>
      </c>
      <c r="P134" s="149">
        <f t="shared" ref="P134:P139" si="1">O134*H134</f>
        <v>0</v>
      </c>
      <c r="Q134" s="149">
        <v>0</v>
      </c>
      <c r="R134" s="149">
        <f t="shared" ref="R134:R139" si="2">Q134*H134</f>
        <v>0</v>
      </c>
      <c r="S134" s="149">
        <v>0</v>
      </c>
      <c r="T134" s="150">
        <f t="shared" ref="T134:T139" si="3">S134*H134</f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1" t="s">
        <v>112</v>
      </c>
      <c r="AT134" s="151" t="s">
        <v>108</v>
      </c>
      <c r="AU134" s="151" t="s">
        <v>113</v>
      </c>
      <c r="AY134" s="14" t="s">
        <v>105</v>
      </c>
      <c r="BE134" s="152">
        <f t="shared" ref="BE134:BE139" si="4">IF(N134="základná",J134,0)</f>
        <v>0</v>
      </c>
      <c r="BF134" s="152">
        <f t="shared" ref="BF134:BF139" si="5">IF(N134="znížená",J134,0)</f>
        <v>0</v>
      </c>
      <c r="BG134" s="152">
        <f t="shared" ref="BG134:BG139" si="6">IF(N134="zákl. prenesená",J134,0)</f>
        <v>0</v>
      </c>
      <c r="BH134" s="152">
        <f t="shared" ref="BH134:BH139" si="7">IF(N134="zníž. prenesená",J134,0)</f>
        <v>0</v>
      </c>
      <c r="BI134" s="152">
        <f t="shared" ref="BI134:BI139" si="8">IF(N134="nulová",J134,0)</f>
        <v>0</v>
      </c>
      <c r="BJ134" s="14" t="s">
        <v>113</v>
      </c>
      <c r="BK134" s="152">
        <f t="shared" ref="BK134:BK139" si="9">ROUND(I134*H134,2)</f>
        <v>0</v>
      </c>
      <c r="BL134" s="14" t="s">
        <v>112</v>
      </c>
      <c r="BM134" s="151" t="s">
        <v>119</v>
      </c>
    </row>
    <row r="135" spans="1:65" s="2" customFormat="1" ht="37.9" customHeight="1">
      <c r="A135" s="26"/>
      <c r="B135" s="139"/>
      <c r="C135" s="140" t="s">
        <v>139</v>
      </c>
      <c r="D135" s="140" t="s">
        <v>108</v>
      </c>
      <c r="E135" s="141" t="s">
        <v>140</v>
      </c>
      <c r="F135" s="142" t="s">
        <v>141</v>
      </c>
      <c r="G135" s="143" t="s">
        <v>111</v>
      </c>
      <c r="H135" s="144">
        <v>195</v>
      </c>
      <c r="I135" s="145"/>
      <c r="J135" s="145">
        <f t="shared" si="0"/>
        <v>0</v>
      </c>
      <c r="K135" s="146"/>
      <c r="L135" s="27"/>
      <c r="M135" s="147" t="s">
        <v>1</v>
      </c>
      <c r="N135" s="148" t="s">
        <v>35</v>
      </c>
      <c r="O135" s="149">
        <v>2.3999999999999998E-3</v>
      </c>
      <c r="P135" s="149">
        <f t="shared" si="1"/>
        <v>0.46799999999999997</v>
      </c>
      <c r="Q135" s="149">
        <v>0</v>
      </c>
      <c r="R135" s="149">
        <f t="shared" si="2"/>
        <v>0</v>
      </c>
      <c r="S135" s="149">
        <v>0</v>
      </c>
      <c r="T135" s="150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1" t="s">
        <v>112</v>
      </c>
      <c r="AT135" s="151" t="s">
        <v>108</v>
      </c>
      <c r="AU135" s="151" t="s">
        <v>113</v>
      </c>
      <c r="AY135" s="14" t="s">
        <v>105</v>
      </c>
      <c r="BE135" s="152">
        <f t="shared" si="4"/>
        <v>0</v>
      </c>
      <c r="BF135" s="152">
        <f t="shared" si="5"/>
        <v>0</v>
      </c>
      <c r="BG135" s="152">
        <f t="shared" si="6"/>
        <v>0</v>
      </c>
      <c r="BH135" s="152">
        <f t="shared" si="7"/>
        <v>0</v>
      </c>
      <c r="BI135" s="152">
        <f t="shared" si="8"/>
        <v>0</v>
      </c>
      <c r="BJ135" s="14" t="s">
        <v>113</v>
      </c>
      <c r="BK135" s="152">
        <f t="shared" si="9"/>
        <v>0</v>
      </c>
      <c r="BL135" s="14" t="s">
        <v>112</v>
      </c>
      <c r="BM135" s="151" t="s">
        <v>142</v>
      </c>
    </row>
    <row r="136" spans="1:65" s="2" customFormat="1" ht="24.2" customHeight="1">
      <c r="A136" s="26"/>
      <c r="B136" s="139"/>
      <c r="C136" s="140" t="s">
        <v>113</v>
      </c>
      <c r="D136" s="140" t="s">
        <v>108</v>
      </c>
      <c r="E136" s="141" t="s">
        <v>143</v>
      </c>
      <c r="F136" s="142" t="s">
        <v>144</v>
      </c>
      <c r="G136" s="143" t="s">
        <v>145</v>
      </c>
      <c r="H136" s="144">
        <v>25.736999999999998</v>
      </c>
      <c r="I136" s="145"/>
      <c r="J136" s="145">
        <f t="shared" si="0"/>
        <v>0</v>
      </c>
      <c r="K136" s="146"/>
      <c r="L136" s="27"/>
      <c r="M136" s="147" t="s">
        <v>1</v>
      </c>
      <c r="N136" s="148" t="s">
        <v>35</v>
      </c>
      <c r="O136" s="149">
        <v>0</v>
      </c>
      <c r="P136" s="149">
        <f t="shared" si="1"/>
        <v>0</v>
      </c>
      <c r="Q136" s="149">
        <v>0</v>
      </c>
      <c r="R136" s="149">
        <f t="shared" si="2"/>
        <v>0</v>
      </c>
      <c r="S136" s="149">
        <v>0</v>
      </c>
      <c r="T136" s="150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1" t="s">
        <v>112</v>
      </c>
      <c r="AT136" s="151" t="s">
        <v>108</v>
      </c>
      <c r="AU136" s="151" t="s">
        <v>113</v>
      </c>
      <c r="AY136" s="14" t="s">
        <v>105</v>
      </c>
      <c r="BE136" s="152">
        <f t="shared" si="4"/>
        <v>0</v>
      </c>
      <c r="BF136" s="152">
        <f t="shared" si="5"/>
        <v>0</v>
      </c>
      <c r="BG136" s="152">
        <f t="shared" si="6"/>
        <v>0</v>
      </c>
      <c r="BH136" s="152">
        <f t="shared" si="7"/>
        <v>0</v>
      </c>
      <c r="BI136" s="152">
        <f t="shared" si="8"/>
        <v>0</v>
      </c>
      <c r="BJ136" s="14" t="s">
        <v>113</v>
      </c>
      <c r="BK136" s="152">
        <f t="shared" si="9"/>
        <v>0</v>
      </c>
      <c r="BL136" s="14" t="s">
        <v>112</v>
      </c>
      <c r="BM136" s="151" t="s">
        <v>146</v>
      </c>
    </row>
    <row r="137" spans="1:65" s="2" customFormat="1" ht="33" customHeight="1">
      <c r="A137" s="26"/>
      <c r="B137" s="139"/>
      <c r="C137" s="140" t="s">
        <v>147</v>
      </c>
      <c r="D137" s="140" t="s">
        <v>108</v>
      </c>
      <c r="E137" s="141" t="s">
        <v>148</v>
      </c>
      <c r="F137" s="142" t="s">
        <v>149</v>
      </c>
      <c r="G137" s="143" t="s">
        <v>145</v>
      </c>
      <c r="H137" s="144">
        <v>2.16</v>
      </c>
      <c r="I137" s="145"/>
      <c r="J137" s="145">
        <f t="shared" si="0"/>
        <v>0</v>
      </c>
      <c r="K137" s="146"/>
      <c r="L137" s="27"/>
      <c r="M137" s="147" t="s">
        <v>1</v>
      </c>
      <c r="N137" s="148" t="s">
        <v>35</v>
      </c>
      <c r="O137" s="149">
        <v>0</v>
      </c>
      <c r="P137" s="149">
        <f t="shared" si="1"/>
        <v>0</v>
      </c>
      <c r="Q137" s="149">
        <v>0</v>
      </c>
      <c r="R137" s="149">
        <f t="shared" si="2"/>
        <v>0</v>
      </c>
      <c r="S137" s="149">
        <v>0</v>
      </c>
      <c r="T137" s="150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1" t="s">
        <v>112</v>
      </c>
      <c r="AT137" s="151" t="s">
        <v>108</v>
      </c>
      <c r="AU137" s="151" t="s">
        <v>113</v>
      </c>
      <c r="AY137" s="14" t="s">
        <v>105</v>
      </c>
      <c r="BE137" s="152">
        <f t="shared" si="4"/>
        <v>0</v>
      </c>
      <c r="BF137" s="152">
        <f t="shared" si="5"/>
        <v>0</v>
      </c>
      <c r="BG137" s="152">
        <f t="shared" si="6"/>
        <v>0</v>
      </c>
      <c r="BH137" s="152">
        <f t="shared" si="7"/>
        <v>0</v>
      </c>
      <c r="BI137" s="152">
        <f t="shared" si="8"/>
        <v>0</v>
      </c>
      <c r="BJ137" s="14" t="s">
        <v>113</v>
      </c>
      <c r="BK137" s="152">
        <f t="shared" si="9"/>
        <v>0</v>
      </c>
      <c r="BL137" s="14" t="s">
        <v>112</v>
      </c>
      <c r="BM137" s="151" t="s">
        <v>150</v>
      </c>
    </row>
    <row r="138" spans="1:65" s="2" customFormat="1" ht="37.9" customHeight="1">
      <c r="A138" s="26"/>
      <c r="B138" s="139"/>
      <c r="C138" s="140" t="s">
        <v>151</v>
      </c>
      <c r="D138" s="140" t="s">
        <v>108</v>
      </c>
      <c r="E138" s="141" t="s">
        <v>152</v>
      </c>
      <c r="F138" s="142" t="s">
        <v>153</v>
      </c>
      <c r="G138" s="143" t="s">
        <v>145</v>
      </c>
      <c r="H138" s="144">
        <v>21.6</v>
      </c>
      <c r="I138" s="145"/>
      <c r="J138" s="145">
        <f t="shared" si="0"/>
        <v>0</v>
      </c>
      <c r="K138" s="146"/>
      <c r="L138" s="27"/>
      <c r="M138" s="147" t="s">
        <v>1</v>
      </c>
      <c r="N138" s="148" t="s">
        <v>35</v>
      </c>
      <c r="O138" s="149">
        <v>0</v>
      </c>
      <c r="P138" s="149">
        <f t="shared" si="1"/>
        <v>0</v>
      </c>
      <c r="Q138" s="149">
        <v>0</v>
      </c>
      <c r="R138" s="149">
        <f t="shared" si="2"/>
        <v>0</v>
      </c>
      <c r="S138" s="149">
        <v>0</v>
      </c>
      <c r="T138" s="150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1" t="s">
        <v>112</v>
      </c>
      <c r="AT138" s="151" t="s">
        <v>108</v>
      </c>
      <c r="AU138" s="151" t="s">
        <v>113</v>
      </c>
      <c r="AY138" s="14" t="s">
        <v>105</v>
      </c>
      <c r="BE138" s="152">
        <f t="shared" si="4"/>
        <v>0</v>
      </c>
      <c r="BF138" s="152">
        <f t="shared" si="5"/>
        <v>0</v>
      </c>
      <c r="BG138" s="152">
        <f t="shared" si="6"/>
        <v>0</v>
      </c>
      <c r="BH138" s="152">
        <f t="shared" si="7"/>
        <v>0</v>
      </c>
      <c r="BI138" s="152">
        <f t="shared" si="8"/>
        <v>0</v>
      </c>
      <c r="BJ138" s="14" t="s">
        <v>113</v>
      </c>
      <c r="BK138" s="152">
        <f t="shared" si="9"/>
        <v>0</v>
      </c>
      <c r="BL138" s="14" t="s">
        <v>112</v>
      </c>
      <c r="BM138" s="151" t="s">
        <v>154</v>
      </c>
    </row>
    <row r="139" spans="1:65" s="2" customFormat="1" ht="24.2" customHeight="1">
      <c r="A139" s="26"/>
      <c r="B139" s="139"/>
      <c r="C139" s="140" t="s">
        <v>146</v>
      </c>
      <c r="D139" s="140" t="s">
        <v>108</v>
      </c>
      <c r="E139" s="141" t="s">
        <v>155</v>
      </c>
      <c r="F139" s="142" t="s">
        <v>156</v>
      </c>
      <c r="G139" s="143" t="s">
        <v>145</v>
      </c>
      <c r="H139" s="144">
        <v>2.16</v>
      </c>
      <c r="I139" s="145"/>
      <c r="J139" s="145">
        <f t="shared" si="0"/>
        <v>0</v>
      </c>
      <c r="K139" s="146"/>
      <c r="L139" s="27"/>
      <c r="M139" s="147" t="s">
        <v>1</v>
      </c>
      <c r="N139" s="148" t="s">
        <v>35</v>
      </c>
      <c r="O139" s="149">
        <v>0.14899999999999999</v>
      </c>
      <c r="P139" s="149">
        <f t="shared" si="1"/>
        <v>0.32184000000000001</v>
      </c>
      <c r="Q139" s="149">
        <v>0</v>
      </c>
      <c r="R139" s="149">
        <f t="shared" si="2"/>
        <v>0</v>
      </c>
      <c r="S139" s="149">
        <v>0</v>
      </c>
      <c r="T139" s="150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1" t="s">
        <v>112</v>
      </c>
      <c r="AT139" s="151" t="s">
        <v>108</v>
      </c>
      <c r="AU139" s="151" t="s">
        <v>113</v>
      </c>
      <c r="AY139" s="14" t="s">
        <v>105</v>
      </c>
      <c r="BE139" s="152">
        <f t="shared" si="4"/>
        <v>0</v>
      </c>
      <c r="BF139" s="152">
        <f t="shared" si="5"/>
        <v>0</v>
      </c>
      <c r="BG139" s="152">
        <f t="shared" si="6"/>
        <v>0</v>
      </c>
      <c r="BH139" s="152">
        <f t="shared" si="7"/>
        <v>0</v>
      </c>
      <c r="BI139" s="152">
        <f t="shared" si="8"/>
        <v>0</v>
      </c>
      <c r="BJ139" s="14" t="s">
        <v>113</v>
      </c>
      <c r="BK139" s="152">
        <f t="shared" si="9"/>
        <v>0</v>
      </c>
      <c r="BL139" s="14" t="s">
        <v>112</v>
      </c>
      <c r="BM139" s="151" t="s">
        <v>157</v>
      </c>
    </row>
    <row r="140" spans="1:65" s="12" customFormat="1" ht="22.9" customHeight="1">
      <c r="B140" s="127"/>
      <c r="D140" s="128" t="s">
        <v>68</v>
      </c>
      <c r="E140" s="137" t="s">
        <v>158</v>
      </c>
      <c r="F140" s="137" t="s">
        <v>159</v>
      </c>
      <c r="J140" s="138">
        <f>BK140</f>
        <v>0</v>
      </c>
      <c r="L140" s="127"/>
      <c r="M140" s="131"/>
      <c r="N140" s="132"/>
      <c r="O140" s="132"/>
      <c r="P140" s="133">
        <f>SUM(P141:P142)</f>
        <v>0</v>
      </c>
      <c r="Q140" s="132"/>
      <c r="R140" s="133">
        <f>SUM(R141:R142)</f>
        <v>0</v>
      </c>
      <c r="S140" s="132"/>
      <c r="T140" s="134">
        <f>SUM(T141:T142)</f>
        <v>0</v>
      </c>
      <c r="AR140" s="128" t="s">
        <v>76</v>
      </c>
      <c r="AT140" s="135" t="s">
        <v>68</v>
      </c>
      <c r="AU140" s="135" t="s">
        <v>76</v>
      </c>
      <c r="AY140" s="128" t="s">
        <v>105</v>
      </c>
      <c r="BK140" s="136">
        <f>SUM(BK141:BK142)</f>
        <v>0</v>
      </c>
    </row>
    <row r="141" spans="1:65" s="2" customFormat="1" ht="33" customHeight="1">
      <c r="A141" s="26"/>
      <c r="B141" s="139"/>
      <c r="C141" s="140" t="s">
        <v>160</v>
      </c>
      <c r="D141" s="140" t="s">
        <v>108</v>
      </c>
      <c r="E141" s="141" t="s">
        <v>161</v>
      </c>
      <c r="F141" s="142" t="s">
        <v>162</v>
      </c>
      <c r="G141" s="143" t="s">
        <v>145</v>
      </c>
      <c r="H141" s="144">
        <v>38.804000000000002</v>
      </c>
      <c r="I141" s="145"/>
      <c r="J141" s="145">
        <f>ROUND(I141*H141,2)</f>
        <v>0</v>
      </c>
      <c r="K141" s="146"/>
      <c r="L141" s="27"/>
      <c r="M141" s="147" t="s">
        <v>1</v>
      </c>
      <c r="N141" s="148" t="s">
        <v>35</v>
      </c>
      <c r="O141" s="149">
        <v>0</v>
      </c>
      <c r="P141" s="149">
        <f>O141*H141</f>
        <v>0</v>
      </c>
      <c r="Q141" s="149">
        <v>0</v>
      </c>
      <c r="R141" s="149">
        <f>Q141*H141</f>
        <v>0</v>
      </c>
      <c r="S141" s="149">
        <v>0</v>
      </c>
      <c r="T141" s="150">
        <f>S141*H141</f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1" t="s">
        <v>112</v>
      </c>
      <c r="AT141" s="151" t="s">
        <v>108</v>
      </c>
      <c r="AU141" s="151" t="s">
        <v>113</v>
      </c>
      <c r="AY141" s="14" t="s">
        <v>105</v>
      </c>
      <c r="BE141" s="152">
        <f>IF(N141="základná",J141,0)</f>
        <v>0</v>
      </c>
      <c r="BF141" s="152">
        <f>IF(N141="znížená",J141,0)</f>
        <v>0</v>
      </c>
      <c r="BG141" s="152">
        <f>IF(N141="zákl. prenesená",J141,0)</f>
        <v>0</v>
      </c>
      <c r="BH141" s="152">
        <f>IF(N141="zníž. prenesená",J141,0)</f>
        <v>0</v>
      </c>
      <c r="BI141" s="152">
        <f>IF(N141="nulová",J141,0)</f>
        <v>0</v>
      </c>
      <c r="BJ141" s="14" t="s">
        <v>113</v>
      </c>
      <c r="BK141" s="152">
        <f>ROUND(I141*H141,2)</f>
        <v>0</v>
      </c>
      <c r="BL141" s="14" t="s">
        <v>112</v>
      </c>
      <c r="BM141" s="151" t="s">
        <v>163</v>
      </c>
    </row>
    <row r="142" spans="1:65" s="2" customFormat="1" ht="37.9" customHeight="1">
      <c r="A142" s="26"/>
      <c r="B142" s="139"/>
      <c r="C142" s="140" t="s">
        <v>125</v>
      </c>
      <c r="D142" s="140" t="s">
        <v>108</v>
      </c>
      <c r="E142" s="141" t="s">
        <v>164</v>
      </c>
      <c r="F142" s="142" t="s">
        <v>165</v>
      </c>
      <c r="G142" s="143" t="s">
        <v>145</v>
      </c>
      <c r="H142" s="144">
        <v>310.39999999999998</v>
      </c>
      <c r="I142" s="145"/>
      <c r="J142" s="145">
        <f>ROUND(I142*H142,2)</f>
        <v>0</v>
      </c>
      <c r="K142" s="146"/>
      <c r="L142" s="27"/>
      <c r="M142" s="153" t="s">
        <v>1</v>
      </c>
      <c r="N142" s="154" t="s">
        <v>35</v>
      </c>
      <c r="O142" s="155">
        <v>0</v>
      </c>
      <c r="P142" s="155">
        <f>O142*H142</f>
        <v>0</v>
      </c>
      <c r="Q142" s="155">
        <v>0</v>
      </c>
      <c r="R142" s="155">
        <f>Q142*H142</f>
        <v>0</v>
      </c>
      <c r="S142" s="155">
        <v>0</v>
      </c>
      <c r="T142" s="156">
        <f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1" t="s">
        <v>112</v>
      </c>
      <c r="AT142" s="151" t="s">
        <v>108</v>
      </c>
      <c r="AU142" s="151" t="s">
        <v>113</v>
      </c>
      <c r="AY142" s="14" t="s">
        <v>105</v>
      </c>
      <c r="BE142" s="152">
        <f>IF(N142="základná",J142,0)</f>
        <v>0</v>
      </c>
      <c r="BF142" s="152">
        <f>IF(N142="znížená",J142,0)</f>
        <v>0</v>
      </c>
      <c r="BG142" s="152">
        <f>IF(N142="zákl. prenesená",J142,0)</f>
        <v>0</v>
      </c>
      <c r="BH142" s="152">
        <f>IF(N142="zníž. prenesená",J142,0)</f>
        <v>0</v>
      </c>
      <c r="BI142" s="152">
        <f>IF(N142="nulová",J142,0)</f>
        <v>0</v>
      </c>
      <c r="BJ142" s="14" t="s">
        <v>113</v>
      </c>
      <c r="BK142" s="152">
        <f>ROUND(I142*H142,2)</f>
        <v>0</v>
      </c>
      <c r="BL142" s="14" t="s">
        <v>112</v>
      </c>
      <c r="BM142" s="151" t="s">
        <v>166</v>
      </c>
    </row>
    <row r="143" spans="1:65" s="2" customFormat="1" ht="6.95" customHeight="1">
      <c r="A143" s="26"/>
      <c r="B143" s="42"/>
      <c r="C143" s="43"/>
      <c r="D143" s="43"/>
      <c r="E143" s="43"/>
      <c r="F143" s="43"/>
      <c r="G143" s="43"/>
      <c r="H143" s="43"/>
      <c r="I143" s="43"/>
      <c r="J143" s="43"/>
      <c r="K143" s="43"/>
      <c r="L143" s="27"/>
      <c r="M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</row>
  </sheetData>
  <autoFilter ref="C121:K142"/>
  <mergeCells count="11">
    <mergeCell ref="E114:I114"/>
    <mergeCell ref="E89:F89"/>
    <mergeCell ref="F116:G116"/>
    <mergeCell ref="E112:H112"/>
    <mergeCell ref="L2:V2"/>
    <mergeCell ref="E7:H7"/>
    <mergeCell ref="E18:H18"/>
    <mergeCell ref="E27:H27"/>
    <mergeCell ref="E85:H85"/>
    <mergeCell ref="E9:I9"/>
    <mergeCell ref="E87:I87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9-MILO-11-2021-C - Oprava...</vt:lpstr>
      <vt:lpstr>'9-MILO-11-2021-C - Oprava...'!Názvy_tlače</vt:lpstr>
      <vt:lpstr>'Rekapitulácia stavby'!Názvy_tlače</vt:lpstr>
      <vt:lpstr>'9-MILO-11-2021-C - Oprava...'!Oblasť_tlače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OFFICE-06\holic</dc:creator>
  <cp:lastModifiedBy>Miloslav Baranec</cp:lastModifiedBy>
  <dcterms:created xsi:type="dcterms:W3CDTF">2022-02-03T09:52:38Z</dcterms:created>
  <dcterms:modified xsi:type="dcterms:W3CDTF">2022-02-04T07:54:38Z</dcterms:modified>
</cp:coreProperties>
</file>