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2\.podklady do VO I. etapa\5-cesta od Ul. SNP (Strabag) po Sv.krížske nám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9c-MILO-11-2021-KOL - Opr..." sheetId="2" r:id="rId2"/>
  </sheets>
  <definedNames>
    <definedName name="_xlnm._FilterDatabase" localSheetId="1" hidden="1">'9c-MILO-11-2021-KOL - Opr...'!$C$122:$K$161</definedName>
    <definedName name="_xlnm.Print_Titles" localSheetId="1">'9c-MILO-11-2021-KOL - Opr...'!$122:$122</definedName>
    <definedName name="_xlnm.Print_Titles" localSheetId="0">'Rekapitulácia stavby'!$92:$92</definedName>
    <definedName name="_xlnm.Print_Area" localSheetId="1">'9c-MILO-11-2021-KOL - Opr...'!$C$4:$J$76,'9c-MILO-11-2021-KOL - Opr...'!$C$82:$J$106,'9c-MILO-11-2021-KOL - Opr...'!$C$112:$J$161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P159" i="2" s="1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T154" i="2"/>
  <c r="R155" i="2"/>
  <c r="R154" i="2" s="1"/>
  <c r="P155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20" i="2"/>
  <c r="F119" i="2"/>
  <c r="F117" i="2"/>
  <c r="E115" i="2"/>
  <c r="J90" i="2"/>
  <c r="F89" i="2"/>
  <c r="F87" i="2"/>
  <c r="E85" i="2"/>
  <c r="J19" i="2"/>
  <c r="E19" i="2"/>
  <c r="J119" i="2" s="1"/>
  <c r="J18" i="2"/>
  <c r="J16" i="2"/>
  <c r="E16" i="2"/>
  <c r="F90" i="2" s="1"/>
  <c r="J15" i="2"/>
  <c r="J10" i="2"/>
  <c r="J117" i="2"/>
  <c r="L90" i="1"/>
  <c r="AM90" i="1"/>
  <c r="AM89" i="1"/>
  <c r="L89" i="1"/>
  <c r="AM87" i="1"/>
  <c r="L87" i="1"/>
  <c r="L85" i="1"/>
  <c r="L84" i="1"/>
  <c r="J161" i="2"/>
  <c r="J155" i="2"/>
  <c r="J148" i="2"/>
  <c r="J135" i="2"/>
  <c r="BK140" i="2"/>
  <c r="J149" i="2"/>
  <c r="BK137" i="2"/>
  <c r="BK135" i="2"/>
  <c r="BK160" i="2"/>
  <c r="J157" i="2"/>
  <c r="J151" i="2"/>
  <c r="BK132" i="2"/>
  <c r="J136" i="2"/>
  <c r="BK126" i="2"/>
  <c r="BK142" i="2"/>
  <c r="BK131" i="2"/>
  <c r="AS94" i="1"/>
  <c r="BK161" i="2"/>
  <c r="BK153" i="2"/>
  <c r="BK149" i="2"/>
  <c r="BK136" i="2"/>
  <c r="BK134" i="2"/>
  <c r="BK144" i="2"/>
  <c r="J142" i="2"/>
  <c r="J158" i="2"/>
  <c r="BK152" i="2"/>
  <c r="J144" i="2"/>
  <c r="J130" i="2"/>
  <c r="BK130" i="2"/>
  <c r="J145" i="2"/>
  <c r="BK141" i="2"/>
  <c r="J140" i="2"/>
  <c r="J160" i="2"/>
  <c r="BK155" i="2"/>
  <c r="BK145" i="2"/>
  <c r="BK127" i="2"/>
  <c r="J127" i="2"/>
  <c r="BK143" i="2"/>
  <c r="J134" i="2"/>
  <c r="BK138" i="2"/>
  <c r="BK158" i="2"/>
  <c r="J153" i="2"/>
  <c r="BK139" i="2"/>
  <c r="J126" i="2"/>
  <c r="J132" i="2"/>
  <c r="BK148" i="2"/>
  <c r="J138" i="2"/>
  <c r="J139" i="2"/>
  <c r="BK157" i="2"/>
  <c r="J152" i="2"/>
  <c r="J137" i="2"/>
  <c r="J143" i="2"/>
  <c r="BK151" i="2"/>
  <c r="J141" i="2"/>
  <c r="J131" i="2"/>
  <c r="BK125" i="2" l="1"/>
  <c r="J125" i="2"/>
  <c r="J96" i="2" s="1"/>
  <c r="T129" i="2"/>
  <c r="P129" i="2"/>
  <c r="R129" i="2"/>
  <c r="BK150" i="2"/>
  <c r="J150" i="2"/>
  <c r="J102" i="2" s="1"/>
  <c r="P125" i="2"/>
  <c r="P124" i="2" s="1"/>
  <c r="BK133" i="2"/>
  <c r="J133" i="2" s="1"/>
  <c r="J99" i="2" s="1"/>
  <c r="P147" i="2"/>
  <c r="R150" i="2"/>
  <c r="P156" i="2"/>
  <c r="BK129" i="2"/>
  <c r="BK128" i="2" s="1"/>
  <c r="J128" i="2" s="1"/>
  <c r="J97" i="2" s="1"/>
  <c r="R133" i="2"/>
  <c r="BK147" i="2"/>
  <c r="J147" i="2"/>
  <c r="J101" i="2" s="1"/>
  <c r="T147" i="2"/>
  <c r="BK159" i="2"/>
  <c r="J159" i="2"/>
  <c r="J105" i="2" s="1"/>
  <c r="R125" i="2"/>
  <c r="R124" i="2"/>
  <c r="T133" i="2"/>
  <c r="R147" i="2"/>
  <c r="P150" i="2"/>
  <c r="BK156" i="2"/>
  <c r="J156" i="2"/>
  <c r="J104" i="2" s="1"/>
  <c r="R156" i="2"/>
  <c r="R159" i="2"/>
  <c r="T125" i="2"/>
  <c r="T124" i="2" s="1"/>
  <c r="P133" i="2"/>
  <c r="T150" i="2"/>
  <c r="T156" i="2"/>
  <c r="T159" i="2"/>
  <c r="BK154" i="2"/>
  <c r="J154" i="2"/>
  <c r="J103" i="2"/>
  <c r="F120" i="2"/>
  <c r="BF126" i="2"/>
  <c r="BF130" i="2"/>
  <c r="BF139" i="2"/>
  <c r="BF143" i="2"/>
  <c r="BF132" i="2"/>
  <c r="BF136" i="2"/>
  <c r="BF137" i="2"/>
  <c r="BF140" i="2"/>
  <c r="BF141" i="2"/>
  <c r="BF148" i="2"/>
  <c r="BF149" i="2"/>
  <c r="J89" i="2"/>
  <c r="BF127" i="2"/>
  <c r="BF131" i="2"/>
  <c r="BF135" i="2"/>
  <c r="BF138" i="2"/>
  <c r="BF142" i="2"/>
  <c r="J87" i="2"/>
  <c r="BF134" i="2"/>
  <c r="BF144" i="2"/>
  <c r="BF145" i="2"/>
  <c r="BF151" i="2"/>
  <c r="BF152" i="2"/>
  <c r="BF153" i="2"/>
  <c r="BF155" i="2"/>
  <c r="BF157" i="2"/>
  <c r="BF158" i="2"/>
  <c r="BF160" i="2"/>
  <c r="BF161" i="2"/>
  <c r="F35" i="2"/>
  <c r="BD95" i="1"/>
  <c r="BD94" i="1" s="1"/>
  <c r="W33" i="1" s="1"/>
  <c r="F34" i="2"/>
  <c r="BC95" i="1" s="1"/>
  <c r="BC94" i="1" s="1"/>
  <c r="W32" i="1" s="1"/>
  <c r="F33" i="2"/>
  <c r="BB95" i="1"/>
  <c r="BB94" i="1" s="1"/>
  <c r="AX94" i="1" s="1"/>
  <c r="F31" i="2"/>
  <c r="AZ95" i="1" s="1"/>
  <c r="AZ94" i="1" s="1"/>
  <c r="W29" i="1" s="1"/>
  <c r="J31" i="2"/>
  <c r="AV95" i="1" s="1"/>
  <c r="T146" i="2" l="1"/>
  <c r="R146" i="2"/>
  <c r="P146" i="2"/>
  <c r="P128" i="2"/>
  <c r="P123" i="2" s="1"/>
  <c r="AU95" i="1" s="1"/>
  <c r="AU94" i="1" s="1"/>
  <c r="R128" i="2"/>
  <c r="R123" i="2"/>
  <c r="T128" i="2"/>
  <c r="T123" i="2"/>
  <c r="BK124" i="2"/>
  <c r="J124" i="2"/>
  <c r="J95" i="2" s="1"/>
  <c r="J129" i="2"/>
  <c r="J98" i="2"/>
  <c r="BK146" i="2"/>
  <c r="J146" i="2" s="1"/>
  <c r="J100" i="2" s="1"/>
  <c r="AY94" i="1"/>
  <c r="J32" i="2"/>
  <c r="AW95" i="1" s="1"/>
  <c r="AT95" i="1" s="1"/>
  <c r="W31" i="1"/>
  <c r="F32" i="2"/>
  <c r="BA95" i="1" s="1"/>
  <c r="BA94" i="1" s="1"/>
  <c r="AW94" i="1" s="1"/>
  <c r="AK30" i="1" s="1"/>
  <c r="AV94" i="1"/>
  <c r="AK29" i="1" s="1"/>
  <c r="BK123" i="2" l="1"/>
  <c r="J123" i="2"/>
  <c r="J94" i="2" s="1"/>
  <c r="W30" i="1"/>
  <c r="AT94" i="1"/>
  <c r="J28" i="2" l="1"/>
  <c r="AG95" i="1" s="1"/>
  <c r="AG94" i="1" s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<sst xmlns="http://schemas.openxmlformats.org/spreadsheetml/2006/main" count="705" uniqueCount="226">
  <si>
    <t>Export Komplet</t>
  </si>
  <si>
    <t/>
  </si>
  <si>
    <t>2.0</t>
  </si>
  <si>
    <t>False</t>
  </si>
  <si>
    <t>{8be2dc84-0ec1-4d74-9a96-ff61e9286862}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</si>
  <si>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</si>
  <si>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</si>
  <si>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</si>
  <si>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</si>
  <si>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</si>
  <si>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</si>
  <si>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</si>
  <si>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9c-MILO/11/2021-KOL</t>
  </si>
  <si>
    <t>Stavba:</t>
  </si>
  <si>
    <t>Oprava cesty a chodníka-od Svätokrížskoeho námestia popri kostolea Autoservis Kollár k ul. SNP</t>
  </si>
  <si>
    <t>JKSO:</t>
  </si>
  <si>
    <t>KS:</t>
  </si>
  <si>
    <t>Miesto:</t>
  </si>
  <si>
    <t>Žiar nad Hronom</t>
  </si>
  <si>
    <t>Dátum:</t>
  </si>
  <si>
    <t>2. 2. 2022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</si>
  <si>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</si>
  <si>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</si>
  <si>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</si>
  <si>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</si>
  <si>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</si>
  <si>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</si>
  <si>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</si>
  <si>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</si>
  <si>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</si>
  <si>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True</t>
  </si>
  <si>
    <t>Spracovateľ:</t>
  </si>
  <si>
    <t>31609651</t>
  </si>
  <si>
    <t>TECHNICKÉ SLUŽBY ,spol. s.r.o Žiar nad Hronom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</si>
  <si>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</si>
  <si>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</si>
  <si>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</si>
  <si>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</si>
  <si>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</si>
  <si>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</si>
  <si>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</si>
  <si>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</si>
  <si>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</si>
  <si>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</si>
  <si>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</si>
  <si>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</si>
  <si>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</si>
  <si>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</si>
  <si>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</si>
  <si>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</si>
  <si>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</si>
  <si>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</si>
  <si>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</si>
  <si>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</si>
  <si>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</si>
  <si>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</si>
  <si>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</si>
  <si>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</si>
  <si>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</si>
  <si>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</si>
  <si>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</si>
  <si>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</si>
  <si>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</si>
  <si>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</si>
  <si>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</si>
  <si>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</si>
  <si>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</si>
  <si>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</si>
  <si>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</si>
  <si>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</si>
  <si>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</si>
  <si>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</si>
  <si>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</si>
  <si>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</si>
  <si>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</si>
  <si>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</si>
  <si>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</si>
  <si>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</si>
  <si>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</si>
  <si>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</si>
  <si>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</si>
  <si>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</si>
  <si>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</si>
  <si>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</si>
  <si>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</si>
  <si>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</si>
  <si>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</si>
  <si>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</si>
  <si>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</si>
  <si>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</si>
  <si>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práce-cesta</t>
  </si>
  <si>
    <t xml:space="preserve">    5 - Komunikácie</t>
  </si>
  <si>
    <t xml:space="preserve">    9 - Ostatné konštrukcie a práce-búranie</t>
  </si>
  <si>
    <t xml:space="preserve">    8 - Rúrové vedenie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</si>
  <si>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</si>
  <si>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</si>
  <si>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</si>
  <si>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</si>
  <si>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</si>
  <si>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</si>
  <si>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</si>
  <si>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</si>
  <si>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</si>
  <si>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</si>
  <si>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</si>
  <si>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</si>
  <si>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</si>
  <si>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</si>
  <si>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</si>
  <si>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</si>
  <si>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práce-cesta</t>
  </si>
  <si>
    <t>22</t>
  </si>
  <si>
    <t>K</t>
  </si>
  <si>
    <t>113201111.S</t>
  </si>
  <si>
    <t>Vytrhanie obrúb kamenných, chodníkových ležatých,  -0,23000t</t>
  </si>
  <si>
    <t>m</t>
  </si>
  <si>
    <t>4</t>
  </si>
  <si>
    <t>2</t>
  </si>
  <si>
    <t>-974458947</t>
  </si>
  <si>
    <t>21</t>
  </si>
  <si>
    <t>113307142.S</t>
  </si>
  <si>
    <t xml:space="preserve">Odstránenie podkladu asfaltového v ploche do 200 m2, hr.nad 50 do 100 mm,  -0,18100t- krajnice </t>
  </si>
  <si>
    <t>m2</t>
  </si>
  <si>
    <t>-494763365</t>
  </si>
  <si>
    <t>5</t>
  </si>
  <si>
    <t>Komunikácie</t>
  </si>
  <si>
    <t>17</t>
  </si>
  <si>
    <t>566902161.S</t>
  </si>
  <si>
    <t>Vyspravenie podkladu po prekopoch inžinierskych sietí plochy do 15 m2 podkladovým betónom PB I tr. C 20/25 hr. do 100 mm</t>
  </si>
  <si>
    <t>692138963</t>
  </si>
  <si>
    <t>18</t>
  </si>
  <si>
    <t>573191111.S</t>
  </si>
  <si>
    <t>Náter asfaltový infiltračný katiónaktívnou emulziou v množstve 1,00 kg/m2</t>
  </si>
  <si>
    <t>935707528</t>
  </si>
  <si>
    <t>19</t>
  </si>
  <si>
    <t>577154211.S</t>
  </si>
  <si>
    <t>Asfaltový betón vrstva obrusná AC 11 O v pruhu š. do 3 m z nemodifik. asfaltu tr. I, po zhutnení hr. 50 mm</t>
  </si>
  <si>
    <t>-1541964019</t>
  </si>
  <si>
    <t>9</t>
  </si>
  <si>
    <t>Ostatné konštrukcie a práce-búranie</t>
  </si>
  <si>
    <t>23</t>
  </si>
  <si>
    <t>916361112.S</t>
  </si>
  <si>
    <t>Osadenie cestného obrubníka betónového ležatého do lôžka z betónu prostého tr. C 16/20 s bočnou oporou</t>
  </si>
  <si>
    <t>1683633939</t>
  </si>
  <si>
    <t>24</t>
  </si>
  <si>
    <t>M</t>
  </si>
  <si>
    <t>592170000900.S</t>
  </si>
  <si>
    <t>Obrubník cestný bez skosenia rovný, lxšxv 1000x150x260 mm</t>
  </si>
  <si>
    <t>ks</t>
  </si>
  <si>
    <t>8</t>
  </si>
  <si>
    <t>-441817391</t>
  </si>
  <si>
    <t>25</t>
  </si>
  <si>
    <t>592170000700</t>
  </si>
  <si>
    <t>Obrubník PREMAC prechodový ľavý, lxšxv 1000x200(150)x150(260) mm</t>
  </si>
  <si>
    <t>-1773427534</t>
  </si>
  <si>
    <t>26</t>
  </si>
  <si>
    <t>592170000800</t>
  </si>
  <si>
    <t>Obrubník PREMAC prechodový pravý, lxšxv 1000x200(150)x150(260) mm</t>
  </si>
  <si>
    <t>-2141043442</t>
  </si>
  <si>
    <t>27</t>
  </si>
  <si>
    <t>918101112.S</t>
  </si>
  <si>
    <t>Lôžko pod obrubníky, krajníky alebo obruby z dlažobných kociek z betónu prostého tr. C 16/20</t>
  </si>
  <si>
    <t>m3</t>
  </si>
  <si>
    <t>1254380700</t>
  </si>
  <si>
    <t>919735111.S</t>
  </si>
  <si>
    <t>Rezanie existujúceho asfaltového krytu alebo podkladu hĺbky do 50 mm</t>
  </si>
  <si>
    <t>1287864327</t>
  </si>
  <si>
    <t>34</t>
  </si>
  <si>
    <t>938909315.S</t>
  </si>
  <si>
    <t>Odstránenie blata, prachu alebo hlineného nánosu, z povrchu podkladu alebo krytu bet. alebo asfalt. zametacou kefou-cesta + chodník</t>
  </si>
  <si>
    <t>-1468938761</t>
  </si>
  <si>
    <t>29</t>
  </si>
  <si>
    <t>979082213.S-1</t>
  </si>
  <si>
    <t>Vodorovná doprava sutiny so zložením a hrubým urovnaním na vzdialenosť do 1 km- chodník- ručné búranie</t>
  </si>
  <si>
    <t>t</t>
  </si>
  <si>
    <t>-2027005583</t>
  </si>
  <si>
    <t>30</t>
  </si>
  <si>
    <t>979082219.S-2</t>
  </si>
  <si>
    <t>Príplatok k cene za každý ďalší aj začatý 1 km nad 1 km pre vodorovnú dopravu sutiny 10 km- chodník- ručné búranie</t>
  </si>
  <si>
    <t>-1714069379</t>
  </si>
  <si>
    <t>31</t>
  </si>
  <si>
    <t>979082219.S-3</t>
  </si>
  <si>
    <t>Voodorovná doprava vybúraných zmesí do 1 km - krajnice pre vodorovnú dopravu sutiny do 1 km - krajnice-ručné búranie</t>
  </si>
  <si>
    <t>818031875</t>
  </si>
  <si>
    <t>32</t>
  </si>
  <si>
    <t>979082219.S-4</t>
  </si>
  <si>
    <t>Príplatok k cene za každý ďalší aj začatý 1 km nad 1 km pre vodorovnú dopravu sutiny 10 km- cesta - krajnice- ručmné búranie</t>
  </si>
  <si>
    <t>1013748031</t>
  </si>
  <si>
    <t>33</t>
  </si>
  <si>
    <t>979087212.S</t>
  </si>
  <si>
    <t>Nakladanie na dopravné prostriedky pre vodorovnú dopravu sutiny chodník + krajnice</t>
  </si>
  <si>
    <t>-1947063705</t>
  </si>
  <si>
    <t>11</t>
  </si>
  <si>
    <t>113152130.S</t>
  </si>
  <si>
    <t>Frézovanie asf. podkladu alebo krytu bez prek., plochy do 500 m2, pruh š. do 0,5 m, hr. 40 mm  0,127 t</t>
  </si>
  <si>
    <t>1601134760</t>
  </si>
  <si>
    <t>12</t>
  </si>
  <si>
    <t>2041653013</t>
  </si>
  <si>
    <t>14</t>
  </si>
  <si>
    <t>-1708952558</t>
  </si>
  <si>
    <t>1684658927</t>
  </si>
  <si>
    <t>6</t>
  </si>
  <si>
    <t>543720557</t>
  </si>
  <si>
    <t>Rúrové vedenie</t>
  </si>
  <si>
    <t>13</t>
  </si>
  <si>
    <t>899231111.S</t>
  </si>
  <si>
    <t>Výšková úprava uličného vstupu alebo vpuste do 200 mm zvýšením mreže</t>
  </si>
  <si>
    <t>-1947458289</t>
  </si>
  <si>
    <t>1912909188</t>
  </si>
  <si>
    <t>979082213.S</t>
  </si>
  <si>
    <t>Vodorovná doprava sutiny so zložením a hrubým urovnaním na vzdialenosť do 1 km- frézing</t>
  </si>
  <si>
    <t>1851822698</t>
  </si>
  <si>
    <t>99</t>
  </si>
  <si>
    <t>Presun hmôt HSV</t>
  </si>
  <si>
    <t>7</t>
  </si>
  <si>
    <t>998224111.S</t>
  </si>
  <si>
    <t>Presun hmôt pre pozemné komunikácie s krytom monolitickým betónovým akejkoľvek dĺžky objektu</t>
  </si>
  <si>
    <t>646822532</t>
  </si>
  <si>
    <t>998224195.S</t>
  </si>
  <si>
    <t>Príplatok pre pozemné komunikácie s krytom monolitickým betónovým za každých ďalších 5000 m nad 5000 m- 40 km</t>
  </si>
  <si>
    <t>50913773</t>
  </si>
  <si>
    <t>Zemné práce-chodník</t>
  </si>
  <si>
    <t>Ul. Svätokrížske námestie, Žiar nad Hronom</t>
  </si>
  <si>
    <t>Mesto Žiar nad Hronom, Ul. Š. Moysesa 46, 965 19 Žiar nad Hronom</t>
  </si>
  <si>
    <t>Technické služby Žiar nad Hronom, spol. s r.o., Ul. A. Dubčeka 45, 965 01 Žiar nad Hronom</t>
  </si>
  <si>
    <t>Výkaz výmer - 5 - Oprava cesty a chodníka od Svätokrížskeho námestia popri kostole        a Autoservise Kollár ku križovatke s Ul. SNP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</si>
</sst>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9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50</xdr:row>
      <xdr:rowOff>95250</xdr:rowOff>
    </xdr:from>
    <xdr:to>
      <xdr:col>9</xdr:col>
      <xdr:colOff>1057275</xdr:colOff>
      <xdr:row>59</xdr:row>
      <xdr:rowOff>28575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xmlns="" id="{2F354A6C-B0D3-4DF1-91AB-10F13408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8401050"/>
          <a:ext cx="307657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790575</xdr:colOff>
      <xdr:row>64</xdr:row>
      <xdr:rowOff>38100</xdr:rowOff>
    </xdr:from>
    <xdr:to>
      <xdr:col>5</xdr:col>
      <xdr:colOff>1819275</xdr:colOff>
      <xdr:row>73</xdr:row>
      <xdr:rowOff>14575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0FE5A03A-5182-4B56-A01F-4D6CAD26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0363200"/>
          <a:ext cx="2009775" cy="128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4" t="s">
        <v>5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9" t="s">
        <v>12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71" t="s">
        <v>14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22</v>
      </c>
      <c r="AN19" s="21" t="s">
        <v>32</v>
      </c>
      <c r="AR19" s="17"/>
      <c r="BS19" s="14" t="s">
        <v>6</v>
      </c>
    </row>
    <row r="20" spans="1:71" s="1" customFormat="1" ht="18.399999999999999" customHeight="1">
      <c r="B20" s="17"/>
      <c r="E20" s="21" t="s">
        <v>33</v>
      </c>
      <c r="AK20" s="23" t="s">
        <v>25</v>
      </c>
      <c r="AN20" s="21" t="s">
        <v>34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35</v>
      </c>
      <c r="AR22" s="17"/>
    </row>
    <row r="23" spans="1:71" s="1" customFormat="1" ht="16.5" customHeight="1">
      <c r="B23" s="17"/>
      <c r="E23" s="172" t="s">
        <v>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3">
        <f>ROUND(AG94,2)</f>
        <v>0</v>
      </c>
      <c r="AL26" s="174"/>
      <c r="AM26" s="174"/>
      <c r="AN26" s="174"/>
      <c r="AO26" s="174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5" t="s">
        <v>37</v>
      </c>
      <c r="M28" s="175"/>
      <c r="N28" s="175"/>
      <c r="O28" s="175"/>
      <c r="P28" s="175"/>
      <c r="Q28" s="26"/>
      <c r="R28" s="26"/>
      <c r="S28" s="26"/>
      <c r="T28" s="26"/>
      <c r="U28" s="26"/>
      <c r="V28" s="26"/>
      <c r="W28" s="175" t="s">
        <v>38</v>
      </c>
      <c r="X28" s="175"/>
      <c r="Y28" s="175"/>
      <c r="Z28" s="175"/>
      <c r="AA28" s="175"/>
      <c r="AB28" s="175"/>
      <c r="AC28" s="175"/>
      <c r="AD28" s="175"/>
      <c r="AE28" s="175"/>
      <c r="AF28" s="26"/>
      <c r="AG28" s="26"/>
      <c r="AH28" s="26"/>
      <c r="AI28" s="26"/>
      <c r="AJ28" s="26"/>
      <c r="AK28" s="175" t="s">
        <v>39</v>
      </c>
      <c r="AL28" s="175"/>
      <c r="AM28" s="175"/>
      <c r="AN28" s="175"/>
      <c r="AO28" s="175"/>
      <c r="AP28" s="26"/>
      <c r="AQ28" s="26"/>
      <c r="AR28" s="27"/>
      <c r="BE28" s="26"/>
    </row>
    <row r="29" spans="1:71" s="3" customFormat="1" ht="14.45" customHeight="1">
      <c r="B29" s="31"/>
      <c r="D29" s="23" t="s">
        <v>40</v>
      </c>
      <c r="F29" s="32" t="s">
        <v>41</v>
      </c>
      <c r="L29" s="178">
        <v>0.2</v>
      </c>
      <c r="M29" s="177"/>
      <c r="N29" s="177"/>
      <c r="O29" s="177"/>
      <c r="P29" s="177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K29" s="176">
        <f>ROUND(AV94, 2)</f>
        <v>0</v>
      </c>
      <c r="AL29" s="177"/>
      <c r="AM29" s="177"/>
      <c r="AN29" s="177"/>
      <c r="AO29" s="177"/>
      <c r="AR29" s="31"/>
    </row>
    <row r="30" spans="1:71" s="3" customFormat="1" ht="14.45" customHeight="1">
      <c r="B30" s="31"/>
      <c r="F30" s="32" t="s">
        <v>42</v>
      </c>
      <c r="L30" s="178">
        <v>0.2</v>
      </c>
      <c r="M30" s="177"/>
      <c r="N30" s="177"/>
      <c r="O30" s="177"/>
      <c r="P30" s="177"/>
      <c r="W30" s="176">
        <f>ROUND(BA94, 2)</f>
        <v>0</v>
      </c>
      <c r="X30" s="177"/>
      <c r="Y30" s="177"/>
      <c r="Z30" s="177"/>
      <c r="AA30" s="177"/>
      <c r="AB30" s="177"/>
      <c r="AC30" s="177"/>
      <c r="AD30" s="177"/>
      <c r="AE30" s="177"/>
      <c r="AK30" s="176">
        <f>ROUND(AW94, 2)</f>
        <v>0</v>
      </c>
      <c r="AL30" s="177"/>
      <c r="AM30" s="177"/>
      <c r="AN30" s="177"/>
      <c r="AO30" s="177"/>
      <c r="AR30" s="31"/>
    </row>
    <row r="31" spans="1:71" s="3" customFormat="1" ht="14.45" hidden="1" customHeight="1">
      <c r="B31" s="31"/>
      <c r="F31" s="23" t="s">
        <v>43</v>
      </c>
      <c r="L31" s="178">
        <v>0.2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1"/>
    </row>
    <row r="32" spans="1:71" s="3" customFormat="1" ht="14.45" hidden="1" customHeight="1">
      <c r="B32" s="31"/>
      <c r="F32" s="23" t="s">
        <v>44</v>
      </c>
      <c r="L32" s="178">
        <v>0.2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1"/>
    </row>
    <row r="33" spans="1:57" s="3" customFormat="1" ht="14.45" hidden="1" customHeight="1">
      <c r="B33" s="31"/>
      <c r="F33" s="32" t="s">
        <v>45</v>
      </c>
      <c r="L33" s="178">
        <v>0</v>
      </c>
      <c r="M33" s="177"/>
      <c r="N33" s="177"/>
      <c r="O33" s="177"/>
      <c r="P33" s="177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K33" s="176">
        <v>0</v>
      </c>
      <c r="AL33" s="177"/>
      <c r="AM33" s="177"/>
      <c r="AN33" s="177"/>
      <c r="AO33" s="177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3"/>
      <c r="D35" s="34" t="s">
        <v>46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47</v>
      </c>
      <c r="U35" s="35"/>
      <c r="V35" s="35"/>
      <c r="W35" s="35"/>
      <c r="X35" s="199" t="s">
        <v>48</v>
      </c>
      <c r="Y35" s="200"/>
      <c r="Z35" s="200"/>
      <c r="AA35" s="200"/>
      <c r="AB35" s="200"/>
      <c r="AC35" s="35"/>
      <c r="AD35" s="35"/>
      <c r="AE35" s="35"/>
      <c r="AF35" s="35"/>
      <c r="AG35" s="35"/>
      <c r="AH35" s="35"/>
      <c r="AI35" s="35"/>
      <c r="AJ35" s="35"/>
      <c r="AK35" s="201">
        <f>SUM(AK26:AK33)</f>
        <v>0</v>
      </c>
      <c r="AL35" s="200"/>
      <c r="AM35" s="200"/>
      <c r="AN35" s="200"/>
      <c r="AO35" s="202"/>
      <c r="AP35" s="33"/>
      <c r="AQ35" s="33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7"/>
      <c r="D49" s="38" t="s">
        <v>49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50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0" t="s">
        <v>51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52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51</v>
      </c>
      <c r="AI60" s="29"/>
      <c r="AJ60" s="29"/>
      <c r="AK60" s="29"/>
      <c r="AL60" s="29"/>
      <c r="AM60" s="40" t="s">
        <v>52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8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54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0" t="s">
        <v>51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52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51</v>
      </c>
      <c r="AI75" s="29"/>
      <c r="AJ75" s="29"/>
      <c r="AK75" s="29"/>
      <c r="AL75" s="29"/>
      <c r="AM75" s="40" t="s">
        <v>52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0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0" s="2" customFormat="1" ht="24.95" customHeight="1">
      <c r="A82" s="26"/>
      <c r="B82" s="27"/>
      <c r="C82" s="18" t="s">
        <v>55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6"/>
      <c r="C84" s="23" t="s">
        <v>11</v>
      </c>
      <c r="L84" s="4" t="str">
        <f>K5</f>
        <v>9c-MILO/11/2021-KOL</v>
      </c>
      <c r="AR84" s="46"/>
    </row>
    <row r="85" spans="1:90" s="5" customFormat="1" ht="36.950000000000003" customHeight="1">
      <c r="B85" s="47"/>
      <c r="C85" s="48" t="s">
        <v>13</v>
      </c>
      <c r="L85" s="190" t="str">
        <f>K6</f>
        <v>Oprava cesty a chodníka-od Svätokrížskoeho námestia popri kostolea Autoservis Kollár k ul. SNP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R85" s="47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92" t="str">
        <f>IF(AN8= "","",AN8)</f>
        <v>2. 2. 2022</v>
      </c>
      <c r="AN87" s="192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93" t="str">
        <f>IF(E17="","",E17)</f>
        <v xml:space="preserve"> </v>
      </c>
      <c r="AN89" s="194"/>
      <c r="AO89" s="194"/>
      <c r="AP89" s="194"/>
      <c r="AQ89" s="26"/>
      <c r="AR89" s="27"/>
      <c r="AS89" s="195" t="s">
        <v>56</v>
      </c>
      <c r="AT89" s="196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93" t="str">
        <f>IF(E20="","",E20)</f>
        <v>TECHNICKÉ SLUŽBY ,spol. s.r.o Žiar nad Hronom</v>
      </c>
      <c r="AN90" s="194"/>
      <c r="AO90" s="194"/>
      <c r="AP90" s="194"/>
      <c r="AQ90" s="26"/>
      <c r="AR90" s="27"/>
      <c r="AS90" s="197"/>
      <c r="AT90" s="198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7"/>
      <c r="AT91" s="198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0" s="2" customFormat="1" ht="29.25" customHeight="1">
      <c r="A92" s="26"/>
      <c r="B92" s="27"/>
      <c r="C92" s="185" t="s">
        <v>57</v>
      </c>
      <c r="D92" s="186"/>
      <c r="E92" s="186"/>
      <c r="F92" s="186"/>
      <c r="G92" s="186"/>
      <c r="H92" s="55"/>
      <c r="I92" s="187" t="s">
        <v>58</v>
      </c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8" t="s">
        <v>59</v>
      </c>
      <c r="AH92" s="186"/>
      <c r="AI92" s="186"/>
      <c r="AJ92" s="186"/>
      <c r="AK92" s="186"/>
      <c r="AL92" s="186"/>
      <c r="AM92" s="186"/>
      <c r="AN92" s="187" t="s">
        <v>60</v>
      </c>
      <c r="AO92" s="186"/>
      <c r="AP92" s="189"/>
      <c r="AQ92" s="56" t="s">
        <v>61</v>
      </c>
      <c r="AR92" s="27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0" s="6" customFormat="1" ht="32.450000000000003" customHeight="1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82">
        <f>ROUND(AG95,2)</f>
        <v>0</v>
      </c>
      <c r="AH94" s="182"/>
      <c r="AI94" s="182"/>
      <c r="AJ94" s="182"/>
      <c r="AK94" s="182"/>
      <c r="AL94" s="182"/>
      <c r="AM94" s="182"/>
      <c r="AN94" s="183">
        <f>SUM(AG94,AT94)</f>
        <v>0</v>
      </c>
      <c r="AO94" s="183"/>
      <c r="AP94" s="183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711.76270999999997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75</v>
      </c>
      <c r="BT94" s="72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0" s="7" customFormat="1" ht="50.25" customHeight="1">
      <c r="A95" s="73" t="s">
        <v>79</v>
      </c>
      <c r="B95" s="74"/>
      <c r="C95" s="75"/>
      <c r="D95" s="181" t="s">
        <v>12</v>
      </c>
      <c r="E95" s="181"/>
      <c r="F95" s="181"/>
      <c r="G95" s="181"/>
      <c r="H95" s="181"/>
      <c r="I95" s="76"/>
      <c r="J95" s="181" t="s">
        <v>14</v>
      </c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79">
        <f>'9c-MILO-11-2021-KOL - Opr...'!J28</f>
        <v>0</v>
      </c>
      <c r="AH95" s="180"/>
      <c r="AI95" s="180"/>
      <c r="AJ95" s="180"/>
      <c r="AK95" s="180"/>
      <c r="AL95" s="180"/>
      <c r="AM95" s="180"/>
      <c r="AN95" s="179">
        <f>SUM(AG95,AT95)</f>
        <v>0</v>
      </c>
      <c r="AO95" s="180"/>
      <c r="AP95" s="180"/>
      <c r="AQ95" s="77" t="s">
        <v>80</v>
      </c>
      <c r="AR95" s="74"/>
      <c r="AS95" s="78">
        <v>0</v>
      </c>
      <c r="AT95" s="79">
        <f>ROUND(SUM(AV95:AW95),2)</f>
        <v>0</v>
      </c>
      <c r="AU95" s="80">
        <f>'9c-MILO-11-2021-KOL - Opr...'!P123</f>
        <v>711.76270900000009</v>
      </c>
      <c r="AV95" s="79">
        <f>'9c-MILO-11-2021-KOL - Opr...'!J31</f>
        <v>0</v>
      </c>
      <c r="AW95" s="79">
        <f>'9c-MILO-11-2021-KOL - Opr...'!J32</f>
        <v>0</v>
      </c>
      <c r="AX95" s="79">
        <f>'9c-MILO-11-2021-KOL - Opr...'!J33</f>
        <v>0</v>
      </c>
      <c r="AY95" s="79">
        <f>'9c-MILO-11-2021-KOL - Opr...'!J34</f>
        <v>0</v>
      </c>
      <c r="AZ95" s="79">
        <f>'9c-MILO-11-2021-KOL - Opr...'!F31</f>
        <v>0</v>
      </c>
      <c r="BA95" s="79">
        <f>'9c-MILO-11-2021-KOL - Opr...'!F32</f>
        <v>0</v>
      </c>
      <c r="BB95" s="79">
        <f>'9c-MILO-11-2021-KOL - Opr...'!F33</f>
        <v>0</v>
      </c>
      <c r="BC95" s="79">
        <f>'9c-MILO-11-2021-KOL - Opr...'!F34</f>
        <v>0</v>
      </c>
      <c r="BD95" s="81">
        <f>'9c-MILO-11-2021-KOL - Opr...'!F35</f>
        <v>0</v>
      </c>
      <c r="BT95" s="82" t="s">
        <v>81</v>
      </c>
      <c r="BU95" s="82" t="s">
        <v>82</v>
      </c>
      <c r="BV95" s="82" t="s">
        <v>77</v>
      </c>
      <c r="BW95" s="82" t="s">
        <v>4</v>
      </c>
      <c r="BX95" s="82" t="s">
        <v>78</v>
      </c>
      <c r="CL95" s="82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9c-MILO-11-2021-KOL - Op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2"/>
  <sheetViews>
    <sheetView showGridLines="0" tabSelected="1" topLeftCell="A2" workbookViewId="0">
      <selection activeCell="I161" sqref="I16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84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83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7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203" t="s">
        <v>225</v>
      </c>
      <c r="F7" s="203"/>
      <c r="G7" s="203"/>
      <c r="H7" s="203"/>
      <c r="I7" s="203"/>
      <c r="J7" s="26"/>
      <c r="K7" s="26"/>
      <c r="L7" s="37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222</v>
      </c>
      <c r="G10" s="26"/>
      <c r="H10" s="26"/>
      <c r="I10" s="23" t="s">
        <v>19</v>
      </c>
      <c r="J10" s="50" t="str">
        <f>'Rekapitulácia stavby'!AN8</f>
        <v>2. 2. 2022</v>
      </c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160" t="s">
        <v>223</v>
      </c>
      <c r="F13" s="26"/>
      <c r="G13" s="26"/>
      <c r="H13" s="26"/>
      <c r="I13" s="23" t="s">
        <v>25</v>
      </c>
      <c r="J13" s="21" t="s">
        <v>26</v>
      </c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9" t="str">
        <f>'Rekapitulácia stavby'!E14</f>
        <v xml:space="preserve"> </v>
      </c>
      <c r="F16" s="169"/>
      <c r="G16" s="169"/>
      <c r="H16" s="169"/>
      <c r="I16" s="23" t="s">
        <v>25</v>
      </c>
      <c r="J16" s="21" t="str">
        <f>'Rekapitulácia stavby'!AN14</f>
        <v/>
      </c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25</v>
      </c>
      <c r="J19" s="21" t="str">
        <f>IF('Rekapitulácia stavby'!AN17="","",'Rekapitulácia stavby'!AN17)</f>
        <v/>
      </c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2" customHeight="1">
      <c r="A21" s="26"/>
      <c r="B21" s="27"/>
      <c r="C21" s="26"/>
      <c r="D21" s="23" t="s">
        <v>31</v>
      </c>
      <c r="E21" s="26"/>
      <c r="F21" s="26"/>
      <c r="G21" s="26"/>
      <c r="H21" s="26"/>
      <c r="I21" s="23" t="s">
        <v>22</v>
      </c>
      <c r="J21" s="21" t="s">
        <v>32</v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18" customHeight="1">
      <c r="A22" s="26"/>
      <c r="B22" s="27"/>
      <c r="C22" s="26"/>
      <c r="D22" s="26"/>
      <c r="E22" s="160" t="s">
        <v>224</v>
      </c>
      <c r="F22" s="26"/>
      <c r="G22" s="26"/>
      <c r="H22" s="26"/>
      <c r="I22" s="23" t="s">
        <v>25</v>
      </c>
      <c r="J22" s="21" t="s">
        <v>34</v>
      </c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2" customHeight="1">
      <c r="A24" s="26"/>
      <c r="B24" s="27"/>
      <c r="C24" s="26"/>
      <c r="D24" s="23" t="s">
        <v>35</v>
      </c>
      <c r="E24" s="26"/>
      <c r="F24" s="26"/>
      <c r="G24" s="26"/>
      <c r="H24" s="26"/>
      <c r="I24" s="26"/>
      <c r="J24" s="26"/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8" customFormat="1" ht="16.5" customHeight="1">
      <c r="A25" s="85"/>
      <c r="B25" s="86"/>
      <c r="C25" s="85"/>
      <c r="D25" s="85"/>
      <c r="E25" s="172" t="s">
        <v>1</v>
      </c>
      <c r="F25" s="172"/>
      <c r="G25" s="172"/>
      <c r="H25" s="172"/>
      <c r="I25" s="85"/>
      <c r="J25" s="85"/>
      <c r="K25" s="85"/>
      <c r="L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52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2" customFormat="1" ht="6.95" customHeight="1">
      <c r="A27" s="26"/>
      <c r="B27" s="27"/>
      <c r="C27" s="26"/>
      <c r="D27" s="61"/>
      <c r="E27" s="61"/>
      <c r="F27" s="61"/>
      <c r="G27" s="61"/>
      <c r="H27" s="61"/>
      <c r="I27" s="61"/>
      <c r="J27" s="61"/>
      <c r="K27" s="61"/>
      <c r="L27" s="3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52" s="2" customFormat="1" ht="25.35" customHeight="1">
      <c r="A28" s="26"/>
      <c r="B28" s="27"/>
      <c r="C28" s="26"/>
      <c r="D28" s="88" t="s">
        <v>36</v>
      </c>
      <c r="E28" s="26"/>
      <c r="F28" s="26"/>
      <c r="G28" s="26"/>
      <c r="H28" s="26"/>
      <c r="I28" s="26"/>
      <c r="J28" s="66">
        <f>ROUND(J123, 2)</f>
        <v>0</v>
      </c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14.45" customHeight="1">
      <c r="A30" s="26"/>
      <c r="B30" s="27"/>
      <c r="C30" s="26"/>
      <c r="D30" s="26"/>
      <c r="E30" s="26"/>
      <c r="F30" s="30" t="s">
        <v>38</v>
      </c>
      <c r="G30" s="26"/>
      <c r="H30" s="26"/>
      <c r="I30" s="30" t="s">
        <v>37</v>
      </c>
      <c r="J30" s="30" t="s">
        <v>39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14.45" customHeight="1">
      <c r="A31" s="26"/>
      <c r="B31" s="27"/>
      <c r="C31" s="26"/>
      <c r="D31" s="91" t="s">
        <v>40</v>
      </c>
      <c r="E31" s="32" t="s">
        <v>41</v>
      </c>
      <c r="F31" s="92">
        <f>ROUND((SUM(BE123:BE161)),  2)</f>
        <v>0</v>
      </c>
      <c r="G31" s="90"/>
      <c r="H31" s="90"/>
      <c r="I31" s="93">
        <v>0.2</v>
      </c>
      <c r="J31" s="92">
        <f>ROUND(((SUM(BE123:BE161))*I31),  2)</f>
        <v>0</v>
      </c>
      <c r="K31" s="26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>
      <c r="A32" s="26"/>
      <c r="B32" s="27"/>
      <c r="C32" s="26"/>
      <c r="D32" s="26"/>
      <c r="E32" s="32" t="s">
        <v>42</v>
      </c>
      <c r="F32" s="94">
        <f>ROUND((SUM(BF123:BF161)),  2)</f>
        <v>0</v>
      </c>
      <c r="G32" s="26"/>
      <c r="H32" s="26"/>
      <c r="I32" s="95">
        <v>0.2</v>
      </c>
      <c r="J32" s="94">
        <f>ROUND(((SUM(BF123:BF161))*I32),  2)</f>
        <v>0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hidden="1" customHeight="1">
      <c r="A33" s="26"/>
      <c r="B33" s="27"/>
      <c r="C33" s="26"/>
      <c r="D33" s="26"/>
      <c r="E33" s="23" t="s">
        <v>43</v>
      </c>
      <c r="F33" s="94">
        <f>ROUND((SUM(BG123:BG161)),  2)</f>
        <v>0</v>
      </c>
      <c r="G33" s="26"/>
      <c r="H33" s="26"/>
      <c r="I33" s="95">
        <v>0.2</v>
      </c>
      <c r="J33" s="94">
        <f>0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hidden="1" customHeight="1">
      <c r="A34" s="26"/>
      <c r="B34" s="27"/>
      <c r="C34" s="26"/>
      <c r="D34" s="26"/>
      <c r="E34" s="23" t="s">
        <v>44</v>
      </c>
      <c r="F34" s="94">
        <f>ROUND((SUM(BH123:BH161)),  2)</f>
        <v>0</v>
      </c>
      <c r="G34" s="26"/>
      <c r="H34" s="26"/>
      <c r="I34" s="95">
        <v>0.2</v>
      </c>
      <c r="J34" s="94">
        <f>0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>
      <c r="A35" s="26"/>
      <c r="B35" s="27"/>
      <c r="C35" s="26"/>
      <c r="D35" s="26"/>
      <c r="E35" s="32" t="s">
        <v>45</v>
      </c>
      <c r="F35" s="92">
        <f>ROUND((SUM(BI123:BI161)),  2)</f>
        <v>0</v>
      </c>
      <c r="G35" s="90"/>
      <c r="H35" s="90"/>
      <c r="I35" s="93">
        <v>0</v>
      </c>
      <c r="J35" s="92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25.35" customHeight="1">
      <c r="A37" s="26"/>
      <c r="B37" s="27"/>
      <c r="C37" s="96"/>
      <c r="D37" s="97" t="s">
        <v>46</v>
      </c>
      <c r="E37" s="55"/>
      <c r="F37" s="55"/>
      <c r="G37" s="98" t="s">
        <v>47</v>
      </c>
      <c r="H37" s="99" t="s">
        <v>48</v>
      </c>
      <c r="I37" s="55"/>
      <c r="J37" s="100">
        <f>SUM(J28:J35)</f>
        <v>0</v>
      </c>
      <c r="K37" s="101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1" customFormat="1" ht="14.45" customHeight="1">
      <c r="B39" s="17"/>
      <c r="L39" s="17"/>
    </row>
    <row r="40" spans="1:52" s="1" customFormat="1" ht="14.45" customHeight="1">
      <c r="B40" s="17"/>
      <c r="L40" s="17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7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37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0" t="s">
        <v>51</v>
      </c>
      <c r="E61" s="29"/>
      <c r="F61" s="102" t="s">
        <v>52</v>
      </c>
      <c r="G61" s="40" t="s">
        <v>51</v>
      </c>
      <c r="H61" s="29"/>
      <c r="I61" s="161">
        <v>44594</v>
      </c>
      <c r="J61" s="103" t="s">
        <v>52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8" t="s">
        <v>53</v>
      </c>
      <c r="E65" s="41"/>
      <c r="F65" s="41"/>
      <c r="G65" s="38" t="s">
        <v>54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62">
        <v>44595</v>
      </c>
      <c r="L75" s="17"/>
    </row>
    <row r="76" spans="1:31" s="2" customFormat="1" ht="12.75">
      <c r="A76" s="26"/>
      <c r="B76" s="27"/>
      <c r="C76" s="26"/>
      <c r="D76" s="40" t="s">
        <v>51</v>
      </c>
      <c r="E76" s="29"/>
      <c r="F76" s="102" t="s">
        <v>52</v>
      </c>
      <c r="G76" s="40" t="s">
        <v>51</v>
      </c>
      <c r="H76" s="29"/>
      <c r="I76" s="29"/>
      <c r="J76" s="103" t="s">
        <v>52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84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customHeight="1">
      <c r="A85" s="26"/>
      <c r="B85" s="27"/>
      <c r="C85" s="26"/>
      <c r="D85" s="26"/>
      <c r="E85" s="203" t="str">
        <f>E7</f>
        <v>Výkaz výmer - 5 - Oprava cesty a chodníka od Svätokrížskeho námestia popri kostole        a Autoservise Kollár ku križovatke s Ul. SNP</v>
      </c>
      <c r="F85" s="203"/>
      <c r="G85" s="203"/>
      <c r="H85" s="203"/>
      <c r="I85" s="203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Ul. Svätokrížske námestie, Žiar nad Hronom</v>
      </c>
      <c r="G87" s="26"/>
      <c r="H87" s="26"/>
      <c r="I87" s="23" t="s">
        <v>19</v>
      </c>
      <c r="J87" s="50" t="str">
        <f>IF(J10="","",J10)</f>
        <v>2. 2. 2022</v>
      </c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21</v>
      </c>
      <c r="D89" s="26"/>
      <c r="E89" s="26"/>
      <c r="F89" s="21" t="str">
        <f>E13</f>
        <v>Mesto Žiar nad Hronom, Ul. Š. Moysesa 46, 965 19 Žiar nad Hronom</v>
      </c>
      <c r="G89" s="26"/>
      <c r="H89" s="26"/>
      <c r="I89" s="23" t="s">
        <v>29</v>
      </c>
      <c r="J89" s="24" t="str">
        <f>E19</f>
        <v xml:space="preserve"> 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2.75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31</v>
      </c>
      <c r="J90" s="24" t="str">
        <f>E22</f>
        <v>Technické služby Žiar nad Hronom, spol. s r.o., Ul. A. Dubčeka 45, 965 01 Žiar nad Hronom</v>
      </c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104" t="s">
        <v>85</v>
      </c>
      <c r="D92" s="96"/>
      <c r="E92" s="96"/>
      <c r="F92" s="96"/>
      <c r="G92" s="96"/>
      <c r="H92" s="96"/>
      <c r="I92" s="96"/>
      <c r="J92" s="105" t="s">
        <v>86</v>
      </c>
      <c r="K92" s="9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6" t="s">
        <v>87</v>
      </c>
      <c r="D94" s="26"/>
      <c r="E94" s="26"/>
      <c r="F94" s="26"/>
      <c r="G94" s="26"/>
      <c r="H94" s="26"/>
      <c r="I94" s="26"/>
      <c r="J94" s="66">
        <f>J123</f>
        <v>0</v>
      </c>
      <c r="K94" s="26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88</v>
      </c>
    </row>
    <row r="95" spans="1:47" s="9" customFormat="1" ht="24.95" customHeight="1">
      <c r="B95" s="107"/>
      <c r="D95" s="108" t="s">
        <v>89</v>
      </c>
      <c r="E95" s="109"/>
      <c r="F95" s="109"/>
      <c r="G95" s="109"/>
      <c r="H95" s="109"/>
      <c r="I95" s="109"/>
      <c r="J95" s="110">
        <f>J124</f>
        <v>0</v>
      </c>
      <c r="L95" s="107"/>
    </row>
    <row r="96" spans="1:47" s="10" customFormat="1" ht="19.899999999999999" customHeight="1">
      <c r="B96" s="111"/>
      <c r="D96" s="112" t="s">
        <v>90</v>
      </c>
      <c r="E96" s="113"/>
      <c r="F96" s="113"/>
      <c r="G96" s="113"/>
      <c r="H96" s="113"/>
      <c r="I96" s="113"/>
      <c r="J96" s="114">
        <f>J125</f>
        <v>0</v>
      </c>
      <c r="L96" s="111"/>
    </row>
    <row r="97" spans="1:31" s="9" customFormat="1" ht="24.95" customHeight="1">
      <c r="B97" s="107"/>
      <c r="D97" s="108" t="s">
        <v>89</v>
      </c>
      <c r="E97" s="109"/>
      <c r="F97" s="109"/>
      <c r="G97" s="109"/>
      <c r="H97" s="109"/>
      <c r="I97" s="109"/>
      <c r="J97" s="110">
        <f>J128</f>
        <v>0</v>
      </c>
      <c r="L97" s="107"/>
    </row>
    <row r="98" spans="1:31" s="10" customFormat="1" ht="19.899999999999999" customHeight="1">
      <c r="B98" s="111"/>
      <c r="D98" s="112" t="s">
        <v>91</v>
      </c>
      <c r="E98" s="113"/>
      <c r="F98" s="113"/>
      <c r="G98" s="113"/>
      <c r="H98" s="113"/>
      <c r="I98" s="113"/>
      <c r="J98" s="114">
        <f>J129</f>
        <v>0</v>
      </c>
      <c r="L98" s="111"/>
    </row>
    <row r="99" spans="1:31" s="10" customFormat="1" ht="19.899999999999999" customHeight="1">
      <c r="B99" s="111"/>
      <c r="D99" s="112" t="s">
        <v>92</v>
      </c>
      <c r="E99" s="113"/>
      <c r="F99" s="113"/>
      <c r="G99" s="113"/>
      <c r="H99" s="113"/>
      <c r="I99" s="113"/>
      <c r="J99" s="114">
        <f>J133</f>
        <v>0</v>
      </c>
      <c r="L99" s="111"/>
    </row>
    <row r="100" spans="1:31" s="9" customFormat="1" ht="24.95" customHeight="1">
      <c r="B100" s="107"/>
      <c r="D100" s="108" t="s">
        <v>89</v>
      </c>
      <c r="E100" s="109"/>
      <c r="F100" s="109"/>
      <c r="G100" s="109"/>
      <c r="H100" s="109"/>
      <c r="I100" s="109"/>
      <c r="J100" s="110">
        <f>J146</f>
        <v>0</v>
      </c>
      <c r="L100" s="107"/>
    </row>
    <row r="101" spans="1:31" s="10" customFormat="1" ht="19.899999999999999" customHeight="1">
      <c r="B101" s="111"/>
      <c r="D101" s="112" t="s">
        <v>90</v>
      </c>
      <c r="E101" s="113"/>
      <c r="F101" s="113"/>
      <c r="G101" s="113"/>
      <c r="H101" s="113"/>
      <c r="I101" s="113"/>
      <c r="J101" s="114">
        <f>J147</f>
        <v>0</v>
      </c>
      <c r="L101" s="111"/>
    </row>
    <row r="102" spans="1:31" s="10" customFormat="1" ht="19.899999999999999" customHeight="1">
      <c r="B102" s="111"/>
      <c r="D102" s="112" t="s">
        <v>91</v>
      </c>
      <c r="E102" s="113"/>
      <c r="F102" s="113"/>
      <c r="G102" s="113"/>
      <c r="H102" s="113"/>
      <c r="I102" s="113"/>
      <c r="J102" s="114">
        <f>J150</f>
        <v>0</v>
      </c>
      <c r="L102" s="111"/>
    </row>
    <row r="103" spans="1:31" s="10" customFormat="1" ht="19.899999999999999" customHeight="1">
      <c r="B103" s="111"/>
      <c r="D103" s="112" t="s">
        <v>93</v>
      </c>
      <c r="E103" s="113"/>
      <c r="F103" s="113"/>
      <c r="G103" s="113"/>
      <c r="H103" s="113"/>
      <c r="I103" s="113"/>
      <c r="J103" s="114">
        <f>J154</f>
        <v>0</v>
      </c>
      <c r="L103" s="111"/>
    </row>
    <row r="104" spans="1:31" s="10" customFormat="1" ht="19.899999999999999" customHeight="1">
      <c r="B104" s="111"/>
      <c r="D104" s="112" t="s">
        <v>92</v>
      </c>
      <c r="E104" s="113"/>
      <c r="F104" s="113"/>
      <c r="G104" s="113"/>
      <c r="H104" s="113"/>
      <c r="I104" s="113"/>
      <c r="J104" s="114">
        <f>J156</f>
        <v>0</v>
      </c>
      <c r="L104" s="111"/>
    </row>
    <row r="105" spans="1:31" s="10" customFormat="1" ht="19.899999999999999" customHeight="1">
      <c r="B105" s="111"/>
      <c r="D105" s="112" t="s">
        <v>94</v>
      </c>
      <c r="E105" s="113"/>
      <c r="F105" s="113"/>
      <c r="G105" s="113"/>
      <c r="H105" s="113"/>
      <c r="I105" s="113"/>
      <c r="J105" s="114">
        <f>J159</f>
        <v>0</v>
      </c>
      <c r="L105" s="111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7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37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>
      <c r="A111" s="26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95</v>
      </c>
      <c r="D112" s="26"/>
      <c r="E112" s="26"/>
      <c r="F112" s="26"/>
      <c r="G112" s="26"/>
      <c r="H112" s="26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30" customHeight="1">
      <c r="A115" s="26"/>
      <c r="B115" s="27"/>
      <c r="C115" s="26"/>
      <c r="D115" s="26"/>
      <c r="E115" s="203" t="str">
        <f>E7</f>
        <v>Výkaz výmer - 5 - Oprava cesty a chodníka od Svätokrížskeho námestia popri kostole        a Autoservise Kollár ku križovatke s Ul. SNP</v>
      </c>
      <c r="F115" s="203"/>
      <c r="G115" s="203"/>
      <c r="H115" s="203"/>
      <c r="I115" s="203"/>
      <c r="J115" s="26"/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17</v>
      </c>
      <c r="D117" s="26"/>
      <c r="E117" s="26"/>
      <c r="F117" s="21" t="str">
        <f>F10</f>
        <v>Ul. Svätokrížske námestie, Žiar nad Hronom</v>
      </c>
      <c r="G117" s="26"/>
      <c r="H117" s="26"/>
      <c r="I117" s="23" t="s">
        <v>19</v>
      </c>
      <c r="J117" s="50" t="str">
        <f>IF(J10="","",J10)</f>
        <v>2. 2. 2022</v>
      </c>
      <c r="K117" s="26"/>
      <c r="L117" s="3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7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E13</f>
        <v>Mesto Žiar nad Hronom, Ul. Š. Moysesa 46, 965 19 Žiar nad Hronom</v>
      </c>
      <c r="G119" s="26"/>
      <c r="H119" s="26"/>
      <c r="I119" s="23" t="s">
        <v>29</v>
      </c>
      <c r="J119" s="24" t="str">
        <f>E19</f>
        <v xml:space="preserve"> </v>
      </c>
      <c r="K119" s="26"/>
      <c r="L119" s="37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78.75" customHeight="1">
      <c r="A120" s="26"/>
      <c r="B120" s="27"/>
      <c r="C120" s="23" t="s">
        <v>27</v>
      </c>
      <c r="D120" s="26"/>
      <c r="E120" s="26"/>
      <c r="F120" s="21" t="str">
        <f>IF(E16="","",E16)</f>
        <v xml:space="preserve"> </v>
      </c>
      <c r="G120" s="26"/>
      <c r="H120" s="26"/>
      <c r="I120" s="23" t="s">
        <v>31</v>
      </c>
      <c r="J120" s="24" t="str">
        <f>E22</f>
        <v>Technické služby Žiar nad Hronom, spol. s r.o., Ul. A. Dubčeka 45, 965 01 Žiar nad Hronom</v>
      </c>
      <c r="K120" s="26"/>
      <c r="L120" s="37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7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5"/>
      <c r="B122" s="116"/>
      <c r="C122" s="117" t="s">
        <v>96</v>
      </c>
      <c r="D122" s="118" t="s">
        <v>61</v>
      </c>
      <c r="E122" s="118" t="s">
        <v>57</v>
      </c>
      <c r="F122" s="118" t="s">
        <v>58</v>
      </c>
      <c r="G122" s="118" t="s">
        <v>97</v>
      </c>
      <c r="H122" s="118" t="s">
        <v>98</v>
      </c>
      <c r="I122" s="118" t="s">
        <v>99</v>
      </c>
      <c r="J122" s="119" t="s">
        <v>86</v>
      </c>
      <c r="K122" s="120" t="s">
        <v>100</v>
      </c>
      <c r="L122" s="121"/>
      <c r="M122" s="57" t="s">
        <v>1</v>
      </c>
      <c r="N122" s="58" t="s">
        <v>40</v>
      </c>
      <c r="O122" s="58" t="s">
        <v>101</v>
      </c>
      <c r="P122" s="58" t="s">
        <v>102</v>
      </c>
      <c r="Q122" s="58" t="s">
        <v>103</v>
      </c>
      <c r="R122" s="58" t="s">
        <v>104</v>
      </c>
      <c r="S122" s="58" t="s">
        <v>105</v>
      </c>
      <c r="T122" s="59" t="s">
        <v>106</v>
      </c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</row>
    <row r="123" spans="1:65" s="2" customFormat="1" ht="22.9" customHeight="1">
      <c r="A123" s="26"/>
      <c r="B123" s="27"/>
      <c r="C123" s="64" t="s">
        <v>87</v>
      </c>
      <c r="D123" s="26"/>
      <c r="E123" s="26"/>
      <c r="F123" s="26"/>
      <c r="G123" s="26"/>
      <c r="H123" s="26"/>
      <c r="I123" s="26"/>
      <c r="J123" s="122">
        <f>BK123</f>
        <v>0</v>
      </c>
      <c r="K123" s="26"/>
      <c r="L123" s="27"/>
      <c r="M123" s="60"/>
      <c r="N123" s="51"/>
      <c r="O123" s="61"/>
      <c r="P123" s="123">
        <f>P124+P128+P146</f>
        <v>711.76270900000009</v>
      </c>
      <c r="Q123" s="61"/>
      <c r="R123" s="123">
        <f>R124+R128+R146</f>
        <v>387.36990120000002</v>
      </c>
      <c r="S123" s="61"/>
      <c r="T123" s="124">
        <f>T124+T128+T146</f>
        <v>267.83699999999999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75</v>
      </c>
      <c r="AU123" s="14" t="s">
        <v>88</v>
      </c>
      <c r="BK123" s="125">
        <f>BK124+BK128+BK146</f>
        <v>0</v>
      </c>
    </row>
    <row r="124" spans="1:65" s="12" customFormat="1" ht="25.9" customHeight="1">
      <c r="B124" s="126"/>
      <c r="D124" s="127" t="s">
        <v>75</v>
      </c>
      <c r="E124" s="128" t="s">
        <v>107</v>
      </c>
      <c r="F124" s="128" t="s">
        <v>108</v>
      </c>
      <c r="J124" s="129">
        <f>BK124</f>
        <v>0</v>
      </c>
      <c r="L124" s="126"/>
      <c r="M124" s="130"/>
      <c r="N124" s="131"/>
      <c r="O124" s="131"/>
      <c r="P124" s="132">
        <f>P125</f>
        <v>44.045999999999999</v>
      </c>
      <c r="Q124" s="131"/>
      <c r="R124" s="132">
        <f>R125</f>
        <v>0</v>
      </c>
      <c r="S124" s="131"/>
      <c r="T124" s="133">
        <f>T125</f>
        <v>29.17</v>
      </c>
      <c r="AR124" s="127" t="s">
        <v>81</v>
      </c>
      <c r="AT124" s="134" t="s">
        <v>75</v>
      </c>
      <c r="AU124" s="134" t="s">
        <v>76</v>
      </c>
      <c r="AY124" s="127" t="s">
        <v>109</v>
      </c>
      <c r="BK124" s="135">
        <f>BK125</f>
        <v>0</v>
      </c>
    </row>
    <row r="125" spans="1:65" s="12" customFormat="1" ht="22.9" customHeight="1">
      <c r="B125" s="126"/>
      <c r="D125" s="127" t="s">
        <v>75</v>
      </c>
      <c r="E125" s="136" t="s">
        <v>81</v>
      </c>
      <c r="F125" s="136" t="s">
        <v>221</v>
      </c>
      <c r="J125" s="137">
        <f>BK125</f>
        <v>0</v>
      </c>
      <c r="L125" s="126"/>
      <c r="M125" s="130"/>
      <c r="N125" s="131"/>
      <c r="O125" s="131"/>
      <c r="P125" s="132">
        <f>SUM(P126:P127)</f>
        <v>44.045999999999999</v>
      </c>
      <c r="Q125" s="131"/>
      <c r="R125" s="132">
        <f>SUM(R126:R127)</f>
        <v>0</v>
      </c>
      <c r="S125" s="131"/>
      <c r="T125" s="133">
        <f>SUM(T126:T127)</f>
        <v>29.17</v>
      </c>
      <c r="AR125" s="127" t="s">
        <v>81</v>
      </c>
      <c r="AT125" s="134" t="s">
        <v>75</v>
      </c>
      <c r="AU125" s="134" t="s">
        <v>81</v>
      </c>
      <c r="AY125" s="127" t="s">
        <v>109</v>
      </c>
      <c r="BK125" s="135">
        <f>SUM(BK126:BK127)</f>
        <v>0</v>
      </c>
    </row>
    <row r="126" spans="1:65" s="2" customFormat="1" ht="24.2" customHeight="1">
      <c r="A126" s="26"/>
      <c r="B126" s="138"/>
      <c r="C126" s="139" t="s">
        <v>111</v>
      </c>
      <c r="D126" s="139" t="s">
        <v>112</v>
      </c>
      <c r="E126" s="140" t="s">
        <v>113</v>
      </c>
      <c r="F126" s="141" t="s">
        <v>114</v>
      </c>
      <c r="G126" s="142" t="s">
        <v>115</v>
      </c>
      <c r="H126" s="143">
        <v>56</v>
      </c>
      <c r="I126" s="144"/>
      <c r="J126" s="144">
        <f>ROUND(I126*H126,2)</f>
        <v>0</v>
      </c>
      <c r="K126" s="145"/>
      <c r="L126" s="27"/>
      <c r="M126" s="146" t="s">
        <v>1</v>
      </c>
      <c r="N126" s="147" t="s">
        <v>42</v>
      </c>
      <c r="O126" s="148">
        <v>0.216</v>
      </c>
      <c r="P126" s="148">
        <f>O126*H126</f>
        <v>12.096</v>
      </c>
      <c r="Q126" s="148">
        <v>0</v>
      </c>
      <c r="R126" s="148">
        <f>Q126*H126</f>
        <v>0</v>
      </c>
      <c r="S126" s="148">
        <v>0.23</v>
      </c>
      <c r="T126" s="149">
        <f>S126*H126</f>
        <v>12.88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116</v>
      </c>
      <c r="AT126" s="150" t="s">
        <v>112</v>
      </c>
      <c r="AU126" s="150" t="s">
        <v>117</v>
      </c>
      <c r="AY126" s="14" t="s">
        <v>109</v>
      </c>
      <c r="BE126" s="151">
        <f>IF(N126="základná",J126,0)</f>
        <v>0</v>
      </c>
      <c r="BF126" s="151">
        <f>IF(N126="znížená",J126,0)</f>
        <v>0</v>
      </c>
      <c r="BG126" s="151">
        <f>IF(N126="zákl. prenesená",J126,0)</f>
        <v>0</v>
      </c>
      <c r="BH126" s="151">
        <f>IF(N126="zníž. prenesená",J126,0)</f>
        <v>0</v>
      </c>
      <c r="BI126" s="151">
        <f>IF(N126="nulová",J126,0)</f>
        <v>0</v>
      </c>
      <c r="BJ126" s="14" t="s">
        <v>117</v>
      </c>
      <c r="BK126" s="151">
        <f>ROUND(I126*H126,2)</f>
        <v>0</v>
      </c>
      <c r="BL126" s="14" t="s">
        <v>116</v>
      </c>
      <c r="BM126" s="150" t="s">
        <v>118</v>
      </c>
    </row>
    <row r="127" spans="1:65" s="2" customFormat="1" ht="33" customHeight="1">
      <c r="A127" s="26"/>
      <c r="B127" s="138"/>
      <c r="C127" s="139" t="s">
        <v>119</v>
      </c>
      <c r="D127" s="139" t="s">
        <v>112</v>
      </c>
      <c r="E127" s="140" t="s">
        <v>120</v>
      </c>
      <c r="F127" s="141" t="s">
        <v>121</v>
      </c>
      <c r="G127" s="142" t="s">
        <v>122</v>
      </c>
      <c r="H127" s="143">
        <v>90</v>
      </c>
      <c r="I127" s="144"/>
      <c r="J127" s="144">
        <f>ROUND(I127*H127,2)</f>
        <v>0</v>
      </c>
      <c r="K127" s="145"/>
      <c r="L127" s="27"/>
      <c r="M127" s="146" t="s">
        <v>1</v>
      </c>
      <c r="N127" s="147" t="s">
        <v>42</v>
      </c>
      <c r="O127" s="148">
        <v>0.35499999999999998</v>
      </c>
      <c r="P127" s="148">
        <f>O127*H127</f>
        <v>31.95</v>
      </c>
      <c r="Q127" s="148">
        <v>0</v>
      </c>
      <c r="R127" s="148">
        <f>Q127*H127</f>
        <v>0</v>
      </c>
      <c r="S127" s="148">
        <v>0.18099999999999999</v>
      </c>
      <c r="T127" s="149">
        <f>S127*H127</f>
        <v>16.29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116</v>
      </c>
      <c r="AT127" s="150" t="s">
        <v>112</v>
      </c>
      <c r="AU127" s="150" t="s">
        <v>117</v>
      </c>
      <c r="AY127" s="14" t="s">
        <v>109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4" t="s">
        <v>117</v>
      </c>
      <c r="BK127" s="151">
        <f>ROUND(I127*H127,2)</f>
        <v>0</v>
      </c>
      <c r="BL127" s="14" t="s">
        <v>116</v>
      </c>
      <c r="BM127" s="150" t="s">
        <v>123</v>
      </c>
    </row>
    <row r="128" spans="1:65" s="12" customFormat="1" ht="25.9" customHeight="1">
      <c r="B128" s="126"/>
      <c r="D128" s="127" t="s">
        <v>75</v>
      </c>
      <c r="E128" s="128" t="s">
        <v>107</v>
      </c>
      <c r="F128" s="128" t="s">
        <v>108</v>
      </c>
      <c r="J128" s="129">
        <f>BK128</f>
        <v>0</v>
      </c>
      <c r="L128" s="126"/>
      <c r="M128" s="130"/>
      <c r="N128" s="131"/>
      <c r="O128" s="131"/>
      <c r="P128" s="132">
        <f>P129+P133</f>
        <v>65.036570000000012</v>
      </c>
      <c r="Q128" s="131"/>
      <c r="R128" s="132">
        <f>R129+R133</f>
        <v>49.4570212</v>
      </c>
      <c r="S128" s="131"/>
      <c r="T128" s="133">
        <f>T129+T133</f>
        <v>0</v>
      </c>
      <c r="AR128" s="127" t="s">
        <v>81</v>
      </c>
      <c r="AT128" s="134" t="s">
        <v>75</v>
      </c>
      <c r="AU128" s="134" t="s">
        <v>76</v>
      </c>
      <c r="AY128" s="127" t="s">
        <v>109</v>
      </c>
      <c r="BK128" s="135">
        <f>BK129+BK133</f>
        <v>0</v>
      </c>
    </row>
    <row r="129" spans="1:65" s="12" customFormat="1" ht="22.9" customHeight="1">
      <c r="B129" s="126"/>
      <c r="D129" s="127" t="s">
        <v>75</v>
      </c>
      <c r="E129" s="136" t="s">
        <v>124</v>
      </c>
      <c r="F129" s="136" t="s">
        <v>125</v>
      </c>
      <c r="J129" s="137">
        <f>BK129</f>
        <v>0</v>
      </c>
      <c r="L129" s="126"/>
      <c r="M129" s="130"/>
      <c r="N129" s="131"/>
      <c r="O129" s="131"/>
      <c r="P129" s="132">
        <f>SUM(P130:P132)</f>
        <v>24.36</v>
      </c>
      <c r="Q129" s="131"/>
      <c r="R129" s="132">
        <f>SUM(R130:R132)</f>
        <v>22.00075</v>
      </c>
      <c r="S129" s="131"/>
      <c r="T129" s="133">
        <f>SUM(T130:T132)</f>
        <v>0</v>
      </c>
      <c r="AR129" s="127" t="s">
        <v>81</v>
      </c>
      <c r="AT129" s="134" t="s">
        <v>75</v>
      </c>
      <c r="AU129" s="134" t="s">
        <v>81</v>
      </c>
      <c r="AY129" s="127" t="s">
        <v>109</v>
      </c>
      <c r="BK129" s="135">
        <f>SUM(BK130:BK132)</f>
        <v>0</v>
      </c>
    </row>
    <row r="130" spans="1:65" s="2" customFormat="1" ht="37.9" customHeight="1">
      <c r="A130" s="26"/>
      <c r="B130" s="138"/>
      <c r="C130" s="139" t="s">
        <v>126</v>
      </c>
      <c r="D130" s="139" t="s">
        <v>112</v>
      </c>
      <c r="E130" s="140" t="s">
        <v>127</v>
      </c>
      <c r="F130" s="141" t="s">
        <v>128</v>
      </c>
      <c r="G130" s="142" t="s">
        <v>122</v>
      </c>
      <c r="H130" s="143">
        <v>35</v>
      </c>
      <c r="I130" s="144"/>
      <c r="J130" s="144">
        <f>ROUND(I130*H130,2)</f>
        <v>0</v>
      </c>
      <c r="K130" s="145"/>
      <c r="L130" s="27"/>
      <c r="M130" s="146" t="s">
        <v>1</v>
      </c>
      <c r="N130" s="147" t="s">
        <v>42</v>
      </c>
      <c r="O130" s="148">
        <v>0.46200000000000002</v>
      </c>
      <c r="P130" s="148">
        <f>O130*H130</f>
        <v>16.170000000000002</v>
      </c>
      <c r="Q130" s="148">
        <v>0.22763</v>
      </c>
      <c r="R130" s="148">
        <f>Q130*H130</f>
        <v>7.9670500000000004</v>
      </c>
      <c r="S130" s="148">
        <v>0</v>
      </c>
      <c r="T130" s="149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116</v>
      </c>
      <c r="AT130" s="150" t="s">
        <v>112</v>
      </c>
      <c r="AU130" s="150" t="s">
        <v>117</v>
      </c>
      <c r="AY130" s="14" t="s">
        <v>109</v>
      </c>
      <c r="BE130" s="151">
        <f>IF(N130="základná",J130,0)</f>
        <v>0</v>
      </c>
      <c r="BF130" s="151">
        <f>IF(N130="znížená",J130,0)</f>
        <v>0</v>
      </c>
      <c r="BG130" s="151">
        <f>IF(N130="zákl. prenesená",J130,0)</f>
        <v>0</v>
      </c>
      <c r="BH130" s="151">
        <f>IF(N130="zníž. prenesená",J130,0)</f>
        <v>0</v>
      </c>
      <c r="BI130" s="151">
        <f>IF(N130="nulová",J130,0)</f>
        <v>0</v>
      </c>
      <c r="BJ130" s="14" t="s">
        <v>117</v>
      </c>
      <c r="BK130" s="151">
        <f>ROUND(I130*H130,2)</f>
        <v>0</v>
      </c>
      <c r="BL130" s="14" t="s">
        <v>116</v>
      </c>
      <c r="BM130" s="150" t="s">
        <v>129</v>
      </c>
    </row>
    <row r="131" spans="1:65" s="2" customFormat="1" ht="24.2" customHeight="1">
      <c r="A131" s="26"/>
      <c r="B131" s="138"/>
      <c r="C131" s="139" t="s">
        <v>130</v>
      </c>
      <c r="D131" s="139" t="s">
        <v>112</v>
      </c>
      <c r="E131" s="140" t="s">
        <v>131</v>
      </c>
      <c r="F131" s="141" t="s">
        <v>132</v>
      </c>
      <c r="G131" s="142" t="s">
        <v>122</v>
      </c>
      <c r="H131" s="143">
        <v>90</v>
      </c>
      <c r="I131" s="144"/>
      <c r="J131" s="144">
        <f>ROUND(I131*H131,2)</f>
        <v>0</v>
      </c>
      <c r="K131" s="145"/>
      <c r="L131" s="27"/>
      <c r="M131" s="146" t="s">
        <v>1</v>
      </c>
      <c r="N131" s="147" t="s">
        <v>42</v>
      </c>
      <c r="O131" s="148">
        <v>8.0000000000000002E-3</v>
      </c>
      <c r="P131" s="148">
        <f>O131*H131</f>
        <v>0.72</v>
      </c>
      <c r="Q131" s="148">
        <v>3.4000000000000002E-4</v>
      </c>
      <c r="R131" s="148">
        <f>Q131*H131</f>
        <v>3.0600000000000002E-2</v>
      </c>
      <c r="S131" s="148">
        <v>0</v>
      </c>
      <c r="T131" s="149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116</v>
      </c>
      <c r="AT131" s="150" t="s">
        <v>112</v>
      </c>
      <c r="AU131" s="150" t="s">
        <v>117</v>
      </c>
      <c r="AY131" s="14" t="s">
        <v>109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4" t="s">
        <v>117</v>
      </c>
      <c r="BK131" s="151">
        <f>ROUND(I131*H131,2)</f>
        <v>0</v>
      </c>
      <c r="BL131" s="14" t="s">
        <v>116</v>
      </c>
      <c r="BM131" s="150" t="s">
        <v>133</v>
      </c>
    </row>
    <row r="132" spans="1:65" s="2" customFormat="1" ht="33" customHeight="1">
      <c r="A132" s="26"/>
      <c r="B132" s="138"/>
      <c r="C132" s="139" t="s">
        <v>134</v>
      </c>
      <c r="D132" s="139" t="s">
        <v>112</v>
      </c>
      <c r="E132" s="140" t="s">
        <v>135</v>
      </c>
      <c r="F132" s="141" t="s">
        <v>136</v>
      </c>
      <c r="G132" s="142" t="s">
        <v>122</v>
      </c>
      <c r="H132" s="143">
        <v>90</v>
      </c>
      <c r="I132" s="144"/>
      <c r="J132" s="144">
        <f>ROUND(I132*H132,2)</f>
        <v>0</v>
      </c>
      <c r="K132" s="145"/>
      <c r="L132" s="27"/>
      <c r="M132" s="146" t="s">
        <v>1</v>
      </c>
      <c r="N132" s="147" t="s">
        <v>42</v>
      </c>
      <c r="O132" s="148">
        <v>8.3000000000000004E-2</v>
      </c>
      <c r="P132" s="148">
        <f>O132*H132</f>
        <v>7.4700000000000006</v>
      </c>
      <c r="Q132" s="148">
        <v>0.15559000000000001</v>
      </c>
      <c r="R132" s="148">
        <f>Q132*H132</f>
        <v>14.0031</v>
      </c>
      <c r="S132" s="148">
        <v>0</v>
      </c>
      <c r="T132" s="149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116</v>
      </c>
      <c r="AT132" s="150" t="s">
        <v>112</v>
      </c>
      <c r="AU132" s="150" t="s">
        <v>117</v>
      </c>
      <c r="AY132" s="14" t="s">
        <v>109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4" t="s">
        <v>117</v>
      </c>
      <c r="BK132" s="151">
        <f>ROUND(I132*H132,2)</f>
        <v>0</v>
      </c>
      <c r="BL132" s="14" t="s">
        <v>116</v>
      </c>
      <c r="BM132" s="150" t="s">
        <v>137</v>
      </c>
    </row>
    <row r="133" spans="1:65" s="12" customFormat="1" ht="22.9" customHeight="1">
      <c r="B133" s="126"/>
      <c r="D133" s="127" t="s">
        <v>75</v>
      </c>
      <c r="E133" s="136" t="s">
        <v>138</v>
      </c>
      <c r="F133" s="136" t="s">
        <v>139</v>
      </c>
      <c r="J133" s="137">
        <f>BK133</f>
        <v>0</v>
      </c>
      <c r="L133" s="126"/>
      <c r="M133" s="130"/>
      <c r="N133" s="131"/>
      <c r="O133" s="131"/>
      <c r="P133" s="132">
        <f>SUM(P134:P145)</f>
        <v>40.676570000000005</v>
      </c>
      <c r="Q133" s="131"/>
      <c r="R133" s="132">
        <f>SUM(R134:R145)</f>
        <v>27.456271199999996</v>
      </c>
      <c r="S133" s="131"/>
      <c r="T133" s="133">
        <f>SUM(T134:T145)</f>
        <v>0</v>
      </c>
      <c r="AR133" s="127" t="s">
        <v>81</v>
      </c>
      <c r="AT133" s="134" t="s">
        <v>75</v>
      </c>
      <c r="AU133" s="134" t="s">
        <v>81</v>
      </c>
      <c r="AY133" s="127" t="s">
        <v>109</v>
      </c>
      <c r="BK133" s="135">
        <f>SUM(BK134:BK145)</f>
        <v>0</v>
      </c>
    </row>
    <row r="134" spans="1:65" s="2" customFormat="1" ht="33" customHeight="1">
      <c r="A134" s="26"/>
      <c r="B134" s="138"/>
      <c r="C134" s="139" t="s">
        <v>140</v>
      </c>
      <c r="D134" s="139" t="s">
        <v>112</v>
      </c>
      <c r="E134" s="140" t="s">
        <v>141</v>
      </c>
      <c r="F134" s="141" t="s">
        <v>142</v>
      </c>
      <c r="G134" s="142" t="s">
        <v>115</v>
      </c>
      <c r="H134" s="143">
        <v>56</v>
      </c>
      <c r="I134" s="144"/>
      <c r="J134" s="144">
        <f t="shared" ref="J134:J145" si="0">ROUND(I134*H134,2)</f>
        <v>0</v>
      </c>
      <c r="K134" s="145"/>
      <c r="L134" s="27"/>
      <c r="M134" s="146" t="s">
        <v>1</v>
      </c>
      <c r="N134" s="147" t="s">
        <v>42</v>
      </c>
      <c r="O134" s="148">
        <v>0.32</v>
      </c>
      <c r="P134" s="148">
        <f t="shared" ref="P134:P145" si="1">O134*H134</f>
        <v>17.920000000000002</v>
      </c>
      <c r="Q134" s="148">
        <v>0.19697000000000001</v>
      </c>
      <c r="R134" s="148">
        <f t="shared" ref="R134:R145" si="2">Q134*H134</f>
        <v>11.03032</v>
      </c>
      <c r="S134" s="148">
        <v>0</v>
      </c>
      <c r="T134" s="149">
        <f t="shared" ref="T134:T145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116</v>
      </c>
      <c r="AT134" s="150" t="s">
        <v>112</v>
      </c>
      <c r="AU134" s="150" t="s">
        <v>117</v>
      </c>
      <c r="AY134" s="14" t="s">
        <v>109</v>
      </c>
      <c r="BE134" s="151">
        <f t="shared" ref="BE134:BE145" si="4">IF(N134="základná",J134,0)</f>
        <v>0</v>
      </c>
      <c r="BF134" s="151">
        <f t="shared" ref="BF134:BF145" si="5">IF(N134="znížená",J134,0)</f>
        <v>0</v>
      </c>
      <c r="BG134" s="151">
        <f t="shared" ref="BG134:BG145" si="6">IF(N134="zákl. prenesená",J134,0)</f>
        <v>0</v>
      </c>
      <c r="BH134" s="151">
        <f t="shared" ref="BH134:BH145" si="7">IF(N134="zníž. prenesená",J134,0)</f>
        <v>0</v>
      </c>
      <c r="BI134" s="151">
        <f t="shared" ref="BI134:BI145" si="8">IF(N134="nulová",J134,0)</f>
        <v>0</v>
      </c>
      <c r="BJ134" s="14" t="s">
        <v>117</v>
      </c>
      <c r="BK134" s="151">
        <f t="shared" ref="BK134:BK145" si="9">ROUND(I134*H134,2)</f>
        <v>0</v>
      </c>
      <c r="BL134" s="14" t="s">
        <v>116</v>
      </c>
      <c r="BM134" s="150" t="s">
        <v>143</v>
      </c>
    </row>
    <row r="135" spans="1:65" s="2" customFormat="1" ht="24.2" customHeight="1">
      <c r="A135" s="26"/>
      <c r="B135" s="138"/>
      <c r="C135" s="163" t="s">
        <v>144</v>
      </c>
      <c r="D135" s="163" t="s">
        <v>145</v>
      </c>
      <c r="E135" s="164" t="s">
        <v>146</v>
      </c>
      <c r="F135" s="165" t="s">
        <v>147</v>
      </c>
      <c r="G135" s="166" t="s">
        <v>148</v>
      </c>
      <c r="H135" s="167">
        <v>56.56</v>
      </c>
      <c r="I135" s="168"/>
      <c r="J135" s="168">
        <f t="shared" si="0"/>
        <v>0</v>
      </c>
      <c r="K135" s="152"/>
      <c r="L135" s="153"/>
      <c r="M135" s="154" t="s">
        <v>1</v>
      </c>
      <c r="N135" s="155" t="s">
        <v>42</v>
      </c>
      <c r="O135" s="148">
        <v>0</v>
      </c>
      <c r="P135" s="148">
        <f t="shared" si="1"/>
        <v>0</v>
      </c>
      <c r="Q135" s="148">
        <v>0.09</v>
      </c>
      <c r="R135" s="148">
        <f t="shared" si="2"/>
        <v>5.0903999999999998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149</v>
      </c>
      <c r="AT135" s="150" t="s">
        <v>145</v>
      </c>
      <c r="AU135" s="150" t="s">
        <v>117</v>
      </c>
      <c r="AY135" s="14" t="s">
        <v>109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117</v>
      </c>
      <c r="BK135" s="151">
        <f t="shared" si="9"/>
        <v>0</v>
      </c>
      <c r="BL135" s="14" t="s">
        <v>116</v>
      </c>
      <c r="BM135" s="150" t="s">
        <v>150</v>
      </c>
    </row>
    <row r="136" spans="1:65" s="2" customFormat="1" ht="24.2" customHeight="1">
      <c r="A136" s="26"/>
      <c r="B136" s="138"/>
      <c r="C136" s="163" t="s">
        <v>151</v>
      </c>
      <c r="D136" s="163" t="s">
        <v>145</v>
      </c>
      <c r="E136" s="164" t="s">
        <v>152</v>
      </c>
      <c r="F136" s="165" t="s">
        <v>153</v>
      </c>
      <c r="G136" s="166" t="s">
        <v>148</v>
      </c>
      <c r="H136" s="167">
        <v>1.01</v>
      </c>
      <c r="I136" s="168"/>
      <c r="J136" s="168">
        <f t="shared" si="0"/>
        <v>0</v>
      </c>
      <c r="K136" s="152"/>
      <c r="L136" s="153"/>
      <c r="M136" s="154" t="s">
        <v>1</v>
      </c>
      <c r="N136" s="155" t="s">
        <v>42</v>
      </c>
      <c r="O136" s="148">
        <v>0</v>
      </c>
      <c r="P136" s="148">
        <f t="shared" si="1"/>
        <v>0</v>
      </c>
      <c r="Q136" s="148">
        <v>8.48E-2</v>
      </c>
      <c r="R136" s="148">
        <f t="shared" si="2"/>
        <v>8.5648000000000002E-2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149</v>
      </c>
      <c r="AT136" s="150" t="s">
        <v>145</v>
      </c>
      <c r="AU136" s="150" t="s">
        <v>117</v>
      </c>
      <c r="AY136" s="14" t="s">
        <v>109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117</v>
      </c>
      <c r="BK136" s="151">
        <f t="shared" si="9"/>
        <v>0</v>
      </c>
      <c r="BL136" s="14" t="s">
        <v>116</v>
      </c>
      <c r="BM136" s="150" t="s">
        <v>154</v>
      </c>
    </row>
    <row r="137" spans="1:65" s="2" customFormat="1" ht="24.2" customHeight="1">
      <c r="A137" s="26"/>
      <c r="B137" s="138"/>
      <c r="C137" s="163" t="s">
        <v>155</v>
      </c>
      <c r="D137" s="163" t="s">
        <v>145</v>
      </c>
      <c r="E137" s="164" t="s">
        <v>156</v>
      </c>
      <c r="F137" s="165" t="s">
        <v>157</v>
      </c>
      <c r="G137" s="166" t="s">
        <v>148</v>
      </c>
      <c r="H137" s="167">
        <v>1.01</v>
      </c>
      <c r="I137" s="168"/>
      <c r="J137" s="168">
        <f t="shared" si="0"/>
        <v>0</v>
      </c>
      <c r="K137" s="152"/>
      <c r="L137" s="153"/>
      <c r="M137" s="154" t="s">
        <v>1</v>
      </c>
      <c r="N137" s="155" t="s">
        <v>42</v>
      </c>
      <c r="O137" s="148">
        <v>0</v>
      </c>
      <c r="P137" s="148">
        <f t="shared" si="1"/>
        <v>0</v>
      </c>
      <c r="Q137" s="148">
        <v>8.48E-2</v>
      </c>
      <c r="R137" s="148">
        <f t="shared" si="2"/>
        <v>8.5648000000000002E-2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149</v>
      </c>
      <c r="AT137" s="150" t="s">
        <v>145</v>
      </c>
      <c r="AU137" s="150" t="s">
        <v>117</v>
      </c>
      <c r="AY137" s="14" t="s">
        <v>109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117</v>
      </c>
      <c r="BK137" s="151">
        <f t="shared" si="9"/>
        <v>0</v>
      </c>
      <c r="BL137" s="14" t="s">
        <v>116</v>
      </c>
      <c r="BM137" s="150" t="s">
        <v>158</v>
      </c>
    </row>
    <row r="138" spans="1:65" s="2" customFormat="1" ht="33" customHeight="1">
      <c r="A138" s="26"/>
      <c r="B138" s="138"/>
      <c r="C138" s="139" t="s">
        <v>159</v>
      </c>
      <c r="D138" s="139" t="s">
        <v>112</v>
      </c>
      <c r="E138" s="140" t="s">
        <v>160</v>
      </c>
      <c r="F138" s="141" t="s">
        <v>161</v>
      </c>
      <c r="G138" s="142" t="s">
        <v>162</v>
      </c>
      <c r="H138" s="143">
        <v>5.04</v>
      </c>
      <c r="I138" s="144"/>
      <c r="J138" s="144">
        <f t="shared" si="0"/>
        <v>0</v>
      </c>
      <c r="K138" s="145"/>
      <c r="L138" s="27"/>
      <c r="M138" s="146" t="s">
        <v>1</v>
      </c>
      <c r="N138" s="147" t="s">
        <v>42</v>
      </c>
      <c r="O138" s="148">
        <v>1.363</v>
      </c>
      <c r="P138" s="148">
        <f t="shared" si="1"/>
        <v>6.8695199999999996</v>
      </c>
      <c r="Q138" s="148">
        <v>2.2151299999999998</v>
      </c>
      <c r="R138" s="148">
        <f t="shared" si="2"/>
        <v>11.164255199999999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116</v>
      </c>
      <c r="AT138" s="150" t="s">
        <v>112</v>
      </c>
      <c r="AU138" s="150" t="s">
        <v>117</v>
      </c>
      <c r="AY138" s="14" t="s">
        <v>109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117</v>
      </c>
      <c r="BK138" s="151">
        <f t="shared" si="9"/>
        <v>0</v>
      </c>
      <c r="BL138" s="14" t="s">
        <v>116</v>
      </c>
      <c r="BM138" s="150" t="s">
        <v>163</v>
      </c>
    </row>
    <row r="139" spans="1:65" s="2" customFormat="1" ht="24.2" customHeight="1">
      <c r="A139" s="26"/>
      <c r="B139" s="138"/>
      <c r="C139" s="139" t="s">
        <v>7</v>
      </c>
      <c r="D139" s="139" t="s">
        <v>112</v>
      </c>
      <c r="E139" s="140" t="s">
        <v>164</v>
      </c>
      <c r="F139" s="141" t="s">
        <v>165</v>
      </c>
      <c r="G139" s="142" t="s">
        <v>115</v>
      </c>
      <c r="H139" s="143">
        <v>5.5</v>
      </c>
      <c r="I139" s="144"/>
      <c r="J139" s="144">
        <f t="shared" si="0"/>
        <v>0</v>
      </c>
      <c r="K139" s="145"/>
      <c r="L139" s="27"/>
      <c r="M139" s="146" t="s">
        <v>1</v>
      </c>
      <c r="N139" s="147" t="s">
        <v>42</v>
      </c>
      <c r="O139" s="148">
        <v>0.14499999999999999</v>
      </c>
      <c r="P139" s="148">
        <f t="shared" si="1"/>
        <v>0.79749999999999999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116</v>
      </c>
      <c r="AT139" s="150" t="s">
        <v>112</v>
      </c>
      <c r="AU139" s="150" t="s">
        <v>117</v>
      </c>
      <c r="AY139" s="14" t="s">
        <v>109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117</v>
      </c>
      <c r="BK139" s="151">
        <f t="shared" si="9"/>
        <v>0</v>
      </c>
      <c r="BL139" s="14" t="s">
        <v>116</v>
      </c>
      <c r="BM139" s="150" t="s">
        <v>166</v>
      </c>
    </row>
    <row r="140" spans="1:65" s="2" customFormat="1" ht="37.9" customHeight="1">
      <c r="A140" s="26"/>
      <c r="B140" s="138"/>
      <c r="C140" s="139" t="s">
        <v>167</v>
      </c>
      <c r="D140" s="139" t="s">
        <v>112</v>
      </c>
      <c r="E140" s="140" t="s">
        <v>168</v>
      </c>
      <c r="F140" s="141" t="s">
        <v>169</v>
      </c>
      <c r="G140" s="142" t="s">
        <v>122</v>
      </c>
      <c r="H140" s="143">
        <v>1911</v>
      </c>
      <c r="I140" s="144"/>
      <c r="J140" s="144">
        <f t="shared" si="0"/>
        <v>0</v>
      </c>
      <c r="K140" s="145"/>
      <c r="L140" s="27"/>
      <c r="M140" s="146" t="s">
        <v>1</v>
      </c>
      <c r="N140" s="147" t="s">
        <v>42</v>
      </c>
      <c r="O140" s="148">
        <v>2.3999999999999998E-3</v>
      </c>
      <c r="P140" s="148">
        <f t="shared" si="1"/>
        <v>4.5863999999999994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116</v>
      </c>
      <c r="AT140" s="150" t="s">
        <v>112</v>
      </c>
      <c r="AU140" s="150" t="s">
        <v>117</v>
      </c>
      <c r="AY140" s="14" t="s">
        <v>109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117</v>
      </c>
      <c r="BK140" s="151">
        <f t="shared" si="9"/>
        <v>0</v>
      </c>
      <c r="BL140" s="14" t="s">
        <v>116</v>
      </c>
      <c r="BM140" s="150" t="s">
        <v>170</v>
      </c>
    </row>
    <row r="141" spans="1:65" s="2" customFormat="1" ht="37.9" customHeight="1">
      <c r="A141" s="26"/>
      <c r="B141" s="138"/>
      <c r="C141" s="139" t="s">
        <v>171</v>
      </c>
      <c r="D141" s="139" t="s">
        <v>112</v>
      </c>
      <c r="E141" s="140" t="s">
        <v>172</v>
      </c>
      <c r="F141" s="141" t="s">
        <v>173</v>
      </c>
      <c r="G141" s="142" t="s">
        <v>174</v>
      </c>
      <c r="H141" s="143">
        <v>29.17</v>
      </c>
      <c r="I141" s="144"/>
      <c r="J141" s="144">
        <f t="shared" si="0"/>
        <v>0</v>
      </c>
      <c r="K141" s="145"/>
      <c r="L141" s="27"/>
      <c r="M141" s="146" t="s">
        <v>1</v>
      </c>
      <c r="N141" s="147" t="s">
        <v>42</v>
      </c>
      <c r="O141" s="148">
        <v>3.1E-2</v>
      </c>
      <c r="P141" s="148">
        <f t="shared" si="1"/>
        <v>0.90427000000000002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116</v>
      </c>
      <c r="AT141" s="150" t="s">
        <v>112</v>
      </c>
      <c r="AU141" s="150" t="s">
        <v>117</v>
      </c>
      <c r="AY141" s="14" t="s">
        <v>109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117</v>
      </c>
      <c r="BK141" s="151">
        <f t="shared" si="9"/>
        <v>0</v>
      </c>
      <c r="BL141" s="14" t="s">
        <v>116</v>
      </c>
      <c r="BM141" s="150" t="s">
        <v>175</v>
      </c>
    </row>
    <row r="142" spans="1:65" s="2" customFormat="1" ht="37.9" customHeight="1">
      <c r="A142" s="26"/>
      <c r="B142" s="138"/>
      <c r="C142" s="139" t="s">
        <v>176</v>
      </c>
      <c r="D142" s="139" t="s">
        <v>112</v>
      </c>
      <c r="E142" s="140" t="s">
        <v>177</v>
      </c>
      <c r="F142" s="141" t="s">
        <v>178</v>
      </c>
      <c r="G142" s="142" t="s">
        <v>174</v>
      </c>
      <c r="H142" s="143">
        <v>291.7</v>
      </c>
      <c r="I142" s="144"/>
      <c r="J142" s="144">
        <f t="shared" si="0"/>
        <v>0</v>
      </c>
      <c r="K142" s="145"/>
      <c r="L142" s="27"/>
      <c r="M142" s="146" t="s">
        <v>1</v>
      </c>
      <c r="N142" s="147" t="s">
        <v>42</v>
      </c>
      <c r="O142" s="148">
        <v>6.0000000000000001E-3</v>
      </c>
      <c r="P142" s="148">
        <f t="shared" si="1"/>
        <v>1.7502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116</v>
      </c>
      <c r="AT142" s="150" t="s">
        <v>112</v>
      </c>
      <c r="AU142" s="150" t="s">
        <v>117</v>
      </c>
      <c r="AY142" s="14" t="s">
        <v>109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117</v>
      </c>
      <c r="BK142" s="151">
        <f t="shared" si="9"/>
        <v>0</v>
      </c>
      <c r="BL142" s="14" t="s">
        <v>116</v>
      </c>
      <c r="BM142" s="150" t="s">
        <v>179</v>
      </c>
    </row>
    <row r="143" spans="1:65" s="2" customFormat="1" ht="37.9" customHeight="1">
      <c r="A143" s="26"/>
      <c r="B143" s="138"/>
      <c r="C143" s="139" t="s">
        <v>180</v>
      </c>
      <c r="D143" s="139" t="s">
        <v>112</v>
      </c>
      <c r="E143" s="140" t="s">
        <v>181</v>
      </c>
      <c r="F143" s="141" t="s">
        <v>182</v>
      </c>
      <c r="G143" s="142" t="s">
        <v>174</v>
      </c>
      <c r="H143" s="143">
        <v>16.29</v>
      </c>
      <c r="I143" s="144"/>
      <c r="J143" s="144">
        <f t="shared" si="0"/>
        <v>0</v>
      </c>
      <c r="K143" s="145"/>
      <c r="L143" s="27"/>
      <c r="M143" s="146" t="s">
        <v>1</v>
      </c>
      <c r="N143" s="147" t="s">
        <v>42</v>
      </c>
      <c r="O143" s="148">
        <v>6.0000000000000001E-3</v>
      </c>
      <c r="P143" s="148">
        <f t="shared" si="1"/>
        <v>9.7739999999999994E-2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116</v>
      </c>
      <c r="AT143" s="150" t="s">
        <v>112</v>
      </c>
      <c r="AU143" s="150" t="s">
        <v>117</v>
      </c>
      <c r="AY143" s="14" t="s">
        <v>109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117</v>
      </c>
      <c r="BK143" s="151">
        <f t="shared" si="9"/>
        <v>0</v>
      </c>
      <c r="BL143" s="14" t="s">
        <v>116</v>
      </c>
      <c r="BM143" s="150" t="s">
        <v>183</v>
      </c>
    </row>
    <row r="144" spans="1:65" s="2" customFormat="1" ht="37.9" customHeight="1">
      <c r="A144" s="26"/>
      <c r="B144" s="138"/>
      <c r="C144" s="139" t="s">
        <v>184</v>
      </c>
      <c r="D144" s="139" t="s">
        <v>112</v>
      </c>
      <c r="E144" s="140" t="s">
        <v>185</v>
      </c>
      <c r="F144" s="141" t="s">
        <v>186</v>
      </c>
      <c r="G144" s="142" t="s">
        <v>174</v>
      </c>
      <c r="H144" s="143">
        <v>162.9</v>
      </c>
      <c r="I144" s="144"/>
      <c r="J144" s="144">
        <f t="shared" si="0"/>
        <v>0</v>
      </c>
      <c r="K144" s="145"/>
      <c r="L144" s="27"/>
      <c r="M144" s="146" t="s">
        <v>1</v>
      </c>
      <c r="N144" s="147" t="s">
        <v>42</v>
      </c>
      <c r="O144" s="148">
        <v>6.0000000000000001E-3</v>
      </c>
      <c r="P144" s="148">
        <f t="shared" si="1"/>
        <v>0.97740000000000005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116</v>
      </c>
      <c r="AT144" s="150" t="s">
        <v>112</v>
      </c>
      <c r="AU144" s="150" t="s">
        <v>117</v>
      </c>
      <c r="AY144" s="14" t="s">
        <v>109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117</v>
      </c>
      <c r="BK144" s="151">
        <f t="shared" si="9"/>
        <v>0</v>
      </c>
      <c r="BL144" s="14" t="s">
        <v>116</v>
      </c>
      <c r="BM144" s="150" t="s">
        <v>187</v>
      </c>
    </row>
    <row r="145" spans="1:65" s="2" customFormat="1" ht="24.2" customHeight="1">
      <c r="A145" s="26"/>
      <c r="B145" s="138"/>
      <c r="C145" s="139" t="s">
        <v>188</v>
      </c>
      <c r="D145" s="139" t="s">
        <v>112</v>
      </c>
      <c r="E145" s="140" t="s">
        <v>189</v>
      </c>
      <c r="F145" s="141" t="s">
        <v>190</v>
      </c>
      <c r="G145" s="142" t="s">
        <v>174</v>
      </c>
      <c r="H145" s="143">
        <v>45.46</v>
      </c>
      <c r="I145" s="144"/>
      <c r="J145" s="144">
        <f t="shared" si="0"/>
        <v>0</v>
      </c>
      <c r="K145" s="145"/>
      <c r="L145" s="27"/>
      <c r="M145" s="146" t="s">
        <v>1</v>
      </c>
      <c r="N145" s="147" t="s">
        <v>42</v>
      </c>
      <c r="O145" s="148">
        <v>0.14899999999999999</v>
      </c>
      <c r="P145" s="148">
        <f t="shared" si="1"/>
        <v>6.7735399999999997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116</v>
      </c>
      <c r="AT145" s="150" t="s">
        <v>112</v>
      </c>
      <c r="AU145" s="150" t="s">
        <v>117</v>
      </c>
      <c r="AY145" s="14" t="s">
        <v>109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117</v>
      </c>
      <c r="BK145" s="151">
        <f t="shared" si="9"/>
        <v>0</v>
      </c>
      <c r="BL145" s="14" t="s">
        <v>116</v>
      </c>
      <c r="BM145" s="150" t="s">
        <v>191</v>
      </c>
    </row>
    <row r="146" spans="1:65" s="12" customFormat="1" ht="25.9" customHeight="1">
      <c r="B146" s="126"/>
      <c r="D146" s="127" t="s">
        <v>75</v>
      </c>
      <c r="E146" s="128" t="s">
        <v>107</v>
      </c>
      <c r="F146" s="128" t="s">
        <v>108</v>
      </c>
      <c r="J146" s="129">
        <f>BK146</f>
        <v>0</v>
      </c>
      <c r="L146" s="126"/>
      <c r="M146" s="130"/>
      <c r="N146" s="131"/>
      <c r="O146" s="131"/>
      <c r="P146" s="132">
        <f>P147+P150+P154+P156+P159</f>
        <v>602.68013900000005</v>
      </c>
      <c r="Q146" s="131"/>
      <c r="R146" s="132">
        <f>R147+R150+R154+R156+R159</f>
        <v>337.91288000000003</v>
      </c>
      <c r="S146" s="131"/>
      <c r="T146" s="133">
        <f>T147+T150+T154+T156+T159</f>
        <v>238.667</v>
      </c>
      <c r="AR146" s="127" t="s">
        <v>81</v>
      </c>
      <c r="AT146" s="134" t="s">
        <v>75</v>
      </c>
      <c r="AU146" s="134" t="s">
        <v>76</v>
      </c>
      <c r="AY146" s="127" t="s">
        <v>109</v>
      </c>
      <c r="BK146" s="135">
        <f>BK147+BK150+BK154+BK156+BK159</f>
        <v>0</v>
      </c>
    </row>
    <row r="147" spans="1:65" s="12" customFormat="1" ht="22.9" customHeight="1">
      <c r="B147" s="126"/>
      <c r="D147" s="127" t="s">
        <v>75</v>
      </c>
      <c r="E147" s="136" t="s">
        <v>81</v>
      </c>
      <c r="F147" s="136" t="s">
        <v>110</v>
      </c>
      <c r="J147" s="137">
        <f>BK147</f>
        <v>0</v>
      </c>
      <c r="L147" s="126"/>
      <c r="M147" s="130"/>
      <c r="N147" s="131"/>
      <c r="O147" s="131"/>
      <c r="P147" s="132">
        <f>SUM(P148:P149)</f>
        <v>231.72158999999999</v>
      </c>
      <c r="Q147" s="131"/>
      <c r="R147" s="132">
        <f>SUM(R148:R149)</f>
        <v>0.15759000000000001</v>
      </c>
      <c r="S147" s="131"/>
      <c r="T147" s="133">
        <f>SUM(T148:T149)</f>
        <v>238.667</v>
      </c>
      <c r="AR147" s="127" t="s">
        <v>81</v>
      </c>
      <c r="AT147" s="134" t="s">
        <v>75</v>
      </c>
      <c r="AU147" s="134" t="s">
        <v>81</v>
      </c>
      <c r="AY147" s="127" t="s">
        <v>109</v>
      </c>
      <c r="BK147" s="135">
        <f>SUM(BK148:BK149)</f>
        <v>0</v>
      </c>
    </row>
    <row r="148" spans="1:65" s="2" customFormat="1" ht="33" customHeight="1">
      <c r="A148" s="26"/>
      <c r="B148" s="138"/>
      <c r="C148" s="139" t="s">
        <v>192</v>
      </c>
      <c r="D148" s="139" t="s">
        <v>112</v>
      </c>
      <c r="E148" s="140" t="s">
        <v>193</v>
      </c>
      <c r="F148" s="141" t="s">
        <v>194</v>
      </c>
      <c r="G148" s="142" t="s">
        <v>122</v>
      </c>
      <c r="H148" s="143">
        <v>1751</v>
      </c>
      <c r="I148" s="144"/>
      <c r="J148" s="144">
        <f>ROUND(I148*H148,2)</f>
        <v>0</v>
      </c>
      <c r="K148" s="145"/>
      <c r="L148" s="27"/>
      <c r="M148" s="146" t="s">
        <v>1</v>
      </c>
      <c r="N148" s="147" t="s">
        <v>42</v>
      </c>
      <c r="O148" s="148">
        <v>0.11409</v>
      </c>
      <c r="P148" s="148">
        <f>O148*H148</f>
        <v>199.77159</v>
      </c>
      <c r="Q148" s="148">
        <v>9.0000000000000006E-5</v>
      </c>
      <c r="R148" s="148">
        <f>Q148*H148</f>
        <v>0.15759000000000001</v>
      </c>
      <c r="S148" s="148">
        <v>0.127</v>
      </c>
      <c r="T148" s="149">
        <f>S148*H148</f>
        <v>222.37700000000001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116</v>
      </c>
      <c r="AT148" s="150" t="s">
        <v>112</v>
      </c>
      <c r="AU148" s="150" t="s">
        <v>117</v>
      </c>
      <c r="AY148" s="14" t="s">
        <v>109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4" t="s">
        <v>117</v>
      </c>
      <c r="BK148" s="151">
        <f>ROUND(I148*H148,2)</f>
        <v>0</v>
      </c>
      <c r="BL148" s="14" t="s">
        <v>116</v>
      </c>
      <c r="BM148" s="150" t="s">
        <v>195</v>
      </c>
    </row>
    <row r="149" spans="1:65" s="2" customFormat="1" ht="33" customHeight="1">
      <c r="A149" s="26"/>
      <c r="B149" s="138"/>
      <c r="C149" s="139" t="s">
        <v>196</v>
      </c>
      <c r="D149" s="139" t="s">
        <v>112</v>
      </c>
      <c r="E149" s="140" t="s">
        <v>120</v>
      </c>
      <c r="F149" s="141" t="s">
        <v>121</v>
      </c>
      <c r="G149" s="142" t="s">
        <v>122</v>
      </c>
      <c r="H149" s="143">
        <v>90</v>
      </c>
      <c r="I149" s="144"/>
      <c r="J149" s="144">
        <f>ROUND(I149*H149,2)</f>
        <v>0</v>
      </c>
      <c r="K149" s="145"/>
      <c r="L149" s="27"/>
      <c r="M149" s="146" t="s">
        <v>1</v>
      </c>
      <c r="N149" s="147" t="s">
        <v>42</v>
      </c>
      <c r="O149" s="148">
        <v>0.35499999999999998</v>
      </c>
      <c r="P149" s="148">
        <f>O149*H149</f>
        <v>31.95</v>
      </c>
      <c r="Q149" s="148">
        <v>0</v>
      </c>
      <c r="R149" s="148">
        <f>Q149*H149</f>
        <v>0</v>
      </c>
      <c r="S149" s="148">
        <v>0.18099999999999999</v>
      </c>
      <c r="T149" s="149">
        <f>S149*H149</f>
        <v>16.29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116</v>
      </c>
      <c r="AT149" s="150" t="s">
        <v>112</v>
      </c>
      <c r="AU149" s="150" t="s">
        <v>117</v>
      </c>
      <c r="AY149" s="14" t="s">
        <v>109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4" t="s">
        <v>117</v>
      </c>
      <c r="BK149" s="151">
        <f>ROUND(I149*H149,2)</f>
        <v>0</v>
      </c>
      <c r="BL149" s="14" t="s">
        <v>116</v>
      </c>
      <c r="BM149" s="150" t="s">
        <v>197</v>
      </c>
    </row>
    <row r="150" spans="1:65" s="12" customFormat="1" ht="22.9" customHeight="1">
      <c r="B150" s="126"/>
      <c r="D150" s="127" t="s">
        <v>75</v>
      </c>
      <c r="E150" s="136" t="s">
        <v>124</v>
      </c>
      <c r="F150" s="136" t="s">
        <v>125</v>
      </c>
      <c r="J150" s="137">
        <f>BK150</f>
        <v>0</v>
      </c>
      <c r="L150" s="126"/>
      <c r="M150" s="130"/>
      <c r="N150" s="131"/>
      <c r="O150" s="131"/>
      <c r="P150" s="132">
        <f>SUM(P151:P153)</f>
        <v>267.351</v>
      </c>
      <c r="Q150" s="131"/>
      <c r="R150" s="132">
        <f>SUM(R151:R153)</f>
        <v>334.02713</v>
      </c>
      <c r="S150" s="131"/>
      <c r="T150" s="133">
        <f>SUM(T151:T153)</f>
        <v>0</v>
      </c>
      <c r="AR150" s="127" t="s">
        <v>81</v>
      </c>
      <c r="AT150" s="134" t="s">
        <v>75</v>
      </c>
      <c r="AU150" s="134" t="s">
        <v>81</v>
      </c>
      <c r="AY150" s="127" t="s">
        <v>109</v>
      </c>
      <c r="BK150" s="135">
        <f>SUM(BK151:BK153)</f>
        <v>0</v>
      </c>
    </row>
    <row r="151" spans="1:65" s="2" customFormat="1" ht="37.9" customHeight="1">
      <c r="A151" s="26"/>
      <c r="B151" s="138"/>
      <c r="C151" s="139" t="s">
        <v>198</v>
      </c>
      <c r="D151" s="139" t="s">
        <v>112</v>
      </c>
      <c r="E151" s="140" t="s">
        <v>127</v>
      </c>
      <c r="F151" s="141" t="s">
        <v>128</v>
      </c>
      <c r="G151" s="142" t="s">
        <v>122</v>
      </c>
      <c r="H151" s="143">
        <v>220</v>
      </c>
      <c r="I151" s="144"/>
      <c r="J151" s="144">
        <f>ROUND(I151*H151,2)</f>
        <v>0</v>
      </c>
      <c r="K151" s="145"/>
      <c r="L151" s="27"/>
      <c r="M151" s="146" t="s">
        <v>1</v>
      </c>
      <c r="N151" s="147" t="s">
        <v>42</v>
      </c>
      <c r="O151" s="148">
        <v>0.46200000000000002</v>
      </c>
      <c r="P151" s="148">
        <f>O151*H151</f>
        <v>101.64</v>
      </c>
      <c r="Q151" s="148">
        <v>0.22763</v>
      </c>
      <c r="R151" s="148">
        <f>Q151*H151</f>
        <v>50.078600000000002</v>
      </c>
      <c r="S151" s="148">
        <v>0</v>
      </c>
      <c r="T151" s="149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116</v>
      </c>
      <c r="AT151" s="150" t="s">
        <v>112</v>
      </c>
      <c r="AU151" s="150" t="s">
        <v>117</v>
      </c>
      <c r="AY151" s="14" t="s">
        <v>109</v>
      </c>
      <c r="BE151" s="151">
        <f>IF(N151="základná",J151,0)</f>
        <v>0</v>
      </c>
      <c r="BF151" s="151">
        <f>IF(N151="znížená",J151,0)</f>
        <v>0</v>
      </c>
      <c r="BG151" s="151">
        <f>IF(N151="zákl. prenesená",J151,0)</f>
        <v>0</v>
      </c>
      <c r="BH151" s="151">
        <f>IF(N151="zníž. prenesená",J151,0)</f>
        <v>0</v>
      </c>
      <c r="BI151" s="151">
        <f>IF(N151="nulová",J151,0)</f>
        <v>0</v>
      </c>
      <c r="BJ151" s="14" t="s">
        <v>117</v>
      </c>
      <c r="BK151" s="151">
        <f>ROUND(I151*H151,2)</f>
        <v>0</v>
      </c>
      <c r="BL151" s="14" t="s">
        <v>116</v>
      </c>
      <c r="BM151" s="150" t="s">
        <v>199</v>
      </c>
    </row>
    <row r="152" spans="1:65" s="2" customFormat="1" ht="24.2" customHeight="1">
      <c r="A152" s="26"/>
      <c r="B152" s="138"/>
      <c r="C152" s="139" t="s">
        <v>124</v>
      </c>
      <c r="D152" s="139" t="s">
        <v>112</v>
      </c>
      <c r="E152" s="140" t="s">
        <v>131</v>
      </c>
      <c r="F152" s="141" t="s">
        <v>132</v>
      </c>
      <c r="G152" s="142" t="s">
        <v>122</v>
      </c>
      <c r="H152" s="143">
        <v>1821</v>
      </c>
      <c r="I152" s="144"/>
      <c r="J152" s="144">
        <f>ROUND(I152*H152,2)</f>
        <v>0</v>
      </c>
      <c r="K152" s="145"/>
      <c r="L152" s="27"/>
      <c r="M152" s="146" t="s">
        <v>1</v>
      </c>
      <c r="N152" s="147" t="s">
        <v>42</v>
      </c>
      <c r="O152" s="148">
        <v>8.0000000000000002E-3</v>
      </c>
      <c r="P152" s="148">
        <f>O152*H152</f>
        <v>14.568</v>
      </c>
      <c r="Q152" s="148">
        <v>3.4000000000000002E-4</v>
      </c>
      <c r="R152" s="148">
        <f>Q152*H152</f>
        <v>0.61914000000000002</v>
      </c>
      <c r="S152" s="148">
        <v>0</v>
      </c>
      <c r="T152" s="149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116</v>
      </c>
      <c r="AT152" s="150" t="s">
        <v>112</v>
      </c>
      <c r="AU152" s="150" t="s">
        <v>117</v>
      </c>
      <c r="AY152" s="14" t="s">
        <v>109</v>
      </c>
      <c r="BE152" s="151">
        <f>IF(N152="základná",J152,0)</f>
        <v>0</v>
      </c>
      <c r="BF152" s="151">
        <f>IF(N152="znížená",J152,0)</f>
        <v>0</v>
      </c>
      <c r="BG152" s="151">
        <f>IF(N152="zákl. prenesená",J152,0)</f>
        <v>0</v>
      </c>
      <c r="BH152" s="151">
        <f>IF(N152="zníž. prenesená",J152,0)</f>
        <v>0</v>
      </c>
      <c r="BI152" s="151">
        <f>IF(N152="nulová",J152,0)</f>
        <v>0</v>
      </c>
      <c r="BJ152" s="14" t="s">
        <v>117</v>
      </c>
      <c r="BK152" s="151">
        <f>ROUND(I152*H152,2)</f>
        <v>0</v>
      </c>
      <c r="BL152" s="14" t="s">
        <v>116</v>
      </c>
      <c r="BM152" s="150" t="s">
        <v>200</v>
      </c>
    </row>
    <row r="153" spans="1:65" s="2" customFormat="1" ht="33" customHeight="1">
      <c r="A153" s="26"/>
      <c r="B153" s="138"/>
      <c r="C153" s="139" t="s">
        <v>201</v>
      </c>
      <c r="D153" s="139" t="s">
        <v>112</v>
      </c>
      <c r="E153" s="140" t="s">
        <v>135</v>
      </c>
      <c r="F153" s="141" t="s">
        <v>136</v>
      </c>
      <c r="G153" s="142" t="s">
        <v>122</v>
      </c>
      <c r="H153" s="143">
        <v>1821</v>
      </c>
      <c r="I153" s="144"/>
      <c r="J153" s="144">
        <f>ROUND(I153*H153,2)</f>
        <v>0</v>
      </c>
      <c r="K153" s="145"/>
      <c r="L153" s="27"/>
      <c r="M153" s="146" t="s">
        <v>1</v>
      </c>
      <c r="N153" s="147" t="s">
        <v>42</v>
      </c>
      <c r="O153" s="148">
        <v>8.3000000000000004E-2</v>
      </c>
      <c r="P153" s="148">
        <f>O153*H153</f>
        <v>151.143</v>
      </c>
      <c r="Q153" s="148">
        <v>0.15559000000000001</v>
      </c>
      <c r="R153" s="148">
        <f>Q153*H153</f>
        <v>283.32938999999999</v>
      </c>
      <c r="S153" s="148">
        <v>0</v>
      </c>
      <c r="T153" s="149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116</v>
      </c>
      <c r="AT153" s="150" t="s">
        <v>112</v>
      </c>
      <c r="AU153" s="150" t="s">
        <v>117</v>
      </c>
      <c r="AY153" s="14" t="s">
        <v>109</v>
      </c>
      <c r="BE153" s="151">
        <f>IF(N153="základná",J153,0)</f>
        <v>0</v>
      </c>
      <c r="BF153" s="151">
        <f>IF(N153="znížená",J153,0)</f>
        <v>0</v>
      </c>
      <c r="BG153" s="151">
        <f>IF(N153="zákl. prenesená",J153,0)</f>
        <v>0</v>
      </c>
      <c r="BH153" s="151">
        <f>IF(N153="zníž. prenesená",J153,0)</f>
        <v>0</v>
      </c>
      <c r="BI153" s="151">
        <f>IF(N153="nulová",J153,0)</f>
        <v>0</v>
      </c>
      <c r="BJ153" s="14" t="s">
        <v>117</v>
      </c>
      <c r="BK153" s="151">
        <f>ROUND(I153*H153,2)</f>
        <v>0</v>
      </c>
      <c r="BL153" s="14" t="s">
        <v>116</v>
      </c>
      <c r="BM153" s="150" t="s">
        <v>202</v>
      </c>
    </row>
    <row r="154" spans="1:65" s="12" customFormat="1" ht="22.9" customHeight="1">
      <c r="B154" s="126"/>
      <c r="D154" s="127" t="s">
        <v>75</v>
      </c>
      <c r="E154" s="136" t="s">
        <v>149</v>
      </c>
      <c r="F154" s="136" t="s">
        <v>203</v>
      </c>
      <c r="J154" s="137">
        <f>BK154</f>
        <v>0</v>
      </c>
      <c r="L154" s="126"/>
      <c r="M154" s="130"/>
      <c r="N154" s="131"/>
      <c r="O154" s="131"/>
      <c r="P154" s="132">
        <f>P155</f>
        <v>32.697000000000003</v>
      </c>
      <c r="Q154" s="131"/>
      <c r="R154" s="132">
        <f>R155</f>
        <v>3.7281599999999999</v>
      </c>
      <c r="S154" s="131"/>
      <c r="T154" s="133">
        <f>T155</f>
        <v>0</v>
      </c>
      <c r="AR154" s="127" t="s">
        <v>81</v>
      </c>
      <c r="AT154" s="134" t="s">
        <v>75</v>
      </c>
      <c r="AU154" s="134" t="s">
        <v>81</v>
      </c>
      <c r="AY154" s="127" t="s">
        <v>109</v>
      </c>
      <c r="BK154" s="135">
        <f>BK155</f>
        <v>0</v>
      </c>
    </row>
    <row r="155" spans="1:65" s="2" customFormat="1" ht="24.2" customHeight="1">
      <c r="A155" s="26"/>
      <c r="B155" s="138"/>
      <c r="C155" s="139" t="s">
        <v>204</v>
      </c>
      <c r="D155" s="139" t="s">
        <v>112</v>
      </c>
      <c r="E155" s="140" t="s">
        <v>205</v>
      </c>
      <c r="F155" s="141" t="s">
        <v>206</v>
      </c>
      <c r="G155" s="142" t="s">
        <v>148</v>
      </c>
      <c r="H155" s="143">
        <v>9</v>
      </c>
      <c r="I155" s="144"/>
      <c r="J155" s="144">
        <f>ROUND(I155*H155,2)</f>
        <v>0</v>
      </c>
      <c r="K155" s="145"/>
      <c r="L155" s="27"/>
      <c r="M155" s="146" t="s">
        <v>1</v>
      </c>
      <c r="N155" s="147" t="s">
        <v>42</v>
      </c>
      <c r="O155" s="148">
        <v>3.633</v>
      </c>
      <c r="P155" s="148">
        <f>O155*H155</f>
        <v>32.697000000000003</v>
      </c>
      <c r="Q155" s="148">
        <v>0.41424</v>
      </c>
      <c r="R155" s="148">
        <f>Q155*H155</f>
        <v>3.7281599999999999</v>
      </c>
      <c r="S155" s="148">
        <v>0</v>
      </c>
      <c r="T155" s="149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116</v>
      </c>
      <c r="AT155" s="150" t="s">
        <v>112</v>
      </c>
      <c r="AU155" s="150" t="s">
        <v>117</v>
      </c>
      <c r="AY155" s="14" t="s">
        <v>109</v>
      </c>
      <c r="BE155" s="151">
        <f>IF(N155="základná",J155,0)</f>
        <v>0</v>
      </c>
      <c r="BF155" s="151">
        <f>IF(N155="znížená",J155,0)</f>
        <v>0</v>
      </c>
      <c r="BG155" s="151">
        <f>IF(N155="zákl. prenesená",J155,0)</f>
        <v>0</v>
      </c>
      <c r="BH155" s="151">
        <f>IF(N155="zníž. prenesená",J155,0)</f>
        <v>0</v>
      </c>
      <c r="BI155" s="151">
        <f>IF(N155="nulová",J155,0)</f>
        <v>0</v>
      </c>
      <c r="BJ155" s="14" t="s">
        <v>117</v>
      </c>
      <c r="BK155" s="151">
        <f>ROUND(I155*H155,2)</f>
        <v>0</v>
      </c>
      <c r="BL155" s="14" t="s">
        <v>116</v>
      </c>
      <c r="BM155" s="150" t="s">
        <v>207</v>
      </c>
    </row>
    <row r="156" spans="1:65" s="12" customFormat="1" ht="22.9" customHeight="1">
      <c r="B156" s="126"/>
      <c r="D156" s="127" t="s">
        <v>75</v>
      </c>
      <c r="E156" s="136" t="s">
        <v>138</v>
      </c>
      <c r="F156" s="136" t="s">
        <v>139</v>
      </c>
      <c r="J156" s="137">
        <f>BK156</f>
        <v>0</v>
      </c>
      <c r="L156" s="126"/>
      <c r="M156" s="130"/>
      <c r="N156" s="131"/>
      <c r="O156" s="131"/>
      <c r="P156" s="132">
        <f>SUM(P157:P158)</f>
        <v>12.113686999999999</v>
      </c>
      <c r="Q156" s="131"/>
      <c r="R156" s="132">
        <f>SUM(R157:R158)</f>
        <v>0</v>
      </c>
      <c r="S156" s="131"/>
      <c r="T156" s="133">
        <f>SUM(T157:T158)</f>
        <v>0</v>
      </c>
      <c r="AR156" s="127" t="s">
        <v>81</v>
      </c>
      <c r="AT156" s="134" t="s">
        <v>75</v>
      </c>
      <c r="AU156" s="134" t="s">
        <v>81</v>
      </c>
      <c r="AY156" s="127" t="s">
        <v>109</v>
      </c>
      <c r="BK156" s="135">
        <f>SUM(BK157:BK158)</f>
        <v>0</v>
      </c>
    </row>
    <row r="157" spans="1:65" s="2" customFormat="1" ht="24.2" customHeight="1">
      <c r="A157" s="26"/>
      <c r="B157" s="138"/>
      <c r="C157" s="139" t="s">
        <v>138</v>
      </c>
      <c r="D157" s="139" t="s">
        <v>112</v>
      </c>
      <c r="E157" s="140" t="s">
        <v>164</v>
      </c>
      <c r="F157" s="141" t="s">
        <v>165</v>
      </c>
      <c r="G157" s="142" t="s">
        <v>115</v>
      </c>
      <c r="H157" s="143">
        <v>36</v>
      </c>
      <c r="I157" s="144"/>
      <c r="J157" s="144">
        <f>ROUND(I157*H157,2)</f>
        <v>0</v>
      </c>
      <c r="K157" s="145"/>
      <c r="L157" s="27"/>
      <c r="M157" s="146" t="s">
        <v>1</v>
      </c>
      <c r="N157" s="147" t="s">
        <v>42</v>
      </c>
      <c r="O157" s="148">
        <v>0.14499999999999999</v>
      </c>
      <c r="P157" s="148">
        <f>O157*H157</f>
        <v>5.22</v>
      </c>
      <c r="Q157" s="148">
        <v>0</v>
      </c>
      <c r="R157" s="148">
        <f>Q157*H157</f>
        <v>0</v>
      </c>
      <c r="S157" s="148">
        <v>0</v>
      </c>
      <c r="T157" s="149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116</v>
      </c>
      <c r="AT157" s="150" t="s">
        <v>112</v>
      </c>
      <c r="AU157" s="150" t="s">
        <v>117</v>
      </c>
      <c r="AY157" s="14" t="s">
        <v>109</v>
      </c>
      <c r="BE157" s="151">
        <f>IF(N157="základná",J157,0)</f>
        <v>0</v>
      </c>
      <c r="BF157" s="151">
        <f>IF(N157="znížená",J157,0)</f>
        <v>0</v>
      </c>
      <c r="BG157" s="151">
        <f>IF(N157="zákl. prenesená",J157,0)</f>
        <v>0</v>
      </c>
      <c r="BH157" s="151">
        <f>IF(N157="zníž. prenesená",J157,0)</f>
        <v>0</v>
      </c>
      <c r="BI157" s="151">
        <f>IF(N157="nulová",J157,0)</f>
        <v>0</v>
      </c>
      <c r="BJ157" s="14" t="s">
        <v>117</v>
      </c>
      <c r="BK157" s="151">
        <f>ROUND(I157*H157,2)</f>
        <v>0</v>
      </c>
      <c r="BL157" s="14" t="s">
        <v>116</v>
      </c>
      <c r="BM157" s="150" t="s">
        <v>208</v>
      </c>
    </row>
    <row r="158" spans="1:65" s="2" customFormat="1" ht="24.2" customHeight="1">
      <c r="A158" s="26"/>
      <c r="B158" s="138"/>
      <c r="C158" s="139" t="s">
        <v>117</v>
      </c>
      <c r="D158" s="139" t="s">
        <v>112</v>
      </c>
      <c r="E158" s="140" t="s">
        <v>209</v>
      </c>
      <c r="F158" s="141" t="s">
        <v>210</v>
      </c>
      <c r="G158" s="142" t="s">
        <v>174</v>
      </c>
      <c r="H158" s="143">
        <v>222.37700000000001</v>
      </c>
      <c r="I158" s="144"/>
      <c r="J158" s="144">
        <f>ROUND(I158*H158,2)</f>
        <v>0</v>
      </c>
      <c r="K158" s="145"/>
      <c r="L158" s="27"/>
      <c r="M158" s="146" t="s">
        <v>1</v>
      </c>
      <c r="N158" s="147" t="s">
        <v>42</v>
      </c>
      <c r="O158" s="148">
        <v>3.1E-2</v>
      </c>
      <c r="P158" s="148">
        <f>O158*H158</f>
        <v>6.8936869999999999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116</v>
      </c>
      <c r="AT158" s="150" t="s">
        <v>112</v>
      </c>
      <c r="AU158" s="150" t="s">
        <v>117</v>
      </c>
      <c r="AY158" s="14" t="s">
        <v>109</v>
      </c>
      <c r="BE158" s="151">
        <f>IF(N158="základná",J158,0)</f>
        <v>0</v>
      </c>
      <c r="BF158" s="151">
        <f>IF(N158="znížená",J158,0)</f>
        <v>0</v>
      </c>
      <c r="BG158" s="151">
        <f>IF(N158="zákl. prenesená",J158,0)</f>
        <v>0</v>
      </c>
      <c r="BH158" s="151">
        <f>IF(N158="zníž. prenesená",J158,0)</f>
        <v>0</v>
      </c>
      <c r="BI158" s="151">
        <f>IF(N158="nulová",J158,0)</f>
        <v>0</v>
      </c>
      <c r="BJ158" s="14" t="s">
        <v>117</v>
      </c>
      <c r="BK158" s="151">
        <f>ROUND(I158*H158,2)</f>
        <v>0</v>
      </c>
      <c r="BL158" s="14" t="s">
        <v>116</v>
      </c>
      <c r="BM158" s="150" t="s">
        <v>211</v>
      </c>
    </row>
    <row r="159" spans="1:65" s="12" customFormat="1" ht="22.9" customHeight="1">
      <c r="B159" s="126"/>
      <c r="D159" s="127" t="s">
        <v>75</v>
      </c>
      <c r="E159" s="136" t="s">
        <v>212</v>
      </c>
      <c r="F159" s="136" t="s">
        <v>213</v>
      </c>
      <c r="J159" s="137">
        <f>BK159</f>
        <v>0</v>
      </c>
      <c r="L159" s="126"/>
      <c r="M159" s="130"/>
      <c r="N159" s="131"/>
      <c r="O159" s="131"/>
      <c r="P159" s="132">
        <f>SUM(P160:P161)</f>
        <v>58.796862000000004</v>
      </c>
      <c r="Q159" s="131"/>
      <c r="R159" s="132">
        <f>SUM(R160:R161)</f>
        <v>0</v>
      </c>
      <c r="S159" s="131"/>
      <c r="T159" s="133">
        <f>SUM(T160:T161)</f>
        <v>0</v>
      </c>
      <c r="AR159" s="127" t="s">
        <v>81</v>
      </c>
      <c r="AT159" s="134" t="s">
        <v>75</v>
      </c>
      <c r="AU159" s="134" t="s">
        <v>81</v>
      </c>
      <c r="AY159" s="127" t="s">
        <v>109</v>
      </c>
      <c r="BK159" s="135">
        <f>SUM(BK160:BK161)</f>
        <v>0</v>
      </c>
    </row>
    <row r="160" spans="1:65" s="2" customFormat="1" ht="33" customHeight="1">
      <c r="A160" s="26"/>
      <c r="B160" s="138"/>
      <c r="C160" s="139" t="s">
        <v>214</v>
      </c>
      <c r="D160" s="139" t="s">
        <v>112</v>
      </c>
      <c r="E160" s="140" t="s">
        <v>215</v>
      </c>
      <c r="F160" s="141" t="s">
        <v>216</v>
      </c>
      <c r="G160" s="142" t="s">
        <v>174</v>
      </c>
      <c r="H160" s="143">
        <v>337.91300000000001</v>
      </c>
      <c r="I160" s="144"/>
      <c r="J160" s="144">
        <f>ROUND(I160*H160,2)</f>
        <v>0</v>
      </c>
      <c r="K160" s="145"/>
      <c r="L160" s="27"/>
      <c r="M160" s="146" t="s">
        <v>1</v>
      </c>
      <c r="N160" s="147" t="s">
        <v>42</v>
      </c>
      <c r="O160" s="148">
        <v>0.03</v>
      </c>
      <c r="P160" s="148">
        <f>O160*H160</f>
        <v>10.13739</v>
      </c>
      <c r="Q160" s="148">
        <v>0</v>
      </c>
      <c r="R160" s="148">
        <f>Q160*H160</f>
        <v>0</v>
      </c>
      <c r="S160" s="148">
        <v>0</v>
      </c>
      <c r="T160" s="149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116</v>
      </c>
      <c r="AT160" s="150" t="s">
        <v>112</v>
      </c>
      <c r="AU160" s="150" t="s">
        <v>117</v>
      </c>
      <c r="AY160" s="14" t="s">
        <v>109</v>
      </c>
      <c r="BE160" s="151">
        <f>IF(N160="základná",J160,0)</f>
        <v>0</v>
      </c>
      <c r="BF160" s="151">
        <f>IF(N160="znížená",J160,0)</f>
        <v>0</v>
      </c>
      <c r="BG160" s="151">
        <f>IF(N160="zákl. prenesená",J160,0)</f>
        <v>0</v>
      </c>
      <c r="BH160" s="151">
        <f>IF(N160="zníž. prenesená",J160,0)</f>
        <v>0</v>
      </c>
      <c r="BI160" s="151">
        <f>IF(N160="nulová",J160,0)</f>
        <v>0</v>
      </c>
      <c r="BJ160" s="14" t="s">
        <v>117</v>
      </c>
      <c r="BK160" s="151">
        <f>ROUND(I160*H160,2)</f>
        <v>0</v>
      </c>
      <c r="BL160" s="14" t="s">
        <v>116</v>
      </c>
      <c r="BM160" s="150" t="s">
        <v>217</v>
      </c>
    </row>
    <row r="161" spans="1:65" s="2" customFormat="1" ht="37.9" customHeight="1">
      <c r="A161" s="26"/>
      <c r="B161" s="138"/>
      <c r="C161" s="139" t="s">
        <v>149</v>
      </c>
      <c r="D161" s="139" t="s">
        <v>112</v>
      </c>
      <c r="E161" s="140" t="s">
        <v>218</v>
      </c>
      <c r="F161" s="141" t="s">
        <v>219</v>
      </c>
      <c r="G161" s="142" t="s">
        <v>174</v>
      </c>
      <c r="H161" s="143">
        <v>2703.3040000000001</v>
      </c>
      <c r="I161" s="144"/>
      <c r="J161" s="144">
        <f>ROUND(I161*H161,2)</f>
        <v>0</v>
      </c>
      <c r="K161" s="145"/>
      <c r="L161" s="27"/>
      <c r="M161" s="156" t="s">
        <v>1</v>
      </c>
      <c r="N161" s="157" t="s">
        <v>42</v>
      </c>
      <c r="O161" s="158">
        <v>1.7999999999999999E-2</v>
      </c>
      <c r="P161" s="158">
        <f>O161*H161</f>
        <v>48.659472000000001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116</v>
      </c>
      <c r="AT161" s="150" t="s">
        <v>112</v>
      </c>
      <c r="AU161" s="150" t="s">
        <v>117</v>
      </c>
      <c r="AY161" s="14" t="s">
        <v>109</v>
      </c>
      <c r="BE161" s="151">
        <f>IF(N161="základná",J161,0)</f>
        <v>0</v>
      </c>
      <c r="BF161" s="151">
        <f>IF(N161="znížená",J161,0)</f>
        <v>0</v>
      </c>
      <c r="BG161" s="151">
        <f>IF(N161="zákl. prenesená",J161,0)</f>
        <v>0</v>
      </c>
      <c r="BH161" s="151">
        <f>IF(N161="zníž. prenesená",J161,0)</f>
        <v>0</v>
      </c>
      <c r="BI161" s="151">
        <f>IF(N161="nulová",J161,0)</f>
        <v>0</v>
      </c>
      <c r="BJ161" s="14" t="s">
        <v>117</v>
      </c>
      <c r="BK161" s="151">
        <f>ROUND(I161*H161,2)</f>
        <v>0</v>
      </c>
      <c r="BL161" s="14" t="s">
        <v>116</v>
      </c>
      <c r="BM161" s="150" t="s">
        <v>220</v>
      </c>
    </row>
    <row r="162" spans="1:65" s="2" customFormat="1" ht="6.95" customHeight="1">
      <c r="A162" s="26"/>
      <c r="B162" s="42"/>
      <c r="C162" s="43"/>
      <c r="D162" s="43"/>
      <c r="E162" s="43"/>
      <c r="F162" s="43"/>
      <c r="G162" s="43"/>
      <c r="H162" s="43"/>
      <c r="I162" s="43"/>
      <c r="J162" s="43"/>
      <c r="K162" s="43"/>
      <c r="L162" s="27"/>
      <c r="M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</row>
  </sheetData>
  <autoFilter ref="C122:K161"/>
  <mergeCells count="6">
    <mergeCell ref="E115:I115"/>
    <mergeCell ref="L2:V2"/>
    <mergeCell ref="E16:H16"/>
    <mergeCell ref="E25:H25"/>
    <mergeCell ref="E7:I7"/>
    <mergeCell ref="E85:I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9c-MILO-11-2021-KOL - Opr...</vt:lpstr>
      <vt:lpstr>'9c-MILO-11-2021-KOL - Opr...'!Názvy_tlače</vt:lpstr>
      <vt:lpstr>'Rekapitulácia stavby'!Názvy_tlače</vt:lpstr>
      <vt:lpstr>'9c-MILO-11-2021-KOL - Opr...'!Oblasť_tlače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cp:lastPrinted>2022-02-03T12:21:31Z</cp:lastPrinted>
  <dcterms:created xsi:type="dcterms:W3CDTF">2022-02-03T09:57:35Z</dcterms:created>
  <dcterms:modified xsi:type="dcterms:W3CDTF">2022-02-04T08:46:13Z</dcterms:modified>
</cp:coreProperties>
</file>