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/>
  <mc:AlternateContent xmlns:mc="http://schemas.openxmlformats.org/markup-compatibility/2006">
    <mc:Choice Requires="x15">
      <x15ac:absPath xmlns:x15ac="http://schemas.microsoft.com/office/spreadsheetml/2010/11/ac" url="C:\Users\sveco\OneDrive\Počítač\robota\Bucany\MS\buč\"/>
    </mc:Choice>
  </mc:AlternateContent>
  <xr:revisionPtr revIDLastSave="0" documentId="13_ncr:1_{056CB39C-22B2-4EF6-93AB-1E1E9D75CE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ácia stavby" sheetId="1" r:id="rId1"/>
    <sheet name="01 - Stavebná časť" sheetId="2" r:id="rId2"/>
    <sheet name="03 - ZTI" sheetId="3" r:id="rId3"/>
    <sheet name="04 - Ústredné vykurovanie" sheetId="4" r:id="rId4"/>
    <sheet name="05 - VZT" sheetId="5" r:id="rId5"/>
    <sheet name="06 - Elektroinštalácia" sheetId="6" r:id="rId6"/>
  </sheets>
  <definedNames>
    <definedName name="_xlnm._FilterDatabase" localSheetId="1" hidden="1">'01 - Stavebná časť'!$C$135:$K$322</definedName>
    <definedName name="_xlnm._FilterDatabase" localSheetId="2" hidden="1">'03 - ZTI'!$C$126:$K$250</definedName>
    <definedName name="_xlnm._FilterDatabase" localSheetId="3" hidden="1">'04 - Ústredné vykurovanie'!$C$120:$K$166</definedName>
    <definedName name="_xlnm._FilterDatabase" localSheetId="4" hidden="1">'05 - VZT'!$C$117:$K$134</definedName>
    <definedName name="_xlnm._FilterDatabase" localSheetId="5" hidden="1">'06 - Elektroinštalácia'!$C$119:$K$195</definedName>
    <definedName name="_xlnm.Print_Titles" localSheetId="1">'01 - Stavebná časť'!$135:$135</definedName>
    <definedName name="_xlnm.Print_Titles" localSheetId="2">'03 - ZTI'!$126:$126</definedName>
    <definedName name="_xlnm.Print_Titles" localSheetId="3">'04 - Ústredné vykurovanie'!$120:$120</definedName>
    <definedName name="_xlnm.Print_Titles" localSheetId="4">'05 - VZT'!$117:$117</definedName>
    <definedName name="_xlnm.Print_Titles" localSheetId="5">'06 - Elektroinštalácia'!$119:$119</definedName>
    <definedName name="_xlnm.Print_Titles" localSheetId="0">'Rekapitulácia stavby'!$92:$92</definedName>
    <definedName name="_xlnm.Print_Area" localSheetId="1">'01 - Stavebná časť'!$C$4:$J$76,'01 - Stavebná časť'!$C$82:$J$117,'01 - Stavebná časť'!$C$123:$J$322</definedName>
    <definedName name="_xlnm.Print_Area" localSheetId="2">'03 - ZTI'!$C$4:$J$76,'03 - ZTI'!$C$82:$J$108,'03 - ZTI'!$C$114:$J$250</definedName>
    <definedName name="_xlnm.Print_Area" localSheetId="3">'04 - Ústredné vykurovanie'!$C$4:$J$76,'04 - Ústredné vykurovanie'!$C$82:$J$102,'04 - Ústredné vykurovanie'!$C$108:$J$166</definedName>
    <definedName name="_xlnm.Print_Area" localSheetId="4">'05 - VZT'!$C$4:$J$76,'05 - VZT'!$C$82:$J$99,'05 - VZT'!$C$105:$J$134</definedName>
    <definedName name="_xlnm.Print_Area" localSheetId="5">'06 - Elektroinštalácia'!$C$4:$J$76,'06 - Elektroinštalácia'!$C$82:$J$101,'06 - Elektroinštalácia'!$C$107:$J$195</definedName>
    <definedName name="_xlnm.Print_Area" localSheetId="0">'Rekapitulácia stavby'!$D$4:$AO$76,'Rekapitulácia stavby'!$C$82:$AQ$100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8" i="2" l="1"/>
  <c r="J37" i="6"/>
  <c r="J36" i="6"/>
  <c r="AY99" i="1"/>
  <c r="J35" i="6"/>
  <c r="AX99" i="1" s="1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J116" i="6"/>
  <c r="F116" i="6"/>
  <c r="F114" i="6"/>
  <c r="E112" i="6"/>
  <c r="J91" i="6"/>
  <c r="F91" i="6"/>
  <c r="F89" i="6"/>
  <c r="E87" i="6"/>
  <c r="J24" i="6"/>
  <c r="E24" i="6"/>
  <c r="J92" i="6" s="1"/>
  <c r="J23" i="6"/>
  <c r="J18" i="6"/>
  <c r="E18" i="6"/>
  <c r="F117" i="6" s="1"/>
  <c r="J17" i="6"/>
  <c r="J12" i="6"/>
  <c r="J114" i="6" s="1"/>
  <c r="E7" i="6"/>
  <c r="E110" i="6" s="1"/>
  <c r="J37" i="5"/>
  <c r="J36" i="5"/>
  <c r="AY98" i="1" s="1"/>
  <c r="J35" i="5"/>
  <c r="AX98" i="1" s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92" i="5" s="1"/>
  <c r="J23" i="5"/>
  <c r="J18" i="5"/>
  <c r="E18" i="5"/>
  <c r="F115" i="5"/>
  <c r="J17" i="5"/>
  <c r="J12" i="5"/>
  <c r="J112" i="5" s="1"/>
  <c r="E7" i="5"/>
  <c r="E85" i="5" s="1"/>
  <c r="J37" i="4"/>
  <c r="J36" i="4"/>
  <c r="AY97" i="1"/>
  <c r="J35" i="4"/>
  <c r="AX97" i="1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7" i="4"/>
  <c r="F117" i="4"/>
  <c r="F115" i="4"/>
  <c r="E113" i="4"/>
  <c r="J91" i="4"/>
  <c r="F91" i="4"/>
  <c r="F89" i="4"/>
  <c r="E87" i="4"/>
  <c r="J24" i="4"/>
  <c r="E24" i="4"/>
  <c r="J118" i="4" s="1"/>
  <c r="J23" i="4"/>
  <c r="J18" i="4"/>
  <c r="E18" i="4"/>
  <c r="F118" i="4" s="1"/>
  <c r="J17" i="4"/>
  <c r="J12" i="4"/>
  <c r="J115" i="4"/>
  <c r="E7" i="4"/>
  <c r="E111" i="4"/>
  <c r="J37" i="3"/>
  <c r="J36" i="3"/>
  <c r="AY96" i="1" s="1"/>
  <c r="J35" i="3"/>
  <c r="AX96" i="1" s="1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 s="1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/>
  <c r="R142" i="3"/>
  <c r="R141" i="3" s="1"/>
  <c r="P142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124" i="3"/>
  <c r="J23" i="3"/>
  <c r="J18" i="3"/>
  <c r="E18" i="3"/>
  <c r="F124" i="3"/>
  <c r="J17" i="3"/>
  <c r="J12" i="3"/>
  <c r="J89" i="3" s="1"/>
  <c r="E7" i="3"/>
  <c r="E117" i="3" s="1"/>
  <c r="J37" i="2"/>
  <c r="J36" i="2"/>
  <c r="AY95" i="1"/>
  <c r="J35" i="2"/>
  <c r="AX95" i="1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29" i="2"/>
  <c r="BH229" i="2"/>
  <c r="BG229" i="2"/>
  <c r="BE229" i="2"/>
  <c r="T229" i="2"/>
  <c r="T228" i="2"/>
  <c r="R229" i="2"/>
  <c r="R228" i="2"/>
  <c r="P229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2" i="2"/>
  <c r="F132" i="2"/>
  <c r="F130" i="2"/>
  <c r="J91" i="2"/>
  <c r="F91" i="2"/>
  <c r="F89" i="2"/>
  <c r="E87" i="2"/>
  <c r="J24" i="2"/>
  <c r="E24" i="2"/>
  <c r="J92" i="2"/>
  <c r="J23" i="2"/>
  <c r="J18" i="2"/>
  <c r="E18" i="2"/>
  <c r="F133" i="2"/>
  <c r="J17" i="2"/>
  <c r="J12" i="2"/>
  <c r="J89" i="2" s="1"/>
  <c r="E7" i="2"/>
  <c r="E126" i="2" s="1"/>
  <c r="L90" i="1"/>
  <c r="AM90" i="1"/>
  <c r="AM89" i="1"/>
  <c r="L89" i="1"/>
  <c r="AM87" i="1"/>
  <c r="L87" i="1"/>
  <c r="L85" i="1"/>
  <c r="L84" i="1"/>
  <c r="J321" i="2"/>
  <c r="J318" i="2"/>
  <c r="J316" i="2"/>
  <c r="BK313" i="2"/>
  <c r="BK311" i="2"/>
  <c r="BK309" i="2"/>
  <c r="BK306" i="2"/>
  <c r="J304" i="2"/>
  <c r="BK302" i="2"/>
  <c r="BK299" i="2"/>
  <c r="BK297" i="2"/>
  <c r="BK295" i="2"/>
  <c r="J292" i="2"/>
  <c r="BK290" i="2"/>
  <c r="J288" i="2"/>
  <c r="BK286" i="2"/>
  <c r="J284" i="2"/>
  <c r="BK282" i="2"/>
  <c r="J279" i="2"/>
  <c r="BK277" i="2"/>
  <c r="BK275" i="2"/>
  <c r="J272" i="2"/>
  <c r="J270" i="2"/>
  <c r="BK269" i="2"/>
  <c r="J266" i="2"/>
  <c r="BK264" i="2"/>
  <c r="J262" i="2"/>
  <c r="J260" i="2"/>
  <c r="BK258" i="2"/>
  <c r="J256" i="2"/>
  <c r="BK254" i="2"/>
  <c r="J251" i="2"/>
  <c r="J249" i="2"/>
  <c r="BK247" i="2"/>
  <c r="J245" i="2"/>
  <c r="J242" i="2"/>
  <c r="BK240" i="2"/>
  <c r="J238" i="2"/>
  <c r="BK236" i="2"/>
  <c r="J234" i="2"/>
  <c r="J232" i="2"/>
  <c r="J227" i="2"/>
  <c r="J225" i="2"/>
  <c r="J222" i="2"/>
  <c r="BK220" i="2"/>
  <c r="BK218" i="2"/>
  <c r="BK216" i="2"/>
  <c r="BK214" i="2"/>
  <c r="BK212" i="2"/>
  <c r="J209" i="2"/>
  <c r="J207" i="2"/>
  <c r="BK205" i="2"/>
  <c r="J203" i="2"/>
  <c r="J202" i="2"/>
  <c r="J200" i="2"/>
  <c r="BK198" i="2"/>
  <c r="BK194" i="2"/>
  <c r="J192" i="2"/>
  <c r="BK190" i="2"/>
  <c r="BK188" i="2"/>
  <c r="J186" i="2"/>
  <c r="BK184" i="2"/>
  <c r="BK182" i="2"/>
  <c r="BK180" i="2"/>
  <c r="BK179" i="2"/>
  <c r="J179" i="2"/>
  <c r="J178" i="2"/>
  <c r="BK177" i="2"/>
  <c r="BK176" i="2"/>
  <c r="J175" i="2"/>
  <c r="BK172" i="2"/>
  <c r="BK170" i="2"/>
  <c r="BK168" i="2"/>
  <c r="BK166" i="2"/>
  <c r="J164" i="2"/>
  <c r="BK161" i="2"/>
  <c r="J158" i="2"/>
  <c r="BK156" i="2"/>
  <c r="J154" i="2"/>
  <c r="J151" i="2"/>
  <c r="J149" i="2"/>
  <c r="BK147" i="2"/>
  <c r="BK144" i="2"/>
  <c r="J142" i="2"/>
  <c r="J140" i="2"/>
  <c r="AS94" i="1"/>
  <c r="J313" i="2"/>
  <c r="BK310" i="2"/>
  <c r="BK307" i="2"/>
  <c r="BK305" i="2"/>
  <c r="BK303" i="2"/>
  <c r="J299" i="2"/>
  <c r="J297" i="2"/>
  <c r="J295" i="2"/>
  <c r="BK292" i="2"/>
  <c r="J290" i="2"/>
  <c r="BK288" i="2"/>
  <c r="J286" i="2"/>
  <c r="BK284" i="2"/>
  <c r="J282" i="2"/>
  <c r="BK279" i="2"/>
  <c r="J277" i="2"/>
  <c r="BK276" i="2"/>
  <c r="BK273" i="2"/>
  <c r="BK271" i="2"/>
  <c r="J269" i="2"/>
  <c r="BK267" i="2"/>
  <c r="J265" i="2"/>
  <c r="J263" i="2"/>
  <c r="BK262" i="2"/>
  <c r="BK260" i="2"/>
  <c r="J258" i="2"/>
  <c r="BK255" i="2"/>
  <c r="BK253" i="2"/>
  <c r="BK251" i="2"/>
  <c r="BK249" i="2"/>
  <c r="J247" i="2"/>
  <c r="BK245" i="2"/>
  <c r="BK242" i="2"/>
  <c r="J240" i="2"/>
  <c r="BK238" i="2"/>
  <c r="J236" i="2"/>
  <c r="BK234" i="2"/>
  <c r="BK232" i="2"/>
  <c r="BK227" i="2"/>
  <c r="BK225" i="2"/>
  <c r="BK223" i="2"/>
  <c r="J221" i="2"/>
  <c r="J219" i="2"/>
  <c r="BK217" i="2"/>
  <c r="BK215" i="2"/>
  <c r="BK213" i="2"/>
  <c r="J211" i="2"/>
  <c r="BK208" i="2"/>
  <c r="BK206" i="2"/>
  <c r="J204" i="2"/>
  <c r="BK203" i="2"/>
  <c r="BK201" i="2"/>
  <c r="BK199" i="2"/>
  <c r="BK197" i="2"/>
  <c r="J194" i="2"/>
  <c r="BK192" i="2"/>
  <c r="J190" i="2"/>
  <c r="J188" i="2"/>
  <c r="BK185" i="2"/>
  <c r="BK183" i="2"/>
  <c r="J174" i="2"/>
  <c r="J171" i="2"/>
  <c r="BK169" i="2"/>
  <c r="J167" i="2"/>
  <c r="BK165" i="2"/>
  <c r="BK164" i="2"/>
  <c r="J161" i="2"/>
  <c r="J159" i="2"/>
  <c r="BK157" i="2"/>
  <c r="J155" i="2"/>
  <c r="J152" i="2"/>
  <c r="J150" i="2"/>
  <c r="J148" i="2"/>
  <c r="BK146" i="2"/>
  <c r="J144" i="2"/>
  <c r="BK142" i="2"/>
  <c r="BK140" i="2"/>
  <c r="BK250" i="3"/>
  <c r="J249" i="3"/>
  <c r="BK247" i="3"/>
  <c r="BK245" i="3"/>
  <c r="J243" i="3"/>
  <c r="J241" i="3"/>
  <c r="J239" i="3"/>
  <c r="J238" i="3"/>
  <c r="BK236" i="3"/>
  <c r="J234" i="3"/>
  <c r="BK232" i="3"/>
  <c r="J230" i="3"/>
  <c r="BK228" i="3"/>
  <c r="BK226" i="3"/>
  <c r="J224" i="3"/>
  <c r="BK222" i="3"/>
  <c r="BK220" i="3"/>
  <c r="BK217" i="3"/>
  <c r="J215" i="3"/>
  <c r="J213" i="3"/>
  <c r="J211" i="3"/>
  <c r="J209" i="3"/>
  <c r="BK207" i="3"/>
  <c r="BK205" i="3"/>
  <c r="BK203" i="3"/>
  <c r="J201" i="3"/>
  <c r="J198" i="3"/>
  <c r="J196" i="3"/>
  <c r="J194" i="3"/>
  <c r="J193" i="3"/>
  <c r="J191" i="3"/>
  <c r="J189" i="3"/>
  <c r="BK187" i="3"/>
  <c r="BK184" i="3"/>
  <c r="BK182" i="3"/>
  <c r="J177" i="3"/>
  <c r="J174" i="3"/>
  <c r="J172" i="3"/>
  <c r="BK170" i="3"/>
  <c r="J168" i="3"/>
  <c r="BK166" i="3"/>
  <c r="BK164" i="3"/>
  <c r="J162" i="3"/>
  <c r="BK160" i="3"/>
  <c r="J158" i="3"/>
  <c r="J156" i="3"/>
  <c r="BK154" i="3"/>
  <c r="J151" i="3"/>
  <c r="J149" i="3"/>
  <c r="J147" i="3"/>
  <c r="BK144" i="3"/>
  <c r="BK140" i="3"/>
  <c r="BK138" i="3"/>
  <c r="BK135" i="3"/>
  <c r="BK133" i="3"/>
  <c r="J132" i="3"/>
  <c r="J130" i="3"/>
  <c r="J248" i="3"/>
  <c r="J246" i="3"/>
  <c r="J244" i="3"/>
  <c r="BK242" i="3"/>
  <c r="J240" i="3"/>
  <c r="BK238" i="3"/>
  <c r="J236" i="3"/>
  <c r="BK234" i="3"/>
  <c r="J232" i="3"/>
  <c r="BK230" i="3"/>
  <c r="J228" i="3"/>
  <c r="J226" i="3"/>
  <c r="J223" i="3"/>
  <c r="J221" i="3"/>
  <c r="J219" i="3"/>
  <c r="BK216" i="3"/>
  <c r="J214" i="3"/>
  <c r="J212" i="3"/>
  <c r="BK210" i="3"/>
  <c r="J208" i="3"/>
  <c r="BK206" i="3"/>
  <c r="J204" i="3"/>
  <c r="BK202" i="3"/>
  <c r="BK198" i="3"/>
  <c r="BK196" i="3"/>
  <c r="BK195" i="3"/>
  <c r="BK193" i="3"/>
  <c r="BK191" i="3"/>
  <c r="BK189" i="3"/>
  <c r="J187" i="3"/>
  <c r="J184" i="3"/>
  <c r="J182" i="3"/>
  <c r="BK180" i="3"/>
  <c r="BK175" i="3"/>
  <c r="J173" i="3"/>
  <c r="BK171" i="3"/>
  <c r="J169" i="3"/>
  <c r="J167" i="3"/>
  <c r="BK165" i="3"/>
  <c r="J163" i="3"/>
  <c r="BK161" i="3"/>
  <c r="BK159" i="3"/>
  <c r="BK157" i="3"/>
  <c r="J155" i="3"/>
  <c r="BK153" i="3"/>
  <c r="BK151" i="3"/>
  <c r="BK149" i="3"/>
  <c r="BK147" i="3"/>
  <c r="J144" i="3"/>
  <c r="J140" i="3"/>
  <c r="J138" i="3"/>
  <c r="J136" i="3"/>
  <c r="J134" i="3"/>
  <c r="BK132" i="3"/>
  <c r="BK130" i="3"/>
  <c r="J165" i="4"/>
  <c r="J163" i="4"/>
  <c r="J161" i="4"/>
  <c r="J159" i="4"/>
  <c r="BK157" i="4"/>
  <c r="BK155" i="4"/>
  <c r="J153" i="4"/>
  <c r="BK149" i="4"/>
  <c r="BK148" i="4"/>
  <c r="BK144" i="4"/>
  <c r="BK142" i="4"/>
  <c r="J140" i="4"/>
  <c r="J138" i="4"/>
  <c r="BK136" i="4"/>
  <c r="J134" i="4"/>
  <c r="J132" i="4"/>
  <c r="J130" i="4"/>
  <c r="J128" i="4"/>
  <c r="J125" i="4"/>
  <c r="BK166" i="4"/>
  <c r="J164" i="4"/>
  <c r="J162" i="4"/>
  <c r="BK160" i="4"/>
  <c r="J158" i="4"/>
  <c r="J156" i="4"/>
  <c r="BK152" i="4"/>
  <c r="J149" i="4"/>
  <c r="J147" i="4"/>
  <c r="BK145" i="4"/>
  <c r="BK143" i="4"/>
  <c r="J141" i="4"/>
  <c r="J139" i="4"/>
  <c r="J137" i="4"/>
  <c r="J135" i="4"/>
  <c r="J133" i="4"/>
  <c r="J131" i="4"/>
  <c r="BK129" i="4"/>
  <c r="J126" i="4"/>
  <c r="BK125" i="4"/>
  <c r="J134" i="5"/>
  <c r="J132" i="5"/>
  <c r="J130" i="5"/>
  <c r="BK128" i="5"/>
  <c r="J126" i="5"/>
  <c r="BK124" i="5"/>
  <c r="J122" i="5"/>
  <c r="BK134" i="5"/>
  <c r="J133" i="5"/>
  <c r="BK131" i="5"/>
  <c r="J129" i="5"/>
  <c r="J127" i="5"/>
  <c r="J125" i="5"/>
  <c r="J123" i="5"/>
  <c r="J121" i="5"/>
  <c r="J195" i="6"/>
  <c r="J193" i="6"/>
  <c r="J192" i="6"/>
  <c r="BK184" i="6"/>
  <c r="BK178" i="6"/>
  <c r="BK173" i="6"/>
  <c r="J171" i="6"/>
  <c r="BK168" i="6"/>
  <c r="BK164" i="6"/>
  <c r="BK162" i="6"/>
  <c r="BK159" i="6"/>
  <c r="BK156" i="6"/>
  <c r="BK154" i="6"/>
  <c r="BK148" i="6"/>
  <c r="BK147" i="6"/>
  <c r="BK144" i="6"/>
  <c r="J142" i="6"/>
  <c r="J141" i="6"/>
  <c r="BK137" i="6"/>
  <c r="BK135" i="6"/>
  <c r="J133" i="6"/>
  <c r="J131" i="6"/>
  <c r="J129" i="6"/>
  <c r="J127" i="6"/>
  <c r="BK126" i="6"/>
  <c r="BK124" i="6"/>
  <c r="J187" i="6"/>
  <c r="BK185" i="6"/>
  <c r="J181" i="6"/>
  <c r="BK179" i="6"/>
  <c r="J177" i="6"/>
  <c r="J174" i="6"/>
  <c r="J173" i="6"/>
  <c r="BK170" i="6"/>
  <c r="BK167" i="6"/>
  <c r="J165" i="6"/>
  <c r="J162" i="6"/>
  <c r="J160" i="6"/>
  <c r="BK153" i="6"/>
  <c r="J150" i="6"/>
  <c r="J149" i="6"/>
  <c r="BK145" i="6"/>
  <c r="BK142" i="6"/>
  <c r="BK138" i="6"/>
  <c r="J136" i="6"/>
  <c r="BK132" i="6"/>
  <c r="BK127" i="6"/>
  <c r="BK123" i="6"/>
  <c r="BK193" i="6"/>
  <c r="J189" i="6"/>
  <c r="BK186" i="6"/>
  <c r="J184" i="6"/>
  <c r="J180" i="6"/>
  <c r="BK177" i="6"/>
  <c r="J175" i="6"/>
  <c r="J170" i="6"/>
  <c r="J167" i="6"/>
  <c r="J164" i="6"/>
  <c r="J159" i="6"/>
  <c r="J156" i="6"/>
  <c r="J154" i="6"/>
  <c r="J152" i="6"/>
  <c r="BK150" i="6"/>
  <c r="J147" i="6"/>
  <c r="J143" i="6"/>
  <c r="J139" i="6"/>
  <c r="BK133" i="6"/>
  <c r="J128" i="6"/>
  <c r="J125" i="6"/>
  <c r="J322" i="2"/>
  <c r="J319" i="2"/>
  <c r="J317" i="2"/>
  <c r="BK315" i="2"/>
  <c r="J312" i="2"/>
  <c r="J310" i="2"/>
  <c r="J307" i="2"/>
  <c r="J305" i="2"/>
  <c r="J303" i="2"/>
  <c r="BK301" i="2"/>
  <c r="BK298" i="2"/>
  <c r="J296" i="2"/>
  <c r="J293" i="2"/>
  <c r="J291" i="2"/>
  <c r="J289" i="2"/>
  <c r="J287" i="2"/>
  <c r="BK285" i="2"/>
  <c r="J283" i="2"/>
  <c r="J281" i="2"/>
  <c r="J278" i="2"/>
  <c r="J276" i="2"/>
  <c r="J273" i="2"/>
  <c r="J271" i="2"/>
  <c r="J268" i="2"/>
  <c r="J267" i="2"/>
  <c r="BK265" i="2"/>
  <c r="BK263" i="2"/>
  <c r="J261" i="2"/>
  <c r="BK259" i="2"/>
  <c r="J255" i="2"/>
  <c r="J253" i="2"/>
  <c r="J252" i="2"/>
  <c r="J250" i="2"/>
  <c r="J248" i="2"/>
  <c r="BK246" i="2"/>
  <c r="J243" i="2"/>
  <c r="J241" i="2"/>
  <c r="BK239" i="2"/>
  <c r="J237" i="2"/>
  <c r="BK235" i="2"/>
  <c r="BK233" i="2"/>
  <c r="BK229" i="2"/>
  <c r="J226" i="2"/>
  <c r="J224" i="2"/>
  <c r="J223" i="2"/>
  <c r="BK221" i="2"/>
  <c r="BK219" i="2"/>
  <c r="J217" i="2"/>
  <c r="J215" i="2"/>
  <c r="J213" i="2"/>
  <c r="BK211" i="2"/>
  <c r="J208" i="2"/>
  <c r="J206" i="2"/>
  <c r="BK204" i="2"/>
  <c r="J201" i="2"/>
  <c r="J199" i="2"/>
  <c r="J197" i="2"/>
  <c r="J196" i="2"/>
  <c r="BK193" i="2"/>
  <c r="BK191" i="2"/>
  <c r="BK189" i="2"/>
  <c r="J185" i="2"/>
  <c r="J183" i="2"/>
  <c r="BK181" i="2"/>
  <c r="J181" i="2"/>
  <c r="J180" i="2"/>
  <c r="BK178" i="2"/>
  <c r="J177" i="2"/>
  <c r="J176" i="2"/>
  <c r="BK175" i="2"/>
  <c r="BK174" i="2"/>
  <c r="BK171" i="2"/>
  <c r="J169" i="2"/>
  <c r="BK167" i="2"/>
  <c r="J163" i="2"/>
  <c r="BK160" i="2"/>
  <c r="BK159" i="2"/>
  <c r="J157" i="2"/>
  <c r="BK155" i="2"/>
  <c r="BK152" i="2"/>
  <c r="BK150" i="2"/>
  <c r="BK148" i="2"/>
  <c r="J146" i="2"/>
  <c r="J145" i="2"/>
  <c r="J143" i="2"/>
  <c r="BK141" i="2"/>
  <c r="J139" i="2"/>
  <c r="BK322" i="2"/>
  <c r="BK321" i="2"/>
  <c r="BK319" i="2"/>
  <c r="BK318" i="2"/>
  <c r="BK317" i="2"/>
  <c r="BK316" i="2"/>
  <c r="J315" i="2"/>
  <c r="BK312" i="2"/>
  <c r="J311" i="2"/>
  <c r="J309" i="2"/>
  <c r="J306" i="2"/>
  <c r="BK304" i="2"/>
  <c r="J302" i="2"/>
  <c r="J301" i="2"/>
  <c r="J298" i="2"/>
  <c r="BK296" i="2"/>
  <c r="BK293" i="2"/>
  <c r="BK291" i="2"/>
  <c r="BK289" i="2"/>
  <c r="BK287" i="2"/>
  <c r="J285" i="2"/>
  <c r="BK283" i="2"/>
  <c r="BK281" i="2"/>
  <c r="BK278" i="2"/>
  <c r="J275" i="2"/>
  <c r="BK272" i="2"/>
  <c r="BK270" i="2"/>
  <c r="BK268" i="2"/>
  <c r="BK266" i="2"/>
  <c r="J264" i="2"/>
  <c r="BK261" i="2"/>
  <c r="J259" i="2"/>
  <c r="BK256" i="2"/>
  <c r="J254" i="2"/>
  <c r="BK252" i="2"/>
  <c r="BK250" i="2"/>
  <c r="BK248" i="2"/>
  <c r="J246" i="2"/>
  <c r="BK243" i="2"/>
  <c r="BK241" i="2"/>
  <c r="J239" i="2"/>
  <c r="BK237" i="2"/>
  <c r="J235" i="2"/>
  <c r="J233" i="2"/>
  <c r="J229" i="2"/>
  <c r="BK226" i="2"/>
  <c r="BK224" i="2"/>
  <c r="BK222" i="2"/>
  <c r="J220" i="2"/>
  <c r="J218" i="2"/>
  <c r="J216" i="2"/>
  <c r="J214" i="2"/>
  <c r="J212" i="2"/>
  <c r="BK209" i="2"/>
  <c r="BK207" i="2"/>
  <c r="J205" i="2"/>
  <c r="BK202" i="2"/>
  <c r="BK200" i="2"/>
  <c r="J198" i="2"/>
  <c r="BK196" i="2"/>
  <c r="J193" i="2"/>
  <c r="J191" i="2"/>
  <c r="J189" i="2"/>
  <c r="BK186" i="2"/>
  <c r="J184" i="2"/>
  <c r="J182" i="2"/>
  <c r="J172" i="2"/>
  <c r="J170" i="2"/>
  <c r="J168" i="2"/>
  <c r="J166" i="2"/>
  <c r="J165" i="2"/>
  <c r="BK163" i="2"/>
  <c r="J160" i="2"/>
  <c r="BK158" i="2"/>
  <c r="J156" i="2"/>
  <c r="BK154" i="2"/>
  <c r="BK151" i="2"/>
  <c r="BK149" i="2"/>
  <c r="J147" i="2"/>
  <c r="BK145" i="2"/>
  <c r="BK143" i="2"/>
  <c r="J141" i="2"/>
  <c r="BK139" i="2"/>
  <c r="J250" i="3"/>
  <c r="BK248" i="3"/>
  <c r="BK246" i="3"/>
  <c r="BK244" i="3"/>
  <c r="J242" i="3"/>
  <c r="BK240" i="3"/>
  <c r="J237" i="3"/>
  <c r="J235" i="3"/>
  <c r="BK233" i="3"/>
  <c r="BK231" i="3"/>
  <c r="BK229" i="3"/>
  <c r="BK227" i="3"/>
  <c r="BK225" i="3"/>
  <c r="J225" i="3"/>
  <c r="BK223" i="3"/>
  <c r="BK221" i="3"/>
  <c r="BK219" i="3"/>
  <c r="J216" i="3"/>
  <c r="BK214" i="3"/>
  <c r="BK212" i="3"/>
  <c r="J210" i="3"/>
  <c r="BK208" i="3"/>
  <c r="J206" i="3"/>
  <c r="BK204" i="3"/>
  <c r="J202" i="3"/>
  <c r="BK199" i="3"/>
  <c r="BK197" i="3"/>
  <c r="J195" i="3"/>
  <c r="BK192" i="3"/>
  <c r="BK190" i="3"/>
  <c r="BK188" i="3"/>
  <c r="BK186" i="3"/>
  <c r="J183" i="3"/>
  <c r="J181" i="3"/>
  <c r="J180" i="3"/>
  <c r="J175" i="3"/>
  <c r="BK173" i="3"/>
  <c r="J171" i="3"/>
  <c r="BK169" i="3"/>
  <c r="BK167" i="3"/>
  <c r="J165" i="3"/>
  <c r="BK163" i="3"/>
  <c r="J161" i="3"/>
  <c r="J159" i="3"/>
  <c r="J157" i="3"/>
  <c r="BK155" i="3"/>
  <c r="J153" i="3"/>
  <c r="J152" i="3"/>
  <c r="J150" i="3"/>
  <c r="J148" i="3"/>
  <c r="BK145" i="3"/>
  <c r="J142" i="3"/>
  <c r="BK139" i="3"/>
  <c r="BK137" i="3"/>
  <c r="BK136" i="3"/>
  <c r="BK134" i="3"/>
  <c r="BK131" i="3"/>
  <c r="BK249" i="3"/>
  <c r="J247" i="3"/>
  <c r="J245" i="3"/>
  <c r="BK243" i="3"/>
  <c r="BK241" i="3"/>
  <c r="BK239" i="3"/>
  <c r="BK237" i="3"/>
  <c r="BK235" i="3"/>
  <c r="J233" i="3"/>
  <c r="J231" i="3"/>
  <c r="J229" i="3"/>
  <c r="J227" i="3"/>
  <c r="BK224" i="3"/>
  <c r="J222" i="3"/>
  <c r="J220" i="3"/>
  <c r="J217" i="3"/>
  <c r="BK215" i="3"/>
  <c r="BK213" i="3"/>
  <c r="BK211" i="3"/>
  <c r="BK209" i="3"/>
  <c r="J207" i="3"/>
  <c r="J205" i="3"/>
  <c r="J203" i="3"/>
  <c r="BK201" i="3"/>
  <c r="J199" i="3"/>
  <c r="J197" i="3"/>
  <c r="BK194" i="3"/>
  <c r="J192" i="3"/>
  <c r="J190" i="3"/>
  <c r="J188" i="3"/>
  <c r="J186" i="3"/>
  <c r="BK183" i="3"/>
  <c r="BK181" i="3"/>
  <c r="BK177" i="3"/>
  <c r="BK174" i="3"/>
  <c r="BK172" i="3"/>
  <c r="J170" i="3"/>
  <c r="BK168" i="3"/>
  <c r="J166" i="3"/>
  <c r="J164" i="3"/>
  <c r="BK162" i="3"/>
  <c r="J160" i="3"/>
  <c r="BK158" i="3"/>
  <c r="BK156" i="3"/>
  <c r="J154" i="3"/>
  <c r="BK152" i="3"/>
  <c r="BK150" i="3"/>
  <c r="BK148" i="3"/>
  <c r="J145" i="3"/>
  <c r="BK142" i="3"/>
  <c r="J139" i="3"/>
  <c r="J137" i="3"/>
  <c r="J135" i="3"/>
  <c r="J133" i="3"/>
  <c r="J131" i="3"/>
  <c r="J166" i="4"/>
  <c r="BK164" i="4"/>
  <c r="BK162" i="4"/>
  <c r="J160" i="4"/>
  <c r="BK158" i="4"/>
  <c r="BK156" i="4"/>
  <c r="BK153" i="4"/>
  <c r="J152" i="4"/>
  <c r="J151" i="4"/>
  <c r="BK147" i="4"/>
  <c r="J146" i="4"/>
  <c r="J145" i="4"/>
  <c r="J143" i="4"/>
  <c r="BK141" i="4"/>
  <c r="BK139" i="4"/>
  <c r="BK137" i="4"/>
  <c r="BK135" i="4"/>
  <c r="BK133" i="4"/>
  <c r="BK131" i="4"/>
  <c r="J129" i="4"/>
  <c r="BK126" i="4"/>
  <c r="BK124" i="4"/>
  <c r="BK165" i="4"/>
  <c r="BK163" i="4"/>
  <c r="BK161" i="4"/>
  <c r="BK159" i="4"/>
  <c r="J157" i="4"/>
  <c r="J155" i="4"/>
  <c r="BK151" i="4"/>
  <c r="J148" i="4"/>
  <c r="BK146" i="4"/>
  <c r="J144" i="4"/>
  <c r="J142" i="4"/>
  <c r="BK140" i="4"/>
  <c r="BK138" i="4"/>
  <c r="J136" i="4"/>
  <c r="BK134" i="4"/>
  <c r="BK132" i="4"/>
  <c r="BK130" i="4"/>
  <c r="BK128" i="4"/>
  <c r="J124" i="4"/>
  <c r="BK133" i="5"/>
  <c r="J131" i="5"/>
  <c r="BK129" i="5"/>
  <c r="BK127" i="5"/>
  <c r="BK125" i="5"/>
  <c r="BK123" i="5"/>
  <c r="BK121" i="5"/>
  <c r="BK132" i="5"/>
  <c r="BK130" i="5"/>
  <c r="J128" i="5"/>
  <c r="BK126" i="5"/>
  <c r="J124" i="5"/>
  <c r="BK122" i="5"/>
  <c r="BK194" i="6"/>
  <c r="BK187" i="6"/>
  <c r="BK182" i="6"/>
  <c r="BK174" i="6"/>
  <c r="BK172" i="6"/>
  <c r="BK169" i="6"/>
  <c r="BK166" i="6"/>
  <c r="J163" i="6"/>
  <c r="BK161" i="6"/>
  <c r="J157" i="6"/>
  <c r="BK155" i="6"/>
  <c r="BK152" i="6"/>
  <c r="J148" i="6"/>
  <c r="J145" i="6"/>
  <c r="BK143" i="6"/>
  <c r="J140" i="6"/>
  <c r="BK139" i="6"/>
  <c r="J138" i="6"/>
  <c r="BK136" i="6"/>
  <c r="J135" i="6"/>
  <c r="J132" i="6"/>
  <c r="J130" i="6"/>
  <c r="BK128" i="6"/>
  <c r="BK125" i="6"/>
  <c r="J123" i="6"/>
  <c r="BK195" i="6"/>
  <c r="BK192" i="6"/>
  <c r="BK190" i="6"/>
  <c r="BK189" i="6"/>
  <c r="BK188" i="6"/>
  <c r="J186" i="6"/>
  <c r="J182" i="6"/>
  <c r="BK180" i="6"/>
  <c r="J179" i="6"/>
  <c r="BK176" i="6"/>
  <c r="BK175" i="6"/>
  <c r="BK171" i="6"/>
  <c r="J168" i="6"/>
  <c r="J166" i="6"/>
  <c r="BK163" i="6"/>
  <c r="J161" i="6"/>
  <c r="J158" i="6"/>
  <c r="BK157" i="6"/>
  <c r="BK151" i="6"/>
  <c r="J146" i="6"/>
  <c r="J144" i="6"/>
  <c r="BK140" i="6"/>
  <c r="J137" i="6"/>
  <c r="BK134" i="6"/>
  <c r="BK131" i="6"/>
  <c r="J124" i="6"/>
  <c r="J194" i="6"/>
  <c r="J190" i="6"/>
  <c r="J188" i="6"/>
  <c r="J185" i="6"/>
  <c r="BK181" i="6"/>
  <c r="J178" i="6"/>
  <c r="J176" i="6"/>
  <c r="J172" i="6"/>
  <c r="J169" i="6"/>
  <c r="BK165" i="6"/>
  <c r="BK160" i="6"/>
  <c r="BK158" i="6"/>
  <c r="J155" i="6"/>
  <c r="J153" i="6"/>
  <c r="J151" i="6"/>
  <c r="BK149" i="6"/>
  <c r="BK146" i="6"/>
  <c r="BK141" i="6"/>
  <c r="J134" i="6"/>
  <c r="BK130" i="6"/>
  <c r="BK129" i="6"/>
  <c r="J126" i="6"/>
  <c r="BK138" i="2" l="1"/>
  <c r="J138" i="2" s="1"/>
  <c r="J98" i="2" s="1"/>
  <c r="R138" i="2"/>
  <c r="BK153" i="2"/>
  <c r="J153" i="2" s="1"/>
  <c r="J99" i="2" s="1"/>
  <c r="R153" i="2"/>
  <c r="BK162" i="2"/>
  <c r="J162" i="2" s="1"/>
  <c r="J100" i="2" s="1"/>
  <c r="T162" i="2"/>
  <c r="P173" i="2"/>
  <c r="R173" i="2"/>
  <c r="BK187" i="2"/>
  <c r="J187" i="2" s="1"/>
  <c r="J102" i="2" s="1"/>
  <c r="R187" i="2"/>
  <c r="BK195" i="2"/>
  <c r="J195" i="2" s="1"/>
  <c r="J103" i="2" s="1"/>
  <c r="R195" i="2"/>
  <c r="BK210" i="2"/>
  <c r="J210" i="2" s="1"/>
  <c r="J104" i="2" s="1"/>
  <c r="R210" i="2"/>
  <c r="BK231" i="2"/>
  <c r="J231" i="2" s="1"/>
  <c r="J107" i="2" s="1"/>
  <c r="R231" i="2"/>
  <c r="BK244" i="2"/>
  <c r="J244" i="2" s="1"/>
  <c r="J108" i="2" s="1"/>
  <c r="T244" i="2"/>
  <c r="P257" i="2"/>
  <c r="T257" i="2"/>
  <c r="P274" i="2"/>
  <c r="T274" i="2"/>
  <c r="P280" i="2"/>
  <c r="R280" i="2"/>
  <c r="BK294" i="2"/>
  <c r="J294" i="2" s="1"/>
  <c r="J112" i="2" s="1"/>
  <c r="R294" i="2"/>
  <c r="BK300" i="2"/>
  <c r="J300" i="2" s="1"/>
  <c r="J113" i="2" s="1"/>
  <c r="R300" i="2"/>
  <c r="BK308" i="2"/>
  <c r="J308" i="2" s="1"/>
  <c r="J114" i="2" s="1"/>
  <c r="T308" i="2"/>
  <c r="P314" i="2"/>
  <c r="T314" i="2"/>
  <c r="P320" i="2"/>
  <c r="T320" i="2"/>
  <c r="P129" i="3"/>
  <c r="R129" i="3"/>
  <c r="BK143" i="3"/>
  <c r="J143" i="3" s="1"/>
  <c r="J100" i="3" s="1"/>
  <c r="P143" i="3"/>
  <c r="T143" i="3"/>
  <c r="P146" i="3"/>
  <c r="R146" i="3"/>
  <c r="BK179" i="3"/>
  <c r="J179" i="3"/>
  <c r="J104" i="3" s="1"/>
  <c r="R179" i="3"/>
  <c r="BK185" i="3"/>
  <c r="J185" i="3"/>
  <c r="J105" i="3" s="1"/>
  <c r="R185" i="3"/>
  <c r="BK200" i="3"/>
  <c r="J200" i="3" s="1"/>
  <c r="J106" i="3" s="1"/>
  <c r="R200" i="3"/>
  <c r="BK218" i="3"/>
  <c r="J218" i="3" s="1"/>
  <c r="J107" i="3" s="1"/>
  <c r="R218" i="3"/>
  <c r="P138" i="2"/>
  <c r="T138" i="2"/>
  <c r="P153" i="2"/>
  <c r="T153" i="2"/>
  <c r="P162" i="2"/>
  <c r="R162" i="2"/>
  <c r="BK173" i="2"/>
  <c r="J173" i="2" s="1"/>
  <c r="J101" i="2" s="1"/>
  <c r="T173" i="2"/>
  <c r="P187" i="2"/>
  <c r="T187" i="2"/>
  <c r="P195" i="2"/>
  <c r="T195" i="2"/>
  <c r="P210" i="2"/>
  <c r="T210" i="2"/>
  <c r="P231" i="2"/>
  <c r="T231" i="2"/>
  <c r="P244" i="2"/>
  <c r="R244" i="2"/>
  <c r="BK257" i="2"/>
  <c r="J257" i="2" s="1"/>
  <c r="J109" i="2" s="1"/>
  <c r="R257" i="2"/>
  <c r="BK274" i="2"/>
  <c r="J274" i="2" s="1"/>
  <c r="J110" i="2" s="1"/>
  <c r="R274" i="2"/>
  <c r="BK280" i="2"/>
  <c r="J280" i="2" s="1"/>
  <c r="J111" i="2" s="1"/>
  <c r="T280" i="2"/>
  <c r="P294" i="2"/>
  <c r="T294" i="2"/>
  <c r="P300" i="2"/>
  <c r="T300" i="2"/>
  <c r="P308" i="2"/>
  <c r="R308" i="2"/>
  <c r="BK314" i="2"/>
  <c r="J314" i="2" s="1"/>
  <c r="J115" i="2" s="1"/>
  <c r="R314" i="2"/>
  <c r="BK320" i="2"/>
  <c r="J320" i="2" s="1"/>
  <c r="J116" i="2" s="1"/>
  <c r="R320" i="2"/>
  <c r="BK129" i="3"/>
  <c r="J129" i="3" s="1"/>
  <c r="J98" i="3" s="1"/>
  <c r="T129" i="3"/>
  <c r="R143" i="3"/>
  <c r="BK146" i="3"/>
  <c r="J146" i="3"/>
  <c r="J101" i="3" s="1"/>
  <c r="T146" i="3"/>
  <c r="P179" i="3"/>
  <c r="T179" i="3"/>
  <c r="P185" i="3"/>
  <c r="T185" i="3"/>
  <c r="P200" i="3"/>
  <c r="T200" i="3"/>
  <c r="P218" i="3"/>
  <c r="T218" i="3"/>
  <c r="BK123" i="4"/>
  <c r="J123" i="4" s="1"/>
  <c r="J98" i="4" s="1"/>
  <c r="R123" i="4"/>
  <c r="BK127" i="4"/>
  <c r="J127" i="4"/>
  <c r="J99" i="4" s="1"/>
  <c r="R127" i="4"/>
  <c r="BK150" i="4"/>
  <c r="BK122" i="4" s="1"/>
  <c r="J122" i="4" s="1"/>
  <c r="J97" i="4" s="1"/>
  <c r="J150" i="4"/>
  <c r="J100" i="4" s="1"/>
  <c r="R150" i="4"/>
  <c r="BK154" i="4"/>
  <c r="J154" i="4" s="1"/>
  <c r="J101" i="4" s="1"/>
  <c r="T154" i="4"/>
  <c r="P120" i="5"/>
  <c r="P119" i="5" s="1"/>
  <c r="P118" i="5" s="1"/>
  <c r="AU98" i="1" s="1"/>
  <c r="R120" i="5"/>
  <c r="R119" i="5"/>
  <c r="R118" i="5" s="1"/>
  <c r="P122" i="6"/>
  <c r="T122" i="6"/>
  <c r="P183" i="6"/>
  <c r="R183" i="6"/>
  <c r="BK191" i="6"/>
  <c r="J191" i="6" s="1"/>
  <c r="J100" i="6" s="1"/>
  <c r="R191" i="6"/>
  <c r="P123" i="4"/>
  <c r="T123" i="4"/>
  <c r="P127" i="4"/>
  <c r="T127" i="4"/>
  <c r="P150" i="4"/>
  <c r="T150" i="4"/>
  <c r="P154" i="4"/>
  <c r="R154" i="4"/>
  <c r="BK120" i="5"/>
  <c r="J120" i="5" s="1"/>
  <c r="J98" i="5" s="1"/>
  <c r="T120" i="5"/>
  <c r="T119" i="5"/>
  <c r="T118" i="5" s="1"/>
  <c r="BK122" i="6"/>
  <c r="J122" i="6" s="1"/>
  <c r="J98" i="6" s="1"/>
  <c r="R122" i="6"/>
  <c r="R121" i="6"/>
  <c r="BK183" i="6"/>
  <c r="J183" i="6" s="1"/>
  <c r="J99" i="6" s="1"/>
  <c r="T183" i="6"/>
  <c r="P191" i="6"/>
  <c r="T191" i="6"/>
  <c r="BK228" i="2"/>
  <c r="J228" i="2" s="1"/>
  <c r="J105" i="2" s="1"/>
  <c r="BK141" i="3"/>
  <c r="J141" i="3"/>
  <c r="J99" i="3" s="1"/>
  <c r="BK176" i="3"/>
  <c r="J176" i="3" s="1"/>
  <c r="J102" i="3" s="1"/>
  <c r="E85" i="6"/>
  <c r="F92" i="6"/>
  <c r="J117" i="6"/>
  <c r="BF124" i="6"/>
  <c r="BF130" i="6"/>
  <c r="BF133" i="6"/>
  <c r="BF139" i="6"/>
  <c r="BF143" i="6"/>
  <c r="BF146" i="6"/>
  <c r="BF150" i="6"/>
  <c r="BF151" i="6"/>
  <c r="BF154" i="6"/>
  <c r="BF156" i="6"/>
  <c r="BF163" i="6"/>
  <c r="BF166" i="6"/>
  <c r="BF170" i="6"/>
  <c r="BF178" i="6"/>
  <c r="BF180" i="6"/>
  <c r="BF186" i="6"/>
  <c r="BF193" i="6"/>
  <c r="J89" i="6"/>
  <c r="BF123" i="6"/>
  <c r="BF128" i="6"/>
  <c r="BF129" i="6"/>
  <c r="BF132" i="6"/>
  <c r="BF147" i="6"/>
  <c r="BF159" i="6"/>
  <c r="BF164" i="6"/>
  <c r="BF165" i="6"/>
  <c r="BF168" i="6"/>
  <c r="BF169" i="6"/>
  <c r="BF171" i="6"/>
  <c r="BF173" i="6"/>
  <c r="BF175" i="6"/>
  <c r="BF176" i="6"/>
  <c r="BF177" i="6"/>
  <c r="BF179" i="6"/>
  <c r="BF181" i="6"/>
  <c r="BF182" i="6"/>
  <c r="BF184" i="6"/>
  <c r="BF185" i="6"/>
  <c r="BF187" i="6"/>
  <c r="BF188" i="6"/>
  <c r="BF189" i="6"/>
  <c r="BF190" i="6"/>
  <c r="BF194" i="6"/>
  <c r="BF195" i="6"/>
  <c r="BF125" i="6"/>
  <c r="BF126" i="6"/>
  <c r="BF127" i="6"/>
  <c r="BF131" i="6"/>
  <c r="BF134" i="6"/>
  <c r="BF135" i="6"/>
  <c r="BF136" i="6"/>
  <c r="BF137" i="6"/>
  <c r="BF138" i="6"/>
  <c r="BF140" i="6"/>
  <c r="BF141" i="6"/>
  <c r="BF142" i="6"/>
  <c r="BF144" i="6"/>
  <c r="BF145" i="6"/>
  <c r="BF148" i="6"/>
  <c r="BF149" i="6"/>
  <c r="BF152" i="6"/>
  <c r="BF153" i="6"/>
  <c r="BF155" i="6"/>
  <c r="BF157" i="6"/>
  <c r="BF158" i="6"/>
  <c r="BF160" i="6"/>
  <c r="BF161" i="6"/>
  <c r="BF162" i="6"/>
  <c r="BF167" i="6"/>
  <c r="BF172" i="6"/>
  <c r="BF174" i="6"/>
  <c r="BF192" i="6"/>
  <c r="J89" i="5"/>
  <c r="F92" i="5"/>
  <c r="E108" i="5"/>
  <c r="J115" i="5"/>
  <c r="BF121" i="5"/>
  <c r="BF122" i="5"/>
  <c r="BF124" i="5"/>
  <c r="BF126" i="5"/>
  <c r="BF128" i="5"/>
  <c r="BF132" i="5"/>
  <c r="BF133" i="5"/>
  <c r="BF123" i="5"/>
  <c r="BF125" i="5"/>
  <c r="BF127" i="5"/>
  <c r="BF129" i="5"/>
  <c r="BF130" i="5"/>
  <c r="BF131" i="5"/>
  <c r="BF134" i="5"/>
  <c r="E85" i="4"/>
  <c r="F92" i="4"/>
  <c r="BF125" i="4"/>
  <c r="BF126" i="4"/>
  <c r="BF129" i="4"/>
  <c r="BF130" i="4"/>
  <c r="BF132" i="4"/>
  <c r="BF135" i="4"/>
  <c r="BF138" i="4"/>
  <c r="BF141" i="4"/>
  <c r="BF142" i="4"/>
  <c r="BF143" i="4"/>
  <c r="BF145" i="4"/>
  <c r="BF146" i="4"/>
  <c r="BF147" i="4"/>
  <c r="BF148" i="4"/>
  <c r="BF149" i="4"/>
  <c r="BF153" i="4"/>
  <c r="BF155" i="4"/>
  <c r="BF156" i="4"/>
  <c r="BF157" i="4"/>
  <c r="BF161" i="4"/>
  <c r="BF163" i="4"/>
  <c r="BF166" i="4"/>
  <c r="J89" i="4"/>
  <c r="J92" i="4"/>
  <c r="BF124" i="4"/>
  <c r="BF128" i="4"/>
  <c r="BF131" i="4"/>
  <c r="BF133" i="4"/>
  <c r="BF134" i="4"/>
  <c r="BF136" i="4"/>
  <c r="BF137" i="4"/>
  <c r="BF139" i="4"/>
  <c r="BF140" i="4"/>
  <c r="BF144" i="4"/>
  <c r="BF151" i="4"/>
  <c r="BF152" i="4"/>
  <c r="BF158" i="4"/>
  <c r="BF159" i="4"/>
  <c r="BF160" i="4"/>
  <c r="BF162" i="4"/>
  <c r="BF164" i="4"/>
  <c r="BF165" i="4"/>
  <c r="E85" i="3"/>
  <c r="J92" i="3"/>
  <c r="J121" i="3"/>
  <c r="BF130" i="3"/>
  <c r="BF131" i="3"/>
  <c r="BF132" i="3"/>
  <c r="BF133" i="3"/>
  <c r="BF134" i="3"/>
  <c r="BF135" i="3"/>
  <c r="BF136" i="3"/>
  <c r="BF137" i="3"/>
  <c r="BF138" i="3"/>
  <c r="BF139" i="3"/>
  <c r="BF145" i="3"/>
  <c r="BF150" i="3"/>
  <c r="BF153" i="3"/>
  <c r="BF154" i="3"/>
  <c r="BF158" i="3"/>
  <c r="BF161" i="3"/>
  <c r="BF162" i="3"/>
  <c r="BF164" i="3"/>
  <c r="BF165" i="3"/>
  <c r="BF167" i="3"/>
  <c r="BF168" i="3"/>
  <c r="BF170" i="3"/>
  <c r="BF171" i="3"/>
  <c r="BF172" i="3"/>
  <c r="BF174" i="3"/>
  <c r="BF175" i="3"/>
  <c r="BF181" i="3"/>
  <c r="BF183" i="3"/>
  <c r="BF186" i="3"/>
  <c r="BF187" i="3"/>
  <c r="BF191" i="3"/>
  <c r="BF192" i="3"/>
  <c r="BF197" i="3"/>
  <c r="BF198" i="3"/>
  <c r="BF202" i="3"/>
  <c r="BF203" i="3"/>
  <c r="BF204" i="3"/>
  <c r="BF206" i="3"/>
  <c r="BF208" i="3"/>
  <c r="BF212" i="3"/>
  <c r="BF213" i="3"/>
  <c r="BF216" i="3"/>
  <c r="BF220" i="3"/>
  <c r="BF221" i="3"/>
  <c r="BF222" i="3"/>
  <c r="BF223" i="3"/>
  <c r="BF227" i="3"/>
  <c r="BF230" i="3"/>
  <c r="BF231" i="3"/>
  <c r="BF233" i="3"/>
  <c r="BF239" i="3"/>
  <c r="BF240" i="3"/>
  <c r="BF243" i="3"/>
  <c r="BF244" i="3"/>
  <c r="BF245" i="3"/>
  <c r="BF246" i="3"/>
  <c r="BF247" i="3"/>
  <c r="F92" i="3"/>
  <c r="BF140" i="3"/>
  <c r="BF142" i="3"/>
  <c r="BF144" i="3"/>
  <c r="BF147" i="3"/>
  <c r="BF148" i="3"/>
  <c r="BF149" i="3"/>
  <c r="BF151" i="3"/>
  <c r="BF152" i="3"/>
  <c r="BF155" i="3"/>
  <c r="BF156" i="3"/>
  <c r="BF157" i="3"/>
  <c r="BF159" i="3"/>
  <c r="BF160" i="3"/>
  <c r="BF163" i="3"/>
  <c r="BF166" i="3"/>
  <c r="BF169" i="3"/>
  <c r="BF173" i="3"/>
  <c r="BF177" i="3"/>
  <c r="BF180" i="3"/>
  <c r="BF182" i="3"/>
  <c r="BF184" i="3"/>
  <c r="BF188" i="3"/>
  <c r="BF189" i="3"/>
  <c r="BF190" i="3"/>
  <c r="BF193" i="3"/>
  <c r="BF194" i="3"/>
  <c r="BF195" i="3"/>
  <c r="BF196" i="3"/>
  <c r="BF199" i="3"/>
  <c r="BF201" i="3"/>
  <c r="BF205" i="3"/>
  <c r="BF207" i="3"/>
  <c r="BF209" i="3"/>
  <c r="BF210" i="3"/>
  <c r="BF211" i="3"/>
  <c r="BF214" i="3"/>
  <c r="BF215" i="3"/>
  <c r="BF217" i="3"/>
  <c r="BF219" i="3"/>
  <c r="BF224" i="3"/>
  <c r="BF225" i="3"/>
  <c r="BF226" i="3"/>
  <c r="BF228" i="3"/>
  <c r="BF229" i="3"/>
  <c r="BF232" i="3"/>
  <c r="BF234" i="3"/>
  <c r="BF235" i="3"/>
  <c r="BF236" i="3"/>
  <c r="BF237" i="3"/>
  <c r="BF238" i="3"/>
  <c r="BF241" i="3"/>
  <c r="BF242" i="3"/>
  <c r="BF248" i="3"/>
  <c r="BF249" i="3"/>
  <c r="BF250" i="3"/>
  <c r="F92" i="2"/>
  <c r="J130" i="2"/>
  <c r="J133" i="2"/>
  <c r="BF139" i="2"/>
  <c r="BF142" i="2"/>
  <c r="BF143" i="2"/>
  <c r="BF146" i="2"/>
  <c r="BF147" i="2"/>
  <c r="BF148" i="2"/>
  <c r="BF149" i="2"/>
  <c r="BF151" i="2"/>
  <c r="BF152" i="2"/>
  <c r="BF154" i="2"/>
  <c r="BF155" i="2"/>
  <c r="BF156" i="2"/>
  <c r="BF158" i="2"/>
  <c r="BF159" i="2"/>
  <c r="BF160" i="2"/>
  <c r="BF161" i="2"/>
  <c r="BF164" i="2"/>
  <c r="BF165" i="2"/>
  <c r="BF166" i="2"/>
  <c r="BF167" i="2"/>
  <c r="BF168" i="2"/>
  <c r="BF169" i="2"/>
  <c r="BF170" i="2"/>
  <c r="BF171" i="2"/>
  <c r="BF172" i="2"/>
  <c r="BF182" i="2"/>
  <c r="BF183" i="2"/>
  <c r="BF188" i="2"/>
  <c r="BF189" i="2"/>
  <c r="BF190" i="2"/>
  <c r="BF192" i="2"/>
  <c r="BF193" i="2"/>
  <c r="BF194" i="2"/>
  <c r="BF197" i="2"/>
  <c r="BF203" i="2"/>
  <c r="BF204" i="2"/>
  <c r="BF213" i="2"/>
  <c r="BF215" i="2"/>
  <c r="BF216" i="2"/>
  <c r="BF217" i="2"/>
  <c r="BF221" i="2"/>
  <c r="BF239" i="2"/>
  <c r="BF243" i="2"/>
  <c r="BF245" i="2"/>
  <c r="BF253" i="2"/>
  <c r="BF256" i="2"/>
  <c r="BF258" i="2"/>
  <c r="BF259" i="2"/>
  <c r="BF262" i="2"/>
  <c r="BF263" i="2"/>
  <c r="BF264" i="2"/>
  <c r="BF267" i="2"/>
  <c r="BF268" i="2"/>
  <c r="BF272" i="2"/>
  <c r="BF273" i="2"/>
  <c r="BF276" i="2"/>
  <c r="BF279" i="2"/>
  <c r="BF284" i="2"/>
  <c r="BF285" i="2"/>
  <c r="BF291" i="2"/>
  <c r="BF293" i="2"/>
  <c r="BF296" i="2"/>
  <c r="BF297" i="2"/>
  <c r="BF301" i="2"/>
  <c r="BF302" i="2"/>
  <c r="BF303" i="2"/>
  <c r="BF305" i="2"/>
  <c r="BF307" i="2"/>
  <c r="BF309" i="2"/>
  <c r="BF310" i="2"/>
  <c r="BF312" i="2"/>
  <c r="BF319" i="2"/>
  <c r="BF322" i="2"/>
  <c r="E85" i="2"/>
  <c r="BF140" i="2"/>
  <c r="BF141" i="2"/>
  <c r="BF144" i="2"/>
  <c r="BF145" i="2"/>
  <c r="BF150" i="2"/>
  <c r="BF157" i="2"/>
  <c r="BF163" i="2"/>
  <c r="BF174" i="2"/>
  <c r="BF175" i="2"/>
  <c r="BF176" i="2"/>
  <c r="BF177" i="2"/>
  <c r="BF178" i="2"/>
  <c r="BF179" i="2"/>
  <c r="BF180" i="2"/>
  <c r="BF181" i="2"/>
  <c r="BF184" i="2"/>
  <c r="BF185" i="2"/>
  <c r="BF186" i="2"/>
  <c r="BF191" i="2"/>
  <c r="BF196" i="2"/>
  <c r="BF198" i="2"/>
  <c r="BF199" i="2"/>
  <c r="BF200" i="2"/>
  <c r="BF201" i="2"/>
  <c r="BF202" i="2"/>
  <c r="BF205" i="2"/>
  <c r="BF206" i="2"/>
  <c r="BF207" i="2"/>
  <c r="BF208" i="2"/>
  <c r="BF209" i="2"/>
  <c r="BF211" i="2"/>
  <c r="BF212" i="2"/>
  <c r="BF214" i="2"/>
  <c r="BF218" i="2"/>
  <c r="BF219" i="2"/>
  <c r="BF220" i="2"/>
  <c r="BF222" i="2"/>
  <c r="BF223" i="2"/>
  <c r="BF224" i="2"/>
  <c r="BF225" i="2"/>
  <c r="BF226" i="2"/>
  <c r="BF227" i="2"/>
  <c r="BF229" i="2"/>
  <c r="BF232" i="2"/>
  <c r="BF233" i="2"/>
  <c r="BF234" i="2"/>
  <c r="BF235" i="2"/>
  <c r="BF236" i="2"/>
  <c r="BF237" i="2"/>
  <c r="BF238" i="2"/>
  <c r="BF240" i="2"/>
  <c r="BF241" i="2"/>
  <c r="BF242" i="2"/>
  <c r="BF246" i="2"/>
  <c r="BF247" i="2"/>
  <c r="BF248" i="2"/>
  <c r="BF249" i="2"/>
  <c r="BF250" i="2"/>
  <c r="BF251" i="2"/>
  <c r="BF252" i="2"/>
  <c r="BF254" i="2"/>
  <c r="BF255" i="2"/>
  <c r="BF260" i="2"/>
  <c r="BF261" i="2"/>
  <c r="BF265" i="2"/>
  <c r="BF266" i="2"/>
  <c r="BF269" i="2"/>
  <c r="BF270" i="2"/>
  <c r="BF271" i="2"/>
  <c r="BF275" i="2"/>
  <c r="BF277" i="2"/>
  <c r="BF278" i="2"/>
  <c r="BF281" i="2"/>
  <c r="BF282" i="2"/>
  <c r="BF283" i="2"/>
  <c r="BF286" i="2"/>
  <c r="BF287" i="2"/>
  <c r="BF288" i="2"/>
  <c r="BF289" i="2"/>
  <c r="BF290" i="2"/>
  <c r="BF292" i="2"/>
  <c r="BF295" i="2"/>
  <c r="BF298" i="2"/>
  <c r="BF299" i="2"/>
  <c r="BF304" i="2"/>
  <c r="BF306" i="2"/>
  <c r="BF311" i="2"/>
  <c r="BF313" i="2"/>
  <c r="BF315" i="2"/>
  <c r="BF316" i="2"/>
  <c r="BF317" i="2"/>
  <c r="BF318" i="2"/>
  <c r="BF321" i="2"/>
  <c r="F36" i="2"/>
  <c r="BC95" i="1" s="1"/>
  <c r="F33" i="2"/>
  <c r="AZ95" i="1" s="1"/>
  <c r="F35" i="2"/>
  <c r="BB95" i="1" s="1"/>
  <c r="F37" i="3"/>
  <c r="BD96" i="1" s="1"/>
  <c r="J33" i="3"/>
  <c r="AV96" i="1" s="1"/>
  <c r="F36" i="3"/>
  <c r="BC96" i="1" s="1"/>
  <c r="F33" i="4"/>
  <c r="AZ97" i="1" s="1"/>
  <c r="F36" i="4"/>
  <c r="BC97" i="1" s="1"/>
  <c r="F35" i="4"/>
  <c r="BB97" i="1" s="1"/>
  <c r="F37" i="5"/>
  <c r="BD98" i="1" s="1"/>
  <c r="F36" i="5"/>
  <c r="BC98" i="1" s="1"/>
  <c r="F33" i="6"/>
  <c r="AZ99" i="1" s="1"/>
  <c r="F37" i="6"/>
  <c r="BD99" i="1" s="1"/>
  <c r="J33" i="2"/>
  <c r="AV95" i="1" s="1"/>
  <c r="F37" i="2"/>
  <c r="BD95" i="1" s="1"/>
  <c r="F33" i="3"/>
  <c r="AZ96" i="1" s="1"/>
  <c r="F35" i="3"/>
  <c r="BB96" i="1" s="1"/>
  <c r="J33" i="4"/>
  <c r="AV97" i="1" s="1"/>
  <c r="F37" i="4"/>
  <c r="BD97" i="1" s="1"/>
  <c r="F33" i="5"/>
  <c r="AZ98" i="1" s="1"/>
  <c r="F35" i="5"/>
  <c r="BB98" i="1" s="1"/>
  <c r="J33" i="5"/>
  <c r="AV98" i="1" s="1"/>
  <c r="F35" i="6"/>
  <c r="BB99" i="1" s="1"/>
  <c r="J33" i="6"/>
  <c r="AV99" i="1" s="1"/>
  <c r="F36" i="6"/>
  <c r="BC99" i="1" s="1"/>
  <c r="R120" i="6" l="1"/>
  <c r="BK119" i="5"/>
  <c r="J119" i="5" s="1"/>
  <c r="J97" i="5" s="1"/>
  <c r="T122" i="4"/>
  <c r="T121" i="4" s="1"/>
  <c r="P121" i="6"/>
  <c r="P120" i="6" s="1"/>
  <c r="AU99" i="1" s="1"/>
  <c r="P178" i="3"/>
  <c r="T128" i="3"/>
  <c r="P230" i="2"/>
  <c r="T137" i="2"/>
  <c r="P128" i="3"/>
  <c r="P127" i="3" s="1"/>
  <c r="AU96" i="1" s="1"/>
  <c r="R230" i="2"/>
  <c r="R137" i="2"/>
  <c r="R136" i="2"/>
  <c r="P122" i="4"/>
  <c r="P121" i="4"/>
  <c r="AU97" i="1" s="1"/>
  <c r="T121" i="6"/>
  <c r="T120" i="6" s="1"/>
  <c r="R122" i="4"/>
  <c r="R121" i="4" s="1"/>
  <c r="T178" i="3"/>
  <c r="T230" i="2"/>
  <c r="P137" i="2"/>
  <c r="R178" i="3"/>
  <c r="R128" i="3"/>
  <c r="R127" i="3" s="1"/>
  <c r="BK230" i="2"/>
  <c r="J230" i="2" s="1"/>
  <c r="J106" i="2" s="1"/>
  <c r="BK128" i="3"/>
  <c r="J128" i="3" s="1"/>
  <c r="J97" i="3" s="1"/>
  <c r="BK178" i="3"/>
  <c r="J178" i="3" s="1"/>
  <c r="J103" i="3" s="1"/>
  <c r="BK137" i="2"/>
  <c r="J137" i="2" s="1"/>
  <c r="J97" i="2" s="1"/>
  <c r="BK121" i="6"/>
  <c r="J121" i="6" s="1"/>
  <c r="J97" i="6" s="1"/>
  <c r="BK118" i="5"/>
  <c r="J118" i="5"/>
  <c r="J30" i="5" s="1"/>
  <c r="AG98" i="1" s="1"/>
  <c r="BK121" i="4"/>
  <c r="J121" i="4" s="1"/>
  <c r="J96" i="4" s="1"/>
  <c r="J34" i="2"/>
  <c r="AW95" i="1" s="1"/>
  <c r="AT95" i="1" s="1"/>
  <c r="J34" i="3"/>
  <c r="AW96" i="1" s="1"/>
  <c r="AT96" i="1" s="1"/>
  <c r="F34" i="4"/>
  <c r="BA97" i="1" s="1"/>
  <c r="F34" i="5"/>
  <c r="BA98" i="1" s="1"/>
  <c r="BB94" i="1"/>
  <c r="W31" i="1" s="1"/>
  <c r="BC94" i="1"/>
  <c r="AY94" i="1" s="1"/>
  <c r="F34" i="6"/>
  <c r="BA99" i="1" s="1"/>
  <c r="AZ94" i="1"/>
  <c r="W29" i="1" s="1"/>
  <c r="F34" i="2"/>
  <c r="BA95" i="1" s="1"/>
  <c r="F34" i="3"/>
  <c r="BA96" i="1" s="1"/>
  <c r="J34" i="4"/>
  <c r="AW97" i="1" s="1"/>
  <c r="AT97" i="1" s="1"/>
  <c r="J34" i="5"/>
  <c r="AW98" i="1" s="1"/>
  <c r="AT98" i="1" s="1"/>
  <c r="J34" i="6"/>
  <c r="AW99" i="1" s="1"/>
  <c r="AT99" i="1" s="1"/>
  <c r="BD94" i="1"/>
  <c r="W33" i="1" s="1"/>
  <c r="P136" i="2" l="1"/>
  <c r="AU95" i="1" s="1"/>
  <c r="T136" i="2"/>
  <c r="T127" i="3"/>
  <c r="BK136" i="2"/>
  <c r="J136" i="2" s="1"/>
  <c r="J96" i="2" s="1"/>
  <c r="BK127" i="3"/>
  <c r="J127" i="3"/>
  <c r="J96" i="3" s="1"/>
  <c r="BK120" i="6"/>
  <c r="J120" i="6" s="1"/>
  <c r="J96" i="6" s="1"/>
  <c r="AN98" i="1"/>
  <c r="J96" i="5"/>
  <c r="J39" i="5"/>
  <c r="AU94" i="1"/>
  <c r="J30" i="4"/>
  <c r="AG97" i="1" s="1"/>
  <c r="BA94" i="1"/>
  <c r="W30" i="1" s="1"/>
  <c r="W32" i="1"/>
  <c r="AX94" i="1"/>
  <c r="AV94" i="1"/>
  <c r="AK29" i="1" s="1"/>
  <c r="J39" i="4" l="1"/>
  <c r="AN97" i="1"/>
  <c r="J30" i="6"/>
  <c r="AG99" i="1" s="1"/>
  <c r="J30" i="2"/>
  <c r="AG95" i="1" s="1"/>
  <c r="J30" i="3"/>
  <c r="AG96" i="1" s="1"/>
  <c r="AW94" i="1"/>
  <c r="AK30" i="1" s="1"/>
  <c r="J39" i="6" l="1"/>
  <c r="J39" i="2"/>
  <c r="J39" i="3"/>
  <c r="AN95" i="1"/>
  <c r="AN96" i="1"/>
  <c r="AN99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<sst xmlns="http://schemas.openxmlformats.org/spreadsheetml/2006/main" count="6673" uniqueCount="1574">
  <si>
    <t>Export Komplet</t>
  </si>
  <si>
    <t/>
  </si>
  <si>
    <t>2.0</t>
  </si>
  <si>
    <t>False</t>
  </si>
  <si>
    <t>{d93c93f2-1287-47fa-8692-3c0fd530ac32}</t>
  </si>
  <si>
    <t>&gt;&gt;  skryté stĺpce  &lt;&lt;</t>
  </si>
  <si>
    <t>0,001</t>
  </si>
  <si>
    <t>20</t>
  </si>
  <si>
    <t>0,01</t>
  </si>
  <si>
    <t>REKAPITULÁCIA STAVBY</t>
  </si>
  <si>
    <t>v ---  nižšie sa nachádzajú doplnkové a pomocné údaje k zostavám  --- v</t>
  </si>
  <si>
    <t>Kód:</t>
  </si>
  <si>
    <t>2144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</si>
  <si>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</si>
  <si>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</si>
  <si>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</si>
  <si>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</si>
  <si>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</si>
  <si>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</si>
  <si>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</si>
  <si>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25. 5. 2022</t>
  </si>
  <si>
    <t>Objednávateľ:</t>
  </si>
  <si>
    <t>IČO:</t>
  </si>
  <si>
    <t>Obec Bučany</t>
  </si>
  <si>
    <t>IČ DPH:</t>
  </si>
  <si>
    <t>Zhotoviteľ:</t>
  </si>
  <si>
    <t xml:space="preserve"> </t>
  </si>
  <si>
    <t>Projektant:</t>
  </si>
  <si>
    <t>Ing. Juraj Kobza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</si>
  <si>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</si>
  <si>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</si>
  <si>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</si>
  <si>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</si>
  <si>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</si>
  <si>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</si>
  <si>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</si>
  <si>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</si>
  <si>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</si>
  <si>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</si>
  <si>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</si>
  <si>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</si>
  <si>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</si>
  <si>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</si>
  <si>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</si>
  <si>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</si>
  <si>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</si>
  <si>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</si>
  <si>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</si>
  <si>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</si>
  <si>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</si>
  <si>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</si>
  <si>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</si>
  <si>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</si>
  <si>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</si>
  <si>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</si>
  <si>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</si>
  <si>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</si>
  <si>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</si>
  <si>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</si>
  <si>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</si>
  <si>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</si>
  <si>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</si>
  <si>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</si>
  <si>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</si>
  <si>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</si>
  <si>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</si>
  <si>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</si>
  <si>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</si>
  <si>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</si>
  <si>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</si>
  <si>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</si>
  <si>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</si>
  <si>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</si>
  <si>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</si>
  <si>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</si>
  <si>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</si>
  <si>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</si>
  <si>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Stavebná časť</t>
  </si>
  <si>
    <t>STA</t>
  </si>
  <si>
    <t>1</t>
  </si>
  <si>
    <t>{a4eb81ae-9802-4afe-9dab-974fe4ec39db}</t>
  </si>
  <si>
    <t>03</t>
  </si>
  <si>
    <t>ZTI</t>
  </si>
  <si>
    <t>{a19c9592-b01e-42c5-9418-54ee3d9c372c}</t>
  </si>
  <si>
    <t>04</t>
  </si>
  <si>
    <t>Ústredné vykurovanie</t>
  </si>
  <si>
    <t>{d1d29a5f-da46-4b61-82a4-f0609474855e}</t>
  </si>
  <si>
    <t>05</t>
  </si>
  <si>
    <t>VZT</t>
  </si>
  <si>
    <t>{90612179-9b2c-4491-9887-e51402301c40}</t>
  </si>
  <si>
    <t>06</t>
  </si>
  <si>
    <t>Elektroinštalácia</t>
  </si>
  <si>
    <t>{c79934c7-3397-4f4b-89c5-cdbe04d8b37e}</t>
  </si>
  <si>
    <t>KRYCÍ LIST ROZPOČTU</t>
  </si>
  <si>
    <t>Objekt: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</si>
  <si>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</si>
  <si>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</si>
  <si>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</si>
  <si>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</si>
  <si>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</si>
  <si>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</si>
  <si>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</si>
  <si>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</si>
  <si>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</si>
  <si>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</si>
  <si>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</si>
  <si>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</si>
  <si>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</si>
  <si>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</si>
  <si>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</si>
  <si>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</si>
  <si>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</si>
  <si>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</si>
  <si>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</si>
  <si>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</si>
  <si>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</si>
  <si>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</si>
  <si>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</si>
  <si>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</si>
  <si>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Obklady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</si>
  <si>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</si>
  <si>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</si>
  <si>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</si>
  <si>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</si>
  <si>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</si>
  <si>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</si>
  <si>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</si>
  <si>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</si>
  <si>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</si>
  <si>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</si>
  <si>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</si>
  <si>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</si>
  <si>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</si>
  <si>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</si>
  <si>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</si>
  <si>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</si>
  <si>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</si>
  <si>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</si>
  <si>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112104122.S</t>
  </si>
  <si>
    <t>Odstraňovanie stromu postupným zrezávaním bez postupného spúšťania koruny a kmeňa, priemeru nad 200 do 300 mm</t>
  </si>
  <si>
    <t>ks</t>
  </si>
  <si>
    <t>16</t>
  </si>
  <si>
    <t>2</t>
  </si>
  <si>
    <t>1671654238</t>
  </si>
  <si>
    <t>112201012.S</t>
  </si>
  <si>
    <t>Odstránenie pňa ručne, priemeru nad 200 do 300 mm v rovine a na svahu do 1:5</t>
  </si>
  <si>
    <t>4</t>
  </si>
  <si>
    <t>-1205530255</t>
  </si>
  <si>
    <t>3</t>
  </si>
  <si>
    <t>113107131.S</t>
  </si>
  <si>
    <t>Odstránenie krytu v ploche do 200 m2 z betónu prostého, hr. vrstvy do 150 mm,  -0,22500t</t>
  </si>
  <si>
    <t>m2</t>
  </si>
  <si>
    <t>-1976948218</t>
  </si>
  <si>
    <t>113107142.S</t>
  </si>
  <si>
    <t>Odstránenie krytu asfaltového v ploche do 200 m2, hr. nad 50 do 100 mm,  -0,18100t</t>
  </si>
  <si>
    <t>1057924873</t>
  </si>
  <si>
    <t>5</t>
  </si>
  <si>
    <t>121101111.S</t>
  </si>
  <si>
    <t>Odstránenie ornice s vodor. premiestn. na hromady, so zložením na vzdialenosť do 100 m a do 100m3</t>
  </si>
  <si>
    <t>m3</t>
  </si>
  <si>
    <t>-30923849</t>
  </si>
  <si>
    <t>6</t>
  </si>
  <si>
    <t>132201101.S</t>
  </si>
  <si>
    <t>Výkop ryhy do šírky 600 mm v horn.3 do 100 m3</t>
  </si>
  <si>
    <t>-1350182462</t>
  </si>
  <si>
    <t>7</t>
  </si>
  <si>
    <t>132201109.S</t>
  </si>
  <si>
    <t>Príplatok k cene za lepivosť pri hĺbení rýh šírky do 600 mm zapažených i nezapažených s urovnaním dna v hornine 3</t>
  </si>
  <si>
    <t>790658824</t>
  </si>
  <si>
    <t>8</t>
  </si>
  <si>
    <t>162401411.S</t>
  </si>
  <si>
    <t>Vodorovné premiestnenie konárov stromov nad 100 do 300 mm do 3000 m</t>
  </si>
  <si>
    <t>1434758779</t>
  </si>
  <si>
    <t>9</t>
  </si>
  <si>
    <t>162501102.S</t>
  </si>
  <si>
    <t>Vodorovné premiestnenie výkopku po spevnenej ceste z horniny tr.1-4, do 100 m3 na vzdialenosť do 3000 m</t>
  </si>
  <si>
    <t>435354764</t>
  </si>
  <si>
    <t>10</t>
  </si>
  <si>
    <t>162501105.S</t>
  </si>
  <si>
    <t>Vodorovné premiestnenie výkopku po spevnenej ceste z horniny tr.1-4, do 100 m3, príplatok k cene za každých ďalšich a začatých 1000 m</t>
  </si>
  <si>
    <t>-1641480058</t>
  </si>
  <si>
    <t>11</t>
  </si>
  <si>
    <t>162501411.S</t>
  </si>
  <si>
    <t>Vodorovné premiestnenie kmeňov nad 100 do 300 mm do 3000 m</t>
  </si>
  <si>
    <t>-113432134</t>
  </si>
  <si>
    <t>12</t>
  </si>
  <si>
    <t>162601411.S</t>
  </si>
  <si>
    <t>Vodorovné premiestnenie pňov nad 100 do 300 mm do 3000 m</t>
  </si>
  <si>
    <t>1408738765</t>
  </si>
  <si>
    <t>13</t>
  </si>
  <si>
    <t>171201201.S</t>
  </si>
  <si>
    <t>Uloženie sypaniny na skládky do 100 m3</t>
  </si>
  <si>
    <t>-575689856</t>
  </si>
  <si>
    <t>14</t>
  </si>
  <si>
    <t>171209002.S</t>
  </si>
  <si>
    <t>Poplatok za skladovanie - zemina a kamenivo (17 05) ostatné</t>
  </si>
  <si>
    <t>t</t>
  </si>
  <si>
    <t>166864995</t>
  </si>
  <si>
    <t>Zakladanie</t>
  </si>
  <si>
    <t>15</t>
  </si>
  <si>
    <t>215901101.S</t>
  </si>
  <si>
    <t>Zhutnenie podložia z rastlej horniny 1 až 4 pod násypy, z hornina súdržných do 92 % PS a nesúdržných</t>
  </si>
  <si>
    <t>-479933646</t>
  </si>
  <si>
    <t>273321312.S</t>
  </si>
  <si>
    <t>Betón základových dosiek, železový (bez výstuže), tr. C 20/25</t>
  </si>
  <si>
    <t>-1208416828</t>
  </si>
  <si>
    <t>17</t>
  </si>
  <si>
    <t>273351215.S</t>
  </si>
  <si>
    <t>Debnenie stien základových dosiek, zhotovenie-dielce</t>
  </si>
  <si>
    <t>-1608293527</t>
  </si>
  <si>
    <t>18</t>
  </si>
  <si>
    <t>273351216.S</t>
  </si>
  <si>
    <t>Debnenie stien základových dosiek, odstránenie-dielce</t>
  </si>
  <si>
    <t>563678933</t>
  </si>
  <si>
    <t>19</t>
  </si>
  <si>
    <t>273362442.S</t>
  </si>
  <si>
    <t>Výstuž základových dosiek zo zvár. sietí KARI, priemer drôtu 8/8 mm, veľkosť oka 150x150 mm</t>
  </si>
  <si>
    <t>-624028715</t>
  </si>
  <si>
    <t>274271041.S</t>
  </si>
  <si>
    <t>Murivo základových pásov (m3) z betónových debniacich tvárnic s betónovou výplňou C 16/20 hrúbky 300 mm</t>
  </si>
  <si>
    <t>-2004511561</t>
  </si>
  <si>
    <t>21</t>
  </si>
  <si>
    <t>274313612.S</t>
  </si>
  <si>
    <t>Betón základových pásov, prostý tr. C 20/25</t>
  </si>
  <si>
    <t>-113064362</t>
  </si>
  <si>
    <t>22</t>
  </si>
  <si>
    <t>274361825.S</t>
  </si>
  <si>
    <t>Výstuž pre murivo základových pásov z betónových debniacich tvárnic s betónovou výplňou z ocele B500 (10505)</t>
  </si>
  <si>
    <t>460553591</t>
  </si>
  <si>
    <t>Zvislé a kompletné konštrukcie</t>
  </si>
  <si>
    <t>23</t>
  </si>
  <si>
    <t>311233141.S</t>
  </si>
  <si>
    <t>Murivo nosné (m3) z tehál pálených dierovaných brúsených na pero a drážku hrúbky 300 mm, na maltu pre tenké škáry</t>
  </si>
  <si>
    <t>-1569254770</t>
  </si>
  <si>
    <t>24</t>
  </si>
  <si>
    <t>312233361.S</t>
  </si>
  <si>
    <t>Murivo výplňové (m3) z tehál pálených dierovaných brúsených tepelnoizolačných na pero a drážku hrúbky 250 mm, na maltu pre tenké škáry</t>
  </si>
  <si>
    <t>-475196849</t>
  </si>
  <si>
    <t>25</t>
  </si>
  <si>
    <t>317162102</t>
  </si>
  <si>
    <t>Keramický predpätý preklad POROTHERM KPP 12, šírky 120 mm, výšky 65 mm, dĺžky 1250 mm</t>
  </si>
  <si>
    <t>1569731374</t>
  </si>
  <si>
    <t>26</t>
  </si>
  <si>
    <t>317162132</t>
  </si>
  <si>
    <t>Keramický preklad POROTHERM KPP 7, šírky 70 mm, výšky 238 mm, dĺžky 1250 mm</t>
  </si>
  <si>
    <t>-1890649948</t>
  </si>
  <si>
    <t>27</t>
  </si>
  <si>
    <t>342240141.S</t>
  </si>
  <si>
    <t>Priečky z tehál pálených dierovaných brúsených na pero a drážku hrúbky 115 mm, na maltu pre tenké škáry</t>
  </si>
  <si>
    <t>-2095280824</t>
  </si>
  <si>
    <t>28</t>
  </si>
  <si>
    <t>342241161.S</t>
  </si>
  <si>
    <t>Akustické priečky z tehál pálených dierovaných brúsených hrúbky 190 mm, na maltu pre tenké škáry</t>
  </si>
  <si>
    <t>-1163067089</t>
  </si>
  <si>
    <t>29</t>
  </si>
  <si>
    <t>345321414.S</t>
  </si>
  <si>
    <t>Betón múrikov parapetných, atikových, schodiskových, zábradelných, železový (bez výstuže) tr. C 20/25</t>
  </si>
  <si>
    <t>-1109854252</t>
  </si>
  <si>
    <t>30</t>
  </si>
  <si>
    <t>345351101.S</t>
  </si>
  <si>
    <t>Debnenie múrikov parapet., atik., zábradl., plnostenných- zhotovenie</t>
  </si>
  <si>
    <t>-1074098606</t>
  </si>
  <si>
    <t>31</t>
  </si>
  <si>
    <t>345351102.S</t>
  </si>
  <si>
    <t>Debnenie múrikov parapet., atik., zábradl., plnostenných- odstránenie</t>
  </si>
  <si>
    <t>-1408892087</t>
  </si>
  <si>
    <t>32</t>
  </si>
  <si>
    <t>345361821.S</t>
  </si>
  <si>
    <t>Výstuž múrikov parapet., atik., schodisk., zábradl., z betonárskej ocele B500 (10505)</t>
  </si>
  <si>
    <t>-207653781</t>
  </si>
  <si>
    <t>Vodorovné konštrukcie</t>
  </si>
  <si>
    <t>33</t>
  </si>
  <si>
    <t>411121039.S</t>
  </si>
  <si>
    <t>Polomontovaný strop PRESCOT zo ŽB nosníkov  a betónových stropných vložiek výšky nad 150 do 200 mm, s podoprením a dobetónovaním medzi vložkami (bez výstuže)</t>
  </si>
  <si>
    <t>-198203672</t>
  </si>
  <si>
    <t>34</t>
  </si>
  <si>
    <t>411201051.S</t>
  </si>
  <si>
    <t>Nadbetonávka polomontovaných stropov betónom C 20/25 hrúbky 40 mm</t>
  </si>
  <si>
    <t>1436261482</t>
  </si>
  <si>
    <t>35</t>
  </si>
  <si>
    <t>411362422.S</t>
  </si>
  <si>
    <t>Výstuž stropov doskových, trámových, vložkových, konzolových, balkónových, zo sietí KARI, priemer drôtu 6/6 mm, veľkosť oka 150x150 mm</t>
  </si>
  <si>
    <t>672887077</t>
  </si>
  <si>
    <t>36</t>
  </si>
  <si>
    <t>417321414.S</t>
  </si>
  <si>
    <t>Betón stužujúcich pásov a vencov železový tr. C 20/25</t>
  </si>
  <si>
    <t>-922388561</t>
  </si>
  <si>
    <t>37</t>
  </si>
  <si>
    <t>417351115.S</t>
  </si>
  <si>
    <t>Debnenie bočníc stužujúcich pásov a vencov vrátane vzpier zhotovenie</t>
  </si>
  <si>
    <t>-1585770328</t>
  </si>
  <si>
    <t>38</t>
  </si>
  <si>
    <t>417351116.S</t>
  </si>
  <si>
    <t>Debnenie bočníc stužujúcich pásov a vencov vrátane vzpier odstránenie</t>
  </si>
  <si>
    <t>-1681592281</t>
  </si>
  <si>
    <t>39</t>
  </si>
  <si>
    <t>417361821.S</t>
  </si>
  <si>
    <t>Výstuž stužujúcich pásov a vencov z betonárskej ocele B500 (10505)</t>
  </si>
  <si>
    <t>-1964020740</t>
  </si>
  <si>
    <t>40</t>
  </si>
  <si>
    <t>417391151.S</t>
  </si>
  <si>
    <t>Montáž obkladu betónových konštrukcií vykonaný súčasne s betónovaním extrudovaným polystyrénom</t>
  </si>
  <si>
    <t>-1448670692</t>
  </si>
  <si>
    <t>41</t>
  </si>
  <si>
    <t>M</t>
  </si>
  <si>
    <t>283750000700.S</t>
  </si>
  <si>
    <t>Doska XPS hr. 50 mm, zateplenie soklov, suterénov, podláh</t>
  </si>
  <si>
    <t>1612042793</t>
  </si>
  <si>
    <t>42</t>
  </si>
  <si>
    <t>430321315.S</t>
  </si>
  <si>
    <t>Schodiskové konštrukcie, betón železový tr. C 20/25</t>
  </si>
  <si>
    <t>-32857942</t>
  </si>
  <si>
    <t>43</t>
  </si>
  <si>
    <t>430361821.S</t>
  </si>
  <si>
    <t>Výstuž schodiskových konštrukcií z betonárskej ocele B500 (10505)</t>
  </si>
  <si>
    <t>-484567343</t>
  </si>
  <si>
    <t>44</t>
  </si>
  <si>
    <t>434351141.S</t>
  </si>
  <si>
    <t>Debnenie stupňov na podstupňovej doske alebo na teréne pôdorysne priamočiarych zhotovenie</t>
  </si>
  <si>
    <t>1153466892</t>
  </si>
  <si>
    <t>45</t>
  </si>
  <si>
    <t>434351142.S</t>
  </si>
  <si>
    <t>Debnenie stupňov na podstupňovej doske alebo na teréne pôdorysne priamočiarych odstránenie</t>
  </si>
  <si>
    <t>1098659619</t>
  </si>
  <si>
    <t>Komunikácie</t>
  </si>
  <si>
    <t>46</t>
  </si>
  <si>
    <t>564760111.S</t>
  </si>
  <si>
    <t>Podklad alebo kryt z kameniva hrubého drveného veľ. 8-16 mm s rozprestretím a zhutnením hr. 200 mm</t>
  </si>
  <si>
    <t>877080570</t>
  </si>
  <si>
    <t>47</t>
  </si>
  <si>
    <t>564782111.S</t>
  </si>
  <si>
    <t>Podklad alebo kryt z kameniva hrubého drveného veľ. 32-63 mm (vibr.štrk) po zhut.hr. 300 mm</t>
  </si>
  <si>
    <t>-185213216</t>
  </si>
  <si>
    <t>48</t>
  </si>
  <si>
    <t>564861111.S</t>
  </si>
  <si>
    <t>Podklad zo štrkodrviny s rozprestretím a zhutnením, po zhutnení hr. 200 mm</t>
  </si>
  <si>
    <t>1627105671</t>
  </si>
  <si>
    <t>49</t>
  </si>
  <si>
    <t>596911141.S</t>
  </si>
  <si>
    <t>Kladenie betónovej zámkovej dlažby komunikácií pre peších hr. 60 mm pre peších do 50 m2 so zriadením lôžka z kameniva hr. 30 mm</t>
  </si>
  <si>
    <t>4130721</t>
  </si>
  <si>
    <t>50</t>
  </si>
  <si>
    <t>592460007700.S</t>
  </si>
  <si>
    <t>Dlažba betónová škárová, rozmer 200x165x60 mm, prírodná</t>
  </si>
  <si>
    <t>1420785028</t>
  </si>
  <si>
    <t>51</t>
  </si>
  <si>
    <t>596911221.S</t>
  </si>
  <si>
    <t>Kladenie betónovej zámkovej dlažby pozemných komunikácií hr. 80 mm pre peších do 50 m2 so zriadením lôžka z kameniva hr. 50 mm</t>
  </si>
  <si>
    <t>-1305679986</t>
  </si>
  <si>
    <t>52</t>
  </si>
  <si>
    <t>592460008500.S</t>
  </si>
  <si>
    <t>Dlažba betónová škárová, rozmer 200x165x80 mm, prírodná</t>
  </si>
  <si>
    <t>-504671787</t>
  </si>
  <si>
    <t>Úpravy povrchov, podlahy, osadenie</t>
  </si>
  <si>
    <t>53</t>
  </si>
  <si>
    <t>611460151.S</t>
  </si>
  <si>
    <t>Príprava vnútorného podkladu stropov cementovým prednástrekom, hr. 3 mm</t>
  </si>
  <si>
    <t>-1126412393</t>
  </si>
  <si>
    <t>54</t>
  </si>
  <si>
    <t>611461136</t>
  </si>
  <si>
    <t>Vnútorná omietka stropov BAUMIT, vápennocementová, strojné miešanie, ručné nanášanie, MVR Uni, hr. 8 mm</t>
  </si>
  <si>
    <t>1758910876</t>
  </si>
  <si>
    <t>55</t>
  </si>
  <si>
    <t>612460151.S</t>
  </si>
  <si>
    <t>Príprava vnútorného podkladu stien cementovým prednástrekom, hr. 3 mm</t>
  </si>
  <si>
    <t>-1824013429</t>
  </si>
  <si>
    <t>56</t>
  </si>
  <si>
    <t>612465136</t>
  </si>
  <si>
    <t>Vnútorná omietka stien BAUMIT, vápennocementová, strojné miešanie, ručné nanášanie, MVR Uni, hr. 10 mm</t>
  </si>
  <si>
    <t>-307016995</t>
  </si>
  <si>
    <t>57</t>
  </si>
  <si>
    <t>622461032.S</t>
  </si>
  <si>
    <t>Vonkajšia omietka stien pastovitá silikátová roztieraná, hr. 1,5 mm</t>
  </si>
  <si>
    <t>-2002017216</t>
  </si>
  <si>
    <t>58</t>
  </si>
  <si>
    <t>625250241.S</t>
  </si>
  <si>
    <t>Kontaktný zatepľovací systém z bieleho EPS hr. 30 mm, zatĺkacie kotvy</t>
  </si>
  <si>
    <t>422288590</t>
  </si>
  <si>
    <t>59</t>
  </si>
  <si>
    <t>625250737.S</t>
  </si>
  <si>
    <t>Kontaktný zatepľovací systém z minerálnej vlny hr. 100 mm, zatĺkacie kotvy</t>
  </si>
  <si>
    <t>2142411686</t>
  </si>
  <si>
    <t>60</t>
  </si>
  <si>
    <t>631315661.S</t>
  </si>
  <si>
    <t>Mazanina z betónu prostého (m3) tr. C 20/25 hr.nad 120 do 240 mm</t>
  </si>
  <si>
    <t>-671232866</t>
  </si>
  <si>
    <t>61</t>
  </si>
  <si>
    <t>631319175.S</t>
  </si>
  <si>
    <t>Príplatok za strhnutie povrchu mazaniny latou pre hr. obidvoch vrstiev mazaniny nad 120 do 240 mm</t>
  </si>
  <si>
    <t>1019019295</t>
  </si>
  <si>
    <t>62</t>
  </si>
  <si>
    <t>631362442.S</t>
  </si>
  <si>
    <t>Výstuž mazanín z betónov (z kameniva) a z ľahkých betónov zo sietí KARI, priemer drôtu 8/8 mm, veľkosť oka 150x150 mm</t>
  </si>
  <si>
    <t>-1043640211</t>
  </si>
  <si>
    <t>63</t>
  </si>
  <si>
    <t>631501111.S</t>
  </si>
  <si>
    <t>Násyp s utlačením a urovnaním povrchu z kameniva ťaženého hrubého a drobného</t>
  </si>
  <si>
    <t>-35657769</t>
  </si>
  <si>
    <t>64</t>
  </si>
  <si>
    <t>632450285</t>
  </si>
  <si>
    <t>Cementová samonivelizačná stierka BAUMIT Nivello 10, triedy CT-C30-F7, hr. 5 mm</t>
  </si>
  <si>
    <t>1428260404</t>
  </si>
  <si>
    <t>65</t>
  </si>
  <si>
    <t>632455603</t>
  </si>
  <si>
    <t>Cementový poter BAUMIT Estrich, triedy CT-C20-F5, hr. 45 mm</t>
  </si>
  <si>
    <t>1182992454</t>
  </si>
  <si>
    <t>66</t>
  </si>
  <si>
    <t>632455604</t>
  </si>
  <si>
    <t>Cementový poter BAUMIT Estrich, triedy CT-C20-F5, hr. 50 mm</t>
  </si>
  <si>
    <t>394623544</t>
  </si>
  <si>
    <t>Ostatné konštrukcie a práce-búranie</t>
  </si>
  <si>
    <t>67</t>
  </si>
  <si>
    <t>916361113.S</t>
  </si>
  <si>
    <t>Osadenie cestného obrubníka betónového ležatého do lôžka z betónu prostého tr. C 20/25 s bočnou oporou</t>
  </si>
  <si>
    <t>m</t>
  </si>
  <si>
    <t>1231670169</t>
  </si>
  <si>
    <t>68</t>
  </si>
  <si>
    <t>592170002100.S</t>
  </si>
  <si>
    <t>Obrubník cestný, lxšxv 1000x100x200 mm, skosenie 15/15 mm</t>
  </si>
  <si>
    <t>-229559750</t>
  </si>
  <si>
    <t>69</t>
  </si>
  <si>
    <t>916561112.S</t>
  </si>
  <si>
    <t>Osadenie záhonového alebo parkového obrubníka betón., do lôžka z bet. pros. tr. C 16/20 s bočnou oporou</t>
  </si>
  <si>
    <t>1047392147</t>
  </si>
  <si>
    <t>70</t>
  </si>
  <si>
    <t>592170001800.S</t>
  </si>
  <si>
    <t>Obrubník parkový, lxšxv 1000x50x200 mm, prírodný</t>
  </si>
  <si>
    <t>-217482730</t>
  </si>
  <si>
    <t>71</t>
  </si>
  <si>
    <t>941941031.S</t>
  </si>
  <si>
    <t>Montáž lešenia ľahkého pracovného radového s podlahami šírky od 0,80 do 1,00 m, výšky do 10 m</t>
  </si>
  <si>
    <t>-974513546</t>
  </si>
  <si>
    <t>72</t>
  </si>
  <si>
    <t>941941191.S</t>
  </si>
  <si>
    <t>Príplatok za prvý a každý ďalší i začatý mesiac použitia lešenia ľahkého pracovného radového s podlahami šírky od 0,80 do 1,00 m, výšky do 10 m</t>
  </si>
  <si>
    <t>-1871388770</t>
  </si>
  <si>
    <t>73</t>
  </si>
  <si>
    <t>941941831.S</t>
  </si>
  <si>
    <t>Demontáž lešenia ľahkého pracovného radového s podlahami šírky nad 0,80 do 1,00 m, výšky do 10 m</t>
  </si>
  <si>
    <t>-1124410933</t>
  </si>
  <si>
    <t>74</t>
  </si>
  <si>
    <t>941955002.S</t>
  </si>
  <si>
    <t>Lešenie ľahké pracovné pomocné s výškou lešeňovej podlahy nad 1,20 do 1,90 m</t>
  </si>
  <si>
    <t>-566082010</t>
  </si>
  <si>
    <t>75</t>
  </si>
  <si>
    <t>952901111.S</t>
  </si>
  <si>
    <t>Vyčistenie budov pri výške podlaží do 4 m</t>
  </si>
  <si>
    <t>-1798892656</t>
  </si>
  <si>
    <t>76</t>
  </si>
  <si>
    <t>953945309.S</t>
  </si>
  <si>
    <t>Hliníkový soklový profil šírky 103 mm</t>
  </si>
  <si>
    <t>-1314392738</t>
  </si>
  <si>
    <t>77</t>
  </si>
  <si>
    <t>953945351.S</t>
  </si>
  <si>
    <t>Hliníkový rohový ochranný profil s integrovanou mriežkou</t>
  </si>
  <si>
    <t>1225019218</t>
  </si>
  <si>
    <t>78</t>
  </si>
  <si>
    <t>979082213.S</t>
  </si>
  <si>
    <t>Vodorovná doprava sutiny so zložením a hrubým urovnaním na vzdialenosť do 1 km</t>
  </si>
  <si>
    <t>-680642495</t>
  </si>
  <si>
    <t>79</t>
  </si>
  <si>
    <t>979082219.S</t>
  </si>
  <si>
    <t>Príplatok k cene za každý ďalší aj začatý 1 km nad 1 km pre vodorovnú dopravu sutiny</t>
  </si>
  <si>
    <t>-2096723355</t>
  </si>
  <si>
    <t>80</t>
  </si>
  <si>
    <t>979087212.S</t>
  </si>
  <si>
    <t>Nakladanie na dopravné prostriedky pre vodorovnú dopravu sutiny</t>
  </si>
  <si>
    <t>837359018</t>
  </si>
  <si>
    <t>81</t>
  </si>
  <si>
    <t>979089012.S</t>
  </si>
  <si>
    <t>Poplatok za skladovanie - betón, tehly, dlaždice (17 01) ostatné</t>
  </si>
  <si>
    <t>1938163935</t>
  </si>
  <si>
    <t>82</t>
  </si>
  <si>
    <t>9901r</t>
  </si>
  <si>
    <t>Montáž a dodávka betónový veľkoobjemový kvetináč 2400x600*600mm</t>
  </si>
  <si>
    <t>358681610</t>
  </si>
  <si>
    <t>83</t>
  </si>
  <si>
    <t>9901r1</t>
  </si>
  <si>
    <t>Montáž a dodávka betónový veľkoobjemový kvetináč 1000x600*600mm</t>
  </si>
  <si>
    <t>1599978837</t>
  </si>
  <si>
    <t>99</t>
  </si>
  <si>
    <t>Presun hmôt HSV</t>
  </si>
  <si>
    <t>84</t>
  </si>
  <si>
    <t>998011001.S</t>
  </si>
  <si>
    <t>Presun hmôt pre budovy (801, 803, 812), zvislá konštr. z tehál, tvárnic, z kovu výšky do 6 m</t>
  </si>
  <si>
    <t>-1053431462</t>
  </si>
  <si>
    <t>PSV</t>
  </si>
  <si>
    <t>Práce a dodávky PSV</t>
  </si>
  <si>
    <t>711</t>
  </si>
  <si>
    <t>Izolácie proti vode a vlhkosti</t>
  </si>
  <si>
    <t>85</t>
  </si>
  <si>
    <t>711111001.S</t>
  </si>
  <si>
    <t>Zhotovenie izolácie proti zemnej vlhkosti vodorovná náterom penetračným za studena</t>
  </si>
  <si>
    <t>-1144158292</t>
  </si>
  <si>
    <t>86</t>
  </si>
  <si>
    <t>711112001.S</t>
  </si>
  <si>
    <t>Zhotovenie  izolácie proti zemnej vlhkosti zvislá penetračným náterom za studena</t>
  </si>
  <si>
    <t>1459688686</t>
  </si>
  <si>
    <t>87</t>
  </si>
  <si>
    <t>246170000900.S</t>
  </si>
  <si>
    <t>Lak asfaltový penetračný</t>
  </si>
  <si>
    <t>-869942268</t>
  </si>
  <si>
    <t>88</t>
  </si>
  <si>
    <t>711113131.S</t>
  </si>
  <si>
    <t>Izolácie proti zemnej vlhkosti a povrchovej vode 2-zložkovou stierkou hydroizolačnou minerálnou pružnou hr. 2 mm na ploche vodorovnej</t>
  </si>
  <si>
    <t>575349612</t>
  </si>
  <si>
    <t>89</t>
  </si>
  <si>
    <t>711132107.S</t>
  </si>
  <si>
    <t>Zhotovenie izolácie proti zemnej vlhkosti nopovou fóloiu položenou voľne na ploche zvislej</t>
  </si>
  <si>
    <t>179483444</t>
  </si>
  <si>
    <t>90</t>
  </si>
  <si>
    <t>283230002700.S</t>
  </si>
  <si>
    <t>Nopová HDPE fólia hrúbky 0,5 mm, výška nopu 8 mm, proti zemnej vlhkosti s radónovou ochranou, pre spodnú stavbu</t>
  </si>
  <si>
    <t>-16521321</t>
  </si>
  <si>
    <t>91</t>
  </si>
  <si>
    <t>711141559.S</t>
  </si>
  <si>
    <t>Zhotovenie  izolácie proti zemnej vlhkosti a tlakovej vode vodorovná NAIP pritavením</t>
  </si>
  <si>
    <t>-1268059404</t>
  </si>
  <si>
    <t>92</t>
  </si>
  <si>
    <t>711142559.S</t>
  </si>
  <si>
    <t>Zhotovenie  izolácie proti zemnej vlhkosti a tlakovej vode zvislá NAIP pritavením</t>
  </si>
  <si>
    <t>-1870490002</t>
  </si>
  <si>
    <t>93</t>
  </si>
  <si>
    <t>628310000900.S</t>
  </si>
  <si>
    <t>Pás asfaltový s jemným posypom hr. 4,0 mm vystužený vložkou z umelohmotnej rohože</t>
  </si>
  <si>
    <t>-1354386147</t>
  </si>
  <si>
    <t>94</t>
  </si>
  <si>
    <t>711211501</t>
  </si>
  <si>
    <t>Jednozlož. hydroizolačná hmota CEMIX, kúpeľňová hydroizolácia dvojnásobná, ozn. I03 vodorová</t>
  </si>
  <si>
    <t>-1927324118</t>
  </si>
  <si>
    <t>95</t>
  </si>
  <si>
    <t>711212501</t>
  </si>
  <si>
    <t>Jednozlož. hydroizolačná hmota CEMIX, kúpeľňová hydroizolácia dvojnásobná, ozn. I03 zvislá</t>
  </si>
  <si>
    <t>-1636242666</t>
  </si>
  <si>
    <t>96</t>
  </si>
  <si>
    <t>998711201.S</t>
  </si>
  <si>
    <t>Presun hmôt pre izoláciu proti vode v objektoch výšky do 6 m</t>
  </si>
  <si>
    <t>%</t>
  </si>
  <si>
    <t>921449614</t>
  </si>
  <si>
    <t>712</t>
  </si>
  <si>
    <t>Izolácie striech, povlakové krytiny</t>
  </si>
  <si>
    <t>97</t>
  </si>
  <si>
    <t>712290010.S</t>
  </si>
  <si>
    <t>Zhotovenie parozábrany pre strechy ploché do 10°</t>
  </si>
  <si>
    <t>11122027</t>
  </si>
  <si>
    <t>98</t>
  </si>
  <si>
    <t>628420000100.S</t>
  </si>
  <si>
    <t>Pás asfaltový SBS s jemným posypom hr. 3,0 mm s kombinovanou vložkou samolepiaci modifikovaný</t>
  </si>
  <si>
    <t>1054075467</t>
  </si>
  <si>
    <t>712290011</t>
  </si>
  <si>
    <t>Extenzívna zelená strecha komplet vrstvy 1-5</t>
  </si>
  <si>
    <t>1246689715</t>
  </si>
  <si>
    <t>100</t>
  </si>
  <si>
    <t>712370070.S</t>
  </si>
  <si>
    <t>Zhotovenie povlakovej krytiny striech plochých do 10° PVC-P fóliou upevnenou prikotvením so zvarením spoju</t>
  </si>
  <si>
    <t>633900775</t>
  </si>
  <si>
    <t>101</t>
  </si>
  <si>
    <t>283220002000.S</t>
  </si>
  <si>
    <t>Hydroizolačná fólia PVC-P hr. 1,5 mm izolácia plochých striech</t>
  </si>
  <si>
    <t>1768472852</t>
  </si>
  <si>
    <t>102</t>
  </si>
  <si>
    <t>311970001500.S</t>
  </si>
  <si>
    <t>Vrut do dĺžky 150 mm na upevnenie do kombi dosiek</t>
  </si>
  <si>
    <t>2128200648</t>
  </si>
  <si>
    <t>103</t>
  </si>
  <si>
    <t>553430004700.S</t>
  </si>
  <si>
    <t>Lišta kútová z poplastovaného plechu pre ukončenie fólií z PVC š. 70 mm, dĺ. 2 m</t>
  </si>
  <si>
    <t>-340458879</t>
  </si>
  <si>
    <t>104</t>
  </si>
  <si>
    <t>712973232.S</t>
  </si>
  <si>
    <t>Detaily k PVC-P fóliam zaizolovanie kruhového prestupu 101 – 250 mm</t>
  </si>
  <si>
    <t>2056823589</t>
  </si>
  <si>
    <t>105</t>
  </si>
  <si>
    <t>712990040.S</t>
  </si>
  <si>
    <t>Položenie geotextílie vodorovne alebo zvislo na strechy ploché do 10°</t>
  </si>
  <si>
    <t>-907351259</t>
  </si>
  <si>
    <t>106</t>
  </si>
  <si>
    <t>693110004710.S</t>
  </si>
  <si>
    <t>Geotextília polypropylénová netkaná 400 g/m2</t>
  </si>
  <si>
    <t>-554921722</t>
  </si>
  <si>
    <t>107</t>
  </si>
  <si>
    <t>7129900401</t>
  </si>
  <si>
    <t>Položenie drenážnej vrstvy vodorovne</t>
  </si>
  <si>
    <t>197282921</t>
  </si>
  <si>
    <t>108</t>
  </si>
  <si>
    <t>693110001801</t>
  </si>
  <si>
    <t>Drenážna vrstva PETEXDREN</t>
  </si>
  <si>
    <t>-504435477</t>
  </si>
  <si>
    <t>713</t>
  </si>
  <si>
    <t>Izolácie tepelné</t>
  </si>
  <si>
    <t>109</t>
  </si>
  <si>
    <t>713120010.S</t>
  </si>
  <si>
    <t>Zakrývanie tepelnej izolácie podláh fóliou</t>
  </si>
  <si>
    <t>508836181</t>
  </si>
  <si>
    <t>110</t>
  </si>
  <si>
    <t>283230011400.S</t>
  </si>
  <si>
    <t>Krycia PE fólia hr. 0,12 mm</t>
  </si>
  <si>
    <t>-503868916</t>
  </si>
  <si>
    <t>111</t>
  </si>
  <si>
    <t>713122111.S</t>
  </si>
  <si>
    <t>Montáž tepelnej izolácie podláh polystyrénom, kladeným voľne v jednej vrstve</t>
  </si>
  <si>
    <t>-1377536150</t>
  </si>
  <si>
    <t>112</t>
  </si>
  <si>
    <t>283760002100</t>
  </si>
  <si>
    <t>Doska EPS Neofloor 150 hr. 100 mm, sivý penový polystyrén pre zateplenie podláh, ISOVER</t>
  </si>
  <si>
    <t>-809596133</t>
  </si>
  <si>
    <t>113</t>
  </si>
  <si>
    <t>713132211.S</t>
  </si>
  <si>
    <t>Montáž tepelnej izolácie podzemných stien a základov xps celoplošným prilepením</t>
  </si>
  <si>
    <t>1598274571</t>
  </si>
  <si>
    <t>114</t>
  </si>
  <si>
    <t>283750002500.S</t>
  </si>
  <si>
    <t>Doska XPS 300 hr. 160 mm, zakladanie stavieb, podlahy, obrátené ploché strechy</t>
  </si>
  <si>
    <t>385749869</t>
  </si>
  <si>
    <t>115</t>
  </si>
  <si>
    <t>713142160.S</t>
  </si>
  <si>
    <t>Montáž tepelnej izolácie striech plochých do 10° spádovými doskami z polystyrénu v jednej vrstve</t>
  </si>
  <si>
    <t>360626426</t>
  </si>
  <si>
    <t>116</t>
  </si>
  <si>
    <t>283760007400.S</t>
  </si>
  <si>
    <t>Doska spádová EPS 100 S grafitová pre vyspádovanie plochých striech</t>
  </si>
  <si>
    <t>836666957</t>
  </si>
  <si>
    <t>117</t>
  </si>
  <si>
    <t>713142250.S</t>
  </si>
  <si>
    <t>Montáž tepelnej izolácie striech plochých do 10° polystyrénom, dvojvrstvová kladenými voľne</t>
  </si>
  <si>
    <t>568986970</t>
  </si>
  <si>
    <t>118</t>
  </si>
  <si>
    <t>283720008100.S</t>
  </si>
  <si>
    <t>Doska EPS hr. 120 mm, pevnosť v tlaku 100 kPa, na zateplenie podláh a plochých striech</t>
  </si>
  <si>
    <t>-1878556296</t>
  </si>
  <si>
    <t>119</t>
  </si>
  <si>
    <t>283720008300.S</t>
  </si>
  <si>
    <t>Doska EPS hr. 160 mm, pevnosť v tlaku 100 kPa, na zateplenie podláh a plochých striech</t>
  </si>
  <si>
    <t>-110490689</t>
  </si>
  <si>
    <t>120</t>
  </si>
  <si>
    <t>283750002200.S</t>
  </si>
  <si>
    <t>Doska XPS 300 hr. 120 mm, zakladanie stavieb, podlahy, obrátené ploché strechy</t>
  </si>
  <si>
    <t>255460364</t>
  </si>
  <si>
    <t>121</t>
  </si>
  <si>
    <t>-1405246416</t>
  </si>
  <si>
    <t>122</t>
  </si>
  <si>
    <t>713144030.S</t>
  </si>
  <si>
    <t>Montáž tepelnej izolácie na atiku polystyrénom prikotvením</t>
  </si>
  <si>
    <t>677896556</t>
  </si>
  <si>
    <t>123</t>
  </si>
  <si>
    <t>283720006500.S</t>
  </si>
  <si>
    <t>Doska EPS hr. 100 mm, pevnosť v tlaku 70 kPa, do spodnej vrstvy v dvojvrstvovej skladbe plochých striech</t>
  </si>
  <si>
    <t>1634278639</t>
  </si>
  <si>
    <t>124</t>
  </si>
  <si>
    <t>998713201.S</t>
  </si>
  <si>
    <t>Presun hmôt pre izolácie tepelné v objektoch výšky do 6 m</t>
  </si>
  <si>
    <t>1776581573</t>
  </si>
  <si>
    <t>764</t>
  </si>
  <si>
    <t>Konštrukcie klampiarske</t>
  </si>
  <si>
    <t>125</t>
  </si>
  <si>
    <t>764421560.S</t>
  </si>
  <si>
    <t>Oplechovanie ríms, balkónov, terás z poplastovaného plechu, r.š. 500 mm</t>
  </si>
  <si>
    <t>-900025141</t>
  </si>
  <si>
    <t>126</t>
  </si>
  <si>
    <t>764430550.S</t>
  </si>
  <si>
    <t>Oplechovanie muriva a atík z poplastovaného plechu, vrátane rohov r.š. 750 mm</t>
  </si>
  <si>
    <t>-332621393</t>
  </si>
  <si>
    <t>127</t>
  </si>
  <si>
    <t>7644414109</t>
  </si>
  <si>
    <t>Bočná vpusť hranatá</t>
  </si>
  <si>
    <t>-884923999</t>
  </si>
  <si>
    <t>128</t>
  </si>
  <si>
    <t>764454453.S</t>
  </si>
  <si>
    <t>Zvodové rúry z pozinkovaného farbeného PZf plechu, kruhové priemer 100 mm</t>
  </si>
  <si>
    <t>-1265360254</t>
  </si>
  <si>
    <t>129</t>
  </si>
  <si>
    <t>998764201.S</t>
  </si>
  <si>
    <t>Presun hmôt pre konštrukcie klampiarske v objektoch výšky do 6 m</t>
  </si>
  <si>
    <t>143647291</t>
  </si>
  <si>
    <t>766</t>
  </si>
  <si>
    <t>Konštrukcie stolárske</t>
  </si>
  <si>
    <t>130</t>
  </si>
  <si>
    <t>766621400.S</t>
  </si>
  <si>
    <t>Montáž okien plastových s hydroizolačnými ISO páskami (exteriérová a interiérová)</t>
  </si>
  <si>
    <t>-431573091</t>
  </si>
  <si>
    <t>131</t>
  </si>
  <si>
    <t>283290006100.S</t>
  </si>
  <si>
    <t>Tesniaca paropriepustná fólia polymér-flísová, š. 290 mm, dĺ. 30 m, pre tesnenie pripájacej škáry okenného rámu a muriva z exteriéru</t>
  </si>
  <si>
    <t>-992521256</t>
  </si>
  <si>
    <t>132</t>
  </si>
  <si>
    <t>611410010400.S1</t>
  </si>
  <si>
    <t>Plastové okno šxv 3000x2050 mm, izolačné trojsklo, 6 komorový profil vrátane parapetov</t>
  </si>
  <si>
    <t>-910407053</t>
  </si>
  <si>
    <t>133</t>
  </si>
  <si>
    <t>611410010400.S2</t>
  </si>
  <si>
    <t>Plastové okno šxv 1200x2050 mm, izolačné trojsklo, 6 komorový profil vrátane parapetov</t>
  </si>
  <si>
    <t>-1200510346</t>
  </si>
  <si>
    <t>134</t>
  </si>
  <si>
    <t>766621409.S</t>
  </si>
  <si>
    <t>Montáž a dodávka plastových zhrňovacích dverí - predelenie triedy od spacej časti</t>
  </si>
  <si>
    <t>-1661683821</t>
  </si>
  <si>
    <t>135</t>
  </si>
  <si>
    <t>766641161.S</t>
  </si>
  <si>
    <t>Montáž dverí vchodových, 1 m obvodu dverí</t>
  </si>
  <si>
    <t>973147349</t>
  </si>
  <si>
    <t>136</t>
  </si>
  <si>
    <t>611730000100.S1</t>
  </si>
  <si>
    <t>Vstupné dvere protipožiarne EW30/D3-C   šxv 2800x2400 mm</t>
  </si>
  <si>
    <t>2072547150</t>
  </si>
  <si>
    <t>137</t>
  </si>
  <si>
    <t>766662112.S</t>
  </si>
  <si>
    <t>Montáž dverového krídla otočného jednokrídlového poldrážkového, do existujúcej zárubne, vrátane kovania</t>
  </si>
  <si>
    <t>873226497</t>
  </si>
  <si>
    <t>138</t>
  </si>
  <si>
    <t>549150000900</t>
  </si>
  <si>
    <t>Kľučka dverová 2x</t>
  </si>
  <si>
    <t>1976795354</t>
  </si>
  <si>
    <t>139</t>
  </si>
  <si>
    <t>611610003600.S</t>
  </si>
  <si>
    <t>Dvere vnútorné jednokrídlové, šírka 600-900 mm, výplň DTD doska, povrch dýha, plné</t>
  </si>
  <si>
    <t>1818826109</t>
  </si>
  <si>
    <t>140</t>
  </si>
  <si>
    <t>766702111.S</t>
  </si>
  <si>
    <t>Montáž zárubní obložkových pre dvere jednokrídlové</t>
  </si>
  <si>
    <t>937660812</t>
  </si>
  <si>
    <t>141</t>
  </si>
  <si>
    <t>611810003200.S</t>
  </si>
  <si>
    <t>Zárubňa vnútorná obložková, šírka 600-900 mm, výška 1970 mm, DTD doska, povrch dýha, pre stenu hrúbky 60-170 mm, pre jednokrídlové dvere</t>
  </si>
  <si>
    <t>-499325349</t>
  </si>
  <si>
    <t>142</t>
  </si>
  <si>
    <t>998766201.S</t>
  </si>
  <si>
    <t>Presun hmot pre konštrukcie stolárske v objektoch výšky do 6 m</t>
  </si>
  <si>
    <t>-789847574</t>
  </si>
  <si>
    <t>767</t>
  </si>
  <si>
    <t>Konštrukcie doplnkové kovové</t>
  </si>
  <si>
    <t>143</t>
  </si>
  <si>
    <t>767310100.S</t>
  </si>
  <si>
    <t>Montáž výlezu do plochej strechy</t>
  </si>
  <si>
    <t>1977416825</t>
  </si>
  <si>
    <t>144</t>
  </si>
  <si>
    <t>611330000500.S</t>
  </si>
  <si>
    <t>Strešný výlez PVC, šxv 900x1200 mm, pre plochú strechu</t>
  </si>
  <si>
    <t>2058524574</t>
  </si>
  <si>
    <t>145</t>
  </si>
  <si>
    <t>767310109.S</t>
  </si>
  <si>
    <t>Rebrík k výlezu do plochej strechy</t>
  </si>
  <si>
    <t>1646223395</t>
  </si>
  <si>
    <t>146</t>
  </si>
  <si>
    <t>767340000.Sr1</t>
  </si>
  <si>
    <t xml:space="preserve">Montáž a dodávka oceľového prístrešku terasy rovná strecha z polykarbonátu </t>
  </si>
  <si>
    <t>1685390579</t>
  </si>
  <si>
    <t>147</t>
  </si>
  <si>
    <t>767901.Sr1</t>
  </si>
  <si>
    <t>Montáž a dodávka  zábradlia terasy</t>
  </si>
  <si>
    <t>900553419</t>
  </si>
  <si>
    <t>771</t>
  </si>
  <si>
    <t>Podlahy z dlaždíc</t>
  </si>
  <si>
    <t>148</t>
  </si>
  <si>
    <t>771271107.S</t>
  </si>
  <si>
    <t>Montáž obkladov schodiskových stupňov dlaždicami do malty</t>
  </si>
  <si>
    <t>1159454126</t>
  </si>
  <si>
    <t>149</t>
  </si>
  <si>
    <t>771415002.S</t>
  </si>
  <si>
    <t xml:space="preserve">Montáž soklíkov z obkladačiek do tmelu </t>
  </si>
  <si>
    <t>-876206623</t>
  </si>
  <si>
    <t>150</t>
  </si>
  <si>
    <t>771541015.S</t>
  </si>
  <si>
    <t xml:space="preserve">Montáž podláh z dlaždíc gres kladených do malty </t>
  </si>
  <si>
    <t>-421977951</t>
  </si>
  <si>
    <t>151</t>
  </si>
  <si>
    <t>597740003300.S</t>
  </si>
  <si>
    <t>Dlaždice keramické gresové mrazuvzdorné</t>
  </si>
  <si>
    <t>776054274</t>
  </si>
  <si>
    <t>152</t>
  </si>
  <si>
    <t>771541115.S</t>
  </si>
  <si>
    <t xml:space="preserve">Montáž podláh z dlaždíc gres kladených do tmelu </t>
  </si>
  <si>
    <t>1471986470</t>
  </si>
  <si>
    <t>153</t>
  </si>
  <si>
    <t>597740001910.S</t>
  </si>
  <si>
    <t>Dlaždice keramické gresové protišmykové</t>
  </si>
  <si>
    <t>-1493593506</t>
  </si>
  <si>
    <t>154</t>
  </si>
  <si>
    <t>998771201.S</t>
  </si>
  <si>
    <t>Presun hmôt pre podlahy z dlaždíc v objektoch výšky do 6m</t>
  </si>
  <si>
    <t>-1827367252</t>
  </si>
  <si>
    <t>776</t>
  </si>
  <si>
    <t>Podlahy povlakové</t>
  </si>
  <si>
    <t>155</t>
  </si>
  <si>
    <t>776411000.S</t>
  </si>
  <si>
    <t>Lepenie podlahových líšt soklových</t>
  </si>
  <si>
    <t>620554778</t>
  </si>
  <si>
    <t>156</t>
  </si>
  <si>
    <t>776572310.S</t>
  </si>
  <si>
    <t>Lepenie textilných podláh - kobercov z pásov</t>
  </si>
  <si>
    <t>1789365131</t>
  </si>
  <si>
    <t>157</t>
  </si>
  <si>
    <t>697410001900</t>
  </si>
  <si>
    <t>Koberec všívaný  trieda záťaže 33</t>
  </si>
  <si>
    <t>-2035338512</t>
  </si>
  <si>
    <t>158</t>
  </si>
  <si>
    <t>776990110.S</t>
  </si>
  <si>
    <t>Penetrovanie podkladu pred kladením povlakových podláh</t>
  </si>
  <si>
    <t>-1125588712</t>
  </si>
  <si>
    <t>159</t>
  </si>
  <si>
    <t>998776201.S</t>
  </si>
  <si>
    <t>Presun hmôt pre podlahy povlakové v objektoch výšky do 6 m</t>
  </si>
  <si>
    <t>-1878070886</t>
  </si>
  <si>
    <t>781</t>
  </si>
  <si>
    <t>Obklady</t>
  </si>
  <si>
    <t>160</t>
  </si>
  <si>
    <t>781445102.S</t>
  </si>
  <si>
    <t xml:space="preserve">Montáž obkladov vnútor. stien z obkladačiek kladených do tmelu </t>
  </si>
  <si>
    <t>-1100195759</t>
  </si>
  <si>
    <t>161</t>
  </si>
  <si>
    <t>597640002300.S</t>
  </si>
  <si>
    <t xml:space="preserve">Obkladačky keramické </t>
  </si>
  <si>
    <t>1257958118</t>
  </si>
  <si>
    <t>162</t>
  </si>
  <si>
    <t>781731050.S</t>
  </si>
  <si>
    <t>Montáž obkladov vonk. stien z obkladačiek tehlových kladených do malty, škár. hmotou škárovacou, veľ. 290 x 65 mm</t>
  </si>
  <si>
    <t>111127305</t>
  </si>
  <si>
    <t>163</t>
  </si>
  <si>
    <t>596360000100.S</t>
  </si>
  <si>
    <t>Obkladový pásik tehlový</t>
  </si>
  <si>
    <t>-270122343</t>
  </si>
  <si>
    <t>164</t>
  </si>
  <si>
    <t>998781202.S</t>
  </si>
  <si>
    <t>Presun hmôt pre obklady keramické v objektoch výšky nad 6 do 12 m</t>
  </si>
  <si>
    <t>432060889</t>
  </si>
  <si>
    <t>784</t>
  </si>
  <si>
    <t>Maľby</t>
  </si>
  <si>
    <t>165</t>
  </si>
  <si>
    <t>784452273</t>
  </si>
  <si>
    <t>Maľby z maliarskych zmesí Primalex, Farmal, ručne nanášané dvojnásobné základné na podklad hrubozrnný výšky do 3,80 m</t>
  </si>
  <si>
    <t>186441793</t>
  </si>
  <si>
    <t>166</t>
  </si>
  <si>
    <t>784452373</t>
  </si>
  <si>
    <t>Maľby z maliarskych zmesí Primalex, Farmal, ručne nanášané tónované dvojnásobné na hrubozrnný podklad výšky do 3,80 m</t>
  </si>
  <si>
    <t>1122754997</t>
  </si>
  <si>
    <t>03 - ZTI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</si>
  <si>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</si>
  <si>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</si>
  <si>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</si>
  <si>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</si>
  <si>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>-637841086</t>
  </si>
  <si>
    <t>-1416921835</t>
  </si>
  <si>
    <t>133201101.S</t>
  </si>
  <si>
    <t>Výkop šachty zapaženej, hornina 3 do 100 m3</t>
  </si>
  <si>
    <t>1729972884</t>
  </si>
  <si>
    <t>133201109.S</t>
  </si>
  <si>
    <t>Príplatok k cenám za lepivosť pri hĺbení šachiet zapažených i nezapažených v hornine 3</t>
  </si>
  <si>
    <t>2121882785</t>
  </si>
  <si>
    <t>162501112.S</t>
  </si>
  <si>
    <t>Vodorovné premiestnenie výkopku po nespevnenej ceste z horniny tr.1-4, do 100 m3 na vzdialenosť do 3000 m</t>
  </si>
  <si>
    <t>-449589723</t>
  </si>
  <si>
    <t>-46313049</t>
  </si>
  <si>
    <t>-1542673288</t>
  </si>
  <si>
    <t>171209002.S.1</t>
  </si>
  <si>
    <t>-409753688</t>
  </si>
  <si>
    <t>174101001.S</t>
  </si>
  <si>
    <t>Zásyp sypaninou so zhutnením jám, šachiet, rýh, zárezov alebo okolo objektov do 100 m3</t>
  </si>
  <si>
    <t>-1999222841</t>
  </si>
  <si>
    <t>175101101.S</t>
  </si>
  <si>
    <t>Obsyp potrubia sypaninou z vhodných hornín 1 až 4 bez prehodenia sypaniny</t>
  </si>
  <si>
    <t>-110453435</t>
  </si>
  <si>
    <t>583310002900.S</t>
  </si>
  <si>
    <t>Štrkopiesok frakcia 0-16 mm</t>
  </si>
  <si>
    <t>-824134893</t>
  </si>
  <si>
    <t>279100001.r1</t>
  </si>
  <si>
    <t xml:space="preserve">Prestup v základoch </t>
  </si>
  <si>
    <t>299949233</t>
  </si>
  <si>
    <t>451573111.S</t>
  </si>
  <si>
    <t>Lôžko pod potrubie, stoky a drobné objekty, v otvorenom výkope z piesku a štrkopiesku do 63 mm</t>
  </si>
  <si>
    <t>1466390900</t>
  </si>
  <si>
    <t>452311141.S</t>
  </si>
  <si>
    <t>Dosky, bloky, sedlá z betónu v otvorenom výkope tr. C 16/20</t>
  </si>
  <si>
    <t>539427449</t>
  </si>
  <si>
    <t>Rúrové vedenie</t>
  </si>
  <si>
    <t>871266000.S</t>
  </si>
  <si>
    <t>Montáž kanalizačného PVC-U potrubia hladkého viacvrstvového DN 100</t>
  </si>
  <si>
    <t>2056513545</t>
  </si>
  <si>
    <t>286120000500.S</t>
  </si>
  <si>
    <t>Rúra PVC hladký, kanalizačný, gravitačný systém Dxr 110x3,2 mm, dĺ. 5 m, SN4 - napenená (viacvrstvová)</t>
  </si>
  <si>
    <t>-17361489</t>
  </si>
  <si>
    <t>871276002.S</t>
  </si>
  <si>
    <t>Montáž kanalizačného PVC-U potrubia hladkého viacvrstvového DN 125</t>
  </si>
  <si>
    <t>1906381941</t>
  </si>
  <si>
    <t>286110006400.S</t>
  </si>
  <si>
    <t xml:space="preserve">Rúra PVC-U hladký, kanalizačný, gravitačný systém Dxr 125x3,2 mm, dĺ. 5 m, SN4 </t>
  </si>
  <si>
    <t>447477444</t>
  </si>
  <si>
    <t>871326004.S</t>
  </si>
  <si>
    <t>Montáž kanalizačného PVC-U potrubia hladkého viacvrstvového DN 150</t>
  </si>
  <si>
    <t>1204403228</t>
  </si>
  <si>
    <t>286110006900.S</t>
  </si>
  <si>
    <t>Rúra PVC-U hladký, kanalizačný, gravitačný systém Dxr 160x4,0 mm, dĺ. 5 m</t>
  </si>
  <si>
    <t>1242583130</t>
  </si>
  <si>
    <t>877266000.S</t>
  </si>
  <si>
    <t>Montáž kanalizačného PVC-U kolena DN 100</t>
  </si>
  <si>
    <t>-1007217003</t>
  </si>
  <si>
    <t>286510003400.S</t>
  </si>
  <si>
    <t>Koleno PVC-U, DN 110x15°, 30°, 45° pre hladký, kanalizačný, gravitačný systém</t>
  </si>
  <si>
    <t>-1192473601</t>
  </si>
  <si>
    <t>877266024.S</t>
  </si>
  <si>
    <t>Montáž kanalizačnej PVC-U odbočky DN 100</t>
  </si>
  <si>
    <t>618165</t>
  </si>
  <si>
    <t>286510016700.S</t>
  </si>
  <si>
    <t>Odbočka 87° PVC, DN 110/110 pre hladký, kanalizačný, gravitačný systém</t>
  </si>
  <si>
    <t>-171633587</t>
  </si>
  <si>
    <t>877276002.S</t>
  </si>
  <si>
    <t>Montáž kanalizačného PVC-U kolena DN 125</t>
  </si>
  <si>
    <t>1055688638</t>
  </si>
  <si>
    <t>286510003900</t>
  </si>
  <si>
    <t xml:space="preserve">Koleno PVC-U, DN 125x45° hladká pre gravitačnú kanalizáciu </t>
  </si>
  <si>
    <t>487276337</t>
  </si>
  <si>
    <t>877276026.S</t>
  </si>
  <si>
    <t>Montáž kanalizačnej PVC-U odbočky DN 125</t>
  </si>
  <si>
    <t>-1013212638</t>
  </si>
  <si>
    <t>286510013200.S</t>
  </si>
  <si>
    <t>Odbočka 45° PVC, DN 125/110 pre hladký, kanalizačný, gravitačný systém</t>
  </si>
  <si>
    <t>-1959088464</t>
  </si>
  <si>
    <t>877276048.S</t>
  </si>
  <si>
    <t>Montáž kanalizačnej PVC-U redukcie DN 125/100</t>
  </si>
  <si>
    <t>327318812</t>
  </si>
  <si>
    <t>286510007900.S</t>
  </si>
  <si>
    <t>Redukcia PVC-U DN 125/110 pre hladký, kanalizačný, gravitačný systém</t>
  </si>
  <si>
    <t>1446756363</t>
  </si>
  <si>
    <t>877326004.S</t>
  </si>
  <si>
    <t>Montáž kanalizačného PVC-U kolena DN 150</t>
  </si>
  <si>
    <t>-659279933</t>
  </si>
  <si>
    <t>286510004400.S</t>
  </si>
  <si>
    <t>Koleno PVC-U, DN 160x15°, 30°, 45° pre hladký, kanalizačný, gravitačný systém</t>
  </si>
  <si>
    <t>-706741678</t>
  </si>
  <si>
    <t>877326028.S</t>
  </si>
  <si>
    <t>Montáž kanalizačnej PVC-U odbočky DN 150</t>
  </si>
  <si>
    <t>-551306916</t>
  </si>
  <si>
    <t>286510017100.S</t>
  </si>
  <si>
    <t>Odbočka 87° PVC, DN 160/125 pre hladký, kanalizačný, gravitačný systém</t>
  </si>
  <si>
    <t>1566652072</t>
  </si>
  <si>
    <t>892311000.S</t>
  </si>
  <si>
    <t>Skúška tesnosti kanalizácie D 150 mm</t>
  </si>
  <si>
    <t>287301996</t>
  </si>
  <si>
    <t>894810009.S</t>
  </si>
  <si>
    <t>Montáž PP revíznej kanalizačnej šachty priemeru 600 mm do výšky šachty 2 m s roznášacím prstencom a poklopom</t>
  </si>
  <si>
    <t>-768568631</t>
  </si>
  <si>
    <t>286610037600.S</t>
  </si>
  <si>
    <t>Šachtové dno zberné DN 315, ku kanalizačnej revíznej šachte 600 mm, PP</t>
  </si>
  <si>
    <t>1630649400</t>
  </si>
  <si>
    <t>286610045200.S1</t>
  </si>
  <si>
    <t>Vlnovcová šachtová rúra kanalizačná 600 mm, dĺžka 1,2 m, PP</t>
  </si>
  <si>
    <t>-1457063552</t>
  </si>
  <si>
    <t>286710035900.S</t>
  </si>
  <si>
    <t>Gumové tesnenie šachtovej rúry 600 mm ku kanalizačnej revíznej šachte 600 mm</t>
  </si>
  <si>
    <t>2006842222</t>
  </si>
  <si>
    <t>552410002100.S</t>
  </si>
  <si>
    <t>Poklop liatinový A15 priemer 600 mm</t>
  </si>
  <si>
    <t>1749314606</t>
  </si>
  <si>
    <t>592240009400.S</t>
  </si>
  <si>
    <t>Betónový roznášací prstenec pre revízne šachty DN 600 až 1000</t>
  </si>
  <si>
    <t>1649820807</t>
  </si>
  <si>
    <t>89901</t>
  </si>
  <si>
    <t>Napojenie kanalizačného potrubia do jestvujúcej šachty</t>
  </si>
  <si>
    <t>-617533946</t>
  </si>
  <si>
    <t>899721132.S</t>
  </si>
  <si>
    <t>Označenie kanalizačného potrubia hnedou výstražnou fóliou</t>
  </si>
  <si>
    <t>95047406</t>
  </si>
  <si>
    <t>998271201.S</t>
  </si>
  <si>
    <t>Presun hmôt pre kanalizácie hĺbené murované vrátane drobných objektov v otvorenom výkope</t>
  </si>
  <si>
    <t>1909891130</t>
  </si>
  <si>
    <t>71341111B</t>
  </si>
  <si>
    <t>Tepelné izolácie - montáž izolácie potrubí a ohybov do DN 50 - zti</t>
  </si>
  <si>
    <t>-1708217089</t>
  </si>
  <si>
    <t>azf1613</t>
  </si>
  <si>
    <t>Tubolit DG 28 x 20 izolácia-trubica AZ FLEX Armacell</t>
  </si>
  <si>
    <t>1962210587</t>
  </si>
  <si>
    <t>azf1617</t>
  </si>
  <si>
    <t>Tubolit DG 54 x 20 izolácia-trubica AZ FLEX Armacell</t>
  </si>
  <si>
    <t>-343870409</t>
  </si>
  <si>
    <t>azf1612</t>
  </si>
  <si>
    <t>Tubolit DG 22 x 20 izolácia-trubica AZ FLEX Armacell</t>
  </si>
  <si>
    <t>-2064292039</t>
  </si>
  <si>
    <t>998713202</t>
  </si>
  <si>
    <t>Presun hmôt pre izolácie tepelné v objektoch výšky nad 6 m do 12 m</t>
  </si>
  <si>
    <t>1875452756</t>
  </si>
  <si>
    <t>721</t>
  </si>
  <si>
    <t>Zdravotech. vnútorná kanalizácia</t>
  </si>
  <si>
    <t>721172699</t>
  </si>
  <si>
    <t xml:space="preserve">Montáž zápachovej uzávierky </t>
  </si>
  <si>
    <t>-2114716455</t>
  </si>
  <si>
    <t>286540068300</t>
  </si>
  <si>
    <t>Zápachová uzávierka  HL 132</t>
  </si>
  <si>
    <t>2121468572</t>
  </si>
  <si>
    <t>721173205</t>
  </si>
  <si>
    <t>Potrubie z novodurových rúr -  pripájacie D 50</t>
  </si>
  <si>
    <t>-1598622702</t>
  </si>
  <si>
    <t>721194104.S</t>
  </si>
  <si>
    <t>Zriadenie prípojky na potrubí vyvedenie a upevnenie odpadových výpustiek D 40 mm</t>
  </si>
  <si>
    <t>1849178299</t>
  </si>
  <si>
    <t>721194105</t>
  </si>
  <si>
    <t>Zriadenie prípojok na potrubí vyvedenie a upevnenie odpadových výpustiek D 50</t>
  </si>
  <si>
    <t>-1168859053</t>
  </si>
  <si>
    <t>721194107.S</t>
  </si>
  <si>
    <t>Zriadenie prípojky na potrubí vyvedenie a upevnenie odpadových výpustiek D 75 mm</t>
  </si>
  <si>
    <t>1613111913</t>
  </si>
  <si>
    <t>721194109</t>
  </si>
  <si>
    <t>Zriadenie prípojok na potrubí vyvedenie a upevnenie odpadových výpustiek D 110</t>
  </si>
  <si>
    <t>2019302958</t>
  </si>
  <si>
    <t>721242120</t>
  </si>
  <si>
    <t>Lapač strešných splavenínHL 600</t>
  </si>
  <si>
    <t>-471574172</t>
  </si>
  <si>
    <t>721273144-1.2</t>
  </si>
  <si>
    <t>M - Zápachový uzáver - žlab - sprchový kút HL50</t>
  </si>
  <si>
    <t>-1844720263</t>
  </si>
  <si>
    <t>721273145</t>
  </si>
  <si>
    <t>M - Hlavica odvetrania WC HL810</t>
  </si>
  <si>
    <t>-1726938502</t>
  </si>
  <si>
    <t>721290111.2</t>
  </si>
  <si>
    <t>Ostatné - skúška tesnosti kanalizácie v objektoch do DN 125</t>
  </si>
  <si>
    <t>447908231</t>
  </si>
  <si>
    <t>ZDR03-4</t>
  </si>
  <si>
    <t>Podomietkový zápachový uzáver DN32 HL138</t>
  </si>
  <si>
    <t>-1474358665</t>
  </si>
  <si>
    <t>ZDR03-710</t>
  </si>
  <si>
    <t>Vetracia hlavica (odvetranie WC potrubia HL810)</t>
  </si>
  <si>
    <t>85415212</t>
  </si>
  <si>
    <t>998721202</t>
  </si>
  <si>
    <t>Presun hmôt pre vnútornú kanalizáciu v objektoch výšky nad 6 do 12 m</t>
  </si>
  <si>
    <t>-2069807022</t>
  </si>
  <si>
    <t>722</t>
  </si>
  <si>
    <t>Zdravotechnika - vnútorný vodovod</t>
  </si>
  <si>
    <t>722150203.S</t>
  </si>
  <si>
    <t>Potrubie z oceľových rúrok závitových asfalt. a jutovaných bezšvíkových bežných 11 353.0, 10 004.00 DN 25</t>
  </si>
  <si>
    <t>984934534</t>
  </si>
  <si>
    <t>722172622</t>
  </si>
  <si>
    <t>Potrubie z rúr REHAU, rúrka univerzálna RAUTITAN flex Dxt 20,0x2,8 mm v kotúčoch</t>
  </si>
  <si>
    <t>-462622877</t>
  </si>
  <si>
    <t>722172623</t>
  </si>
  <si>
    <t>Potrubie z rúr REHAU, rúrka univerzálna RAUTITAN flex Dxt 25,0x3,5 mm v kotúčoch</t>
  </si>
  <si>
    <t>-1051868177</t>
  </si>
  <si>
    <t>722172632</t>
  </si>
  <si>
    <t>Potrubie z rúr REHAU, rúrka univerzálna RAUTITAN flex Dxt 50,0x6,9 mm v tyčiach</t>
  </si>
  <si>
    <t>607209172</t>
  </si>
  <si>
    <t>722220111</t>
  </si>
  <si>
    <t>Montáž armatúry závitovej s jedným závitom, nástenka pre výtokový ventil G 1/2</t>
  </si>
  <si>
    <t>kus</t>
  </si>
  <si>
    <t>387137432</t>
  </si>
  <si>
    <t>551110019900.S</t>
  </si>
  <si>
    <t>Ventil rohový, 1/2" - 3/8", s filtrom, bez matice, chrómovaná mosadz</t>
  </si>
  <si>
    <t>-199492177</t>
  </si>
  <si>
    <t>722220121</t>
  </si>
  <si>
    <t>Montáž armatúry závitovej s jedným závitom, nástenka pre batériu G 1/2</t>
  </si>
  <si>
    <t>pár</t>
  </si>
  <si>
    <t>1575407539</t>
  </si>
  <si>
    <t>286540045600</t>
  </si>
  <si>
    <t>Nástenka pre batériu</t>
  </si>
  <si>
    <t>-153765270</t>
  </si>
  <si>
    <t>722222016.S</t>
  </si>
  <si>
    <t>Montáž uzatváracieho ventilu  DN 25</t>
  </si>
  <si>
    <t>662477424</t>
  </si>
  <si>
    <t>551110029520.S</t>
  </si>
  <si>
    <t>HUV DN25</t>
  </si>
  <si>
    <t>-1712088955</t>
  </si>
  <si>
    <t>722250010.S</t>
  </si>
  <si>
    <t>Montáž hydrantového systému s tvarovo stálou hadicou D 33</t>
  </si>
  <si>
    <t>súb.</t>
  </si>
  <si>
    <t>649900697</t>
  </si>
  <si>
    <t>449150004600.S</t>
  </si>
  <si>
    <t>Hydrantový systém s tvarovo stálou hadicou D 33</t>
  </si>
  <si>
    <t>470358135</t>
  </si>
  <si>
    <t>722270200.S</t>
  </si>
  <si>
    <t>Montáž zariadenia pre magnetickú úpravu vody 1/2"</t>
  </si>
  <si>
    <t>-831214756</t>
  </si>
  <si>
    <t>436320007463.S</t>
  </si>
  <si>
    <t>Magnetická úprava vody, 1/2"x1/2"</t>
  </si>
  <si>
    <t>537930773</t>
  </si>
  <si>
    <t>722290226</t>
  </si>
  <si>
    <t>Tlaková skúška vodovodného potrubia závitového do DN 50</t>
  </si>
  <si>
    <t>1662744032</t>
  </si>
  <si>
    <t>722290234</t>
  </si>
  <si>
    <t>Prepláchnutie  vodovodného potrubia do DN 80</t>
  </si>
  <si>
    <t>1765965580</t>
  </si>
  <si>
    <t>998722202</t>
  </si>
  <si>
    <t>Presun hmôt pre vnútorný vodovod v objektoch výšky nad 6 do 12 m</t>
  </si>
  <si>
    <t>1790154116</t>
  </si>
  <si>
    <t>725</t>
  </si>
  <si>
    <t>Zdravotechnika - zariaď. predmety</t>
  </si>
  <si>
    <t>725119215.S</t>
  </si>
  <si>
    <t>Montáž záchodovej misy keramickej volne stojacej s rovným odpadom</t>
  </si>
  <si>
    <t>-896799383</t>
  </si>
  <si>
    <t>642350000300.S</t>
  </si>
  <si>
    <t>Misa záchodová keramická voľne stojaca vodorovný odpad</t>
  </si>
  <si>
    <t>-1339328491</t>
  </si>
  <si>
    <t>725119407.S</t>
  </si>
  <si>
    <t>Montáž záchodovej misy keramickej detskej voľne stojacej pre škôlky</t>
  </si>
  <si>
    <t>-282081575</t>
  </si>
  <si>
    <t>642350000100.S</t>
  </si>
  <si>
    <t>Misa záchodová keramická voľne stojaca detská</t>
  </si>
  <si>
    <t>373090619</t>
  </si>
  <si>
    <t>725190000.S</t>
  </si>
  <si>
    <t>Montáž  deliacej steny plastovej</t>
  </si>
  <si>
    <t>-649872783</t>
  </si>
  <si>
    <t>642520000200.S1</t>
  </si>
  <si>
    <t xml:space="preserve">WC deliaca stena </t>
  </si>
  <si>
    <t>-1108353204</t>
  </si>
  <si>
    <t>725219201.S</t>
  </si>
  <si>
    <t>Montáž umývadla keramického na konzoly, bez výtokovej armatúry</t>
  </si>
  <si>
    <t>-993202058</t>
  </si>
  <si>
    <t>642110004300.S</t>
  </si>
  <si>
    <t>Umývadlo keramické bežný typ</t>
  </si>
  <si>
    <t>-159453102</t>
  </si>
  <si>
    <t>725219505.S</t>
  </si>
  <si>
    <t>Montáž umývadla keramického detského závesného, bez výtokovej armatúry</t>
  </si>
  <si>
    <t>258268801</t>
  </si>
  <si>
    <t>642110002730.S</t>
  </si>
  <si>
    <t>Umývadlo keramické detské závesné</t>
  </si>
  <si>
    <t>-136343251</t>
  </si>
  <si>
    <t>725219605.S</t>
  </si>
  <si>
    <t>Montáž polostĺpa pre detské umývadlá</t>
  </si>
  <si>
    <t>-1889958495</t>
  </si>
  <si>
    <t>642910000700.S</t>
  </si>
  <si>
    <t>Polostĺp keramický pre detské umývadlá</t>
  </si>
  <si>
    <t>1540260743</t>
  </si>
  <si>
    <t>725241125.S</t>
  </si>
  <si>
    <t>Montáž sprchovej vaničky akrylátovej obdĺžnikovej 1000x900 mm</t>
  </si>
  <si>
    <t>2031826631</t>
  </si>
  <si>
    <t>554230000500.S</t>
  </si>
  <si>
    <t>Sprchovacia vanička akrylátová obdĺžniková s nožičkami rozmer 1000x900 mm</t>
  </si>
  <si>
    <t>-769065543</t>
  </si>
  <si>
    <t>725291112.S</t>
  </si>
  <si>
    <t>Montáž záchodového sedadla s poklopom</t>
  </si>
  <si>
    <t>-430248725</t>
  </si>
  <si>
    <t>554330000300.S</t>
  </si>
  <si>
    <t>Záchodové sedadlo plastové s poklopom</t>
  </si>
  <si>
    <t>-1557660479</t>
  </si>
  <si>
    <t>554330001100.S</t>
  </si>
  <si>
    <t>Záchodové sedadlo s poklopom detské</t>
  </si>
  <si>
    <t>2116541347</t>
  </si>
  <si>
    <t>725319112.S</t>
  </si>
  <si>
    <t>Montáž kuchynských drezov jednoduchých, hranatých s rozmerom do 600x600 mm, bez výtokových armatúr</t>
  </si>
  <si>
    <t>-341551286</t>
  </si>
  <si>
    <t>552310001901</t>
  </si>
  <si>
    <t>Kuchynský drez nerezový na zapustenie do dosky</t>
  </si>
  <si>
    <t>-2070384104</t>
  </si>
  <si>
    <t>725539102.S</t>
  </si>
  <si>
    <t>Montáž elektrického ohrievača závesného zvislého do 80 L</t>
  </si>
  <si>
    <t>71672742</t>
  </si>
  <si>
    <t>541320005000.S</t>
  </si>
  <si>
    <t>Ohrievač vody inteligentný elektrický tlakový nástenný akumulačný, s elektronickým riadením, objem 80 l</t>
  </si>
  <si>
    <t>127558592</t>
  </si>
  <si>
    <t>725539140.S</t>
  </si>
  <si>
    <t>Montáž elektrického prietokového ohrievača malolitrážneho do 5 L</t>
  </si>
  <si>
    <t>-66160412</t>
  </si>
  <si>
    <t>541310000100</t>
  </si>
  <si>
    <t>Elektrický prietokový ohrievač EO 5 P beztlakový malolitrážny s batériou, inštalácia nad umývadlo, objem 5 l, TATRAMAT</t>
  </si>
  <si>
    <t>-47992377</t>
  </si>
  <si>
    <t>725539141.S</t>
  </si>
  <si>
    <t>Montáž elektrického prietokového ohrievača malolitrážneho do 10 L</t>
  </si>
  <si>
    <t>-1729113187</t>
  </si>
  <si>
    <t>541310000400</t>
  </si>
  <si>
    <t>Elektrický prietokový ohrievač EO 10 P tlakový, inštalácia pod umývadlo, objem 10 l, TATRAMAT</t>
  </si>
  <si>
    <t>422940762</t>
  </si>
  <si>
    <t>725829201.S</t>
  </si>
  <si>
    <t>Montáž batérie umývadlovej a drezovej nástennej pákovej alebo klasickej s mechanickým ovládaním</t>
  </si>
  <si>
    <t>-1821658002</t>
  </si>
  <si>
    <t>551450003800.S</t>
  </si>
  <si>
    <t>Batéria umývadlová stojanková páková</t>
  </si>
  <si>
    <t>1807073539</t>
  </si>
  <si>
    <t>551450000200.S</t>
  </si>
  <si>
    <t>Batéria drezová nástenná jednopáková, chróm</t>
  </si>
  <si>
    <t>471568485</t>
  </si>
  <si>
    <t>725849201.S</t>
  </si>
  <si>
    <t>Montáž batérie sprchovej nástennej pákovej, klasickej</t>
  </si>
  <si>
    <t>-2099644224</t>
  </si>
  <si>
    <t>551450002600.S</t>
  </si>
  <si>
    <t>Batéria sprchová nástenná páková</t>
  </si>
  <si>
    <t>2024090508</t>
  </si>
  <si>
    <t>725901.S</t>
  </si>
  <si>
    <t>Honeywell BA295S-1B Systémový oddeľovač s pripojovacou závitovou priechodkou M+D</t>
  </si>
  <si>
    <t>-1166092503</t>
  </si>
  <si>
    <t>998725201.S</t>
  </si>
  <si>
    <t>Presun hmôt pre zariaďovacie predmety v objektoch výšky do 6 m</t>
  </si>
  <si>
    <t>-696943240</t>
  </si>
  <si>
    <t>04 - Ústredné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</si>
  <si>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</si>
  <si>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</si>
  <si>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</si>
  <si>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Tepelné izolácie - montáž izolácie potrubí a ohybov do DN 50 </t>
  </si>
  <si>
    <t>-501349010</t>
  </si>
  <si>
    <t>-1747958583</t>
  </si>
  <si>
    <t>-1610067957</t>
  </si>
  <si>
    <t>733</t>
  </si>
  <si>
    <t>Ústredné kúrenie - rozvodné potrubie</t>
  </si>
  <si>
    <t>733167100.S</t>
  </si>
  <si>
    <t>Montáž plasthliníkového potrubia pre vykurovanie lisovaním D 16,2 mm</t>
  </si>
  <si>
    <t>-1536321154</t>
  </si>
  <si>
    <t>286210001700.S</t>
  </si>
  <si>
    <t>Rúra plasthliníková, D 16 mm, 5 m tyče</t>
  </si>
  <si>
    <t>1889074779</t>
  </si>
  <si>
    <t>286220039800.S</t>
  </si>
  <si>
    <t>Spojka pre plasthliníkové potrubie D 16 mm</t>
  </si>
  <si>
    <t>723926119</t>
  </si>
  <si>
    <t>733167103.S</t>
  </si>
  <si>
    <t>Montáž plasthliníkového potrubia pre vykurovanie lisovaním D 20,2 mm</t>
  </si>
  <si>
    <t>-1574361828</t>
  </si>
  <si>
    <t>286210001800.S</t>
  </si>
  <si>
    <t>Rúra plasthliníková, D 20 mm, 5 m tyče</t>
  </si>
  <si>
    <t>342475909</t>
  </si>
  <si>
    <t>286220040000.S</t>
  </si>
  <si>
    <t>Spojka pre plasthliníkové potrubie D 20 mm</t>
  </si>
  <si>
    <t>-2022653486</t>
  </si>
  <si>
    <t>733167106</t>
  </si>
  <si>
    <t>Montáž plasthliníkového potrubia  lisovaním D 25x3,7</t>
  </si>
  <si>
    <t>1119942490</t>
  </si>
  <si>
    <t>286210006000</t>
  </si>
  <si>
    <t>Rúra univerzálna  D 25x3,7 mm, 5 m tyč, materiál: plasthliník</t>
  </si>
  <si>
    <t>1710419774</t>
  </si>
  <si>
    <t>286220042600</t>
  </si>
  <si>
    <t xml:space="preserve">Spojka PX obojstranne rovnaká D 25 mm </t>
  </si>
  <si>
    <t>-1255899726</t>
  </si>
  <si>
    <t>733167109</t>
  </si>
  <si>
    <t>Montáž plasthliníkového potrubia  lisovaním D 32x4,7</t>
  </si>
  <si>
    <t>-690729014</t>
  </si>
  <si>
    <t>286210006200</t>
  </si>
  <si>
    <t xml:space="preserve">Rúra univerzálna D 32x4,7 mm, 5 m tyč, materiál: plasthliník, </t>
  </si>
  <si>
    <t>1627094511</t>
  </si>
  <si>
    <t>286220042700</t>
  </si>
  <si>
    <t>Spojka  PX obojstranne rovnaká D 32 mm</t>
  </si>
  <si>
    <t>452875697</t>
  </si>
  <si>
    <t>733167112</t>
  </si>
  <si>
    <t>Montáž plasthliníkového potrubia lisovaním D 40x6,0</t>
  </si>
  <si>
    <t>-398259193</t>
  </si>
  <si>
    <t>286210006300</t>
  </si>
  <si>
    <t>Rúra univerzálna  D 40x6 mm, 5 m tyč, materiál: plasthliník</t>
  </si>
  <si>
    <t>1729425419</t>
  </si>
  <si>
    <t>286220042800</t>
  </si>
  <si>
    <t>Spojka  PX obojstranne rovnaká D 40 mm</t>
  </si>
  <si>
    <t>12692237</t>
  </si>
  <si>
    <t>733167318</t>
  </si>
  <si>
    <t>Montáž plasthliníkového potrubia  lisovaním D 50x4</t>
  </si>
  <si>
    <t>-1704324891</t>
  </si>
  <si>
    <t>286210004800</t>
  </si>
  <si>
    <t>Rúra plasthliníková  D 50x4 mm/5 m tyč, PeX-Al-PeX</t>
  </si>
  <si>
    <t>-1609525357</t>
  </si>
  <si>
    <t>286220040400</t>
  </si>
  <si>
    <t>Spojka  D 50 mm, PeX-Al-PeX systém</t>
  </si>
  <si>
    <t>-1232634663</t>
  </si>
  <si>
    <t>733191301</t>
  </si>
  <si>
    <t>Tlaková skúška plastového potrubia do 32 mm</t>
  </si>
  <si>
    <t>-1500123715</t>
  </si>
  <si>
    <t>7339901r</t>
  </si>
  <si>
    <t>Napojenie na existujúci rozdeľovač/zberač</t>
  </si>
  <si>
    <t>súbor</t>
  </si>
  <si>
    <t>-1086394705</t>
  </si>
  <si>
    <t>7339902r</t>
  </si>
  <si>
    <t>Stavebné úpravy v jestvujúcej časti</t>
  </si>
  <si>
    <t>-1439325652</t>
  </si>
  <si>
    <t>998733203</t>
  </si>
  <si>
    <t>Presun hmôt pre rozvody potrubia v objektoch výšky nad 6 do 24 m</t>
  </si>
  <si>
    <t>-907335902</t>
  </si>
  <si>
    <t>734</t>
  </si>
  <si>
    <t>Ústredné kúrenie - armatúry</t>
  </si>
  <si>
    <t>734211111.S</t>
  </si>
  <si>
    <t>Ventil odvzdušňovací závitový vykurovacích telies do G 3/8</t>
  </si>
  <si>
    <t>679991806</t>
  </si>
  <si>
    <t>734221422.S</t>
  </si>
  <si>
    <t>Ventil regulačný závitový V 4233-rohový G 3/8</t>
  </si>
  <si>
    <t>-1424442467</t>
  </si>
  <si>
    <t>998734203</t>
  </si>
  <si>
    <t>Presun hmôt pre armatúry v objektoch výšky nad 6 do 24 m</t>
  </si>
  <si>
    <t>681177034</t>
  </si>
  <si>
    <t>735</t>
  </si>
  <si>
    <t>Ústredné kúrenie - vykurovacie telesá</t>
  </si>
  <si>
    <t>735154041.S</t>
  </si>
  <si>
    <t>Montáž vykurovacieho telesa panelového jednoradového 600 mm/ dĺžky 700-900 mm</t>
  </si>
  <si>
    <t>945038545</t>
  </si>
  <si>
    <t>484530013200.S</t>
  </si>
  <si>
    <t>Teleso vykurovacie doskové jednoradové oceľové, vxlxhĺ 600x700x63 mm, pripojenie pravé spodné</t>
  </si>
  <si>
    <t>1897178710</t>
  </si>
  <si>
    <t>735154042.S</t>
  </si>
  <si>
    <t>Montáž vykurovacieho telesa panelového jednoradového 600 mm/ dĺžky 1000-1200 mm</t>
  </si>
  <si>
    <t>-30770733</t>
  </si>
  <si>
    <t>484530013500.S</t>
  </si>
  <si>
    <t>Teleso vykurovacie doskové jednoradové oceľové, vxlxhĺ 600x1000x63 mm, pripojenie pravé spodné</t>
  </si>
  <si>
    <t>-2036052348</t>
  </si>
  <si>
    <t>735154142.S</t>
  </si>
  <si>
    <t>Montáž vykurovacieho telesa panelového dvojradového výšky 600 mm/ dĺžky 1000-1200 mm</t>
  </si>
  <si>
    <t>-1315966416</t>
  </si>
  <si>
    <t>484530021500.S</t>
  </si>
  <si>
    <t>Teleso vykurovacie doskové dvojradové oceľové, vxlxhĺ 600x1000x100 mm, pripojenie pravé spodné</t>
  </si>
  <si>
    <t>-431307811</t>
  </si>
  <si>
    <t>735154143.S</t>
  </si>
  <si>
    <t>Montáž vykurovacieho telesa panelového dvojradového výšky 600 mm/ dĺžky 1400-1800 mm</t>
  </si>
  <si>
    <t>1182129509</t>
  </si>
  <si>
    <t>484530021800.S</t>
  </si>
  <si>
    <t>Teleso vykurovacie doskové dvojradové oceľové, vxlxhĺ 600x1400x100 mm, pripojenie pravé spodné</t>
  </si>
  <si>
    <t>1212752001</t>
  </si>
  <si>
    <t>484530022000.S</t>
  </si>
  <si>
    <t>Teleso vykurovacie doskové dvojradové oceľové, vxlxhĺ 600x1800x100 mm, pripojenie pravé spodné</t>
  </si>
  <si>
    <t>1742345185</t>
  </si>
  <si>
    <t>735154242.S</t>
  </si>
  <si>
    <t>Montáž vykurovacieho telesa panelového trojradového výšky 600 mm/ dĺžky 1000-1200 mm</t>
  </si>
  <si>
    <t>-901346604</t>
  </si>
  <si>
    <t>484530038700.S</t>
  </si>
  <si>
    <t>Teleso vykurovacie doskové trojradové oceľové, vxlxhĺ 600x1200x155 mm, pripojenie pravé spodné</t>
  </si>
  <si>
    <t>-958304731</t>
  </si>
  <si>
    <t>998735202</t>
  </si>
  <si>
    <t>Presun hmôt pre vykurovacie telesá v objektoch výšky nad 6 do 12 m</t>
  </si>
  <si>
    <t>1556204324</t>
  </si>
  <si>
    <t>05 - VZT</t>
  </si>
  <si>
    <t xml:space="preserve">    769 - Montáže vzduchotechnických zariadení</t>
  </si>
  <si>
    <t>769</t>
  </si>
  <si>
    <t>Montáže vzduchotechnických zariadení</t>
  </si>
  <si>
    <t>769011000.S</t>
  </si>
  <si>
    <t>Montáž ventilátora malého axiálneho nástenného na stenu veľkosť: 100</t>
  </si>
  <si>
    <t>1235500106</t>
  </si>
  <si>
    <t>429110011000.S</t>
  </si>
  <si>
    <t>Ventilátor malý, axiálny, tichý, s dobehom, snímač vlhkosti, max. prietok do 119 m3/h</t>
  </si>
  <si>
    <t>42788110</t>
  </si>
  <si>
    <t>769021000.S</t>
  </si>
  <si>
    <t>Montáž spiro potrubia do DN 100</t>
  </si>
  <si>
    <t>-2003399360</t>
  </si>
  <si>
    <t>429810000200.S</t>
  </si>
  <si>
    <t>Potrubie kruhové spiro DN 100, dĺžka 1000 mm</t>
  </si>
  <si>
    <t>-608243196</t>
  </si>
  <si>
    <t>769021003.S</t>
  </si>
  <si>
    <t>Montáž spiro potrubia DN 125-140</t>
  </si>
  <si>
    <t>1150177737</t>
  </si>
  <si>
    <t>429810000300.S</t>
  </si>
  <si>
    <t>Potrubie kruhové spiro DN 125, dĺžka 1000 mm</t>
  </si>
  <si>
    <t>-462612497</t>
  </si>
  <si>
    <t>769021006.S</t>
  </si>
  <si>
    <t>Montáž spiro potrubia DN 160-180</t>
  </si>
  <si>
    <t>-809003965</t>
  </si>
  <si>
    <t>429810000500.S</t>
  </si>
  <si>
    <t>Potrubie kruhové spiro DN 160, dĺžka 1000 mm</t>
  </si>
  <si>
    <t>1605448848</t>
  </si>
  <si>
    <t>769035030.S</t>
  </si>
  <si>
    <t>Montáž mriežky na odvod vzduchu do prierezu 0.078 m2</t>
  </si>
  <si>
    <t>168240171</t>
  </si>
  <si>
    <t>429720217500.S</t>
  </si>
  <si>
    <t>Mriežka hliníková so skrutkami a štvorcovými otvormi, rozmery šxv 225x125 mm</t>
  </si>
  <si>
    <t>-243667711</t>
  </si>
  <si>
    <t>769052000.S1</t>
  </si>
  <si>
    <t>Montáž rekuperačnej jednotky na stenu prietok 60 m3/h</t>
  </si>
  <si>
    <t>-1883059610</t>
  </si>
  <si>
    <t>429530000100.Sr</t>
  </si>
  <si>
    <t>Rekuperačná jednotka Vaillant recoVAIR VAR 60/1 DW</t>
  </si>
  <si>
    <t>-780668544</t>
  </si>
  <si>
    <t>Stavebné úpravy v jestvujúcej časti, prestupy</t>
  </si>
  <si>
    <t>-1187588032</t>
  </si>
  <si>
    <t>998769201.S</t>
  </si>
  <si>
    <t>Presun hmôt pre montáž vzduchotechnických zariadení v stavbe (objekte) výšky do 7 m</t>
  </si>
  <si>
    <t>1069679834</t>
  </si>
  <si>
    <t>06 - Elektroinštalácia</t>
  </si>
  <si>
    <t>M - Práce a dodávky M</t>
  </si>
  <si>
    <t xml:space="preserve">    21-M - Elektromontáže</t>
  </si>
  <si>
    <t xml:space="preserve">    46-M - Zemné práce vykonávané pri externých montážnych prácach</t>
  </si>
  <si>
    <t>OST - Ostatné</t>
  </si>
  <si>
    <t>Práce a dodávky M</t>
  </si>
  <si>
    <t>21-M</t>
  </si>
  <si>
    <t>Elektromontáže</t>
  </si>
  <si>
    <t>210010321.S</t>
  </si>
  <si>
    <t>Krabica (1903, KR 68) odbočná s viečkom, svorkovnicou vrátane zapojenia, kruhová</t>
  </si>
  <si>
    <t>-583235150</t>
  </si>
  <si>
    <t>345410014870.S</t>
  </si>
  <si>
    <t>Krabica 8106 s priechodkami G - 49, z PVC</t>
  </si>
  <si>
    <t>1515894558</t>
  </si>
  <si>
    <t>210110001.S</t>
  </si>
  <si>
    <t>Jednopólový spínač - radenie 1, nástenný IP 44, vrátane zapojenia</t>
  </si>
  <si>
    <t>358215345</t>
  </si>
  <si>
    <t>345340003000</t>
  </si>
  <si>
    <t>Spínač  jednopolový nástenný IP 44</t>
  </si>
  <si>
    <t>-1929702814</t>
  </si>
  <si>
    <t>210110002.S</t>
  </si>
  <si>
    <t>Dvojpólový spínač - radenie 2, nástenný IP 44, vrátane zapojenia</t>
  </si>
  <si>
    <t>-2116689572</t>
  </si>
  <si>
    <t>345340007800.S</t>
  </si>
  <si>
    <t>Spínač dvojpólový nástenný, radenie 2S, IP44</t>
  </si>
  <si>
    <t>543500692</t>
  </si>
  <si>
    <t>210110003.S</t>
  </si>
  <si>
    <t>Sériový spínač -  radenie 5, nástenný IP 44 vrátane zapojenia</t>
  </si>
  <si>
    <t>1562243211</t>
  </si>
  <si>
    <t>345330002915.S</t>
  </si>
  <si>
    <t>Prepínač nástenný, radenie 5, IP44</t>
  </si>
  <si>
    <t>56866012</t>
  </si>
  <si>
    <t>210110005.S</t>
  </si>
  <si>
    <t>Krížový prepínač - radenie 7, nástenný IP 44, vrátane zapojenia</t>
  </si>
  <si>
    <t>-866476736</t>
  </si>
  <si>
    <t>345330002925.S</t>
  </si>
  <si>
    <t>Prepínač krížový nástenný, radenie 7, IP44</t>
  </si>
  <si>
    <t>-1705661045</t>
  </si>
  <si>
    <t>210111003.S</t>
  </si>
  <si>
    <t>Zásuvka vstavaná 400 V / 16A vrátane zapojenia, vyhotovenie 4P, 5P</t>
  </si>
  <si>
    <t>-2047293781</t>
  </si>
  <si>
    <t>345540007708.S</t>
  </si>
  <si>
    <t>Zásuvka vstavaná priemyslová šikmá IEN 1643, 3P + PE, IP 54 - 400V, 16A</t>
  </si>
  <si>
    <t>1662080431</t>
  </si>
  <si>
    <t>210111004.S</t>
  </si>
  <si>
    <t>Zásuvka vstavaná 230 V / 16A vrátane zapojenia, vyhotovenie 3P</t>
  </si>
  <si>
    <t>1301056450</t>
  </si>
  <si>
    <t>345540004700.S</t>
  </si>
  <si>
    <t>Zásuvka vstavaná priemyslová 3P 16A 230V IP67 IEG 1632 šikmá</t>
  </si>
  <si>
    <t>-1642548198</t>
  </si>
  <si>
    <t>210193251.S</t>
  </si>
  <si>
    <t xml:space="preserve">Rozvádzač oceľoplechový pre zapustenú montáž </t>
  </si>
  <si>
    <t>-400021588</t>
  </si>
  <si>
    <t>357150000100</t>
  </si>
  <si>
    <t>Rozvádzač RH</t>
  </si>
  <si>
    <t>-1547461150</t>
  </si>
  <si>
    <t>210203040.S</t>
  </si>
  <si>
    <t>Montáž a zapojenie stropného LED svietidla</t>
  </si>
  <si>
    <t>510147624</t>
  </si>
  <si>
    <t>348120001600.S</t>
  </si>
  <si>
    <t xml:space="preserve">LED svietidlo stropné </t>
  </si>
  <si>
    <t>-1232823536</t>
  </si>
  <si>
    <t>210203041.S</t>
  </si>
  <si>
    <t>Montáž a zapojenie nástenného LED svietidla</t>
  </si>
  <si>
    <t>-1224451318</t>
  </si>
  <si>
    <t>348120001601.S</t>
  </si>
  <si>
    <t>LED svietidlo nástenné</t>
  </si>
  <si>
    <t>451424736</t>
  </si>
  <si>
    <t>210203056.S</t>
  </si>
  <si>
    <t>Montáž a zapojenie LED panelu 600x600 mm zaveseného</t>
  </si>
  <si>
    <t>-135413633</t>
  </si>
  <si>
    <t>348130002400.S</t>
  </si>
  <si>
    <t>LED panel 600x600 mm, 48W</t>
  </si>
  <si>
    <t>-790083870</t>
  </si>
  <si>
    <t>210220020.S</t>
  </si>
  <si>
    <t>Uzemňovacie vedenie v zemi FeZn vrátane izolácie spojov</t>
  </si>
  <si>
    <t>-45768030</t>
  </si>
  <si>
    <t>354410058800.S</t>
  </si>
  <si>
    <t>Pásovina uzemňovacia FeZn 30 x 4 mm</t>
  </si>
  <si>
    <t>kg</t>
  </si>
  <si>
    <t>471454878</t>
  </si>
  <si>
    <t>210220021.S</t>
  </si>
  <si>
    <t>Uzemňovacie vedenie v zemi FeZn vrátane izolácie spojov O 10 mm</t>
  </si>
  <si>
    <t>1567648694</t>
  </si>
  <si>
    <t>354410054800.S</t>
  </si>
  <si>
    <t>Drôt bleskozvodový FeZn, d 10 mm</t>
  </si>
  <si>
    <t>-1100983556</t>
  </si>
  <si>
    <t>210220247.S</t>
  </si>
  <si>
    <t>Svorka FeZn skúšobná SZ</t>
  </si>
  <si>
    <t>-1352854170</t>
  </si>
  <si>
    <t>354410004300.S</t>
  </si>
  <si>
    <t>Svorka FeZn skúšobná označenie SZ</t>
  </si>
  <si>
    <t>1730984042</t>
  </si>
  <si>
    <t>210220306.S</t>
  </si>
  <si>
    <t>Podstavec betónový k zachytávacej tyči a oddialenému bleskozvodu</t>
  </si>
  <si>
    <t>-1937734872</t>
  </si>
  <si>
    <t>354410024800.S</t>
  </si>
  <si>
    <t>Podstavec betónový k zachytávacej tyči FeZn označenie JP a OB 350x350</t>
  </si>
  <si>
    <t>-1042530890</t>
  </si>
  <si>
    <t>210220400.S</t>
  </si>
  <si>
    <t>Podpery vedenia ECu 57F25 na plochú strechu PV21</t>
  </si>
  <si>
    <t>32080947</t>
  </si>
  <si>
    <t>354410034900.S</t>
  </si>
  <si>
    <t>Podložka plastová k podpere vedenia FeZn označenie podložka k PV 21</t>
  </si>
  <si>
    <t>-4717259</t>
  </si>
  <si>
    <t>210220651.S</t>
  </si>
  <si>
    <t>Svorka nerez 1.4301 krížová SK a diagonálna krížová DKS</t>
  </si>
  <si>
    <t>-365667200</t>
  </si>
  <si>
    <t>354410017200.S</t>
  </si>
  <si>
    <t>Svorka krížová nerez akosť 1.4301 označenie SK A2</t>
  </si>
  <si>
    <t>-1796944806</t>
  </si>
  <si>
    <t>210220653.S</t>
  </si>
  <si>
    <t>Svorka nerez 1.4301 spojovacia SS</t>
  </si>
  <si>
    <t>-1719516791</t>
  </si>
  <si>
    <t>354410018000.S</t>
  </si>
  <si>
    <t>Svorka spojovacia nerez akosť 1.4301 označenie SS 2 skrutky s príložkou A2</t>
  </si>
  <si>
    <t>-1936295324</t>
  </si>
  <si>
    <t>210220800.S</t>
  </si>
  <si>
    <t>Uzemňovacie vedenie na povrchu  AlMgSi  drôt zvodový Ø 8-10</t>
  </si>
  <si>
    <t>555835155</t>
  </si>
  <si>
    <t>354410064200.S</t>
  </si>
  <si>
    <t>Drôt bleskozvodový zliatina AlMgSi, d 8 mm, Al</t>
  </si>
  <si>
    <t>-126987699</t>
  </si>
  <si>
    <t>210220803.S</t>
  </si>
  <si>
    <t>Skrytý zvod pri zatepľovacom systéme AlMgSi drôt zvodový Ø 8</t>
  </si>
  <si>
    <t>360987351</t>
  </si>
  <si>
    <t>345710009300.S</t>
  </si>
  <si>
    <t>Rúrka ohybná vlnitá pancierová so strednou mechanickou odolnosťou z PVC-U, D 32</t>
  </si>
  <si>
    <t>-528248891</t>
  </si>
  <si>
    <t>345710038300.S</t>
  </si>
  <si>
    <t>Príchytka z PVC pre elektroinštal. rúrky d 32 mm pre povrchovú montáž s 2 skrutkami</t>
  </si>
  <si>
    <t>795465848</t>
  </si>
  <si>
    <t>1677465728</t>
  </si>
  <si>
    <t>210220831.S</t>
  </si>
  <si>
    <t>Zachytávacia tyč zliatina AlMgSi bez osadenia a s osadením JP10-20</t>
  </si>
  <si>
    <t>2029404834</t>
  </si>
  <si>
    <t>354410030600.S</t>
  </si>
  <si>
    <t>Tyč zachytávacia zliatina AlMgSi označenie JP 20 Al</t>
  </si>
  <si>
    <t>671095026</t>
  </si>
  <si>
    <t>210800107.S</t>
  </si>
  <si>
    <t>Kábel medený uložený voľne CYKY 450/750 V 3x1,5</t>
  </si>
  <si>
    <t>1798152934</t>
  </si>
  <si>
    <t>341110000700.S</t>
  </si>
  <si>
    <t>Kábel medený CYKY 3x1,5 mm2</t>
  </si>
  <si>
    <t>-894234988</t>
  </si>
  <si>
    <t>210800108.S</t>
  </si>
  <si>
    <t>Kábel medený uložený voľne CYKY 450/750 V 3x2,5</t>
  </si>
  <si>
    <t>809973438</t>
  </si>
  <si>
    <t>341110000800.S</t>
  </si>
  <si>
    <t>Kábel medený CYKY 3x2,5 mm2</t>
  </si>
  <si>
    <t>-994034628</t>
  </si>
  <si>
    <t>210800109.S</t>
  </si>
  <si>
    <t>Kábel medený uložený voľne CYKY 450/750 V 3x4</t>
  </si>
  <si>
    <t>1526619524</t>
  </si>
  <si>
    <t>341110000900.S</t>
  </si>
  <si>
    <t>Kábel medený CYKY 3x4 mm2</t>
  </si>
  <si>
    <t>378510260</t>
  </si>
  <si>
    <t>210800119.S</t>
  </si>
  <si>
    <t>Kábel medený uložený voľne CYKY 450/750 V 5x1,5</t>
  </si>
  <si>
    <t>-880794350</t>
  </si>
  <si>
    <t>341110001900.S</t>
  </si>
  <si>
    <t>Kábel medený CYKY 5x1,5 mm2</t>
  </si>
  <si>
    <t>1923171974</t>
  </si>
  <si>
    <t>210800120.S</t>
  </si>
  <si>
    <t>Kábel medený uložený voľne CYKY 450/750 V 5x2,5</t>
  </si>
  <si>
    <t>-1456812928</t>
  </si>
  <si>
    <t>341110002000.S</t>
  </si>
  <si>
    <t>Kábel medený CYKY 5x2,5 mm2</t>
  </si>
  <si>
    <t>467555425</t>
  </si>
  <si>
    <t>210800123.S</t>
  </si>
  <si>
    <t>Kábel medený uložený voľne CYKY 450/750 V 5x10</t>
  </si>
  <si>
    <t>-735631692</t>
  </si>
  <si>
    <t>341110002300.S</t>
  </si>
  <si>
    <t>Kábel medený CYKY 5x10 mm2</t>
  </si>
  <si>
    <t>-1397166840</t>
  </si>
  <si>
    <t>210800124.S1</t>
  </si>
  <si>
    <t>Kábel medený uložený voľne CYKY 450/750 V 5x25</t>
  </si>
  <si>
    <t>-161963994</t>
  </si>
  <si>
    <t>341110002400.S1</t>
  </si>
  <si>
    <t>Kábel medený CYKY 5x25 mm2</t>
  </si>
  <si>
    <t>-227436776</t>
  </si>
  <si>
    <t>210800615.S</t>
  </si>
  <si>
    <t>Vodič medený uložený voľne H07V-K (CYA)  450/750 V 16</t>
  </si>
  <si>
    <t>-1619471833</t>
  </si>
  <si>
    <t>341310009300.S</t>
  </si>
  <si>
    <t>Vodič medený flexibilný H07V-K 16 mm2</t>
  </si>
  <si>
    <t>1097394958</t>
  </si>
  <si>
    <t>46-M</t>
  </si>
  <si>
    <t>Zemné práce vykonávané pri externých montážnych prácach</t>
  </si>
  <si>
    <t>460200173.S</t>
  </si>
  <si>
    <t>Hĺbenie káblovej ryhy ručne 35 cm širokej a 90 cm hlbokej, v zemine triedy 3</t>
  </si>
  <si>
    <t>-1625603012</t>
  </si>
  <si>
    <t>460420041.S</t>
  </si>
  <si>
    <t>Zriadenie káblového lôžka z piesku a cementu bez zakrytia, v ryhe šírky do 100 cm, hr. vrstvy 12 cm</t>
  </si>
  <si>
    <t>-1219237307</t>
  </si>
  <si>
    <t>583310000100.S</t>
  </si>
  <si>
    <t>Kamenivo ťažené drobné frakcia 0-1 mm</t>
  </si>
  <si>
    <t>-578316973</t>
  </si>
  <si>
    <t>460490011.S</t>
  </si>
  <si>
    <t>Rozvinutie a uloženie výstražnej fólie z PE do ryhy, šírka do 22 cm</t>
  </si>
  <si>
    <t>117321096</t>
  </si>
  <si>
    <t>283230008000.S</t>
  </si>
  <si>
    <t>Výstražná fóla PE, š. 300, farba červená</t>
  </si>
  <si>
    <t>-202782136</t>
  </si>
  <si>
    <t>460560173.S</t>
  </si>
  <si>
    <t>Ručný zásyp nezap. káblovej ryhy bez zhutn. zeminy, 35 cm širokej, 90 cm hlbokej v zemine tr. 3</t>
  </si>
  <si>
    <t>1433678875</t>
  </si>
  <si>
    <t>460620013.S</t>
  </si>
  <si>
    <t>Proviz. úprava terénu v zemine tr. 3, aby nerovnosti terénu neboli väčšie ako 2 cm od vodor.hladiny</t>
  </si>
  <si>
    <t>-1546360466</t>
  </si>
  <si>
    <t>OST</t>
  </si>
  <si>
    <t>Ostatné</t>
  </si>
  <si>
    <t>HZS-001</t>
  </si>
  <si>
    <t>Revízie</t>
  </si>
  <si>
    <t>hod</t>
  </si>
  <si>
    <t>-1934204080</t>
  </si>
  <si>
    <t>MV</t>
  </si>
  <si>
    <t>Murárske výpomoci</t>
  </si>
  <si>
    <t>-568176072</t>
  </si>
  <si>
    <t>PM</t>
  </si>
  <si>
    <t>Podružný materiál</t>
  </si>
  <si>
    <t>1362000866</t>
  </si>
  <si>
    <t>PPV</t>
  </si>
  <si>
    <t>Podiel pridružených výkonov</t>
  </si>
  <si>
    <t>-1038941065</t>
  </si>
  <si>
    <t xml:space="preserve">Práce a dodávky HSV </t>
  </si>
  <si>
    <t>Popis (Môže sa použiť ekvivalent v prípade konkrétnych názvov - viac v časti B.1 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</si>
</sst>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4" fillId="4" borderId="17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76" workbookViewId="0">
      <selection activeCell="BE93" sqref="BE93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01" t="s">
        <v>5</v>
      </c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8</v>
      </c>
      <c r="BT3" s="14" t="s">
        <v>7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S4" s="14" t="s">
        <v>6</v>
      </c>
    </row>
    <row r="5" spans="1:74" s="1" customFormat="1" ht="12" customHeight="1">
      <c r="B5" s="17"/>
      <c r="D5" s="20" t="s">
        <v>11</v>
      </c>
      <c r="K5" s="194" t="s">
        <v>12</v>
      </c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R5" s="17"/>
      <c r="BS5" s="14" t="s">
        <v>6</v>
      </c>
    </row>
    <row r="6" spans="1:74" s="1" customFormat="1" ht="36.9" customHeight="1">
      <c r="B6" s="17"/>
      <c r="D6" s="22" t="s">
        <v>13</v>
      </c>
      <c r="K6" s="196" t="s">
        <v>14</v>
      </c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45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3.2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45" customHeight="1">
      <c r="B17" s="17"/>
      <c r="E17" s="21" t="s">
        <v>28</v>
      </c>
      <c r="AK17" s="23" t="s">
        <v>24</v>
      </c>
      <c r="AN17" s="21" t="s">
        <v>1</v>
      </c>
      <c r="AR17" s="17"/>
      <c r="BS17" s="14" t="s">
        <v>29</v>
      </c>
    </row>
    <row r="18" spans="1:71" s="1" customFormat="1" ht="6.9" customHeight="1">
      <c r="B18" s="17"/>
      <c r="AR18" s="17"/>
      <c r="BS18" s="14" t="s">
        <v>8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8</v>
      </c>
    </row>
    <row r="20" spans="1:71" s="1" customFormat="1" ht="18.45" customHeight="1">
      <c r="B20" s="17"/>
      <c r="E20" s="21" t="s">
        <v>26</v>
      </c>
      <c r="AK20" s="23" t="s">
        <v>24</v>
      </c>
      <c r="AN20" s="21" t="s">
        <v>1</v>
      </c>
      <c r="AR20" s="17"/>
      <c r="BS20" s="14" t="s">
        <v>29</v>
      </c>
    </row>
    <row r="21" spans="1:71" s="1" customFormat="1" ht="6.9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97" t="s">
        <v>1</v>
      </c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R23" s="17"/>
    </row>
    <row r="24" spans="1:71" s="1" customFormat="1" ht="6.9" customHeight="1">
      <c r="B24" s="17"/>
      <c r="AR24" s="17"/>
    </row>
    <row r="25" spans="1:71" s="1" customFormat="1" ht="6.9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5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8">
        <f>ROUND(AG94,2)</f>
        <v>0</v>
      </c>
      <c r="AL26" s="199"/>
      <c r="AM26" s="199"/>
      <c r="AN26" s="199"/>
      <c r="AO26" s="199"/>
      <c r="AP26" s="26"/>
      <c r="AQ26" s="26"/>
      <c r="AR26" s="27"/>
      <c r="BE26" s="26"/>
    </row>
    <row r="27" spans="1:71" s="2" customFormat="1" ht="6.9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3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00" t="s">
        <v>33</v>
      </c>
      <c r="M28" s="200"/>
      <c r="N28" s="200"/>
      <c r="O28" s="200"/>
      <c r="P28" s="200"/>
      <c r="Q28" s="26"/>
      <c r="R28" s="26"/>
      <c r="S28" s="26"/>
      <c r="T28" s="26"/>
      <c r="U28" s="26"/>
      <c r="V28" s="26"/>
      <c r="W28" s="200" t="s">
        <v>34</v>
      </c>
      <c r="X28" s="200"/>
      <c r="Y28" s="200"/>
      <c r="Z28" s="200"/>
      <c r="AA28" s="200"/>
      <c r="AB28" s="200"/>
      <c r="AC28" s="200"/>
      <c r="AD28" s="200"/>
      <c r="AE28" s="200"/>
      <c r="AF28" s="26"/>
      <c r="AG28" s="26"/>
      <c r="AH28" s="26"/>
      <c r="AI28" s="26"/>
      <c r="AJ28" s="26"/>
      <c r="AK28" s="200" t="s">
        <v>35</v>
      </c>
      <c r="AL28" s="200"/>
      <c r="AM28" s="200"/>
      <c r="AN28" s="200"/>
      <c r="AO28" s="200"/>
      <c r="AP28" s="26"/>
      <c r="AQ28" s="26"/>
      <c r="AR28" s="27"/>
      <c r="BE28" s="26"/>
    </row>
    <row r="29" spans="1:71" s="3" customFormat="1" ht="14.4" customHeight="1">
      <c r="B29" s="31"/>
      <c r="D29" s="23" t="s">
        <v>36</v>
      </c>
      <c r="F29" s="32" t="s">
        <v>37</v>
      </c>
      <c r="L29" s="202">
        <v>0.2</v>
      </c>
      <c r="M29" s="203"/>
      <c r="N29" s="203"/>
      <c r="O29" s="203"/>
      <c r="P29" s="203"/>
      <c r="Q29" s="33"/>
      <c r="R29" s="33"/>
      <c r="S29" s="33"/>
      <c r="T29" s="33"/>
      <c r="U29" s="33"/>
      <c r="V29" s="33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F29" s="33"/>
      <c r="AG29" s="33"/>
      <c r="AH29" s="33"/>
      <c r="AI29" s="33"/>
      <c r="AJ29" s="33"/>
      <c r="AK29" s="204">
        <f>ROUND(AV94, 2)</f>
        <v>0</v>
      </c>
      <c r="AL29" s="203"/>
      <c r="AM29" s="203"/>
      <c r="AN29" s="203"/>
      <c r="AO29" s="203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" customHeight="1">
      <c r="B30" s="31"/>
      <c r="F30" s="32" t="s">
        <v>38</v>
      </c>
      <c r="L30" s="191">
        <v>0.2</v>
      </c>
      <c r="M30" s="192"/>
      <c r="N30" s="192"/>
      <c r="O30" s="192"/>
      <c r="P30" s="192"/>
      <c r="W30" s="193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3">
        <f>ROUND(AW94, 2)</f>
        <v>0</v>
      </c>
      <c r="AL30" s="192"/>
      <c r="AM30" s="192"/>
      <c r="AN30" s="192"/>
      <c r="AO30" s="192"/>
      <c r="AR30" s="31"/>
    </row>
    <row r="31" spans="1:71" s="3" customFormat="1" ht="14.4" hidden="1" customHeight="1">
      <c r="B31" s="31"/>
      <c r="F31" s="23" t="s">
        <v>39</v>
      </c>
      <c r="L31" s="191">
        <v>0.2</v>
      </c>
      <c r="M31" s="192"/>
      <c r="N31" s="192"/>
      <c r="O31" s="192"/>
      <c r="P31" s="192"/>
      <c r="W31" s="193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3">
        <v>0</v>
      </c>
      <c r="AL31" s="192"/>
      <c r="AM31" s="192"/>
      <c r="AN31" s="192"/>
      <c r="AO31" s="192"/>
      <c r="AR31" s="31"/>
    </row>
    <row r="32" spans="1:71" s="3" customFormat="1" ht="14.4" hidden="1" customHeight="1">
      <c r="B32" s="31"/>
      <c r="F32" s="23" t="s">
        <v>40</v>
      </c>
      <c r="L32" s="191">
        <v>0.2</v>
      </c>
      <c r="M32" s="192"/>
      <c r="N32" s="192"/>
      <c r="O32" s="192"/>
      <c r="P32" s="192"/>
      <c r="W32" s="193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3">
        <v>0</v>
      </c>
      <c r="AL32" s="192"/>
      <c r="AM32" s="192"/>
      <c r="AN32" s="192"/>
      <c r="AO32" s="192"/>
      <c r="AR32" s="31"/>
    </row>
    <row r="33" spans="1:57" s="3" customFormat="1" ht="14.4" hidden="1" customHeight="1">
      <c r="B33" s="31"/>
      <c r="F33" s="32" t="s">
        <v>41</v>
      </c>
      <c r="L33" s="202">
        <v>0</v>
      </c>
      <c r="M33" s="203"/>
      <c r="N33" s="203"/>
      <c r="O33" s="203"/>
      <c r="P33" s="203"/>
      <c r="Q33" s="33"/>
      <c r="R33" s="33"/>
      <c r="S33" s="33"/>
      <c r="T33" s="33"/>
      <c r="U33" s="33"/>
      <c r="V33" s="33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F33" s="33"/>
      <c r="AG33" s="33"/>
      <c r="AH33" s="33"/>
      <c r="AI33" s="33"/>
      <c r="AJ33" s="33"/>
      <c r="AK33" s="204">
        <v>0</v>
      </c>
      <c r="AL33" s="203"/>
      <c r="AM33" s="203"/>
      <c r="AN33" s="203"/>
      <c r="AO33" s="203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5" customHeight="1">
      <c r="A35" s="26"/>
      <c r="B35" s="27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208" t="s">
        <v>44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6"/>
      <c r="AM35" s="206"/>
      <c r="AN35" s="206"/>
      <c r="AO35" s="207"/>
      <c r="AP35" s="35"/>
      <c r="AQ35" s="35"/>
      <c r="AR35" s="27"/>
      <c r="BE35" s="26"/>
    </row>
    <row r="36" spans="1:57" s="2" customFormat="1" ht="6.9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6"/>
      <c r="B60" s="27"/>
      <c r="C60" s="26"/>
      <c r="D60" s="42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47</v>
      </c>
      <c r="AI60" s="29"/>
      <c r="AJ60" s="29"/>
      <c r="AK60" s="29"/>
      <c r="AL60" s="29"/>
      <c r="AM60" s="42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6"/>
      <c r="B64" s="27"/>
      <c r="C64" s="26"/>
      <c r="D64" s="40" t="s">
        <v>49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50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6"/>
      <c r="B75" s="27"/>
      <c r="C75" s="26"/>
      <c r="D75" s="42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47</v>
      </c>
      <c r="AI75" s="29"/>
      <c r="AJ75" s="29"/>
      <c r="AK75" s="29"/>
      <c r="AL75" s="29"/>
      <c r="AM75" s="42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2144</v>
      </c>
      <c r="AR84" s="48"/>
    </row>
    <row r="85" spans="1:91" s="5" customFormat="1" ht="36.9" customHeight="1">
      <c r="B85" s="49"/>
      <c r="C85" s="50" t="s">
        <v>13</v>
      </c>
      <c r="L85" s="172" t="str">
        <f>K6</f>
        <v>Predškolské zariadenie - nový objekt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9"/>
    </row>
    <row r="86" spans="1:91" s="2" customFormat="1" ht="6.9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Bučany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74" t="str">
        <f>IF(AN8= "","",AN8)</f>
        <v>25. 5. 2022</v>
      </c>
      <c r="AN87" s="174"/>
      <c r="AO87" s="26"/>
      <c r="AP87" s="26"/>
      <c r="AQ87" s="26"/>
      <c r="AR87" s="27"/>
      <c r="BE87" s="26"/>
    </row>
    <row r="88" spans="1:91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15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Obec Bučany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75" t="str">
        <f>IF(E17="","",E17)</f>
        <v>Ing. Juraj Kobza</v>
      </c>
      <c r="AN89" s="176"/>
      <c r="AO89" s="176"/>
      <c r="AP89" s="176"/>
      <c r="AQ89" s="26"/>
      <c r="AR89" s="27"/>
      <c r="AS89" s="177" t="s">
        <v>52</v>
      </c>
      <c r="AT89" s="17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15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75" t="str">
        <f>IF(E20="","",E20)</f>
        <v xml:space="preserve"> </v>
      </c>
      <c r="AN90" s="176"/>
      <c r="AO90" s="176"/>
      <c r="AP90" s="176"/>
      <c r="AQ90" s="26"/>
      <c r="AR90" s="27"/>
      <c r="AS90" s="179"/>
      <c r="AT90" s="18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95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9"/>
      <c r="AT91" s="18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181" t="s">
        <v>53</v>
      </c>
      <c r="D92" s="182"/>
      <c r="E92" s="182"/>
      <c r="F92" s="182"/>
      <c r="G92" s="182"/>
      <c r="H92" s="57"/>
      <c r="I92" s="213" t="s">
        <v>1573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185" t="s">
        <v>54</v>
      </c>
      <c r="AH92" s="182"/>
      <c r="AI92" s="182"/>
      <c r="AJ92" s="182"/>
      <c r="AK92" s="182"/>
      <c r="AL92" s="182"/>
      <c r="AM92" s="182"/>
      <c r="AN92" s="183" t="s">
        <v>55</v>
      </c>
      <c r="AO92" s="182"/>
      <c r="AP92" s="184"/>
      <c r="AQ92" s="58" t="s">
        <v>56</v>
      </c>
      <c r="AR92" s="27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6"/>
    </row>
    <row r="93" spans="1:91" s="2" customFormat="1" ht="10.9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89">
        <f>ROUND(SUM(AG95:AG99),2)</f>
        <v>0</v>
      </c>
      <c r="AH94" s="189"/>
      <c r="AI94" s="189"/>
      <c r="AJ94" s="189"/>
      <c r="AK94" s="189"/>
      <c r="AL94" s="189"/>
      <c r="AM94" s="189"/>
      <c r="AN94" s="190">
        <f t="shared" ref="AN94:AN99" si="0">SUM(AG94,AT94)</f>
        <v>0</v>
      </c>
      <c r="AO94" s="190"/>
      <c r="AP94" s="190"/>
      <c r="AQ94" s="69" t="s">
        <v>1</v>
      </c>
      <c r="AR94" s="65"/>
      <c r="AS94" s="70">
        <f>ROUND(SUM(AS95:AS99),2)</f>
        <v>0</v>
      </c>
      <c r="AT94" s="71">
        <f t="shared" ref="AT94:AT99" si="1">ROUND(SUM(AV94:AW94),2)</f>
        <v>0</v>
      </c>
      <c r="AU94" s="72">
        <f>ROUND(SUM(AU95:AU99),5)</f>
        <v>5982.0110100000002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ROUND(SUM(AZ95:AZ99),2)</f>
        <v>0</v>
      </c>
      <c r="BA94" s="71">
        <f>ROUND(SUM(BA95:BA99),2)</f>
        <v>0</v>
      </c>
      <c r="BB94" s="71">
        <f>ROUND(SUM(BB95:BB99),2)</f>
        <v>0</v>
      </c>
      <c r="BC94" s="71">
        <f>ROUND(SUM(BC95:BC99),2)</f>
        <v>0</v>
      </c>
      <c r="BD94" s="73">
        <f>ROUND(SUM(BD95:BD99),2)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88" t="s">
        <v>76</v>
      </c>
      <c r="E95" s="188"/>
      <c r="F95" s="188"/>
      <c r="G95" s="188"/>
      <c r="H95" s="188"/>
      <c r="I95" s="79"/>
      <c r="J95" s="188" t="s">
        <v>77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'01 - Stavebná časť'!J30</f>
        <v>0</v>
      </c>
      <c r="AH95" s="187"/>
      <c r="AI95" s="187"/>
      <c r="AJ95" s="187"/>
      <c r="AK95" s="187"/>
      <c r="AL95" s="187"/>
      <c r="AM95" s="187"/>
      <c r="AN95" s="186">
        <f t="shared" si="0"/>
        <v>0</v>
      </c>
      <c r="AO95" s="187"/>
      <c r="AP95" s="187"/>
      <c r="AQ95" s="80" t="s">
        <v>78</v>
      </c>
      <c r="AR95" s="77"/>
      <c r="AS95" s="81">
        <v>0</v>
      </c>
      <c r="AT95" s="82">
        <f t="shared" si="1"/>
        <v>0</v>
      </c>
      <c r="AU95" s="83">
        <f>'01 - Stavebná časť'!P136</f>
        <v>5390.3909143199999</v>
      </c>
      <c r="AV95" s="82">
        <f>'01 - Stavebná časť'!J33</f>
        <v>0</v>
      </c>
      <c r="AW95" s="82">
        <f>'01 - Stavebná časť'!J34</f>
        <v>0</v>
      </c>
      <c r="AX95" s="82">
        <f>'01 - Stavebná časť'!J35</f>
        <v>0</v>
      </c>
      <c r="AY95" s="82">
        <f>'01 - Stavebná časť'!J36</f>
        <v>0</v>
      </c>
      <c r="AZ95" s="82">
        <f>'01 - Stavebná časť'!F33</f>
        <v>0</v>
      </c>
      <c r="BA95" s="82">
        <f>'01 - Stavebná časť'!F34</f>
        <v>0</v>
      </c>
      <c r="BB95" s="82">
        <f>'01 - Stavebná časť'!F35</f>
        <v>0</v>
      </c>
      <c r="BC95" s="82">
        <f>'01 - Stavebná časť'!F36</f>
        <v>0</v>
      </c>
      <c r="BD95" s="84">
        <f>'01 - Stavebná časť'!F37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7" customFormat="1" ht="16.5" customHeight="1">
      <c r="A96" s="76" t="s">
        <v>75</v>
      </c>
      <c r="B96" s="77"/>
      <c r="C96" s="78"/>
      <c r="D96" s="188" t="s">
        <v>81</v>
      </c>
      <c r="E96" s="188"/>
      <c r="F96" s="188"/>
      <c r="G96" s="188"/>
      <c r="H96" s="188"/>
      <c r="I96" s="79"/>
      <c r="J96" s="188" t="s">
        <v>82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'03 - ZTI'!J30</f>
        <v>0</v>
      </c>
      <c r="AH96" s="187"/>
      <c r="AI96" s="187"/>
      <c r="AJ96" s="187"/>
      <c r="AK96" s="187"/>
      <c r="AL96" s="187"/>
      <c r="AM96" s="187"/>
      <c r="AN96" s="186">
        <f t="shared" si="0"/>
        <v>0</v>
      </c>
      <c r="AO96" s="187"/>
      <c r="AP96" s="187"/>
      <c r="AQ96" s="80" t="s">
        <v>78</v>
      </c>
      <c r="AR96" s="77"/>
      <c r="AS96" s="81">
        <v>0</v>
      </c>
      <c r="AT96" s="82">
        <f t="shared" si="1"/>
        <v>0</v>
      </c>
      <c r="AU96" s="83">
        <f>'03 - ZTI'!P127</f>
        <v>304.91582399999999</v>
      </c>
      <c r="AV96" s="82">
        <f>'03 - ZTI'!J33</f>
        <v>0</v>
      </c>
      <c r="AW96" s="82">
        <f>'03 - ZTI'!J34</f>
        <v>0</v>
      </c>
      <c r="AX96" s="82">
        <f>'03 - ZTI'!J35</f>
        <v>0</v>
      </c>
      <c r="AY96" s="82">
        <f>'03 - ZTI'!J36</f>
        <v>0</v>
      </c>
      <c r="AZ96" s="82">
        <f>'03 - ZTI'!F33</f>
        <v>0</v>
      </c>
      <c r="BA96" s="82">
        <f>'03 - ZTI'!F34</f>
        <v>0</v>
      </c>
      <c r="BB96" s="82">
        <f>'03 - ZTI'!F35</f>
        <v>0</v>
      </c>
      <c r="BC96" s="82">
        <f>'03 - ZTI'!F36</f>
        <v>0</v>
      </c>
      <c r="BD96" s="84">
        <f>'03 - ZTI'!F37</f>
        <v>0</v>
      </c>
      <c r="BT96" s="85" t="s">
        <v>79</v>
      </c>
      <c r="BV96" s="85" t="s">
        <v>73</v>
      </c>
      <c r="BW96" s="85" t="s">
        <v>83</v>
      </c>
      <c r="BX96" s="85" t="s">
        <v>4</v>
      </c>
      <c r="CL96" s="85" t="s">
        <v>1</v>
      </c>
      <c r="CM96" s="85" t="s">
        <v>71</v>
      </c>
    </row>
    <row r="97" spans="1:91" s="7" customFormat="1" ht="16.5" customHeight="1">
      <c r="A97" s="76" t="s">
        <v>75</v>
      </c>
      <c r="B97" s="77"/>
      <c r="C97" s="78"/>
      <c r="D97" s="188" t="s">
        <v>84</v>
      </c>
      <c r="E97" s="188"/>
      <c r="F97" s="188"/>
      <c r="G97" s="188"/>
      <c r="H97" s="188"/>
      <c r="I97" s="79"/>
      <c r="J97" s="188" t="s">
        <v>85</v>
      </c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6">
        <f>'04 - Ústredné vykurovanie'!J30</f>
        <v>0</v>
      </c>
      <c r="AH97" s="187"/>
      <c r="AI97" s="187"/>
      <c r="AJ97" s="187"/>
      <c r="AK97" s="187"/>
      <c r="AL97" s="187"/>
      <c r="AM97" s="187"/>
      <c r="AN97" s="186">
        <f t="shared" si="0"/>
        <v>0</v>
      </c>
      <c r="AO97" s="187"/>
      <c r="AP97" s="187"/>
      <c r="AQ97" s="80" t="s">
        <v>78</v>
      </c>
      <c r="AR97" s="77"/>
      <c r="AS97" s="81">
        <v>0</v>
      </c>
      <c r="AT97" s="82">
        <f t="shared" si="1"/>
        <v>0</v>
      </c>
      <c r="AU97" s="83">
        <f>'04 - Ústredné vykurovanie'!P121</f>
        <v>81.192267000000001</v>
      </c>
      <c r="AV97" s="82">
        <f>'04 - Ústredné vykurovanie'!J33</f>
        <v>0</v>
      </c>
      <c r="AW97" s="82">
        <f>'04 - Ústredné vykurovanie'!J34</f>
        <v>0</v>
      </c>
      <c r="AX97" s="82">
        <f>'04 - Ústredné vykurovanie'!J35</f>
        <v>0</v>
      </c>
      <c r="AY97" s="82">
        <f>'04 - Ústredné vykurovanie'!J36</f>
        <v>0</v>
      </c>
      <c r="AZ97" s="82">
        <f>'04 - Ústredné vykurovanie'!F33</f>
        <v>0</v>
      </c>
      <c r="BA97" s="82">
        <f>'04 - Ústredné vykurovanie'!F34</f>
        <v>0</v>
      </c>
      <c r="BB97" s="82">
        <f>'04 - Ústredné vykurovanie'!F35</f>
        <v>0</v>
      </c>
      <c r="BC97" s="82">
        <f>'04 - Ústredné vykurovanie'!F36</f>
        <v>0</v>
      </c>
      <c r="BD97" s="84">
        <f>'04 - Ústredné vykurovanie'!F37</f>
        <v>0</v>
      </c>
      <c r="BT97" s="85" t="s">
        <v>79</v>
      </c>
      <c r="BV97" s="85" t="s">
        <v>73</v>
      </c>
      <c r="BW97" s="85" t="s">
        <v>86</v>
      </c>
      <c r="BX97" s="85" t="s">
        <v>4</v>
      </c>
      <c r="CL97" s="85" t="s">
        <v>1</v>
      </c>
      <c r="CM97" s="85" t="s">
        <v>71</v>
      </c>
    </row>
    <row r="98" spans="1:91" s="7" customFormat="1" ht="16.5" customHeight="1">
      <c r="A98" s="76" t="s">
        <v>75</v>
      </c>
      <c r="B98" s="77"/>
      <c r="C98" s="78"/>
      <c r="D98" s="188" t="s">
        <v>87</v>
      </c>
      <c r="E98" s="188"/>
      <c r="F98" s="188"/>
      <c r="G98" s="188"/>
      <c r="H98" s="188"/>
      <c r="I98" s="79"/>
      <c r="J98" s="188" t="s">
        <v>88</v>
      </c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6">
        <f>'05 - VZT'!J30</f>
        <v>0</v>
      </c>
      <c r="AH98" s="187"/>
      <c r="AI98" s="187"/>
      <c r="AJ98" s="187"/>
      <c r="AK98" s="187"/>
      <c r="AL98" s="187"/>
      <c r="AM98" s="187"/>
      <c r="AN98" s="186">
        <f t="shared" si="0"/>
        <v>0</v>
      </c>
      <c r="AO98" s="187"/>
      <c r="AP98" s="187"/>
      <c r="AQ98" s="80" t="s">
        <v>78</v>
      </c>
      <c r="AR98" s="77"/>
      <c r="AS98" s="81">
        <v>0</v>
      </c>
      <c r="AT98" s="82">
        <f t="shared" si="1"/>
        <v>0</v>
      </c>
      <c r="AU98" s="83">
        <f>'05 - VZT'!P118</f>
        <v>44.954000000000008</v>
      </c>
      <c r="AV98" s="82">
        <f>'05 - VZT'!J33</f>
        <v>0</v>
      </c>
      <c r="AW98" s="82">
        <f>'05 - VZT'!J34</f>
        <v>0</v>
      </c>
      <c r="AX98" s="82">
        <f>'05 - VZT'!J35</f>
        <v>0</v>
      </c>
      <c r="AY98" s="82">
        <f>'05 - VZT'!J36</f>
        <v>0</v>
      </c>
      <c r="AZ98" s="82">
        <f>'05 - VZT'!F33</f>
        <v>0</v>
      </c>
      <c r="BA98" s="82">
        <f>'05 - VZT'!F34</f>
        <v>0</v>
      </c>
      <c r="BB98" s="82">
        <f>'05 - VZT'!F35</f>
        <v>0</v>
      </c>
      <c r="BC98" s="82">
        <f>'05 - VZT'!F36</f>
        <v>0</v>
      </c>
      <c r="BD98" s="84">
        <f>'05 - VZT'!F37</f>
        <v>0</v>
      </c>
      <c r="BT98" s="85" t="s">
        <v>79</v>
      </c>
      <c r="BV98" s="85" t="s">
        <v>73</v>
      </c>
      <c r="BW98" s="85" t="s">
        <v>89</v>
      </c>
      <c r="BX98" s="85" t="s">
        <v>4</v>
      </c>
      <c r="CL98" s="85" t="s">
        <v>1</v>
      </c>
      <c r="CM98" s="85" t="s">
        <v>71</v>
      </c>
    </row>
    <row r="99" spans="1:91" s="7" customFormat="1" ht="16.5" customHeight="1">
      <c r="A99" s="76" t="s">
        <v>75</v>
      </c>
      <c r="B99" s="77"/>
      <c r="C99" s="78"/>
      <c r="D99" s="188" t="s">
        <v>90</v>
      </c>
      <c r="E99" s="188"/>
      <c r="F99" s="188"/>
      <c r="G99" s="188"/>
      <c r="H99" s="188"/>
      <c r="I99" s="79"/>
      <c r="J99" s="188" t="s">
        <v>91</v>
      </c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6">
        <f>'06 - Elektroinštalácia'!J30</f>
        <v>0</v>
      </c>
      <c r="AH99" s="187"/>
      <c r="AI99" s="187"/>
      <c r="AJ99" s="187"/>
      <c r="AK99" s="187"/>
      <c r="AL99" s="187"/>
      <c r="AM99" s="187"/>
      <c r="AN99" s="186">
        <f t="shared" si="0"/>
        <v>0</v>
      </c>
      <c r="AO99" s="187"/>
      <c r="AP99" s="187"/>
      <c r="AQ99" s="80" t="s">
        <v>78</v>
      </c>
      <c r="AR99" s="77"/>
      <c r="AS99" s="86">
        <v>0</v>
      </c>
      <c r="AT99" s="87">
        <f t="shared" si="1"/>
        <v>0</v>
      </c>
      <c r="AU99" s="88">
        <f>'06 - Elektroinštalácia'!P120</f>
        <v>160.55799999999999</v>
      </c>
      <c r="AV99" s="87">
        <f>'06 - Elektroinštalácia'!J33</f>
        <v>0</v>
      </c>
      <c r="AW99" s="87">
        <f>'06 - Elektroinštalácia'!J34</f>
        <v>0</v>
      </c>
      <c r="AX99" s="87">
        <f>'06 - Elektroinštalácia'!J35</f>
        <v>0</v>
      </c>
      <c r="AY99" s="87">
        <f>'06 - Elektroinštalácia'!J36</f>
        <v>0</v>
      </c>
      <c r="AZ99" s="87">
        <f>'06 - Elektroinštalácia'!F33</f>
        <v>0</v>
      </c>
      <c r="BA99" s="87">
        <f>'06 - Elektroinštalácia'!F34</f>
        <v>0</v>
      </c>
      <c r="BB99" s="87">
        <f>'06 - Elektroinštalácia'!F35</f>
        <v>0</v>
      </c>
      <c r="BC99" s="87">
        <f>'06 - Elektroinštalácia'!F36</f>
        <v>0</v>
      </c>
      <c r="BD99" s="89">
        <f>'06 - Elektroinštalácia'!F37</f>
        <v>0</v>
      </c>
      <c r="BT99" s="85" t="s">
        <v>79</v>
      </c>
      <c r="BV99" s="85" t="s">
        <v>73</v>
      </c>
      <c r="BW99" s="85" t="s">
        <v>92</v>
      </c>
      <c r="BX99" s="85" t="s">
        <v>4</v>
      </c>
      <c r="CL99" s="85" t="s">
        <v>1</v>
      </c>
      <c r="CM99" s="85" t="s">
        <v>71</v>
      </c>
    </row>
    <row r="100" spans="1:91" s="2" customFormat="1" ht="30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7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</row>
    <row r="101" spans="1:91" s="2" customFormat="1" ht="6.9" customHeight="1">
      <c r="A101" s="26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</sheetData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Stavebná časť'!C2" display="/" xr:uid="{00000000-0004-0000-0000-000000000000}"/>
    <hyperlink ref="A96" location="'03 - ZTI'!C2" display="/" xr:uid="{00000000-0004-0000-0000-000001000000}"/>
    <hyperlink ref="A97" location="'04 - Ústredné vykurovanie'!C2" display="/" xr:uid="{00000000-0004-0000-0000-000002000000}"/>
    <hyperlink ref="A98" location="'05 - VZT'!C2" display="/" xr:uid="{00000000-0004-0000-0000-000003000000}"/>
    <hyperlink ref="A99" location="'06 - Elektroinštalácia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23"/>
  <sheetViews>
    <sheetView showGridLines="0" topLeftCell="A120" workbookViewId="0">
      <selection activeCell="X138" sqref="X13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01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93</v>
      </c>
      <c r="L4" s="17"/>
      <c r="M4" s="91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0" t="str">
        <f>'Rekapitulácia stavby'!K6</f>
        <v>Predškolské zariadenie - nový objekt</v>
      </c>
      <c r="F7" s="211"/>
      <c r="G7" s="211"/>
      <c r="H7" s="211"/>
      <c r="L7" s="17"/>
    </row>
    <row r="8" spans="1:46" s="2" customFormat="1" ht="12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2" t="s">
        <v>95</v>
      </c>
      <c r="F9" s="209"/>
      <c r="G9" s="209"/>
      <c r="H9" s="20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25. 5. 2022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4" t="str">
        <f>'Rekapitulácia stavby'!E14</f>
        <v xml:space="preserve"> </v>
      </c>
      <c r="F18" s="194"/>
      <c r="G18" s="194"/>
      <c r="H18" s="194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7" t="s">
        <v>1</v>
      </c>
      <c r="F27" s="197"/>
      <c r="G27" s="197"/>
      <c r="H27" s="1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32</v>
      </c>
      <c r="E30" s="26"/>
      <c r="F30" s="26"/>
      <c r="G30" s="26"/>
      <c r="H30" s="26"/>
      <c r="I30" s="26"/>
      <c r="J30" s="68">
        <f>ROUND(J136,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6" t="s">
        <v>36</v>
      </c>
      <c r="E33" s="32" t="s">
        <v>37</v>
      </c>
      <c r="F33" s="97">
        <f>ROUND((SUM(BE136:BE322)),  2)</f>
        <v>0</v>
      </c>
      <c r="G33" s="98"/>
      <c r="H33" s="98"/>
      <c r="I33" s="99">
        <v>0.2</v>
      </c>
      <c r="J33" s="97">
        <f>ROUND(((SUM(BE136:BE322))*I33),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38</v>
      </c>
      <c r="F34" s="100">
        <f>ROUND((SUM(BF136:BF322)),  2)</f>
        <v>0</v>
      </c>
      <c r="G34" s="26"/>
      <c r="H34" s="26"/>
      <c r="I34" s="101">
        <v>0.2</v>
      </c>
      <c r="J34" s="100">
        <f>ROUND(((SUM(BF136:BF322))*I34),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100">
        <f>ROUND((SUM(BG136:BG322)),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100">
        <f>ROUND((SUM(BH136:BH322)),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41</v>
      </c>
      <c r="F37" s="97">
        <f>ROUND((SUM(BI136:BI322)),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7"/>
      <c r="F39" s="57"/>
      <c r="G39" s="104" t="s">
        <v>43</v>
      </c>
      <c r="H39" s="105" t="s">
        <v>44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08" t="s">
        <v>48</v>
      </c>
      <c r="G61" s="42" t="s">
        <v>47</v>
      </c>
      <c r="H61" s="29"/>
      <c r="I61" s="29"/>
      <c r="J61" s="109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08" t="s">
        <v>48</v>
      </c>
      <c r="G76" s="42" t="s">
        <v>47</v>
      </c>
      <c r="H76" s="29"/>
      <c r="I76" s="29"/>
      <c r="J76" s="109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0" t="str">
        <f>E7</f>
        <v>Predškolské zariadenie - nový objekt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2" t="str">
        <f>E9</f>
        <v>01 - Stavebná časť</v>
      </c>
      <c r="F87" s="209"/>
      <c r="G87" s="209"/>
      <c r="H87" s="20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Bučany</v>
      </c>
      <c r="G89" s="26"/>
      <c r="H89" s="26"/>
      <c r="I89" s="23" t="s">
        <v>19</v>
      </c>
      <c r="J89" s="52" t="str">
        <f>IF(J12="","",J12)</f>
        <v>25. 5. 2022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>Obec Bučany</v>
      </c>
      <c r="G91" s="26"/>
      <c r="H91" s="26"/>
      <c r="I91" s="23" t="s">
        <v>27</v>
      </c>
      <c r="J91" s="24" t="str">
        <f>E21</f>
        <v>Ing. Juraj Kobza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0" t="s">
        <v>97</v>
      </c>
      <c r="D94" s="102"/>
      <c r="E94" s="102"/>
      <c r="F94" s="102"/>
      <c r="G94" s="102"/>
      <c r="H94" s="102"/>
      <c r="I94" s="102"/>
      <c r="J94" s="111" t="s">
        <v>98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2" t="s">
        <v>99</v>
      </c>
      <c r="D96" s="26"/>
      <c r="E96" s="26"/>
      <c r="F96" s="26"/>
      <c r="G96" s="26"/>
      <c r="H96" s="26"/>
      <c r="I96" s="26"/>
      <c r="J96" s="68">
        <f>J136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2:12" s="9" customFormat="1" ht="24.9" customHeight="1">
      <c r="B97" s="113"/>
      <c r="D97" s="114" t="s">
        <v>101</v>
      </c>
      <c r="E97" s="115"/>
      <c r="F97" s="115"/>
      <c r="G97" s="115"/>
      <c r="H97" s="115"/>
      <c r="I97" s="115"/>
      <c r="J97" s="116">
        <f>J137</f>
        <v>0</v>
      </c>
      <c r="L97" s="113"/>
    </row>
    <row r="98" spans="2:12" s="10" customFormat="1" ht="19.95" customHeight="1">
      <c r="B98" s="117"/>
      <c r="D98" s="118" t="s">
        <v>102</v>
      </c>
      <c r="E98" s="119"/>
      <c r="F98" s="119"/>
      <c r="G98" s="119"/>
      <c r="H98" s="119"/>
      <c r="I98" s="119"/>
      <c r="J98" s="120">
        <f>J138</f>
        <v>0</v>
      </c>
      <c r="L98" s="117"/>
    </row>
    <row r="99" spans="2:12" s="10" customFormat="1" ht="19.95" customHeight="1">
      <c r="B99" s="117"/>
      <c r="D99" s="118" t="s">
        <v>103</v>
      </c>
      <c r="E99" s="119"/>
      <c r="F99" s="119"/>
      <c r="G99" s="119"/>
      <c r="H99" s="119"/>
      <c r="I99" s="119"/>
      <c r="J99" s="120">
        <f>J153</f>
        <v>0</v>
      </c>
      <c r="L99" s="117"/>
    </row>
    <row r="100" spans="2:12" s="10" customFormat="1" ht="19.95" customHeight="1">
      <c r="B100" s="117"/>
      <c r="D100" s="118" t="s">
        <v>104</v>
      </c>
      <c r="E100" s="119"/>
      <c r="F100" s="119"/>
      <c r="G100" s="119"/>
      <c r="H100" s="119"/>
      <c r="I100" s="119"/>
      <c r="J100" s="120">
        <f>J162</f>
        <v>0</v>
      </c>
      <c r="L100" s="117"/>
    </row>
    <row r="101" spans="2:12" s="10" customFormat="1" ht="19.95" customHeight="1">
      <c r="B101" s="117"/>
      <c r="D101" s="118" t="s">
        <v>105</v>
      </c>
      <c r="E101" s="119"/>
      <c r="F101" s="119"/>
      <c r="G101" s="119"/>
      <c r="H101" s="119"/>
      <c r="I101" s="119"/>
      <c r="J101" s="120">
        <f>J173</f>
        <v>0</v>
      </c>
      <c r="L101" s="117"/>
    </row>
    <row r="102" spans="2:12" s="10" customFormat="1" ht="19.95" customHeight="1">
      <c r="B102" s="117"/>
      <c r="D102" s="118" t="s">
        <v>106</v>
      </c>
      <c r="E102" s="119"/>
      <c r="F102" s="119"/>
      <c r="G102" s="119"/>
      <c r="H102" s="119"/>
      <c r="I102" s="119"/>
      <c r="J102" s="120">
        <f>J187</f>
        <v>0</v>
      </c>
      <c r="L102" s="117"/>
    </row>
    <row r="103" spans="2:12" s="10" customFormat="1" ht="19.95" customHeight="1">
      <c r="B103" s="117"/>
      <c r="D103" s="118" t="s">
        <v>107</v>
      </c>
      <c r="E103" s="119"/>
      <c r="F103" s="119"/>
      <c r="G103" s="119"/>
      <c r="H103" s="119"/>
      <c r="I103" s="119"/>
      <c r="J103" s="120">
        <f>J195</f>
        <v>0</v>
      </c>
      <c r="L103" s="117"/>
    </row>
    <row r="104" spans="2:12" s="10" customFormat="1" ht="19.95" customHeight="1">
      <c r="B104" s="117"/>
      <c r="D104" s="118" t="s">
        <v>108</v>
      </c>
      <c r="E104" s="119"/>
      <c r="F104" s="119"/>
      <c r="G104" s="119"/>
      <c r="H104" s="119"/>
      <c r="I104" s="119"/>
      <c r="J104" s="120">
        <f>J210</f>
        <v>0</v>
      </c>
      <c r="L104" s="117"/>
    </row>
    <row r="105" spans="2:12" s="10" customFormat="1" ht="19.95" customHeight="1">
      <c r="B105" s="117"/>
      <c r="D105" s="118" t="s">
        <v>109</v>
      </c>
      <c r="E105" s="119"/>
      <c r="F105" s="119"/>
      <c r="G105" s="119"/>
      <c r="H105" s="119"/>
      <c r="I105" s="119"/>
      <c r="J105" s="120">
        <f>J228</f>
        <v>0</v>
      </c>
      <c r="L105" s="117"/>
    </row>
    <row r="106" spans="2:12" s="9" customFormat="1" ht="24.9" customHeight="1">
      <c r="B106" s="113"/>
      <c r="D106" s="114" t="s">
        <v>110</v>
      </c>
      <c r="E106" s="115"/>
      <c r="F106" s="115"/>
      <c r="G106" s="115"/>
      <c r="H106" s="115"/>
      <c r="I106" s="115"/>
      <c r="J106" s="116">
        <f>J230</f>
        <v>0</v>
      </c>
      <c r="L106" s="113"/>
    </row>
    <row r="107" spans="2:12" s="10" customFormat="1" ht="19.95" customHeight="1">
      <c r="B107" s="117"/>
      <c r="D107" s="118" t="s">
        <v>111</v>
      </c>
      <c r="E107" s="119"/>
      <c r="F107" s="119"/>
      <c r="G107" s="119"/>
      <c r="H107" s="119"/>
      <c r="I107" s="119"/>
      <c r="J107" s="120">
        <f>J231</f>
        <v>0</v>
      </c>
      <c r="L107" s="117"/>
    </row>
    <row r="108" spans="2:12" s="10" customFormat="1" ht="19.95" customHeight="1">
      <c r="B108" s="117"/>
      <c r="D108" s="118" t="s">
        <v>112</v>
      </c>
      <c r="E108" s="119"/>
      <c r="F108" s="119"/>
      <c r="G108" s="119"/>
      <c r="H108" s="119"/>
      <c r="I108" s="119"/>
      <c r="J108" s="120">
        <f>J244</f>
        <v>0</v>
      </c>
      <c r="L108" s="117"/>
    </row>
    <row r="109" spans="2:12" s="10" customFormat="1" ht="19.95" customHeight="1">
      <c r="B109" s="117"/>
      <c r="D109" s="118" t="s">
        <v>113</v>
      </c>
      <c r="E109" s="119"/>
      <c r="F109" s="119"/>
      <c r="G109" s="119"/>
      <c r="H109" s="119"/>
      <c r="I109" s="119"/>
      <c r="J109" s="120">
        <f>J257</f>
        <v>0</v>
      </c>
      <c r="L109" s="117"/>
    </row>
    <row r="110" spans="2:12" s="10" customFormat="1" ht="19.95" customHeight="1">
      <c r="B110" s="117"/>
      <c r="D110" s="118" t="s">
        <v>114</v>
      </c>
      <c r="E110" s="119"/>
      <c r="F110" s="119"/>
      <c r="G110" s="119"/>
      <c r="H110" s="119"/>
      <c r="I110" s="119"/>
      <c r="J110" s="120">
        <f>J274</f>
        <v>0</v>
      </c>
      <c r="L110" s="117"/>
    </row>
    <row r="111" spans="2:12" s="10" customFormat="1" ht="19.95" customHeight="1">
      <c r="B111" s="117"/>
      <c r="D111" s="118" t="s">
        <v>115</v>
      </c>
      <c r="E111" s="119"/>
      <c r="F111" s="119"/>
      <c r="G111" s="119"/>
      <c r="H111" s="119"/>
      <c r="I111" s="119"/>
      <c r="J111" s="120">
        <f>J280</f>
        <v>0</v>
      </c>
      <c r="L111" s="117"/>
    </row>
    <row r="112" spans="2:12" s="10" customFormat="1" ht="19.95" customHeight="1">
      <c r="B112" s="117"/>
      <c r="D112" s="118" t="s">
        <v>116</v>
      </c>
      <c r="E112" s="119"/>
      <c r="F112" s="119"/>
      <c r="G112" s="119"/>
      <c r="H112" s="119"/>
      <c r="I112" s="119"/>
      <c r="J112" s="120">
        <f>J294</f>
        <v>0</v>
      </c>
      <c r="L112" s="117"/>
    </row>
    <row r="113" spans="1:31" s="10" customFormat="1" ht="19.95" customHeight="1">
      <c r="B113" s="117"/>
      <c r="D113" s="118" t="s">
        <v>117</v>
      </c>
      <c r="E113" s="119"/>
      <c r="F113" s="119"/>
      <c r="G113" s="119"/>
      <c r="H113" s="119"/>
      <c r="I113" s="119"/>
      <c r="J113" s="120">
        <f>J300</f>
        <v>0</v>
      </c>
      <c r="L113" s="117"/>
    </row>
    <row r="114" spans="1:31" s="10" customFormat="1" ht="19.95" customHeight="1">
      <c r="B114" s="117"/>
      <c r="D114" s="118" t="s">
        <v>118</v>
      </c>
      <c r="E114" s="119"/>
      <c r="F114" s="119"/>
      <c r="G114" s="119"/>
      <c r="H114" s="119"/>
      <c r="I114" s="119"/>
      <c r="J114" s="120">
        <f>J308</f>
        <v>0</v>
      </c>
      <c r="L114" s="117"/>
    </row>
    <row r="115" spans="1:31" s="10" customFormat="1" ht="19.95" customHeight="1">
      <c r="B115" s="117"/>
      <c r="D115" s="118" t="s">
        <v>119</v>
      </c>
      <c r="E115" s="119"/>
      <c r="F115" s="119"/>
      <c r="G115" s="119"/>
      <c r="H115" s="119"/>
      <c r="I115" s="119"/>
      <c r="J115" s="120">
        <f>J314</f>
        <v>0</v>
      </c>
      <c r="L115" s="117"/>
    </row>
    <row r="116" spans="1:31" s="10" customFormat="1" ht="19.95" customHeight="1">
      <c r="B116" s="117"/>
      <c r="D116" s="118" t="s">
        <v>120</v>
      </c>
      <c r="E116" s="119"/>
      <c r="F116" s="119"/>
      <c r="G116" s="119"/>
      <c r="H116" s="119"/>
      <c r="I116" s="119"/>
      <c r="J116" s="120">
        <f>J320</f>
        <v>0</v>
      </c>
      <c r="L116" s="117"/>
    </row>
    <row r="117" spans="1:31" s="2" customFormat="1" ht="21.7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" customHeight="1">
      <c r="A118" s="26"/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22" spans="1:31" s="2" customFormat="1" ht="6.9" customHeight="1">
      <c r="A122" s="26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24.9" customHeight="1">
      <c r="A123" s="26"/>
      <c r="B123" s="27"/>
      <c r="C123" s="18" t="s">
        <v>121</v>
      </c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13</v>
      </c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6.5" customHeight="1">
      <c r="A126" s="26"/>
      <c r="B126" s="27"/>
      <c r="C126" s="26"/>
      <c r="D126" s="26"/>
      <c r="E126" s="210" t="str">
        <f>E7</f>
        <v>Predškolské zariadenie - nový objekt</v>
      </c>
      <c r="F126" s="211"/>
      <c r="G126" s="211"/>
      <c r="H126" s="211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>
      <c r="A127" s="26"/>
      <c r="B127" s="27"/>
      <c r="C127" s="23" t="s">
        <v>94</v>
      </c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6.5" customHeight="1">
      <c r="A128" s="26"/>
      <c r="B128" s="27"/>
      <c r="C128" s="26"/>
      <c r="D128" s="26"/>
      <c r="E128" s="172" t="str">
        <f>E9</f>
        <v>01 - Stavebná časť</v>
      </c>
      <c r="F128" s="209"/>
      <c r="G128" s="209"/>
      <c r="H128" s="209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6.9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2" customHeight="1">
      <c r="A130" s="26"/>
      <c r="B130" s="27"/>
      <c r="C130" s="23" t="s">
        <v>17</v>
      </c>
      <c r="D130" s="26"/>
      <c r="E130" s="26"/>
      <c r="F130" s="21" t="str">
        <f>F12</f>
        <v>Bučany</v>
      </c>
      <c r="G130" s="26"/>
      <c r="H130" s="26"/>
      <c r="I130" s="23" t="s">
        <v>19</v>
      </c>
      <c r="J130" s="52" t="str">
        <f>IF(J12="","",J12)</f>
        <v>25. 5. 2022</v>
      </c>
      <c r="K130" s="26"/>
      <c r="L130" s="39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" customHeight="1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5.15" customHeight="1">
      <c r="A132" s="26"/>
      <c r="B132" s="27"/>
      <c r="C132" s="23" t="s">
        <v>21</v>
      </c>
      <c r="D132" s="26"/>
      <c r="E132" s="26"/>
      <c r="F132" s="21" t="str">
        <f>E15</f>
        <v>Obec Bučany</v>
      </c>
      <c r="G132" s="26"/>
      <c r="H132" s="26"/>
      <c r="I132" s="23" t="s">
        <v>27</v>
      </c>
      <c r="J132" s="24" t="str">
        <f>E21</f>
        <v>Ing. Juraj Kobza</v>
      </c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5.15" customHeight="1">
      <c r="A133" s="26"/>
      <c r="B133" s="27"/>
      <c r="C133" s="23" t="s">
        <v>25</v>
      </c>
      <c r="D133" s="26"/>
      <c r="E133" s="26"/>
      <c r="F133" s="21" t="str">
        <f>IF(E18="","",E18)</f>
        <v xml:space="preserve"> </v>
      </c>
      <c r="G133" s="26"/>
      <c r="H133" s="26"/>
      <c r="I133" s="23" t="s">
        <v>30</v>
      </c>
      <c r="J133" s="24" t="str">
        <f>E24</f>
        <v xml:space="preserve"> </v>
      </c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10.3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11" customFormat="1" ht="29.25" customHeight="1">
      <c r="A135" s="121"/>
      <c r="B135" s="122"/>
      <c r="C135" s="123" t="s">
        <v>122</v>
      </c>
      <c r="D135" s="124" t="s">
        <v>56</v>
      </c>
      <c r="E135" s="124" t="s">
        <v>53</v>
      </c>
      <c r="F135" s="212" t="s">
        <v>1573</v>
      </c>
      <c r="G135" s="124" t="s">
        <v>123</v>
      </c>
      <c r="H135" s="124" t="s">
        <v>124</v>
      </c>
      <c r="I135" s="124" t="s">
        <v>125</v>
      </c>
      <c r="J135" s="125" t="s">
        <v>98</v>
      </c>
      <c r="K135" s="126" t="s">
        <v>126</v>
      </c>
      <c r="L135" s="127"/>
      <c r="M135" s="59" t="s">
        <v>1</v>
      </c>
      <c r="N135" s="60" t="s">
        <v>36</v>
      </c>
      <c r="O135" s="60" t="s">
        <v>127</v>
      </c>
      <c r="P135" s="60" t="s">
        <v>128</v>
      </c>
      <c r="Q135" s="60" t="s">
        <v>129</v>
      </c>
      <c r="R135" s="60" t="s">
        <v>130</v>
      </c>
      <c r="S135" s="60" t="s">
        <v>131</v>
      </c>
      <c r="T135" s="61" t="s">
        <v>132</v>
      </c>
      <c r="U135" s="121"/>
      <c r="V135" s="121"/>
      <c r="W135" s="121"/>
      <c r="X135" s="121"/>
      <c r="Y135" s="121"/>
      <c r="Z135" s="121"/>
      <c r="AA135" s="121"/>
      <c r="AB135" s="121"/>
      <c r="AC135" s="121"/>
      <c r="AD135" s="121"/>
      <c r="AE135" s="121"/>
    </row>
    <row r="136" spans="1:65" s="2" customFormat="1" ht="22.95" customHeight="1">
      <c r="A136" s="26"/>
      <c r="B136" s="27"/>
      <c r="C136" s="66" t="s">
        <v>99</v>
      </c>
      <c r="D136" s="26"/>
      <c r="E136" s="26"/>
      <c r="F136" s="26"/>
      <c r="G136" s="26"/>
      <c r="H136" s="26"/>
      <c r="I136" s="26"/>
      <c r="J136" s="128">
        <f>BK136</f>
        <v>0</v>
      </c>
      <c r="K136" s="26"/>
      <c r="L136" s="27"/>
      <c r="M136" s="62"/>
      <c r="N136" s="53"/>
      <c r="O136" s="63"/>
      <c r="P136" s="129">
        <f>P137+P230</f>
        <v>5390.3909143199999</v>
      </c>
      <c r="Q136" s="63"/>
      <c r="R136" s="129">
        <f>R137+R230</f>
        <v>988.44999797000003</v>
      </c>
      <c r="S136" s="63"/>
      <c r="T136" s="130">
        <f>T137+T230</f>
        <v>60.9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70</v>
      </c>
      <c r="AU136" s="14" t="s">
        <v>100</v>
      </c>
      <c r="BK136" s="131">
        <f>BK137+BK230</f>
        <v>0</v>
      </c>
    </row>
    <row r="137" spans="1:65" s="12" customFormat="1" ht="25.95" customHeight="1">
      <c r="B137" s="132"/>
      <c r="D137" s="133" t="s">
        <v>70</v>
      </c>
      <c r="E137" s="134" t="s">
        <v>133</v>
      </c>
      <c r="F137" s="134" t="s">
        <v>1572</v>
      </c>
      <c r="J137" s="135">
        <f>BK137</f>
        <v>0</v>
      </c>
      <c r="L137" s="132"/>
      <c r="M137" s="136"/>
      <c r="N137" s="137"/>
      <c r="O137" s="137"/>
      <c r="P137" s="138">
        <f>P138+P153+P162+P173+P187+P195+P210+P228</f>
        <v>4249.9199134999999</v>
      </c>
      <c r="Q137" s="137"/>
      <c r="R137" s="138">
        <f>R138+R153+R162+R173+R187+R195+R210+R228</f>
        <v>962.76989924999998</v>
      </c>
      <c r="S137" s="137"/>
      <c r="T137" s="139">
        <f>T138+T153+T162+T173+T187+T195+T210+T228</f>
        <v>60.9</v>
      </c>
      <c r="AR137" s="133" t="s">
        <v>79</v>
      </c>
      <c r="AT137" s="140" t="s">
        <v>70</v>
      </c>
      <c r="AU137" s="140" t="s">
        <v>71</v>
      </c>
      <c r="AY137" s="133" t="s">
        <v>135</v>
      </c>
      <c r="BK137" s="141">
        <f>BK138+BK153+BK162+BK173+BK187+BK195+BK210+BK228</f>
        <v>0</v>
      </c>
    </row>
    <row r="138" spans="1:65" s="12" customFormat="1" ht="22.95" customHeight="1">
      <c r="B138" s="132"/>
      <c r="D138" s="133" t="s">
        <v>70</v>
      </c>
      <c r="E138" s="142" t="s">
        <v>79</v>
      </c>
      <c r="F138" s="142" t="s">
        <v>136</v>
      </c>
      <c r="J138" s="143">
        <f>BK138</f>
        <v>0</v>
      </c>
      <c r="L138" s="132"/>
      <c r="M138" s="136"/>
      <c r="N138" s="137"/>
      <c r="O138" s="137"/>
      <c r="P138" s="138">
        <f>SUM(P139:P152)</f>
        <v>494.74629499999992</v>
      </c>
      <c r="Q138" s="137"/>
      <c r="R138" s="138">
        <f>SUM(R139:R152)</f>
        <v>0</v>
      </c>
      <c r="S138" s="137"/>
      <c r="T138" s="139">
        <f>SUM(T139:T152)</f>
        <v>60.9</v>
      </c>
      <c r="AR138" s="133" t="s">
        <v>79</v>
      </c>
      <c r="AT138" s="140" t="s">
        <v>70</v>
      </c>
      <c r="AU138" s="140" t="s">
        <v>79</v>
      </c>
      <c r="AY138" s="133" t="s">
        <v>135</v>
      </c>
      <c r="BK138" s="141">
        <f>SUM(BK139:BK152)</f>
        <v>0</v>
      </c>
    </row>
    <row r="139" spans="1:65" s="2" customFormat="1" ht="37.950000000000003" customHeight="1">
      <c r="A139" s="26"/>
      <c r="B139" s="144"/>
      <c r="C139" s="145" t="s">
        <v>79</v>
      </c>
      <c r="D139" s="145" t="s">
        <v>137</v>
      </c>
      <c r="E139" s="146" t="s">
        <v>138</v>
      </c>
      <c r="F139" s="147" t="s">
        <v>139</v>
      </c>
      <c r="G139" s="148" t="s">
        <v>140</v>
      </c>
      <c r="H139" s="149">
        <v>1</v>
      </c>
      <c r="I139" s="149"/>
      <c r="J139" s="150">
        <f t="shared" ref="J139:J152" si="0">ROUND(I139*H139,2)</f>
        <v>0</v>
      </c>
      <c r="K139" s="151"/>
      <c r="L139" s="27"/>
      <c r="M139" s="152" t="s">
        <v>1</v>
      </c>
      <c r="N139" s="153" t="s">
        <v>38</v>
      </c>
      <c r="O139" s="154">
        <v>2.778</v>
      </c>
      <c r="P139" s="154">
        <f t="shared" ref="P139:P152" si="1">O139*H139</f>
        <v>2.778</v>
      </c>
      <c r="Q139" s="154">
        <v>0</v>
      </c>
      <c r="R139" s="154">
        <f t="shared" ref="R139:R152" si="2">Q139*H139</f>
        <v>0</v>
      </c>
      <c r="S139" s="154">
        <v>0</v>
      </c>
      <c r="T139" s="155">
        <f t="shared" ref="T139:T152" si="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141</v>
      </c>
      <c r="AT139" s="156" t="s">
        <v>137</v>
      </c>
      <c r="AU139" s="156" t="s">
        <v>142</v>
      </c>
      <c r="AY139" s="14" t="s">
        <v>135</v>
      </c>
      <c r="BE139" s="157">
        <f t="shared" ref="BE139:BE152" si="4">IF(N139="základná",J139,0)</f>
        <v>0</v>
      </c>
      <c r="BF139" s="157">
        <f t="shared" ref="BF139:BF152" si="5">IF(N139="znížená",J139,0)</f>
        <v>0</v>
      </c>
      <c r="BG139" s="157">
        <f t="shared" ref="BG139:BG152" si="6">IF(N139="zákl. prenesená",J139,0)</f>
        <v>0</v>
      </c>
      <c r="BH139" s="157">
        <f t="shared" ref="BH139:BH152" si="7">IF(N139="zníž. prenesená",J139,0)</f>
        <v>0</v>
      </c>
      <c r="BI139" s="157">
        <f t="shared" ref="BI139:BI152" si="8">IF(N139="nulová",J139,0)</f>
        <v>0</v>
      </c>
      <c r="BJ139" s="14" t="s">
        <v>142</v>
      </c>
      <c r="BK139" s="157">
        <f t="shared" ref="BK139:BK152" si="9">ROUND(I139*H139,2)</f>
        <v>0</v>
      </c>
      <c r="BL139" s="14" t="s">
        <v>141</v>
      </c>
      <c r="BM139" s="156" t="s">
        <v>143</v>
      </c>
    </row>
    <row r="140" spans="1:65" s="2" customFormat="1" ht="24.15" customHeight="1">
      <c r="A140" s="26"/>
      <c r="B140" s="144"/>
      <c r="C140" s="145" t="s">
        <v>142</v>
      </c>
      <c r="D140" s="145" t="s">
        <v>137</v>
      </c>
      <c r="E140" s="146" t="s">
        <v>144</v>
      </c>
      <c r="F140" s="147" t="s">
        <v>145</v>
      </c>
      <c r="G140" s="148" t="s">
        <v>140</v>
      </c>
      <c r="H140" s="149">
        <v>1</v>
      </c>
      <c r="I140" s="149"/>
      <c r="J140" s="150">
        <f t="shared" si="0"/>
        <v>0</v>
      </c>
      <c r="K140" s="151"/>
      <c r="L140" s="27"/>
      <c r="M140" s="152" t="s">
        <v>1</v>
      </c>
      <c r="N140" s="153" t="s">
        <v>38</v>
      </c>
      <c r="O140" s="154">
        <v>2.3210000000000002</v>
      </c>
      <c r="P140" s="154">
        <f t="shared" si="1"/>
        <v>2.3210000000000002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146</v>
      </c>
      <c r="AT140" s="156" t="s">
        <v>137</v>
      </c>
      <c r="AU140" s="156" t="s">
        <v>142</v>
      </c>
      <c r="AY140" s="14" t="s">
        <v>135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142</v>
      </c>
      <c r="BK140" s="157">
        <f t="shared" si="9"/>
        <v>0</v>
      </c>
      <c r="BL140" s="14" t="s">
        <v>146</v>
      </c>
      <c r="BM140" s="156" t="s">
        <v>147</v>
      </c>
    </row>
    <row r="141" spans="1:65" s="2" customFormat="1" ht="33" customHeight="1">
      <c r="A141" s="26"/>
      <c r="B141" s="144"/>
      <c r="C141" s="145" t="s">
        <v>148</v>
      </c>
      <c r="D141" s="145" t="s">
        <v>137</v>
      </c>
      <c r="E141" s="146" t="s">
        <v>149</v>
      </c>
      <c r="F141" s="147" t="s">
        <v>150</v>
      </c>
      <c r="G141" s="148" t="s">
        <v>151</v>
      </c>
      <c r="H141" s="149">
        <v>150</v>
      </c>
      <c r="I141" s="149"/>
      <c r="J141" s="150">
        <f t="shared" si="0"/>
        <v>0</v>
      </c>
      <c r="K141" s="151"/>
      <c r="L141" s="27"/>
      <c r="M141" s="152" t="s">
        <v>1</v>
      </c>
      <c r="N141" s="153" t="s">
        <v>38</v>
      </c>
      <c r="O141" s="154">
        <v>1.169</v>
      </c>
      <c r="P141" s="154">
        <f t="shared" si="1"/>
        <v>175.35</v>
      </c>
      <c r="Q141" s="154">
        <v>0</v>
      </c>
      <c r="R141" s="154">
        <f t="shared" si="2"/>
        <v>0</v>
      </c>
      <c r="S141" s="154">
        <v>0.22500000000000001</v>
      </c>
      <c r="T141" s="155">
        <f t="shared" si="3"/>
        <v>33.75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146</v>
      </c>
      <c r="AT141" s="156" t="s">
        <v>137</v>
      </c>
      <c r="AU141" s="156" t="s">
        <v>142</v>
      </c>
      <c r="AY141" s="14" t="s">
        <v>135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4" t="s">
        <v>142</v>
      </c>
      <c r="BK141" s="157">
        <f t="shared" si="9"/>
        <v>0</v>
      </c>
      <c r="BL141" s="14" t="s">
        <v>146</v>
      </c>
      <c r="BM141" s="156" t="s">
        <v>152</v>
      </c>
    </row>
    <row r="142" spans="1:65" s="2" customFormat="1" ht="24.15" customHeight="1">
      <c r="A142" s="26"/>
      <c r="B142" s="144"/>
      <c r="C142" s="145" t="s">
        <v>146</v>
      </c>
      <c r="D142" s="145" t="s">
        <v>137</v>
      </c>
      <c r="E142" s="146" t="s">
        <v>153</v>
      </c>
      <c r="F142" s="147" t="s">
        <v>154</v>
      </c>
      <c r="G142" s="148" t="s">
        <v>151</v>
      </c>
      <c r="H142" s="149">
        <v>150</v>
      </c>
      <c r="I142" s="149"/>
      <c r="J142" s="150">
        <f t="shared" si="0"/>
        <v>0</v>
      </c>
      <c r="K142" s="151"/>
      <c r="L142" s="27"/>
      <c r="M142" s="152" t="s">
        <v>1</v>
      </c>
      <c r="N142" s="153" t="s">
        <v>38</v>
      </c>
      <c r="O142" s="154">
        <v>0.35499999999999998</v>
      </c>
      <c r="P142" s="154">
        <f t="shared" si="1"/>
        <v>53.25</v>
      </c>
      <c r="Q142" s="154">
        <v>0</v>
      </c>
      <c r="R142" s="154">
        <f t="shared" si="2"/>
        <v>0</v>
      </c>
      <c r="S142" s="154">
        <v>0.18099999999999999</v>
      </c>
      <c r="T142" s="155">
        <f t="shared" si="3"/>
        <v>27.15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141</v>
      </c>
      <c r="AT142" s="156" t="s">
        <v>137</v>
      </c>
      <c r="AU142" s="156" t="s">
        <v>142</v>
      </c>
      <c r="AY142" s="14" t="s">
        <v>135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4" t="s">
        <v>142</v>
      </c>
      <c r="BK142" s="157">
        <f t="shared" si="9"/>
        <v>0</v>
      </c>
      <c r="BL142" s="14" t="s">
        <v>141</v>
      </c>
      <c r="BM142" s="156" t="s">
        <v>155</v>
      </c>
    </row>
    <row r="143" spans="1:65" s="2" customFormat="1" ht="33" customHeight="1">
      <c r="A143" s="26"/>
      <c r="B143" s="144"/>
      <c r="C143" s="145" t="s">
        <v>156</v>
      </c>
      <c r="D143" s="145" t="s">
        <v>137</v>
      </c>
      <c r="E143" s="146" t="s">
        <v>157</v>
      </c>
      <c r="F143" s="147" t="s">
        <v>158</v>
      </c>
      <c r="G143" s="148" t="s">
        <v>159</v>
      </c>
      <c r="H143" s="149">
        <v>108</v>
      </c>
      <c r="I143" s="149"/>
      <c r="J143" s="150">
        <f t="shared" si="0"/>
        <v>0</v>
      </c>
      <c r="K143" s="151"/>
      <c r="L143" s="27"/>
      <c r="M143" s="152" t="s">
        <v>1</v>
      </c>
      <c r="N143" s="153" t="s">
        <v>38</v>
      </c>
      <c r="O143" s="154">
        <v>1.2999999999999999E-2</v>
      </c>
      <c r="P143" s="154">
        <f t="shared" si="1"/>
        <v>1.4039999999999999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146</v>
      </c>
      <c r="AT143" s="156" t="s">
        <v>137</v>
      </c>
      <c r="AU143" s="156" t="s">
        <v>142</v>
      </c>
      <c r="AY143" s="14" t="s">
        <v>135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142</v>
      </c>
      <c r="BK143" s="157">
        <f t="shared" si="9"/>
        <v>0</v>
      </c>
      <c r="BL143" s="14" t="s">
        <v>146</v>
      </c>
      <c r="BM143" s="156" t="s">
        <v>160</v>
      </c>
    </row>
    <row r="144" spans="1:65" s="2" customFormat="1" ht="21.75" customHeight="1">
      <c r="A144" s="26"/>
      <c r="B144" s="144"/>
      <c r="C144" s="145" t="s">
        <v>161</v>
      </c>
      <c r="D144" s="145" t="s">
        <v>137</v>
      </c>
      <c r="E144" s="146" t="s">
        <v>162</v>
      </c>
      <c r="F144" s="147" t="s">
        <v>163</v>
      </c>
      <c r="G144" s="148" t="s">
        <v>159</v>
      </c>
      <c r="H144" s="149">
        <v>76.55</v>
      </c>
      <c r="I144" s="149"/>
      <c r="J144" s="150">
        <f t="shared" si="0"/>
        <v>0</v>
      </c>
      <c r="K144" s="151"/>
      <c r="L144" s="27"/>
      <c r="M144" s="152" t="s">
        <v>1</v>
      </c>
      <c r="N144" s="153" t="s">
        <v>38</v>
      </c>
      <c r="O144" s="154">
        <v>2.5139999999999998</v>
      </c>
      <c r="P144" s="154">
        <f t="shared" si="1"/>
        <v>192.44669999999996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146</v>
      </c>
      <c r="AT144" s="156" t="s">
        <v>137</v>
      </c>
      <c r="AU144" s="156" t="s">
        <v>142</v>
      </c>
      <c r="AY144" s="14" t="s">
        <v>135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142</v>
      </c>
      <c r="BK144" s="157">
        <f t="shared" si="9"/>
        <v>0</v>
      </c>
      <c r="BL144" s="14" t="s">
        <v>146</v>
      </c>
      <c r="BM144" s="156" t="s">
        <v>164</v>
      </c>
    </row>
    <row r="145" spans="1:65" s="2" customFormat="1" ht="37.950000000000003" customHeight="1">
      <c r="A145" s="26"/>
      <c r="B145" s="144"/>
      <c r="C145" s="145" t="s">
        <v>165</v>
      </c>
      <c r="D145" s="145" t="s">
        <v>137</v>
      </c>
      <c r="E145" s="146" t="s">
        <v>166</v>
      </c>
      <c r="F145" s="147" t="s">
        <v>167</v>
      </c>
      <c r="G145" s="148" t="s">
        <v>159</v>
      </c>
      <c r="H145" s="149">
        <v>76.55</v>
      </c>
      <c r="I145" s="149"/>
      <c r="J145" s="150">
        <f t="shared" si="0"/>
        <v>0</v>
      </c>
      <c r="K145" s="151"/>
      <c r="L145" s="27"/>
      <c r="M145" s="152" t="s">
        <v>1</v>
      </c>
      <c r="N145" s="153" t="s">
        <v>38</v>
      </c>
      <c r="O145" s="154">
        <v>0.61299999999999999</v>
      </c>
      <c r="P145" s="154">
        <f t="shared" si="1"/>
        <v>46.925149999999995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146</v>
      </c>
      <c r="AT145" s="156" t="s">
        <v>137</v>
      </c>
      <c r="AU145" s="156" t="s">
        <v>142</v>
      </c>
      <c r="AY145" s="14" t="s">
        <v>135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142</v>
      </c>
      <c r="BK145" s="157">
        <f t="shared" si="9"/>
        <v>0</v>
      </c>
      <c r="BL145" s="14" t="s">
        <v>146</v>
      </c>
      <c r="BM145" s="156" t="s">
        <v>168</v>
      </c>
    </row>
    <row r="146" spans="1:65" s="2" customFormat="1" ht="24.15" customHeight="1">
      <c r="A146" s="26"/>
      <c r="B146" s="144"/>
      <c r="C146" s="145" t="s">
        <v>169</v>
      </c>
      <c r="D146" s="145" t="s">
        <v>137</v>
      </c>
      <c r="E146" s="146" t="s">
        <v>170</v>
      </c>
      <c r="F146" s="147" t="s">
        <v>171</v>
      </c>
      <c r="G146" s="148" t="s">
        <v>140</v>
      </c>
      <c r="H146" s="149">
        <v>1</v>
      </c>
      <c r="I146" s="149"/>
      <c r="J146" s="150">
        <f t="shared" si="0"/>
        <v>0</v>
      </c>
      <c r="K146" s="151"/>
      <c r="L146" s="27"/>
      <c r="M146" s="152" t="s">
        <v>1</v>
      </c>
      <c r="N146" s="153" t="s">
        <v>38</v>
      </c>
      <c r="O146" s="154">
        <v>4.4999999999999998E-2</v>
      </c>
      <c r="P146" s="154">
        <f t="shared" si="1"/>
        <v>4.4999999999999998E-2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146</v>
      </c>
      <c r="AT146" s="156" t="s">
        <v>137</v>
      </c>
      <c r="AU146" s="156" t="s">
        <v>142</v>
      </c>
      <c r="AY146" s="14" t="s">
        <v>135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142</v>
      </c>
      <c r="BK146" s="157">
        <f t="shared" si="9"/>
        <v>0</v>
      </c>
      <c r="BL146" s="14" t="s">
        <v>146</v>
      </c>
      <c r="BM146" s="156" t="s">
        <v>172</v>
      </c>
    </row>
    <row r="147" spans="1:65" s="2" customFormat="1" ht="33" customHeight="1">
      <c r="A147" s="26"/>
      <c r="B147" s="144"/>
      <c r="C147" s="145" t="s">
        <v>173</v>
      </c>
      <c r="D147" s="145" t="s">
        <v>137</v>
      </c>
      <c r="E147" s="146" t="s">
        <v>174</v>
      </c>
      <c r="F147" s="147" t="s">
        <v>175</v>
      </c>
      <c r="G147" s="148" t="s">
        <v>159</v>
      </c>
      <c r="H147" s="149">
        <v>72.905000000000001</v>
      </c>
      <c r="I147" s="149"/>
      <c r="J147" s="150">
        <f t="shared" si="0"/>
        <v>0</v>
      </c>
      <c r="K147" s="151"/>
      <c r="L147" s="27"/>
      <c r="M147" s="152" t="s">
        <v>1</v>
      </c>
      <c r="N147" s="153" t="s">
        <v>38</v>
      </c>
      <c r="O147" s="154">
        <v>7.0999999999999994E-2</v>
      </c>
      <c r="P147" s="154">
        <f t="shared" si="1"/>
        <v>5.1762549999999994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146</v>
      </c>
      <c r="AT147" s="156" t="s">
        <v>137</v>
      </c>
      <c r="AU147" s="156" t="s">
        <v>142</v>
      </c>
      <c r="AY147" s="14" t="s">
        <v>135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4" t="s">
        <v>142</v>
      </c>
      <c r="BK147" s="157">
        <f t="shared" si="9"/>
        <v>0</v>
      </c>
      <c r="BL147" s="14" t="s">
        <v>146</v>
      </c>
      <c r="BM147" s="156" t="s">
        <v>176</v>
      </c>
    </row>
    <row r="148" spans="1:65" s="2" customFormat="1" ht="37.950000000000003" customHeight="1">
      <c r="A148" s="26"/>
      <c r="B148" s="144"/>
      <c r="C148" s="145" t="s">
        <v>177</v>
      </c>
      <c r="D148" s="145" t="s">
        <v>137</v>
      </c>
      <c r="E148" s="146" t="s">
        <v>178</v>
      </c>
      <c r="F148" s="147" t="s">
        <v>179</v>
      </c>
      <c r="G148" s="148" t="s">
        <v>159</v>
      </c>
      <c r="H148" s="149">
        <v>1968.4349999999999</v>
      </c>
      <c r="I148" s="149"/>
      <c r="J148" s="150">
        <f t="shared" si="0"/>
        <v>0</v>
      </c>
      <c r="K148" s="151"/>
      <c r="L148" s="27"/>
      <c r="M148" s="152" t="s">
        <v>1</v>
      </c>
      <c r="N148" s="153" t="s">
        <v>38</v>
      </c>
      <c r="O148" s="154">
        <v>7.0000000000000001E-3</v>
      </c>
      <c r="P148" s="154">
        <f t="shared" si="1"/>
        <v>13.779045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146</v>
      </c>
      <c r="AT148" s="156" t="s">
        <v>137</v>
      </c>
      <c r="AU148" s="156" t="s">
        <v>142</v>
      </c>
      <c r="AY148" s="14" t="s">
        <v>135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4" t="s">
        <v>142</v>
      </c>
      <c r="BK148" s="157">
        <f t="shared" si="9"/>
        <v>0</v>
      </c>
      <c r="BL148" s="14" t="s">
        <v>146</v>
      </c>
      <c r="BM148" s="156" t="s">
        <v>180</v>
      </c>
    </row>
    <row r="149" spans="1:65" s="2" customFormat="1" ht="24.15" customHeight="1">
      <c r="A149" s="26"/>
      <c r="B149" s="144"/>
      <c r="C149" s="145" t="s">
        <v>181</v>
      </c>
      <c r="D149" s="145" t="s">
        <v>137</v>
      </c>
      <c r="E149" s="146" t="s">
        <v>182</v>
      </c>
      <c r="F149" s="147" t="s">
        <v>183</v>
      </c>
      <c r="G149" s="148" t="s">
        <v>140</v>
      </c>
      <c r="H149" s="149">
        <v>1</v>
      </c>
      <c r="I149" s="149"/>
      <c r="J149" s="150">
        <f t="shared" si="0"/>
        <v>0</v>
      </c>
      <c r="K149" s="151"/>
      <c r="L149" s="27"/>
      <c r="M149" s="152" t="s">
        <v>1</v>
      </c>
      <c r="N149" s="153" t="s">
        <v>38</v>
      </c>
      <c r="O149" s="154">
        <v>0.39800000000000002</v>
      </c>
      <c r="P149" s="154">
        <f t="shared" si="1"/>
        <v>0.39800000000000002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146</v>
      </c>
      <c r="AT149" s="156" t="s">
        <v>137</v>
      </c>
      <c r="AU149" s="156" t="s">
        <v>142</v>
      </c>
      <c r="AY149" s="14" t="s">
        <v>135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4" t="s">
        <v>142</v>
      </c>
      <c r="BK149" s="157">
        <f t="shared" si="9"/>
        <v>0</v>
      </c>
      <c r="BL149" s="14" t="s">
        <v>146</v>
      </c>
      <c r="BM149" s="156" t="s">
        <v>184</v>
      </c>
    </row>
    <row r="150" spans="1:65" s="2" customFormat="1" ht="24.15" customHeight="1">
      <c r="A150" s="26"/>
      <c r="B150" s="144"/>
      <c r="C150" s="145" t="s">
        <v>185</v>
      </c>
      <c r="D150" s="145" t="s">
        <v>137</v>
      </c>
      <c r="E150" s="146" t="s">
        <v>186</v>
      </c>
      <c r="F150" s="147" t="s">
        <v>187</v>
      </c>
      <c r="G150" s="148" t="s">
        <v>140</v>
      </c>
      <c r="H150" s="149">
        <v>1</v>
      </c>
      <c r="I150" s="149"/>
      <c r="J150" s="150">
        <f t="shared" si="0"/>
        <v>0</v>
      </c>
      <c r="K150" s="151"/>
      <c r="L150" s="27"/>
      <c r="M150" s="152" t="s">
        <v>1</v>
      </c>
      <c r="N150" s="153" t="s">
        <v>38</v>
      </c>
      <c r="O150" s="154">
        <v>0.217</v>
      </c>
      <c r="P150" s="154">
        <f t="shared" si="1"/>
        <v>0.217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146</v>
      </c>
      <c r="AT150" s="156" t="s">
        <v>137</v>
      </c>
      <c r="AU150" s="156" t="s">
        <v>142</v>
      </c>
      <c r="AY150" s="14" t="s">
        <v>135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4" t="s">
        <v>142</v>
      </c>
      <c r="BK150" s="157">
        <f t="shared" si="9"/>
        <v>0</v>
      </c>
      <c r="BL150" s="14" t="s">
        <v>146</v>
      </c>
      <c r="BM150" s="156" t="s">
        <v>188</v>
      </c>
    </row>
    <row r="151" spans="1:65" s="2" customFormat="1" ht="16.5" customHeight="1">
      <c r="A151" s="26"/>
      <c r="B151" s="144"/>
      <c r="C151" s="145" t="s">
        <v>189</v>
      </c>
      <c r="D151" s="145" t="s">
        <v>137</v>
      </c>
      <c r="E151" s="146" t="s">
        <v>190</v>
      </c>
      <c r="F151" s="147" t="s">
        <v>191</v>
      </c>
      <c r="G151" s="148" t="s">
        <v>159</v>
      </c>
      <c r="H151" s="149">
        <v>72.905000000000001</v>
      </c>
      <c r="I151" s="149"/>
      <c r="J151" s="150">
        <f t="shared" si="0"/>
        <v>0</v>
      </c>
      <c r="K151" s="151"/>
      <c r="L151" s="27"/>
      <c r="M151" s="152" t="s">
        <v>1</v>
      </c>
      <c r="N151" s="153" t="s">
        <v>38</v>
      </c>
      <c r="O151" s="154">
        <v>8.9999999999999993E-3</v>
      </c>
      <c r="P151" s="154">
        <f t="shared" si="1"/>
        <v>0.65614499999999998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146</v>
      </c>
      <c r="AT151" s="156" t="s">
        <v>137</v>
      </c>
      <c r="AU151" s="156" t="s">
        <v>142</v>
      </c>
      <c r="AY151" s="14" t="s">
        <v>135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4" t="s">
        <v>142</v>
      </c>
      <c r="BK151" s="157">
        <f t="shared" si="9"/>
        <v>0</v>
      </c>
      <c r="BL151" s="14" t="s">
        <v>146</v>
      </c>
      <c r="BM151" s="156" t="s">
        <v>192</v>
      </c>
    </row>
    <row r="152" spans="1:65" s="2" customFormat="1" ht="24.15" customHeight="1">
      <c r="A152" s="26"/>
      <c r="B152" s="144"/>
      <c r="C152" s="145" t="s">
        <v>193</v>
      </c>
      <c r="D152" s="145" t="s">
        <v>137</v>
      </c>
      <c r="E152" s="146" t="s">
        <v>194</v>
      </c>
      <c r="F152" s="147" t="s">
        <v>195</v>
      </c>
      <c r="G152" s="148" t="s">
        <v>196</v>
      </c>
      <c r="H152" s="149">
        <v>116.648</v>
      </c>
      <c r="I152" s="149"/>
      <c r="J152" s="150">
        <f t="shared" si="0"/>
        <v>0</v>
      </c>
      <c r="K152" s="151"/>
      <c r="L152" s="27"/>
      <c r="M152" s="152" t="s">
        <v>1</v>
      </c>
      <c r="N152" s="153" t="s">
        <v>38</v>
      </c>
      <c r="O152" s="154">
        <v>0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146</v>
      </c>
      <c r="AT152" s="156" t="s">
        <v>137</v>
      </c>
      <c r="AU152" s="156" t="s">
        <v>142</v>
      </c>
      <c r="AY152" s="14" t="s">
        <v>135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4" t="s">
        <v>142</v>
      </c>
      <c r="BK152" s="157">
        <f t="shared" si="9"/>
        <v>0</v>
      </c>
      <c r="BL152" s="14" t="s">
        <v>146</v>
      </c>
      <c r="BM152" s="156" t="s">
        <v>197</v>
      </c>
    </row>
    <row r="153" spans="1:65" s="12" customFormat="1" ht="22.95" customHeight="1">
      <c r="B153" s="132"/>
      <c r="D153" s="133" t="s">
        <v>70</v>
      </c>
      <c r="E153" s="142" t="s">
        <v>142</v>
      </c>
      <c r="F153" s="142" t="s">
        <v>198</v>
      </c>
      <c r="J153" s="143">
        <f>BK153</f>
        <v>0</v>
      </c>
      <c r="L153" s="132"/>
      <c r="M153" s="136"/>
      <c r="N153" s="137"/>
      <c r="O153" s="137"/>
      <c r="P153" s="138">
        <f>SUM(P154:P161)</f>
        <v>172.97276973000004</v>
      </c>
      <c r="Q153" s="137"/>
      <c r="R153" s="138">
        <f>SUM(R154:R161)</f>
        <v>267.69881350000003</v>
      </c>
      <c r="S153" s="137"/>
      <c r="T153" s="139">
        <f>SUM(T154:T161)</f>
        <v>0</v>
      </c>
      <c r="AR153" s="133" t="s">
        <v>79</v>
      </c>
      <c r="AT153" s="140" t="s">
        <v>70</v>
      </c>
      <c r="AU153" s="140" t="s">
        <v>79</v>
      </c>
      <c r="AY153" s="133" t="s">
        <v>135</v>
      </c>
      <c r="BK153" s="141">
        <f>SUM(BK154:BK161)</f>
        <v>0</v>
      </c>
    </row>
    <row r="154" spans="1:65" s="2" customFormat="1" ht="33" customHeight="1">
      <c r="A154" s="26"/>
      <c r="B154" s="144"/>
      <c r="C154" s="145" t="s">
        <v>199</v>
      </c>
      <c r="D154" s="145" t="s">
        <v>137</v>
      </c>
      <c r="E154" s="146" t="s">
        <v>200</v>
      </c>
      <c r="F154" s="147" t="s">
        <v>201</v>
      </c>
      <c r="G154" s="148" t="s">
        <v>151</v>
      </c>
      <c r="H154" s="149">
        <v>264.45</v>
      </c>
      <c r="I154" s="149"/>
      <c r="J154" s="150">
        <f t="shared" ref="J154:J161" si="10">ROUND(I154*H154,2)</f>
        <v>0</v>
      </c>
      <c r="K154" s="151"/>
      <c r="L154" s="27"/>
      <c r="M154" s="152" t="s">
        <v>1</v>
      </c>
      <c r="N154" s="153" t="s">
        <v>38</v>
      </c>
      <c r="O154" s="154">
        <v>4.0000000000000001E-3</v>
      </c>
      <c r="P154" s="154">
        <f t="shared" ref="P154:P161" si="11">O154*H154</f>
        <v>1.0578000000000001</v>
      </c>
      <c r="Q154" s="154">
        <v>0</v>
      </c>
      <c r="R154" s="154">
        <f t="shared" ref="R154:R161" si="12">Q154*H154</f>
        <v>0</v>
      </c>
      <c r="S154" s="154">
        <v>0</v>
      </c>
      <c r="T154" s="155">
        <f t="shared" ref="T154:T161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146</v>
      </c>
      <c r="AT154" s="156" t="s">
        <v>137</v>
      </c>
      <c r="AU154" s="156" t="s">
        <v>142</v>
      </c>
      <c r="AY154" s="14" t="s">
        <v>135</v>
      </c>
      <c r="BE154" s="157">
        <f t="shared" ref="BE154:BE161" si="14">IF(N154="základná",J154,0)</f>
        <v>0</v>
      </c>
      <c r="BF154" s="157">
        <f t="shared" ref="BF154:BF161" si="15">IF(N154="znížená",J154,0)</f>
        <v>0</v>
      </c>
      <c r="BG154" s="157">
        <f t="shared" ref="BG154:BG161" si="16">IF(N154="zákl. prenesená",J154,0)</f>
        <v>0</v>
      </c>
      <c r="BH154" s="157">
        <f t="shared" ref="BH154:BH161" si="17">IF(N154="zníž. prenesená",J154,0)</f>
        <v>0</v>
      </c>
      <c r="BI154" s="157">
        <f t="shared" ref="BI154:BI161" si="18">IF(N154="nulová",J154,0)</f>
        <v>0</v>
      </c>
      <c r="BJ154" s="14" t="s">
        <v>142</v>
      </c>
      <c r="BK154" s="157">
        <f t="shared" ref="BK154:BK161" si="19">ROUND(I154*H154,2)</f>
        <v>0</v>
      </c>
      <c r="BL154" s="14" t="s">
        <v>146</v>
      </c>
      <c r="BM154" s="156" t="s">
        <v>202</v>
      </c>
    </row>
    <row r="155" spans="1:65" s="2" customFormat="1" ht="24.15" customHeight="1">
      <c r="A155" s="26"/>
      <c r="B155" s="144"/>
      <c r="C155" s="145" t="s">
        <v>141</v>
      </c>
      <c r="D155" s="145" t="s">
        <v>137</v>
      </c>
      <c r="E155" s="146" t="s">
        <v>203</v>
      </c>
      <c r="F155" s="147" t="s">
        <v>204</v>
      </c>
      <c r="G155" s="148" t="s">
        <v>159</v>
      </c>
      <c r="H155" s="149">
        <v>50.869</v>
      </c>
      <c r="I155" s="149"/>
      <c r="J155" s="150">
        <f t="shared" si="10"/>
        <v>0</v>
      </c>
      <c r="K155" s="151"/>
      <c r="L155" s="27"/>
      <c r="M155" s="152" t="s">
        <v>1</v>
      </c>
      <c r="N155" s="153" t="s">
        <v>38</v>
      </c>
      <c r="O155" s="154">
        <v>0.61890999999999996</v>
      </c>
      <c r="P155" s="154">
        <f t="shared" si="11"/>
        <v>31.483332789999999</v>
      </c>
      <c r="Q155" s="154">
        <v>2.2151299999999998</v>
      </c>
      <c r="R155" s="154">
        <f t="shared" si="12"/>
        <v>112.68144796999999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146</v>
      </c>
      <c r="AT155" s="156" t="s">
        <v>137</v>
      </c>
      <c r="AU155" s="156" t="s">
        <v>142</v>
      </c>
      <c r="AY155" s="14" t="s">
        <v>135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142</v>
      </c>
      <c r="BK155" s="157">
        <f t="shared" si="19"/>
        <v>0</v>
      </c>
      <c r="BL155" s="14" t="s">
        <v>146</v>
      </c>
      <c r="BM155" s="156" t="s">
        <v>205</v>
      </c>
    </row>
    <row r="156" spans="1:65" s="2" customFormat="1" ht="21.75" customHeight="1">
      <c r="A156" s="26"/>
      <c r="B156" s="144"/>
      <c r="C156" s="145" t="s">
        <v>206</v>
      </c>
      <c r="D156" s="145" t="s">
        <v>137</v>
      </c>
      <c r="E156" s="146" t="s">
        <v>207</v>
      </c>
      <c r="F156" s="147" t="s">
        <v>208</v>
      </c>
      <c r="G156" s="148" t="s">
        <v>151</v>
      </c>
      <c r="H156" s="149">
        <v>12.065</v>
      </c>
      <c r="I156" s="149"/>
      <c r="J156" s="150">
        <f t="shared" si="10"/>
        <v>0</v>
      </c>
      <c r="K156" s="151"/>
      <c r="L156" s="27"/>
      <c r="M156" s="152" t="s">
        <v>1</v>
      </c>
      <c r="N156" s="153" t="s">
        <v>38</v>
      </c>
      <c r="O156" s="154">
        <v>0.35799999999999998</v>
      </c>
      <c r="P156" s="154">
        <f t="shared" si="11"/>
        <v>4.3192699999999995</v>
      </c>
      <c r="Q156" s="154">
        <v>6.7000000000000002E-4</v>
      </c>
      <c r="R156" s="154">
        <f t="shared" si="12"/>
        <v>8.0835500000000001E-3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146</v>
      </c>
      <c r="AT156" s="156" t="s">
        <v>137</v>
      </c>
      <c r="AU156" s="156" t="s">
        <v>142</v>
      </c>
      <c r="AY156" s="14" t="s">
        <v>135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142</v>
      </c>
      <c r="BK156" s="157">
        <f t="shared" si="19"/>
        <v>0</v>
      </c>
      <c r="BL156" s="14" t="s">
        <v>146</v>
      </c>
      <c r="BM156" s="156" t="s">
        <v>209</v>
      </c>
    </row>
    <row r="157" spans="1:65" s="2" customFormat="1" ht="21.75" customHeight="1">
      <c r="A157" s="26"/>
      <c r="B157" s="144"/>
      <c r="C157" s="145" t="s">
        <v>210</v>
      </c>
      <c r="D157" s="145" t="s">
        <v>137</v>
      </c>
      <c r="E157" s="146" t="s">
        <v>211</v>
      </c>
      <c r="F157" s="147" t="s">
        <v>212</v>
      </c>
      <c r="G157" s="148" t="s">
        <v>151</v>
      </c>
      <c r="H157" s="149">
        <v>12.065</v>
      </c>
      <c r="I157" s="149"/>
      <c r="J157" s="150">
        <f t="shared" si="10"/>
        <v>0</v>
      </c>
      <c r="K157" s="151"/>
      <c r="L157" s="27"/>
      <c r="M157" s="152" t="s">
        <v>1</v>
      </c>
      <c r="N157" s="153" t="s">
        <v>38</v>
      </c>
      <c r="O157" s="154">
        <v>0.19900000000000001</v>
      </c>
      <c r="P157" s="154">
        <f t="shared" si="11"/>
        <v>2.400935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146</v>
      </c>
      <c r="AT157" s="156" t="s">
        <v>137</v>
      </c>
      <c r="AU157" s="156" t="s">
        <v>142</v>
      </c>
      <c r="AY157" s="14" t="s">
        <v>135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142</v>
      </c>
      <c r="BK157" s="157">
        <f t="shared" si="19"/>
        <v>0</v>
      </c>
      <c r="BL157" s="14" t="s">
        <v>146</v>
      </c>
      <c r="BM157" s="156" t="s">
        <v>213</v>
      </c>
    </row>
    <row r="158" spans="1:65" s="2" customFormat="1" ht="33" customHeight="1">
      <c r="A158" s="26"/>
      <c r="B158" s="144"/>
      <c r="C158" s="145" t="s">
        <v>214</v>
      </c>
      <c r="D158" s="145" t="s">
        <v>137</v>
      </c>
      <c r="E158" s="146" t="s">
        <v>215</v>
      </c>
      <c r="F158" s="147" t="s">
        <v>216</v>
      </c>
      <c r="G158" s="148" t="s">
        <v>151</v>
      </c>
      <c r="H158" s="149">
        <v>339.12900000000002</v>
      </c>
      <c r="I158" s="149"/>
      <c r="J158" s="150">
        <f t="shared" si="10"/>
        <v>0</v>
      </c>
      <c r="K158" s="151"/>
      <c r="L158" s="27"/>
      <c r="M158" s="152" t="s">
        <v>1</v>
      </c>
      <c r="N158" s="153" t="s">
        <v>38</v>
      </c>
      <c r="O158" s="154">
        <v>4.7059999999999998E-2</v>
      </c>
      <c r="P158" s="154">
        <f t="shared" si="11"/>
        <v>15.959410740000001</v>
      </c>
      <c r="Q158" s="154">
        <v>6.2700000000000004E-3</v>
      </c>
      <c r="R158" s="154">
        <f t="shared" si="12"/>
        <v>2.1263388300000003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146</v>
      </c>
      <c r="AT158" s="156" t="s">
        <v>137</v>
      </c>
      <c r="AU158" s="156" t="s">
        <v>142</v>
      </c>
      <c r="AY158" s="14" t="s">
        <v>135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142</v>
      </c>
      <c r="BK158" s="157">
        <f t="shared" si="19"/>
        <v>0</v>
      </c>
      <c r="BL158" s="14" t="s">
        <v>146</v>
      </c>
      <c r="BM158" s="156" t="s">
        <v>217</v>
      </c>
    </row>
    <row r="159" spans="1:65" s="2" customFormat="1" ht="37.950000000000003" customHeight="1">
      <c r="A159" s="26"/>
      <c r="B159" s="144"/>
      <c r="C159" s="145" t="s">
        <v>7</v>
      </c>
      <c r="D159" s="145" t="s">
        <v>137</v>
      </c>
      <c r="E159" s="146" t="s">
        <v>218</v>
      </c>
      <c r="F159" s="147" t="s">
        <v>219</v>
      </c>
      <c r="G159" s="148" t="s">
        <v>159</v>
      </c>
      <c r="H159" s="149">
        <v>20.507000000000001</v>
      </c>
      <c r="I159" s="149"/>
      <c r="J159" s="150">
        <f t="shared" si="10"/>
        <v>0</v>
      </c>
      <c r="K159" s="151"/>
      <c r="L159" s="27"/>
      <c r="M159" s="152" t="s">
        <v>1</v>
      </c>
      <c r="N159" s="153" t="s">
        <v>38</v>
      </c>
      <c r="O159" s="154">
        <v>3.0670000000000002</v>
      </c>
      <c r="P159" s="154">
        <f t="shared" si="11"/>
        <v>62.89496900000001</v>
      </c>
      <c r="Q159" s="154">
        <v>2.1170900000000001</v>
      </c>
      <c r="R159" s="154">
        <f t="shared" si="12"/>
        <v>43.415164630000007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146</v>
      </c>
      <c r="AT159" s="156" t="s">
        <v>137</v>
      </c>
      <c r="AU159" s="156" t="s">
        <v>142</v>
      </c>
      <c r="AY159" s="14" t="s">
        <v>135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142</v>
      </c>
      <c r="BK159" s="157">
        <f t="shared" si="19"/>
        <v>0</v>
      </c>
      <c r="BL159" s="14" t="s">
        <v>146</v>
      </c>
      <c r="BM159" s="156" t="s">
        <v>220</v>
      </c>
    </row>
    <row r="160" spans="1:65" s="2" customFormat="1" ht="16.5" customHeight="1">
      <c r="A160" s="26"/>
      <c r="B160" s="144"/>
      <c r="C160" s="145" t="s">
        <v>221</v>
      </c>
      <c r="D160" s="145" t="s">
        <v>137</v>
      </c>
      <c r="E160" s="146" t="s">
        <v>222</v>
      </c>
      <c r="F160" s="147" t="s">
        <v>223</v>
      </c>
      <c r="G160" s="148" t="s">
        <v>159</v>
      </c>
      <c r="H160" s="149">
        <v>48.603999999999999</v>
      </c>
      <c r="I160" s="149"/>
      <c r="J160" s="150">
        <f t="shared" si="10"/>
        <v>0</v>
      </c>
      <c r="K160" s="151"/>
      <c r="L160" s="27"/>
      <c r="M160" s="152" t="s">
        <v>1</v>
      </c>
      <c r="N160" s="153" t="s">
        <v>38</v>
      </c>
      <c r="O160" s="154">
        <v>0.58055000000000001</v>
      </c>
      <c r="P160" s="154">
        <f t="shared" si="11"/>
        <v>28.217052200000001</v>
      </c>
      <c r="Q160" s="154">
        <v>2.2151299999999998</v>
      </c>
      <c r="R160" s="154">
        <f t="shared" si="12"/>
        <v>107.66417851999999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146</v>
      </c>
      <c r="AT160" s="156" t="s">
        <v>137</v>
      </c>
      <c r="AU160" s="156" t="s">
        <v>142</v>
      </c>
      <c r="AY160" s="14" t="s">
        <v>135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142</v>
      </c>
      <c r="BK160" s="157">
        <f t="shared" si="19"/>
        <v>0</v>
      </c>
      <c r="BL160" s="14" t="s">
        <v>146</v>
      </c>
      <c r="BM160" s="156" t="s">
        <v>224</v>
      </c>
    </row>
    <row r="161" spans="1:65" s="2" customFormat="1" ht="37.950000000000003" customHeight="1">
      <c r="A161" s="26"/>
      <c r="B161" s="144"/>
      <c r="C161" s="145" t="s">
        <v>225</v>
      </c>
      <c r="D161" s="145" t="s">
        <v>137</v>
      </c>
      <c r="E161" s="146" t="s">
        <v>226</v>
      </c>
      <c r="F161" s="147" t="s">
        <v>227</v>
      </c>
      <c r="G161" s="148" t="s">
        <v>196</v>
      </c>
      <c r="H161" s="149">
        <v>1.8</v>
      </c>
      <c r="I161" s="149"/>
      <c r="J161" s="150">
        <f t="shared" si="10"/>
        <v>0</v>
      </c>
      <c r="K161" s="151"/>
      <c r="L161" s="27"/>
      <c r="M161" s="152" t="s">
        <v>1</v>
      </c>
      <c r="N161" s="153" t="s">
        <v>38</v>
      </c>
      <c r="O161" s="154">
        <v>14.8</v>
      </c>
      <c r="P161" s="154">
        <f t="shared" si="11"/>
        <v>26.64</v>
      </c>
      <c r="Q161" s="154">
        <v>1.002</v>
      </c>
      <c r="R161" s="154">
        <f t="shared" si="12"/>
        <v>1.8036000000000001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146</v>
      </c>
      <c r="AT161" s="156" t="s">
        <v>137</v>
      </c>
      <c r="AU161" s="156" t="s">
        <v>142</v>
      </c>
      <c r="AY161" s="14" t="s">
        <v>135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142</v>
      </c>
      <c r="BK161" s="157">
        <f t="shared" si="19"/>
        <v>0</v>
      </c>
      <c r="BL161" s="14" t="s">
        <v>146</v>
      </c>
      <c r="BM161" s="156" t="s">
        <v>228</v>
      </c>
    </row>
    <row r="162" spans="1:65" s="12" customFormat="1" ht="22.95" customHeight="1">
      <c r="B162" s="132"/>
      <c r="D162" s="133" t="s">
        <v>70</v>
      </c>
      <c r="E162" s="142" t="s">
        <v>148</v>
      </c>
      <c r="F162" s="142" t="s">
        <v>229</v>
      </c>
      <c r="J162" s="143">
        <f>BK162</f>
        <v>0</v>
      </c>
      <c r="L162" s="132"/>
      <c r="M162" s="136"/>
      <c r="N162" s="137"/>
      <c r="O162" s="137"/>
      <c r="P162" s="138">
        <f>SUM(P163:P172)</f>
        <v>460.78484830000002</v>
      </c>
      <c r="Q162" s="137"/>
      <c r="R162" s="138">
        <f>SUM(R163:R172)</f>
        <v>98.208294820000006</v>
      </c>
      <c r="S162" s="137"/>
      <c r="T162" s="139">
        <f>SUM(T163:T172)</f>
        <v>0</v>
      </c>
      <c r="AR162" s="133" t="s">
        <v>79</v>
      </c>
      <c r="AT162" s="140" t="s">
        <v>70</v>
      </c>
      <c r="AU162" s="140" t="s">
        <v>79</v>
      </c>
      <c r="AY162" s="133" t="s">
        <v>135</v>
      </c>
      <c r="BK162" s="141">
        <f>SUM(BK163:BK172)</f>
        <v>0</v>
      </c>
    </row>
    <row r="163" spans="1:65" s="2" customFormat="1" ht="37.950000000000003" customHeight="1">
      <c r="A163" s="26"/>
      <c r="B163" s="144"/>
      <c r="C163" s="145" t="s">
        <v>230</v>
      </c>
      <c r="D163" s="145" t="s">
        <v>137</v>
      </c>
      <c r="E163" s="146" t="s">
        <v>231</v>
      </c>
      <c r="F163" s="147" t="s">
        <v>232</v>
      </c>
      <c r="G163" s="148" t="s">
        <v>159</v>
      </c>
      <c r="H163" s="149">
        <v>53.99</v>
      </c>
      <c r="I163" s="149"/>
      <c r="J163" s="150">
        <f t="shared" ref="J163:J172" si="20">ROUND(I163*H163,2)</f>
        <v>0</v>
      </c>
      <c r="K163" s="151"/>
      <c r="L163" s="27"/>
      <c r="M163" s="152" t="s">
        <v>1</v>
      </c>
      <c r="N163" s="153" t="s">
        <v>38</v>
      </c>
      <c r="O163" s="154">
        <v>2.3980000000000001</v>
      </c>
      <c r="P163" s="154">
        <f t="shared" ref="P163:P172" si="21">O163*H163</f>
        <v>129.46802000000002</v>
      </c>
      <c r="Q163" s="154">
        <v>0.83186000000000004</v>
      </c>
      <c r="R163" s="154">
        <f t="shared" ref="R163:R172" si="22">Q163*H163</f>
        <v>44.912121400000004</v>
      </c>
      <c r="S163" s="154">
        <v>0</v>
      </c>
      <c r="T163" s="155">
        <f t="shared" ref="T163:T172" si="2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146</v>
      </c>
      <c r="AT163" s="156" t="s">
        <v>137</v>
      </c>
      <c r="AU163" s="156" t="s">
        <v>142</v>
      </c>
      <c r="AY163" s="14" t="s">
        <v>135</v>
      </c>
      <c r="BE163" s="157">
        <f t="shared" ref="BE163:BE172" si="24">IF(N163="základná",J163,0)</f>
        <v>0</v>
      </c>
      <c r="BF163" s="157">
        <f t="shared" ref="BF163:BF172" si="25">IF(N163="znížená",J163,0)</f>
        <v>0</v>
      </c>
      <c r="BG163" s="157">
        <f t="shared" ref="BG163:BG172" si="26">IF(N163="zákl. prenesená",J163,0)</f>
        <v>0</v>
      </c>
      <c r="BH163" s="157">
        <f t="shared" ref="BH163:BH172" si="27">IF(N163="zníž. prenesená",J163,0)</f>
        <v>0</v>
      </c>
      <c r="BI163" s="157">
        <f t="shared" ref="BI163:BI172" si="28">IF(N163="nulová",J163,0)</f>
        <v>0</v>
      </c>
      <c r="BJ163" s="14" t="s">
        <v>142</v>
      </c>
      <c r="BK163" s="157">
        <f t="shared" ref="BK163:BK172" si="29">ROUND(I163*H163,2)</f>
        <v>0</v>
      </c>
      <c r="BL163" s="14" t="s">
        <v>146</v>
      </c>
      <c r="BM163" s="156" t="s">
        <v>233</v>
      </c>
    </row>
    <row r="164" spans="1:65" s="2" customFormat="1" ht="44.25" customHeight="1">
      <c r="A164" s="26"/>
      <c r="B164" s="144"/>
      <c r="C164" s="145" t="s">
        <v>234</v>
      </c>
      <c r="D164" s="145" t="s">
        <v>137</v>
      </c>
      <c r="E164" s="146" t="s">
        <v>235</v>
      </c>
      <c r="F164" s="147" t="s">
        <v>236</v>
      </c>
      <c r="G164" s="148" t="s">
        <v>159</v>
      </c>
      <c r="H164" s="149">
        <v>26.55</v>
      </c>
      <c r="I164" s="149"/>
      <c r="J164" s="150">
        <f t="shared" si="20"/>
        <v>0</v>
      </c>
      <c r="K164" s="151"/>
      <c r="L164" s="27"/>
      <c r="M164" s="152" t="s">
        <v>1</v>
      </c>
      <c r="N164" s="153" t="s">
        <v>38</v>
      </c>
      <c r="O164" s="154">
        <v>3.8344200000000002</v>
      </c>
      <c r="P164" s="154">
        <f t="shared" si="21"/>
        <v>101.80385100000001</v>
      </c>
      <c r="Q164" s="154">
        <v>0.65932999999999997</v>
      </c>
      <c r="R164" s="154">
        <f t="shared" si="22"/>
        <v>17.505211500000001</v>
      </c>
      <c r="S164" s="154">
        <v>0</v>
      </c>
      <c r="T164" s="155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146</v>
      </c>
      <c r="AT164" s="156" t="s">
        <v>137</v>
      </c>
      <c r="AU164" s="156" t="s">
        <v>142</v>
      </c>
      <c r="AY164" s="14" t="s">
        <v>135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4" t="s">
        <v>142</v>
      </c>
      <c r="BK164" s="157">
        <f t="shared" si="29"/>
        <v>0</v>
      </c>
      <c r="BL164" s="14" t="s">
        <v>146</v>
      </c>
      <c r="BM164" s="156" t="s">
        <v>237</v>
      </c>
    </row>
    <row r="165" spans="1:65" s="2" customFormat="1" ht="33" customHeight="1">
      <c r="A165" s="26"/>
      <c r="B165" s="144"/>
      <c r="C165" s="145" t="s">
        <v>238</v>
      </c>
      <c r="D165" s="145" t="s">
        <v>137</v>
      </c>
      <c r="E165" s="146" t="s">
        <v>239</v>
      </c>
      <c r="F165" s="147" t="s">
        <v>240</v>
      </c>
      <c r="G165" s="148" t="s">
        <v>140</v>
      </c>
      <c r="H165" s="149">
        <v>2</v>
      </c>
      <c r="I165" s="149"/>
      <c r="J165" s="150">
        <f t="shared" si="20"/>
        <v>0</v>
      </c>
      <c r="K165" s="151"/>
      <c r="L165" s="27"/>
      <c r="M165" s="152" t="s">
        <v>1</v>
      </c>
      <c r="N165" s="153" t="s">
        <v>38</v>
      </c>
      <c r="O165" s="154">
        <v>0.30470999999999998</v>
      </c>
      <c r="P165" s="154">
        <f t="shared" si="21"/>
        <v>0.60941999999999996</v>
      </c>
      <c r="Q165" s="154">
        <v>1.9130000000000001E-2</v>
      </c>
      <c r="R165" s="154">
        <f t="shared" si="22"/>
        <v>3.8260000000000002E-2</v>
      </c>
      <c r="S165" s="154">
        <v>0</v>
      </c>
      <c r="T165" s="155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146</v>
      </c>
      <c r="AT165" s="156" t="s">
        <v>137</v>
      </c>
      <c r="AU165" s="156" t="s">
        <v>142</v>
      </c>
      <c r="AY165" s="14" t="s">
        <v>135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4" t="s">
        <v>142</v>
      </c>
      <c r="BK165" s="157">
        <f t="shared" si="29"/>
        <v>0</v>
      </c>
      <c r="BL165" s="14" t="s">
        <v>146</v>
      </c>
      <c r="BM165" s="156" t="s">
        <v>241</v>
      </c>
    </row>
    <row r="166" spans="1:65" s="2" customFormat="1" ht="24.15" customHeight="1">
      <c r="A166" s="26"/>
      <c r="B166" s="144"/>
      <c r="C166" s="145" t="s">
        <v>242</v>
      </c>
      <c r="D166" s="145" t="s">
        <v>137</v>
      </c>
      <c r="E166" s="146" t="s">
        <v>243</v>
      </c>
      <c r="F166" s="147" t="s">
        <v>244</v>
      </c>
      <c r="G166" s="148" t="s">
        <v>140</v>
      </c>
      <c r="H166" s="149">
        <v>8</v>
      </c>
      <c r="I166" s="149"/>
      <c r="J166" s="150">
        <f t="shared" si="20"/>
        <v>0</v>
      </c>
      <c r="K166" s="151"/>
      <c r="L166" s="27"/>
      <c r="M166" s="152" t="s">
        <v>1</v>
      </c>
      <c r="N166" s="153" t="s">
        <v>38</v>
      </c>
      <c r="O166" s="154">
        <v>0.26565</v>
      </c>
      <c r="P166" s="154">
        <f t="shared" si="21"/>
        <v>2.1252</v>
      </c>
      <c r="Q166" s="154">
        <v>4.6300000000000001E-2</v>
      </c>
      <c r="R166" s="154">
        <f t="shared" si="22"/>
        <v>0.37040000000000001</v>
      </c>
      <c r="S166" s="154">
        <v>0</v>
      </c>
      <c r="T166" s="155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146</v>
      </c>
      <c r="AT166" s="156" t="s">
        <v>137</v>
      </c>
      <c r="AU166" s="156" t="s">
        <v>142</v>
      </c>
      <c r="AY166" s="14" t="s">
        <v>135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4" t="s">
        <v>142</v>
      </c>
      <c r="BK166" s="157">
        <f t="shared" si="29"/>
        <v>0</v>
      </c>
      <c r="BL166" s="14" t="s">
        <v>146</v>
      </c>
      <c r="BM166" s="156" t="s">
        <v>245</v>
      </c>
    </row>
    <row r="167" spans="1:65" s="2" customFormat="1" ht="37.950000000000003" customHeight="1">
      <c r="A167" s="26"/>
      <c r="B167" s="144"/>
      <c r="C167" s="145" t="s">
        <v>246</v>
      </c>
      <c r="D167" s="145" t="s">
        <v>137</v>
      </c>
      <c r="E167" s="146" t="s">
        <v>247</v>
      </c>
      <c r="F167" s="147" t="s">
        <v>248</v>
      </c>
      <c r="G167" s="148" t="s">
        <v>151</v>
      </c>
      <c r="H167" s="149">
        <v>30.914999999999999</v>
      </c>
      <c r="I167" s="149"/>
      <c r="J167" s="150">
        <f t="shared" si="20"/>
        <v>0</v>
      </c>
      <c r="K167" s="151"/>
      <c r="L167" s="27"/>
      <c r="M167" s="152" t="s">
        <v>1</v>
      </c>
      <c r="N167" s="153" t="s">
        <v>38</v>
      </c>
      <c r="O167" s="154">
        <v>0.48270000000000002</v>
      </c>
      <c r="P167" s="154">
        <f t="shared" si="21"/>
        <v>14.922670500000001</v>
      </c>
      <c r="Q167" s="154">
        <v>9.5780000000000004E-2</v>
      </c>
      <c r="R167" s="154">
        <f t="shared" si="22"/>
        <v>2.9610387</v>
      </c>
      <c r="S167" s="154">
        <v>0</v>
      </c>
      <c r="T167" s="155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146</v>
      </c>
      <c r="AT167" s="156" t="s">
        <v>137</v>
      </c>
      <c r="AU167" s="156" t="s">
        <v>142</v>
      </c>
      <c r="AY167" s="14" t="s">
        <v>135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4" t="s">
        <v>142</v>
      </c>
      <c r="BK167" s="157">
        <f t="shared" si="29"/>
        <v>0</v>
      </c>
      <c r="BL167" s="14" t="s">
        <v>146</v>
      </c>
      <c r="BM167" s="156" t="s">
        <v>249</v>
      </c>
    </row>
    <row r="168" spans="1:65" s="2" customFormat="1" ht="33" customHeight="1">
      <c r="A168" s="26"/>
      <c r="B168" s="144"/>
      <c r="C168" s="145" t="s">
        <v>250</v>
      </c>
      <c r="D168" s="145" t="s">
        <v>137</v>
      </c>
      <c r="E168" s="146" t="s">
        <v>251</v>
      </c>
      <c r="F168" s="147" t="s">
        <v>252</v>
      </c>
      <c r="G168" s="148" t="s">
        <v>151</v>
      </c>
      <c r="H168" s="149">
        <v>45.45</v>
      </c>
      <c r="I168" s="149"/>
      <c r="J168" s="150">
        <f t="shared" si="20"/>
        <v>0</v>
      </c>
      <c r="K168" s="151"/>
      <c r="L168" s="27"/>
      <c r="M168" s="152" t="s">
        <v>1</v>
      </c>
      <c r="N168" s="153" t="s">
        <v>38</v>
      </c>
      <c r="O168" s="154">
        <v>0.55761000000000005</v>
      </c>
      <c r="P168" s="154">
        <f t="shared" si="21"/>
        <v>25.343374500000003</v>
      </c>
      <c r="Q168" s="154">
        <v>0.18944</v>
      </c>
      <c r="R168" s="154">
        <f t="shared" si="22"/>
        <v>8.6100480000000008</v>
      </c>
      <c r="S168" s="154">
        <v>0</v>
      </c>
      <c r="T168" s="155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146</v>
      </c>
      <c r="AT168" s="156" t="s">
        <v>137</v>
      </c>
      <c r="AU168" s="156" t="s">
        <v>142</v>
      </c>
      <c r="AY168" s="14" t="s">
        <v>135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4" t="s">
        <v>142</v>
      </c>
      <c r="BK168" s="157">
        <f t="shared" si="29"/>
        <v>0</v>
      </c>
      <c r="BL168" s="14" t="s">
        <v>146</v>
      </c>
      <c r="BM168" s="156" t="s">
        <v>253</v>
      </c>
    </row>
    <row r="169" spans="1:65" s="2" customFormat="1" ht="33" customHeight="1">
      <c r="A169" s="26"/>
      <c r="B169" s="144"/>
      <c r="C169" s="145" t="s">
        <v>254</v>
      </c>
      <c r="D169" s="145" t="s">
        <v>137</v>
      </c>
      <c r="E169" s="146" t="s">
        <v>255</v>
      </c>
      <c r="F169" s="147" t="s">
        <v>256</v>
      </c>
      <c r="G169" s="148" t="s">
        <v>159</v>
      </c>
      <c r="H169" s="149">
        <v>9.6720000000000006</v>
      </c>
      <c r="I169" s="149"/>
      <c r="J169" s="150">
        <f t="shared" si="20"/>
        <v>0</v>
      </c>
      <c r="K169" s="151"/>
      <c r="L169" s="27"/>
      <c r="M169" s="152" t="s">
        <v>1</v>
      </c>
      <c r="N169" s="153" t="s">
        <v>38</v>
      </c>
      <c r="O169" s="154">
        <v>2.093</v>
      </c>
      <c r="P169" s="154">
        <f t="shared" si="21"/>
        <v>20.243496</v>
      </c>
      <c r="Q169" s="154">
        <v>2.2968999999999999</v>
      </c>
      <c r="R169" s="154">
        <f t="shared" si="22"/>
        <v>22.215616799999999</v>
      </c>
      <c r="S169" s="154">
        <v>0</v>
      </c>
      <c r="T169" s="155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146</v>
      </c>
      <c r="AT169" s="156" t="s">
        <v>137</v>
      </c>
      <c r="AU169" s="156" t="s">
        <v>142</v>
      </c>
      <c r="AY169" s="14" t="s">
        <v>135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4" t="s">
        <v>142</v>
      </c>
      <c r="BK169" s="157">
        <f t="shared" si="29"/>
        <v>0</v>
      </c>
      <c r="BL169" s="14" t="s">
        <v>146</v>
      </c>
      <c r="BM169" s="156" t="s">
        <v>257</v>
      </c>
    </row>
    <row r="170" spans="1:65" s="2" customFormat="1" ht="24.15" customHeight="1">
      <c r="A170" s="26"/>
      <c r="B170" s="144"/>
      <c r="C170" s="145" t="s">
        <v>258</v>
      </c>
      <c r="D170" s="145" t="s">
        <v>137</v>
      </c>
      <c r="E170" s="146" t="s">
        <v>259</v>
      </c>
      <c r="F170" s="147" t="s">
        <v>260</v>
      </c>
      <c r="G170" s="148" t="s">
        <v>151</v>
      </c>
      <c r="H170" s="149">
        <v>125.556</v>
      </c>
      <c r="I170" s="149"/>
      <c r="J170" s="150">
        <f t="shared" si="20"/>
        <v>0</v>
      </c>
      <c r="K170" s="151"/>
      <c r="L170" s="27"/>
      <c r="M170" s="152" t="s">
        <v>1</v>
      </c>
      <c r="N170" s="153" t="s">
        <v>38</v>
      </c>
      <c r="O170" s="154">
        <v>0.754</v>
      </c>
      <c r="P170" s="154">
        <f t="shared" si="21"/>
        <v>94.669224</v>
      </c>
      <c r="Q170" s="154">
        <v>4.8199999999999996E-3</v>
      </c>
      <c r="R170" s="154">
        <f t="shared" si="22"/>
        <v>0.60517991999999998</v>
      </c>
      <c r="S170" s="154">
        <v>0</v>
      </c>
      <c r="T170" s="155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146</v>
      </c>
      <c r="AT170" s="156" t="s">
        <v>137</v>
      </c>
      <c r="AU170" s="156" t="s">
        <v>142</v>
      </c>
      <c r="AY170" s="14" t="s">
        <v>135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4" t="s">
        <v>142</v>
      </c>
      <c r="BK170" s="157">
        <f t="shared" si="29"/>
        <v>0</v>
      </c>
      <c r="BL170" s="14" t="s">
        <v>146</v>
      </c>
      <c r="BM170" s="156" t="s">
        <v>261</v>
      </c>
    </row>
    <row r="171" spans="1:65" s="2" customFormat="1" ht="24.15" customHeight="1">
      <c r="A171" s="26"/>
      <c r="B171" s="144"/>
      <c r="C171" s="145" t="s">
        <v>262</v>
      </c>
      <c r="D171" s="145" t="s">
        <v>137</v>
      </c>
      <c r="E171" s="146" t="s">
        <v>263</v>
      </c>
      <c r="F171" s="147" t="s">
        <v>264</v>
      </c>
      <c r="G171" s="148" t="s">
        <v>151</v>
      </c>
      <c r="H171" s="149">
        <v>125.556</v>
      </c>
      <c r="I171" s="149"/>
      <c r="J171" s="150">
        <f t="shared" si="20"/>
        <v>0</v>
      </c>
      <c r="K171" s="151"/>
      <c r="L171" s="27"/>
      <c r="M171" s="152" t="s">
        <v>1</v>
      </c>
      <c r="N171" s="153" t="s">
        <v>38</v>
      </c>
      <c r="O171" s="154">
        <v>0.312</v>
      </c>
      <c r="P171" s="154">
        <f t="shared" si="21"/>
        <v>39.173471999999997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146</v>
      </c>
      <c r="AT171" s="156" t="s">
        <v>137</v>
      </c>
      <c r="AU171" s="156" t="s">
        <v>142</v>
      </c>
      <c r="AY171" s="14" t="s">
        <v>135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4" t="s">
        <v>142</v>
      </c>
      <c r="BK171" s="157">
        <f t="shared" si="29"/>
        <v>0</v>
      </c>
      <c r="BL171" s="14" t="s">
        <v>146</v>
      </c>
      <c r="BM171" s="156" t="s">
        <v>265</v>
      </c>
    </row>
    <row r="172" spans="1:65" s="2" customFormat="1" ht="24.15" customHeight="1">
      <c r="A172" s="26"/>
      <c r="B172" s="144"/>
      <c r="C172" s="145" t="s">
        <v>266</v>
      </c>
      <c r="D172" s="145" t="s">
        <v>137</v>
      </c>
      <c r="E172" s="146" t="s">
        <v>267</v>
      </c>
      <c r="F172" s="147" t="s">
        <v>268</v>
      </c>
      <c r="G172" s="148" t="s">
        <v>196</v>
      </c>
      <c r="H172" s="149">
        <v>0.97</v>
      </c>
      <c r="I172" s="149"/>
      <c r="J172" s="150">
        <f t="shared" si="20"/>
        <v>0</v>
      </c>
      <c r="K172" s="151"/>
      <c r="L172" s="27"/>
      <c r="M172" s="152" t="s">
        <v>1</v>
      </c>
      <c r="N172" s="153" t="s">
        <v>38</v>
      </c>
      <c r="O172" s="154">
        <v>33.428989999999999</v>
      </c>
      <c r="P172" s="154">
        <f t="shared" si="21"/>
        <v>32.426120300000001</v>
      </c>
      <c r="Q172" s="154">
        <v>1.02105</v>
      </c>
      <c r="R172" s="154">
        <f t="shared" si="22"/>
        <v>0.99041849999999998</v>
      </c>
      <c r="S172" s="154">
        <v>0</v>
      </c>
      <c r="T172" s="155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146</v>
      </c>
      <c r="AT172" s="156" t="s">
        <v>137</v>
      </c>
      <c r="AU172" s="156" t="s">
        <v>142</v>
      </c>
      <c r="AY172" s="14" t="s">
        <v>135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4" t="s">
        <v>142</v>
      </c>
      <c r="BK172" s="157">
        <f t="shared" si="29"/>
        <v>0</v>
      </c>
      <c r="BL172" s="14" t="s">
        <v>146</v>
      </c>
      <c r="BM172" s="156" t="s">
        <v>269</v>
      </c>
    </row>
    <row r="173" spans="1:65" s="12" customFormat="1" ht="22.95" customHeight="1">
      <c r="B173" s="132"/>
      <c r="D173" s="133" t="s">
        <v>70</v>
      </c>
      <c r="E173" s="142" t="s">
        <v>146</v>
      </c>
      <c r="F173" s="142" t="s">
        <v>270</v>
      </c>
      <c r="J173" s="143">
        <f>BK173</f>
        <v>0</v>
      </c>
      <c r="L173" s="132"/>
      <c r="M173" s="136"/>
      <c r="N173" s="137"/>
      <c r="O173" s="137"/>
      <c r="P173" s="138">
        <f>SUM(P174:P186)</f>
        <v>570.03676808</v>
      </c>
      <c r="Q173" s="137"/>
      <c r="R173" s="138">
        <f>SUM(R174:R186)</f>
        <v>162.27087617999996</v>
      </c>
      <c r="S173" s="137"/>
      <c r="T173" s="139">
        <f>SUM(T174:T186)</f>
        <v>0</v>
      </c>
      <c r="AR173" s="133" t="s">
        <v>79</v>
      </c>
      <c r="AT173" s="140" t="s">
        <v>70</v>
      </c>
      <c r="AU173" s="140" t="s">
        <v>79</v>
      </c>
      <c r="AY173" s="133" t="s">
        <v>135</v>
      </c>
      <c r="BK173" s="141">
        <f>SUM(BK174:BK186)</f>
        <v>0</v>
      </c>
    </row>
    <row r="174" spans="1:65" s="2" customFormat="1" ht="49.2" customHeight="1">
      <c r="A174" s="26"/>
      <c r="B174" s="144"/>
      <c r="C174" s="145" t="s">
        <v>271</v>
      </c>
      <c r="D174" s="145" t="s">
        <v>137</v>
      </c>
      <c r="E174" s="146" t="s">
        <v>272</v>
      </c>
      <c r="F174" s="147" t="s">
        <v>273</v>
      </c>
      <c r="G174" s="148" t="s">
        <v>151</v>
      </c>
      <c r="H174" s="149">
        <v>327.69200000000001</v>
      </c>
      <c r="I174" s="149"/>
      <c r="J174" s="150">
        <f t="shared" ref="J174:J186" si="30">ROUND(I174*H174,2)</f>
        <v>0</v>
      </c>
      <c r="K174" s="151"/>
      <c r="L174" s="27"/>
      <c r="M174" s="152" t="s">
        <v>1</v>
      </c>
      <c r="N174" s="153" t="s">
        <v>38</v>
      </c>
      <c r="O174" s="154">
        <v>1.1387700000000001</v>
      </c>
      <c r="P174" s="154">
        <f t="shared" ref="P174:P186" si="31">O174*H174</f>
        <v>373.16581884000004</v>
      </c>
      <c r="Q174" s="154">
        <v>0.31355</v>
      </c>
      <c r="R174" s="154">
        <f t="shared" ref="R174:R186" si="32">Q174*H174</f>
        <v>102.7478266</v>
      </c>
      <c r="S174" s="154">
        <v>0</v>
      </c>
      <c r="T174" s="155">
        <f t="shared" ref="T174:T186" si="33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146</v>
      </c>
      <c r="AT174" s="156" t="s">
        <v>137</v>
      </c>
      <c r="AU174" s="156" t="s">
        <v>142</v>
      </c>
      <c r="AY174" s="14" t="s">
        <v>135</v>
      </c>
      <c r="BE174" s="157">
        <f t="shared" ref="BE174:BE186" si="34">IF(N174="základná",J174,0)</f>
        <v>0</v>
      </c>
      <c r="BF174" s="157">
        <f t="shared" ref="BF174:BF186" si="35">IF(N174="znížená",J174,0)</f>
        <v>0</v>
      </c>
      <c r="BG174" s="157">
        <f t="shared" ref="BG174:BG186" si="36">IF(N174="zákl. prenesená",J174,0)</f>
        <v>0</v>
      </c>
      <c r="BH174" s="157">
        <f t="shared" ref="BH174:BH186" si="37">IF(N174="zníž. prenesená",J174,0)</f>
        <v>0</v>
      </c>
      <c r="BI174" s="157">
        <f t="shared" ref="BI174:BI186" si="38">IF(N174="nulová",J174,0)</f>
        <v>0</v>
      </c>
      <c r="BJ174" s="14" t="s">
        <v>142</v>
      </c>
      <c r="BK174" s="157">
        <f t="shared" ref="BK174:BK186" si="39">ROUND(I174*H174,2)</f>
        <v>0</v>
      </c>
      <c r="BL174" s="14" t="s">
        <v>146</v>
      </c>
      <c r="BM174" s="156" t="s">
        <v>274</v>
      </c>
    </row>
    <row r="175" spans="1:65" s="2" customFormat="1" ht="24.15" customHeight="1">
      <c r="A175" s="26"/>
      <c r="B175" s="144"/>
      <c r="C175" s="145" t="s">
        <v>275</v>
      </c>
      <c r="D175" s="145" t="s">
        <v>137</v>
      </c>
      <c r="E175" s="146" t="s">
        <v>276</v>
      </c>
      <c r="F175" s="147" t="s">
        <v>277</v>
      </c>
      <c r="G175" s="148" t="s">
        <v>151</v>
      </c>
      <c r="H175" s="149">
        <v>327.69200000000001</v>
      </c>
      <c r="I175" s="149"/>
      <c r="J175" s="150">
        <f t="shared" si="30"/>
        <v>0</v>
      </c>
      <c r="K175" s="151"/>
      <c r="L175" s="27"/>
      <c r="M175" s="152" t="s">
        <v>1</v>
      </c>
      <c r="N175" s="153" t="s">
        <v>38</v>
      </c>
      <c r="O175" s="154">
        <v>0.10102999999999999</v>
      </c>
      <c r="P175" s="154">
        <f t="shared" si="31"/>
        <v>33.106722759999997</v>
      </c>
      <c r="Q175" s="154">
        <v>8.8480000000000003E-2</v>
      </c>
      <c r="R175" s="154">
        <f t="shared" si="32"/>
        <v>28.99418816</v>
      </c>
      <c r="S175" s="154">
        <v>0</v>
      </c>
      <c r="T175" s="155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146</v>
      </c>
      <c r="AT175" s="156" t="s">
        <v>137</v>
      </c>
      <c r="AU175" s="156" t="s">
        <v>142</v>
      </c>
      <c r="AY175" s="14" t="s">
        <v>135</v>
      </c>
      <c r="BE175" s="157">
        <f t="shared" si="34"/>
        <v>0</v>
      </c>
      <c r="BF175" s="157">
        <f t="shared" si="35"/>
        <v>0</v>
      </c>
      <c r="BG175" s="157">
        <f t="shared" si="36"/>
        <v>0</v>
      </c>
      <c r="BH175" s="157">
        <f t="shared" si="37"/>
        <v>0</v>
      </c>
      <c r="BI175" s="157">
        <f t="shared" si="38"/>
        <v>0</v>
      </c>
      <c r="BJ175" s="14" t="s">
        <v>142</v>
      </c>
      <c r="BK175" s="157">
        <f t="shared" si="39"/>
        <v>0</v>
      </c>
      <c r="BL175" s="14" t="s">
        <v>146</v>
      </c>
      <c r="BM175" s="156" t="s">
        <v>278</v>
      </c>
    </row>
    <row r="176" spans="1:65" s="2" customFormat="1" ht="37.950000000000003" customHeight="1">
      <c r="A176" s="26"/>
      <c r="B176" s="144"/>
      <c r="C176" s="145" t="s">
        <v>279</v>
      </c>
      <c r="D176" s="145" t="s">
        <v>137</v>
      </c>
      <c r="E176" s="146" t="s">
        <v>280</v>
      </c>
      <c r="F176" s="147" t="s">
        <v>281</v>
      </c>
      <c r="G176" s="148" t="s">
        <v>151</v>
      </c>
      <c r="H176" s="149">
        <v>327.69200000000001</v>
      </c>
      <c r="I176" s="149"/>
      <c r="J176" s="150">
        <f t="shared" si="30"/>
        <v>0</v>
      </c>
      <c r="K176" s="151"/>
      <c r="L176" s="27"/>
      <c r="M176" s="152" t="s">
        <v>1</v>
      </c>
      <c r="N176" s="153" t="s">
        <v>38</v>
      </c>
      <c r="O176" s="154">
        <v>4.0640000000000003E-2</v>
      </c>
      <c r="P176" s="154">
        <f t="shared" si="31"/>
        <v>13.317402880000001</v>
      </c>
      <c r="Q176" s="154">
        <v>3.5200000000000001E-3</v>
      </c>
      <c r="R176" s="154">
        <f t="shared" si="32"/>
        <v>1.15347584</v>
      </c>
      <c r="S176" s="154">
        <v>0</v>
      </c>
      <c r="T176" s="155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146</v>
      </c>
      <c r="AT176" s="156" t="s">
        <v>137</v>
      </c>
      <c r="AU176" s="156" t="s">
        <v>142</v>
      </c>
      <c r="AY176" s="14" t="s">
        <v>135</v>
      </c>
      <c r="BE176" s="157">
        <f t="shared" si="34"/>
        <v>0</v>
      </c>
      <c r="BF176" s="157">
        <f t="shared" si="35"/>
        <v>0</v>
      </c>
      <c r="BG176" s="157">
        <f t="shared" si="36"/>
        <v>0</v>
      </c>
      <c r="BH176" s="157">
        <f t="shared" si="37"/>
        <v>0</v>
      </c>
      <c r="BI176" s="157">
        <f t="shared" si="38"/>
        <v>0</v>
      </c>
      <c r="BJ176" s="14" t="s">
        <v>142</v>
      </c>
      <c r="BK176" s="157">
        <f t="shared" si="39"/>
        <v>0</v>
      </c>
      <c r="BL176" s="14" t="s">
        <v>146</v>
      </c>
      <c r="BM176" s="156" t="s">
        <v>282</v>
      </c>
    </row>
    <row r="177" spans="1:65" s="2" customFormat="1" ht="21.75" customHeight="1">
      <c r="A177" s="26"/>
      <c r="B177" s="144"/>
      <c r="C177" s="145" t="s">
        <v>283</v>
      </c>
      <c r="D177" s="145" t="s">
        <v>137</v>
      </c>
      <c r="E177" s="146" t="s">
        <v>284</v>
      </c>
      <c r="F177" s="147" t="s">
        <v>285</v>
      </c>
      <c r="G177" s="148" t="s">
        <v>159</v>
      </c>
      <c r="H177" s="149">
        <v>10.391</v>
      </c>
      <c r="I177" s="149"/>
      <c r="J177" s="150">
        <f t="shared" si="30"/>
        <v>0</v>
      </c>
      <c r="K177" s="151"/>
      <c r="L177" s="27"/>
      <c r="M177" s="152" t="s">
        <v>1</v>
      </c>
      <c r="N177" s="153" t="s">
        <v>38</v>
      </c>
      <c r="O177" s="154">
        <v>1.5711999999999999</v>
      </c>
      <c r="P177" s="154">
        <f t="shared" si="31"/>
        <v>16.3263392</v>
      </c>
      <c r="Q177" s="154">
        <v>2.29698</v>
      </c>
      <c r="R177" s="154">
        <f t="shared" si="32"/>
        <v>23.867919180000001</v>
      </c>
      <c r="S177" s="154">
        <v>0</v>
      </c>
      <c r="T177" s="155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146</v>
      </c>
      <c r="AT177" s="156" t="s">
        <v>137</v>
      </c>
      <c r="AU177" s="156" t="s">
        <v>142</v>
      </c>
      <c r="AY177" s="14" t="s">
        <v>135</v>
      </c>
      <c r="BE177" s="157">
        <f t="shared" si="34"/>
        <v>0</v>
      </c>
      <c r="BF177" s="157">
        <f t="shared" si="35"/>
        <v>0</v>
      </c>
      <c r="BG177" s="157">
        <f t="shared" si="36"/>
        <v>0</v>
      </c>
      <c r="BH177" s="157">
        <f t="shared" si="37"/>
        <v>0</v>
      </c>
      <c r="BI177" s="157">
        <f t="shared" si="38"/>
        <v>0</v>
      </c>
      <c r="BJ177" s="14" t="s">
        <v>142</v>
      </c>
      <c r="BK177" s="157">
        <f t="shared" si="39"/>
        <v>0</v>
      </c>
      <c r="BL177" s="14" t="s">
        <v>146</v>
      </c>
      <c r="BM177" s="156" t="s">
        <v>286</v>
      </c>
    </row>
    <row r="178" spans="1:65" s="2" customFormat="1" ht="24.15" customHeight="1">
      <c r="A178" s="26"/>
      <c r="B178" s="144"/>
      <c r="C178" s="145" t="s">
        <v>287</v>
      </c>
      <c r="D178" s="145" t="s">
        <v>137</v>
      </c>
      <c r="E178" s="146" t="s">
        <v>288</v>
      </c>
      <c r="F178" s="147" t="s">
        <v>289</v>
      </c>
      <c r="G178" s="148" t="s">
        <v>151</v>
      </c>
      <c r="H178" s="149">
        <v>96.34</v>
      </c>
      <c r="I178" s="149"/>
      <c r="J178" s="150">
        <f t="shared" si="30"/>
        <v>0</v>
      </c>
      <c r="K178" s="151"/>
      <c r="L178" s="27"/>
      <c r="M178" s="152" t="s">
        <v>1</v>
      </c>
      <c r="N178" s="153" t="s">
        <v>38</v>
      </c>
      <c r="O178" s="154">
        <v>0.48199999999999998</v>
      </c>
      <c r="P178" s="154">
        <f t="shared" si="31"/>
        <v>46.435879999999997</v>
      </c>
      <c r="Q178" s="154">
        <v>3.4099999999999998E-3</v>
      </c>
      <c r="R178" s="154">
        <f t="shared" si="32"/>
        <v>0.32851940000000002</v>
      </c>
      <c r="S178" s="154">
        <v>0</v>
      </c>
      <c r="T178" s="155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146</v>
      </c>
      <c r="AT178" s="156" t="s">
        <v>137</v>
      </c>
      <c r="AU178" s="156" t="s">
        <v>142</v>
      </c>
      <c r="AY178" s="14" t="s">
        <v>135</v>
      </c>
      <c r="BE178" s="157">
        <f t="shared" si="34"/>
        <v>0</v>
      </c>
      <c r="BF178" s="157">
        <f t="shared" si="35"/>
        <v>0</v>
      </c>
      <c r="BG178" s="157">
        <f t="shared" si="36"/>
        <v>0</v>
      </c>
      <c r="BH178" s="157">
        <f t="shared" si="37"/>
        <v>0</v>
      </c>
      <c r="BI178" s="157">
        <f t="shared" si="38"/>
        <v>0</v>
      </c>
      <c r="BJ178" s="14" t="s">
        <v>142</v>
      </c>
      <c r="BK178" s="157">
        <f t="shared" si="39"/>
        <v>0</v>
      </c>
      <c r="BL178" s="14" t="s">
        <v>146</v>
      </c>
      <c r="BM178" s="156" t="s">
        <v>290</v>
      </c>
    </row>
    <row r="179" spans="1:65" s="2" customFormat="1" ht="24.15" customHeight="1">
      <c r="A179" s="26"/>
      <c r="B179" s="144"/>
      <c r="C179" s="145" t="s">
        <v>291</v>
      </c>
      <c r="D179" s="145" t="s">
        <v>137</v>
      </c>
      <c r="E179" s="146" t="s">
        <v>292</v>
      </c>
      <c r="F179" s="147" t="s">
        <v>293</v>
      </c>
      <c r="G179" s="148" t="s">
        <v>151</v>
      </c>
      <c r="H179" s="149">
        <v>96.34</v>
      </c>
      <c r="I179" s="149"/>
      <c r="J179" s="150">
        <f t="shared" si="30"/>
        <v>0</v>
      </c>
      <c r="K179" s="151"/>
      <c r="L179" s="27"/>
      <c r="M179" s="152" t="s">
        <v>1</v>
      </c>
      <c r="N179" s="153" t="s">
        <v>38</v>
      </c>
      <c r="O179" s="154">
        <v>0.23899999999999999</v>
      </c>
      <c r="P179" s="154">
        <f t="shared" si="31"/>
        <v>23.025259999999999</v>
      </c>
      <c r="Q179" s="154">
        <v>0</v>
      </c>
      <c r="R179" s="154">
        <f t="shared" si="32"/>
        <v>0</v>
      </c>
      <c r="S179" s="154">
        <v>0</v>
      </c>
      <c r="T179" s="155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146</v>
      </c>
      <c r="AT179" s="156" t="s">
        <v>137</v>
      </c>
      <c r="AU179" s="156" t="s">
        <v>142</v>
      </c>
      <c r="AY179" s="14" t="s">
        <v>135</v>
      </c>
      <c r="BE179" s="157">
        <f t="shared" si="34"/>
        <v>0</v>
      </c>
      <c r="BF179" s="157">
        <f t="shared" si="35"/>
        <v>0</v>
      </c>
      <c r="BG179" s="157">
        <f t="shared" si="36"/>
        <v>0</v>
      </c>
      <c r="BH179" s="157">
        <f t="shared" si="37"/>
        <v>0</v>
      </c>
      <c r="BI179" s="157">
        <f t="shared" si="38"/>
        <v>0</v>
      </c>
      <c r="BJ179" s="14" t="s">
        <v>142</v>
      </c>
      <c r="BK179" s="157">
        <f t="shared" si="39"/>
        <v>0</v>
      </c>
      <c r="BL179" s="14" t="s">
        <v>146</v>
      </c>
      <c r="BM179" s="156" t="s">
        <v>294</v>
      </c>
    </row>
    <row r="180" spans="1:65" s="2" customFormat="1" ht="24.15" customHeight="1">
      <c r="A180" s="26"/>
      <c r="B180" s="144"/>
      <c r="C180" s="145" t="s">
        <v>295</v>
      </c>
      <c r="D180" s="145" t="s">
        <v>137</v>
      </c>
      <c r="E180" s="146" t="s">
        <v>296</v>
      </c>
      <c r="F180" s="147" t="s">
        <v>297</v>
      </c>
      <c r="G180" s="148" t="s">
        <v>196</v>
      </c>
      <c r="H180" s="149">
        <v>1</v>
      </c>
      <c r="I180" s="149"/>
      <c r="J180" s="150">
        <f t="shared" si="30"/>
        <v>0</v>
      </c>
      <c r="K180" s="151"/>
      <c r="L180" s="27"/>
      <c r="M180" s="152" t="s">
        <v>1</v>
      </c>
      <c r="N180" s="153" t="s">
        <v>38</v>
      </c>
      <c r="O180" s="154">
        <v>35.618609999999997</v>
      </c>
      <c r="P180" s="154">
        <f t="shared" si="31"/>
        <v>35.618609999999997</v>
      </c>
      <c r="Q180" s="154">
        <v>1.0165999999999999</v>
      </c>
      <c r="R180" s="154">
        <f t="shared" si="32"/>
        <v>1.0165999999999999</v>
      </c>
      <c r="S180" s="154">
        <v>0</v>
      </c>
      <c r="T180" s="155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146</v>
      </c>
      <c r="AT180" s="156" t="s">
        <v>137</v>
      </c>
      <c r="AU180" s="156" t="s">
        <v>142</v>
      </c>
      <c r="AY180" s="14" t="s">
        <v>135</v>
      </c>
      <c r="BE180" s="157">
        <f t="shared" si="34"/>
        <v>0</v>
      </c>
      <c r="BF180" s="157">
        <f t="shared" si="35"/>
        <v>0</v>
      </c>
      <c r="BG180" s="157">
        <f t="shared" si="36"/>
        <v>0</v>
      </c>
      <c r="BH180" s="157">
        <f t="shared" si="37"/>
        <v>0</v>
      </c>
      <c r="BI180" s="157">
        <f t="shared" si="38"/>
        <v>0</v>
      </c>
      <c r="BJ180" s="14" t="s">
        <v>142</v>
      </c>
      <c r="BK180" s="157">
        <f t="shared" si="39"/>
        <v>0</v>
      </c>
      <c r="BL180" s="14" t="s">
        <v>146</v>
      </c>
      <c r="BM180" s="156" t="s">
        <v>298</v>
      </c>
    </row>
    <row r="181" spans="1:65" s="2" customFormat="1" ht="33" customHeight="1">
      <c r="A181" s="26"/>
      <c r="B181" s="144"/>
      <c r="C181" s="145" t="s">
        <v>299</v>
      </c>
      <c r="D181" s="145" t="s">
        <v>137</v>
      </c>
      <c r="E181" s="146" t="s">
        <v>300</v>
      </c>
      <c r="F181" s="147" t="s">
        <v>301</v>
      </c>
      <c r="G181" s="148" t="s">
        <v>151</v>
      </c>
      <c r="H181" s="149">
        <v>66.896000000000001</v>
      </c>
      <c r="I181" s="149"/>
      <c r="J181" s="150">
        <f t="shared" si="30"/>
        <v>0</v>
      </c>
      <c r="K181" s="151"/>
      <c r="L181" s="27"/>
      <c r="M181" s="152" t="s">
        <v>1</v>
      </c>
      <c r="N181" s="153" t="s">
        <v>38</v>
      </c>
      <c r="O181" s="154">
        <v>0.20014999999999999</v>
      </c>
      <c r="P181" s="154">
        <f t="shared" si="31"/>
        <v>13.389234399999999</v>
      </c>
      <c r="Q181" s="154">
        <v>1.4999999999999999E-4</v>
      </c>
      <c r="R181" s="154">
        <f t="shared" si="32"/>
        <v>1.0034399999999999E-2</v>
      </c>
      <c r="S181" s="154">
        <v>0</v>
      </c>
      <c r="T181" s="155">
        <f t="shared" si="3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146</v>
      </c>
      <c r="AT181" s="156" t="s">
        <v>137</v>
      </c>
      <c r="AU181" s="156" t="s">
        <v>142</v>
      </c>
      <c r="AY181" s="14" t="s">
        <v>135</v>
      </c>
      <c r="BE181" s="157">
        <f t="shared" si="34"/>
        <v>0</v>
      </c>
      <c r="BF181" s="157">
        <f t="shared" si="35"/>
        <v>0</v>
      </c>
      <c r="BG181" s="157">
        <f t="shared" si="36"/>
        <v>0</v>
      </c>
      <c r="BH181" s="157">
        <f t="shared" si="37"/>
        <v>0</v>
      </c>
      <c r="BI181" s="157">
        <f t="shared" si="38"/>
        <v>0</v>
      </c>
      <c r="BJ181" s="14" t="s">
        <v>142</v>
      </c>
      <c r="BK181" s="157">
        <f t="shared" si="39"/>
        <v>0</v>
      </c>
      <c r="BL181" s="14" t="s">
        <v>146</v>
      </c>
      <c r="BM181" s="156" t="s">
        <v>302</v>
      </c>
    </row>
    <row r="182" spans="1:65" s="2" customFormat="1" ht="24.15" customHeight="1">
      <c r="A182" s="26"/>
      <c r="B182" s="144"/>
      <c r="C182" s="158" t="s">
        <v>303</v>
      </c>
      <c r="D182" s="158" t="s">
        <v>304</v>
      </c>
      <c r="E182" s="159" t="s">
        <v>305</v>
      </c>
      <c r="F182" s="160" t="s">
        <v>306</v>
      </c>
      <c r="G182" s="161" t="s">
        <v>151</v>
      </c>
      <c r="H182" s="162">
        <v>70.241</v>
      </c>
      <c r="I182" s="162"/>
      <c r="J182" s="163">
        <f t="shared" si="30"/>
        <v>0</v>
      </c>
      <c r="K182" s="164"/>
      <c r="L182" s="165"/>
      <c r="M182" s="166" t="s">
        <v>1</v>
      </c>
      <c r="N182" s="167" t="s">
        <v>38</v>
      </c>
      <c r="O182" s="154">
        <v>0</v>
      </c>
      <c r="P182" s="154">
        <f t="shared" si="31"/>
        <v>0</v>
      </c>
      <c r="Q182" s="154">
        <v>1.5E-3</v>
      </c>
      <c r="R182" s="154">
        <f t="shared" si="32"/>
        <v>0.1053615</v>
      </c>
      <c r="S182" s="154">
        <v>0</v>
      </c>
      <c r="T182" s="155">
        <f t="shared" si="3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169</v>
      </c>
      <c r="AT182" s="156" t="s">
        <v>304</v>
      </c>
      <c r="AU182" s="156" t="s">
        <v>142</v>
      </c>
      <c r="AY182" s="14" t="s">
        <v>135</v>
      </c>
      <c r="BE182" s="157">
        <f t="shared" si="34"/>
        <v>0</v>
      </c>
      <c r="BF182" s="157">
        <f t="shared" si="35"/>
        <v>0</v>
      </c>
      <c r="BG182" s="157">
        <f t="shared" si="36"/>
        <v>0</v>
      </c>
      <c r="BH182" s="157">
        <f t="shared" si="37"/>
        <v>0</v>
      </c>
      <c r="BI182" s="157">
        <f t="shared" si="38"/>
        <v>0</v>
      </c>
      <c r="BJ182" s="14" t="s">
        <v>142</v>
      </c>
      <c r="BK182" s="157">
        <f t="shared" si="39"/>
        <v>0</v>
      </c>
      <c r="BL182" s="14" t="s">
        <v>146</v>
      </c>
      <c r="BM182" s="156" t="s">
        <v>307</v>
      </c>
    </row>
    <row r="183" spans="1:65" s="2" customFormat="1" ht="21.75" customHeight="1">
      <c r="A183" s="26"/>
      <c r="B183" s="144"/>
      <c r="C183" s="145" t="s">
        <v>308</v>
      </c>
      <c r="D183" s="145" t="s">
        <v>137</v>
      </c>
      <c r="E183" s="146" t="s">
        <v>309</v>
      </c>
      <c r="F183" s="147" t="s">
        <v>310</v>
      </c>
      <c r="G183" s="148" t="s">
        <v>159</v>
      </c>
      <c r="H183" s="149">
        <v>1.71</v>
      </c>
      <c r="I183" s="149"/>
      <c r="J183" s="150">
        <f t="shared" si="30"/>
        <v>0</v>
      </c>
      <c r="K183" s="151"/>
      <c r="L183" s="27"/>
      <c r="M183" s="152" t="s">
        <v>1</v>
      </c>
      <c r="N183" s="153" t="s">
        <v>38</v>
      </c>
      <c r="O183" s="154">
        <v>2.6280000000000001</v>
      </c>
      <c r="P183" s="154">
        <f t="shared" si="31"/>
        <v>4.4938799999999999</v>
      </c>
      <c r="Q183" s="154">
        <v>2.2405599999999999</v>
      </c>
      <c r="R183" s="154">
        <f t="shared" si="32"/>
        <v>3.8313575999999996</v>
      </c>
      <c r="S183" s="154">
        <v>0</v>
      </c>
      <c r="T183" s="155">
        <f t="shared" si="3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146</v>
      </c>
      <c r="AT183" s="156" t="s">
        <v>137</v>
      </c>
      <c r="AU183" s="156" t="s">
        <v>142</v>
      </c>
      <c r="AY183" s="14" t="s">
        <v>135</v>
      </c>
      <c r="BE183" s="157">
        <f t="shared" si="34"/>
        <v>0</v>
      </c>
      <c r="BF183" s="157">
        <f t="shared" si="35"/>
        <v>0</v>
      </c>
      <c r="BG183" s="157">
        <f t="shared" si="36"/>
        <v>0</v>
      </c>
      <c r="BH183" s="157">
        <f t="shared" si="37"/>
        <v>0</v>
      </c>
      <c r="BI183" s="157">
        <f t="shared" si="38"/>
        <v>0</v>
      </c>
      <c r="BJ183" s="14" t="s">
        <v>142</v>
      </c>
      <c r="BK183" s="157">
        <f t="shared" si="39"/>
        <v>0</v>
      </c>
      <c r="BL183" s="14" t="s">
        <v>146</v>
      </c>
      <c r="BM183" s="156" t="s">
        <v>311</v>
      </c>
    </row>
    <row r="184" spans="1:65" s="2" customFormat="1" ht="24.15" customHeight="1">
      <c r="A184" s="26"/>
      <c r="B184" s="144"/>
      <c r="C184" s="145" t="s">
        <v>312</v>
      </c>
      <c r="D184" s="145" t="s">
        <v>137</v>
      </c>
      <c r="E184" s="146" t="s">
        <v>313</v>
      </c>
      <c r="F184" s="147" t="s">
        <v>314</v>
      </c>
      <c r="G184" s="148" t="s">
        <v>196</v>
      </c>
      <c r="H184" s="149">
        <v>0.2</v>
      </c>
      <c r="I184" s="149"/>
      <c r="J184" s="150">
        <f t="shared" si="30"/>
        <v>0</v>
      </c>
      <c r="K184" s="151"/>
      <c r="L184" s="27"/>
      <c r="M184" s="152" t="s">
        <v>1</v>
      </c>
      <c r="N184" s="153" t="s">
        <v>38</v>
      </c>
      <c r="O184" s="154">
        <v>40.198599999999999</v>
      </c>
      <c r="P184" s="154">
        <f t="shared" si="31"/>
        <v>8.0397200000000009</v>
      </c>
      <c r="Q184" s="154">
        <v>1.0165500000000001</v>
      </c>
      <c r="R184" s="154">
        <f t="shared" si="32"/>
        <v>0.20331000000000002</v>
      </c>
      <c r="S184" s="154">
        <v>0</v>
      </c>
      <c r="T184" s="155">
        <f t="shared" si="3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146</v>
      </c>
      <c r="AT184" s="156" t="s">
        <v>137</v>
      </c>
      <c r="AU184" s="156" t="s">
        <v>142</v>
      </c>
      <c r="AY184" s="14" t="s">
        <v>135</v>
      </c>
      <c r="BE184" s="157">
        <f t="shared" si="34"/>
        <v>0</v>
      </c>
      <c r="BF184" s="157">
        <f t="shared" si="35"/>
        <v>0</v>
      </c>
      <c r="BG184" s="157">
        <f t="shared" si="36"/>
        <v>0</v>
      </c>
      <c r="BH184" s="157">
        <f t="shared" si="37"/>
        <v>0</v>
      </c>
      <c r="BI184" s="157">
        <f t="shared" si="38"/>
        <v>0</v>
      </c>
      <c r="BJ184" s="14" t="s">
        <v>142</v>
      </c>
      <c r="BK184" s="157">
        <f t="shared" si="39"/>
        <v>0</v>
      </c>
      <c r="BL184" s="14" t="s">
        <v>146</v>
      </c>
      <c r="BM184" s="156" t="s">
        <v>315</v>
      </c>
    </row>
    <row r="185" spans="1:65" s="2" customFormat="1" ht="24.15" customHeight="1">
      <c r="A185" s="26"/>
      <c r="B185" s="144"/>
      <c r="C185" s="145" t="s">
        <v>316</v>
      </c>
      <c r="D185" s="145" t="s">
        <v>137</v>
      </c>
      <c r="E185" s="146" t="s">
        <v>317</v>
      </c>
      <c r="F185" s="147" t="s">
        <v>318</v>
      </c>
      <c r="G185" s="148" t="s">
        <v>151</v>
      </c>
      <c r="H185" s="149">
        <v>2.85</v>
      </c>
      <c r="I185" s="149"/>
      <c r="J185" s="150">
        <f t="shared" si="30"/>
        <v>0</v>
      </c>
      <c r="K185" s="151"/>
      <c r="L185" s="27"/>
      <c r="M185" s="152" t="s">
        <v>1</v>
      </c>
      <c r="N185" s="153" t="s">
        <v>38</v>
      </c>
      <c r="O185" s="154">
        <v>0.83499999999999996</v>
      </c>
      <c r="P185" s="154">
        <f t="shared" si="31"/>
        <v>2.37975</v>
      </c>
      <c r="Q185" s="154">
        <v>4.3099999999999996E-3</v>
      </c>
      <c r="R185" s="154">
        <f t="shared" si="32"/>
        <v>1.2283499999999999E-2</v>
      </c>
      <c r="S185" s="154">
        <v>0</v>
      </c>
      <c r="T185" s="155">
        <f t="shared" si="3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146</v>
      </c>
      <c r="AT185" s="156" t="s">
        <v>137</v>
      </c>
      <c r="AU185" s="156" t="s">
        <v>142</v>
      </c>
      <c r="AY185" s="14" t="s">
        <v>135</v>
      </c>
      <c r="BE185" s="157">
        <f t="shared" si="34"/>
        <v>0</v>
      </c>
      <c r="BF185" s="157">
        <f t="shared" si="35"/>
        <v>0</v>
      </c>
      <c r="BG185" s="157">
        <f t="shared" si="36"/>
        <v>0</v>
      </c>
      <c r="BH185" s="157">
        <f t="shared" si="37"/>
        <v>0</v>
      </c>
      <c r="BI185" s="157">
        <f t="shared" si="38"/>
        <v>0</v>
      </c>
      <c r="BJ185" s="14" t="s">
        <v>142</v>
      </c>
      <c r="BK185" s="157">
        <f t="shared" si="39"/>
        <v>0</v>
      </c>
      <c r="BL185" s="14" t="s">
        <v>146</v>
      </c>
      <c r="BM185" s="156" t="s">
        <v>319</v>
      </c>
    </row>
    <row r="186" spans="1:65" s="2" customFormat="1" ht="24.15" customHeight="1">
      <c r="A186" s="26"/>
      <c r="B186" s="144"/>
      <c r="C186" s="145" t="s">
        <v>320</v>
      </c>
      <c r="D186" s="145" t="s">
        <v>137</v>
      </c>
      <c r="E186" s="146" t="s">
        <v>321</v>
      </c>
      <c r="F186" s="147" t="s">
        <v>322</v>
      </c>
      <c r="G186" s="148" t="s">
        <v>151</v>
      </c>
      <c r="H186" s="149">
        <v>2.85</v>
      </c>
      <c r="I186" s="149"/>
      <c r="J186" s="150">
        <f t="shared" si="30"/>
        <v>0</v>
      </c>
      <c r="K186" s="151"/>
      <c r="L186" s="27"/>
      <c r="M186" s="152" t="s">
        <v>1</v>
      </c>
      <c r="N186" s="153" t="s">
        <v>38</v>
      </c>
      <c r="O186" s="154">
        <v>0.25900000000000001</v>
      </c>
      <c r="P186" s="154">
        <f t="shared" si="31"/>
        <v>0.73815000000000008</v>
      </c>
      <c r="Q186" s="154">
        <v>0</v>
      </c>
      <c r="R186" s="154">
        <f t="shared" si="32"/>
        <v>0</v>
      </c>
      <c r="S186" s="154">
        <v>0</v>
      </c>
      <c r="T186" s="155">
        <f t="shared" si="3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146</v>
      </c>
      <c r="AT186" s="156" t="s">
        <v>137</v>
      </c>
      <c r="AU186" s="156" t="s">
        <v>142</v>
      </c>
      <c r="AY186" s="14" t="s">
        <v>135</v>
      </c>
      <c r="BE186" s="157">
        <f t="shared" si="34"/>
        <v>0</v>
      </c>
      <c r="BF186" s="157">
        <f t="shared" si="35"/>
        <v>0</v>
      </c>
      <c r="BG186" s="157">
        <f t="shared" si="36"/>
        <v>0</v>
      </c>
      <c r="BH186" s="157">
        <f t="shared" si="37"/>
        <v>0</v>
      </c>
      <c r="BI186" s="157">
        <f t="shared" si="38"/>
        <v>0</v>
      </c>
      <c r="BJ186" s="14" t="s">
        <v>142</v>
      </c>
      <c r="BK186" s="157">
        <f t="shared" si="39"/>
        <v>0</v>
      </c>
      <c r="BL186" s="14" t="s">
        <v>146</v>
      </c>
      <c r="BM186" s="156" t="s">
        <v>323</v>
      </c>
    </row>
    <row r="187" spans="1:65" s="12" customFormat="1" ht="22.95" customHeight="1">
      <c r="B187" s="132"/>
      <c r="D187" s="133" t="s">
        <v>70</v>
      </c>
      <c r="E187" s="142" t="s">
        <v>156</v>
      </c>
      <c r="F187" s="142" t="s">
        <v>324</v>
      </c>
      <c r="J187" s="143">
        <f>BK187</f>
        <v>0</v>
      </c>
      <c r="L187" s="132"/>
      <c r="M187" s="136"/>
      <c r="N187" s="137"/>
      <c r="O187" s="137"/>
      <c r="P187" s="138">
        <f>SUM(P188:P194)</f>
        <v>154.39974860000001</v>
      </c>
      <c r="Q187" s="137"/>
      <c r="R187" s="138">
        <f>SUM(R188:R194)</f>
        <v>202.43529820000001</v>
      </c>
      <c r="S187" s="137"/>
      <c r="T187" s="139">
        <f>SUM(T188:T194)</f>
        <v>0</v>
      </c>
      <c r="AR187" s="133" t="s">
        <v>79</v>
      </c>
      <c r="AT187" s="140" t="s">
        <v>70</v>
      </c>
      <c r="AU187" s="140" t="s">
        <v>79</v>
      </c>
      <c r="AY187" s="133" t="s">
        <v>135</v>
      </c>
      <c r="BK187" s="141">
        <f>SUM(BK188:BK194)</f>
        <v>0</v>
      </c>
    </row>
    <row r="188" spans="1:65" s="2" customFormat="1" ht="33" customHeight="1">
      <c r="A188" s="26"/>
      <c r="B188" s="144"/>
      <c r="C188" s="145" t="s">
        <v>325</v>
      </c>
      <c r="D188" s="145" t="s">
        <v>137</v>
      </c>
      <c r="E188" s="146" t="s">
        <v>326</v>
      </c>
      <c r="F188" s="147" t="s">
        <v>327</v>
      </c>
      <c r="G188" s="148" t="s">
        <v>151</v>
      </c>
      <c r="H188" s="149">
        <v>23.57</v>
      </c>
      <c r="I188" s="149"/>
      <c r="J188" s="150">
        <f t="shared" ref="J188:J194" si="40">ROUND(I188*H188,2)</f>
        <v>0</v>
      </c>
      <c r="K188" s="151"/>
      <c r="L188" s="27"/>
      <c r="M188" s="152" t="s">
        <v>1</v>
      </c>
      <c r="N188" s="153" t="s">
        <v>38</v>
      </c>
      <c r="O188" s="154">
        <v>2.6120000000000001E-2</v>
      </c>
      <c r="P188" s="154">
        <f t="shared" ref="P188:P194" si="41">O188*H188</f>
        <v>0.61564839999999998</v>
      </c>
      <c r="Q188" s="154">
        <v>0.39800000000000002</v>
      </c>
      <c r="R188" s="154">
        <f t="shared" ref="R188:R194" si="42">Q188*H188</f>
        <v>9.3808600000000002</v>
      </c>
      <c r="S188" s="154">
        <v>0</v>
      </c>
      <c r="T188" s="155">
        <f t="shared" ref="T188:T194" si="43"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146</v>
      </c>
      <c r="AT188" s="156" t="s">
        <v>137</v>
      </c>
      <c r="AU188" s="156" t="s">
        <v>142</v>
      </c>
      <c r="AY188" s="14" t="s">
        <v>135</v>
      </c>
      <c r="BE188" s="157">
        <f t="shared" ref="BE188:BE194" si="44">IF(N188="základná",J188,0)</f>
        <v>0</v>
      </c>
      <c r="BF188" s="157">
        <f t="shared" ref="BF188:BF194" si="45">IF(N188="znížená",J188,0)</f>
        <v>0</v>
      </c>
      <c r="BG188" s="157">
        <f t="shared" ref="BG188:BG194" si="46">IF(N188="zákl. prenesená",J188,0)</f>
        <v>0</v>
      </c>
      <c r="BH188" s="157">
        <f t="shared" ref="BH188:BH194" si="47">IF(N188="zníž. prenesená",J188,0)</f>
        <v>0</v>
      </c>
      <c r="BI188" s="157">
        <f t="shared" ref="BI188:BI194" si="48">IF(N188="nulová",J188,0)</f>
        <v>0</v>
      </c>
      <c r="BJ188" s="14" t="s">
        <v>142</v>
      </c>
      <c r="BK188" s="157">
        <f t="shared" ref="BK188:BK194" si="49">ROUND(I188*H188,2)</f>
        <v>0</v>
      </c>
      <c r="BL188" s="14" t="s">
        <v>146</v>
      </c>
      <c r="BM188" s="156" t="s">
        <v>328</v>
      </c>
    </row>
    <row r="189" spans="1:65" s="2" customFormat="1" ht="33" customHeight="1">
      <c r="A189" s="26"/>
      <c r="B189" s="144"/>
      <c r="C189" s="145" t="s">
        <v>329</v>
      </c>
      <c r="D189" s="145" t="s">
        <v>137</v>
      </c>
      <c r="E189" s="146" t="s">
        <v>330</v>
      </c>
      <c r="F189" s="147" t="s">
        <v>331</v>
      </c>
      <c r="G189" s="148" t="s">
        <v>151</v>
      </c>
      <c r="H189" s="149">
        <v>132.88</v>
      </c>
      <c r="I189" s="149"/>
      <c r="J189" s="150">
        <f t="shared" si="40"/>
        <v>0</v>
      </c>
      <c r="K189" s="151"/>
      <c r="L189" s="27"/>
      <c r="M189" s="152" t="s">
        <v>1</v>
      </c>
      <c r="N189" s="153" t="s">
        <v>38</v>
      </c>
      <c r="O189" s="154">
        <v>7.3120000000000004E-2</v>
      </c>
      <c r="P189" s="154">
        <f t="shared" si="41"/>
        <v>9.7161856000000011</v>
      </c>
      <c r="Q189" s="154">
        <v>0.71643999999999997</v>
      </c>
      <c r="R189" s="154">
        <f t="shared" si="42"/>
        <v>95.200547199999988</v>
      </c>
      <c r="S189" s="154">
        <v>0</v>
      </c>
      <c r="T189" s="155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146</v>
      </c>
      <c r="AT189" s="156" t="s">
        <v>137</v>
      </c>
      <c r="AU189" s="156" t="s">
        <v>142</v>
      </c>
      <c r="AY189" s="14" t="s">
        <v>135</v>
      </c>
      <c r="BE189" s="157">
        <f t="shared" si="44"/>
        <v>0</v>
      </c>
      <c r="BF189" s="157">
        <f t="shared" si="45"/>
        <v>0</v>
      </c>
      <c r="BG189" s="157">
        <f t="shared" si="46"/>
        <v>0</v>
      </c>
      <c r="BH189" s="157">
        <f t="shared" si="47"/>
        <v>0</v>
      </c>
      <c r="BI189" s="157">
        <f t="shared" si="48"/>
        <v>0</v>
      </c>
      <c r="BJ189" s="14" t="s">
        <v>142</v>
      </c>
      <c r="BK189" s="157">
        <f t="shared" si="49"/>
        <v>0</v>
      </c>
      <c r="BL189" s="14" t="s">
        <v>146</v>
      </c>
      <c r="BM189" s="156" t="s">
        <v>332</v>
      </c>
    </row>
    <row r="190" spans="1:65" s="2" customFormat="1" ht="24.15" customHeight="1">
      <c r="A190" s="26"/>
      <c r="B190" s="144"/>
      <c r="C190" s="145" t="s">
        <v>333</v>
      </c>
      <c r="D190" s="145" t="s">
        <v>137</v>
      </c>
      <c r="E190" s="146" t="s">
        <v>334</v>
      </c>
      <c r="F190" s="147" t="s">
        <v>335</v>
      </c>
      <c r="G190" s="148" t="s">
        <v>151</v>
      </c>
      <c r="H190" s="149">
        <v>132.88</v>
      </c>
      <c r="I190" s="149"/>
      <c r="J190" s="150">
        <f t="shared" si="40"/>
        <v>0</v>
      </c>
      <c r="K190" s="151"/>
      <c r="L190" s="27"/>
      <c r="M190" s="152" t="s">
        <v>1</v>
      </c>
      <c r="N190" s="153" t="s">
        <v>38</v>
      </c>
      <c r="O190" s="154">
        <v>2.7119999999999998E-2</v>
      </c>
      <c r="P190" s="154">
        <f t="shared" si="41"/>
        <v>3.6037055999999996</v>
      </c>
      <c r="Q190" s="154">
        <v>0.37080000000000002</v>
      </c>
      <c r="R190" s="154">
        <f t="shared" si="42"/>
        <v>49.271903999999999</v>
      </c>
      <c r="S190" s="154">
        <v>0</v>
      </c>
      <c r="T190" s="155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146</v>
      </c>
      <c r="AT190" s="156" t="s">
        <v>137</v>
      </c>
      <c r="AU190" s="156" t="s">
        <v>142</v>
      </c>
      <c r="AY190" s="14" t="s">
        <v>135</v>
      </c>
      <c r="BE190" s="157">
        <f t="shared" si="44"/>
        <v>0</v>
      </c>
      <c r="BF190" s="157">
        <f t="shared" si="45"/>
        <v>0</v>
      </c>
      <c r="BG190" s="157">
        <f t="shared" si="46"/>
        <v>0</v>
      </c>
      <c r="BH190" s="157">
        <f t="shared" si="47"/>
        <v>0</v>
      </c>
      <c r="BI190" s="157">
        <f t="shared" si="48"/>
        <v>0</v>
      </c>
      <c r="BJ190" s="14" t="s">
        <v>142</v>
      </c>
      <c r="BK190" s="157">
        <f t="shared" si="49"/>
        <v>0</v>
      </c>
      <c r="BL190" s="14" t="s">
        <v>146</v>
      </c>
      <c r="BM190" s="156" t="s">
        <v>336</v>
      </c>
    </row>
    <row r="191" spans="1:65" s="2" customFormat="1" ht="37.950000000000003" customHeight="1">
      <c r="A191" s="26"/>
      <c r="B191" s="144"/>
      <c r="C191" s="145" t="s">
        <v>337</v>
      </c>
      <c r="D191" s="145" t="s">
        <v>137</v>
      </c>
      <c r="E191" s="146" t="s">
        <v>338</v>
      </c>
      <c r="F191" s="147" t="s">
        <v>339</v>
      </c>
      <c r="G191" s="148" t="s">
        <v>151</v>
      </c>
      <c r="H191" s="149">
        <v>23.57</v>
      </c>
      <c r="I191" s="149"/>
      <c r="J191" s="150">
        <f t="shared" si="40"/>
        <v>0</v>
      </c>
      <c r="K191" s="151"/>
      <c r="L191" s="27"/>
      <c r="M191" s="152" t="s">
        <v>1</v>
      </c>
      <c r="N191" s="153" t="s">
        <v>38</v>
      </c>
      <c r="O191" s="154">
        <v>0.77041999999999999</v>
      </c>
      <c r="P191" s="154">
        <f t="shared" si="41"/>
        <v>18.158799399999999</v>
      </c>
      <c r="Q191" s="154">
        <v>9.2499999999999999E-2</v>
      </c>
      <c r="R191" s="154">
        <f t="shared" si="42"/>
        <v>2.1802250000000001</v>
      </c>
      <c r="S191" s="154">
        <v>0</v>
      </c>
      <c r="T191" s="155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146</v>
      </c>
      <c r="AT191" s="156" t="s">
        <v>137</v>
      </c>
      <c r="AU191" s="156" t="s">
        <v>142</v>
      </c>
      <c r="AY191" s="14" t="s">
        <v>135</v>
      </c>
      <c r="BE191" s="157">
        <f t="shared" si="44"/>
        <v>0</v>
      </c>
      <c r="BF191" s="157">
        <f t="shared" si="45"/>
        <v>0</v>
      </c>
      <c r="BG191" s="157">
        <f t="shared" si="46"/>
        <v>0</v>
      </c>
      <c r="BH191" s="157">
        <f t="shared" si="47"/>
        <v>0</v>
      </c>
      <c r="BI191" s="157">
        <f t="shared" si="48"/>
        <v>0</v>
      </c>
      <c r="BJ191" s="14" t="s">
        <v>142</v>
      </c>
      <c r="BK191" s="157">
        <f t="shared" si="49"/>
        <v>0</v>
      </c>
      <c r="BL191" s="14" t="s">
        <v>146</v>
      </c>
      <c r="BM191" s="156" t="s">
        <v>340</v>
      </c>
    </row>
    <row r="192" spans="1:65" s="2" customFormat="1" ht="24.15" customHeight="1">
      <c r="A192" s="26"/>
      <c r="B192" s="144"/>
      <c r="C192" s="158" t="s">
        <v>341</v>
      </c>
      <c r="D192" s="158" t="s">
        <v>304</v>
      </c>
      <c r="E192" s="159" t="s">
        <v>342</v>
      </c>
      <c r="F192" s="160" t="s">
        <v>343</v>
      </c>
      <c r="G192" s="161" t="s">
        <v>151</v>
      </c>
      <c r="H192" s="162">
        <v>24.041</v>
      </c>
      <c r="I192" s="162"/>
      <c r="J192" s="163">
        <f t="shared" si="40"/>
        <v>0</v>
      </c>
      <c r="K192" s="164"/>
      <c r="L192" s="165"/>
      <c r="M192" s="166" t="s">
        <v>1</v>
      </c>
      <c r="N192" s="167" t="s">
        <v>38</v>
      </c>
      <c r="O192" s="154">
        <v>0</v>
      </c>
      <c r="P192" s="154">
        <f t="shared" si="41"/>
        <v>0</v>
      </c>
      <c r="Q192" s="154">
        <v>0.13</v>
      </c>
      <c r="R192" s="154">
        <f t="shared" si="42"/>
        <v>3.1253299999999999</v>
      </c>
      <c r="S192" s="154">
        <v>0</v>
      </c>
      <c r="T192" s="155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169</v>
      </c>
      <c r="AT192" s="156" t="s">
        <v>304</v>
      </c>
      <c r="AU192" s="156" t="s">
        <v>142</v>
      </c>
      <c r="AY192" s="14" t="s">
        <v>135</v>
      </c>
      <c r="BE192" s="157">
        <f t="shared" si="44"/>
        <v>0</v>
      </c>
      <c r="BF192" s="157">
        <f t="shared" si="45"/>
        <v>0</v>
      </c>
      <c r="BG192" s="157">
        <f t="shared" si="46"/>
        <v>0</v>
      </c>
      <c r="BH192" s="157">
        <f t="shared" si="47"/>
        <v>0</v>
      </c>
      <c r="BI192" s="157">
        <f t="shared" si="48"/>
        <v>0</v>
      </c>
      <c r="BJ192" s="14" t="s">
        <v>142</v>
      </c>
      <c r="BK192" s="157">
        <f t="shared" si="49"/>
        <v>0</v>
      </c>
      <c r="BL192" s="14" t="s">
        <v>146</v>
      </c>
      <c r="BM192" s="156" t="s">
        <v>344</v>
      </c>
    </row>
    <row r="193" spans="1:65" s="2" customFormat="1" ht="37.950000000000003" customHeight="1">
      <c r="A193" s="26"/>
      <c r="B193" s="144"/>
      <c r="C193" s="145" t="s">
        <v>345</v>
      </c>
      <c r="D193" s="145" t="s">
        <v>137</v>
      </c>
      <c r="E193" s="146" t="s">
        <v>346</v>
      </c>
      <c r="F193" s="147" t="s">
        <v>347</v>
      </c>
      <c r="G193" s="148" t="s">
        <v>151</v>
      </c>
      <c r="H193" s="149">
        <v>132.88</v>
      </c>
      <c r="I193" s="149"/>
      <c r="J193" s="150">
        <f t="shared" si="40"/>
        <v>0</v>
      </c>
      <c r="K193" s="151"/>
      <c r="L193" s="27"/>
      <c r="M193" s="152" t="s">
        <v>1</v>
      </c>
      <c r="N193" s="153" t="s">
        <v>38</v>
      </c>
      <c r="O193" s="154">
        <v>0.92042000000000002</v>
      </c>
      <c r="P193" s="154">
        <f t="shared" si="41"/>
        <v>122.3054096</v>
      </c>
      <c r="Q193" s="154">
        <v>0.13800000000000001</v>
      </c>
      <c r="R193" s="154">
        <f t="shared" si="42"/>
        <v>18.337440000000001</v>
      </c>
      <c r="S193" s="154">
        <v>0</v>
      </c>
      <c r="T193" s="155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146</v>
      </c>
      <c r="AT193" s="156" t="s">
        <v>137</v>
      </c>
      <c r="AU193" s="156" t="s">
        <v>142</v>
      </c>
      <c r="AY193" s="14" t="s">
        <v>135</v>
      </c>
      <c r="BE193" s="157">
        <f t="shared" si="44"/>
        <v>0</v>
      </c>
      <c r="BF193" s="157">
        <f t="shared" si="45"/>
        <v>0</v>
      </c>
      <c r="BG193" s="157">
        <f t="shared" si="46"/>
        <v>0</v>
      </c>
      <c r="BH193" s="157">
        <f t="shared" si="47"/>
        <v>0</v>
      </c>
      <c r="BI193" s="157">
        <f t="shared" si="48"/>
        <v>0</v>
      </c>
      <c r="BJ193" s="14" t="s">
        <v>142</v>
      </c>
      <c r="BK193" s="157">
        <f t="shared" si="49"/>
        <v>0</v>
      </c>
      <c r="BL193" s="14" t="s">
        <v>146</v>
      </c>
      <c r="BM193" s="156" t="s">
        <v>348</v>
      </c>
    </row>
    <row r="194" spans="1:65" s="2" customFormat="1" ht="24.15" customHeight="1">
      <c r="A194" s="26"/>
      <c r="B194" s="144"/>
      <c r="C194" s="158" t="s">
        <v>349</v>
      </c>
      <c r="D194" s="158" t="s">
        <v>304</v>
      </c>
      <c r="E194" s="159" t="s">
        <v>350</v>
      </c>
      <c r="F194" s="160" t="s">
        <v>351</v>
      </c>
      <c r="G194" s="161" t="s">
        <v>151</v>
      </c>
      <c r="H194" s="162">
        <v>135.53800000000001</v>
      </c>
      <c r="I194" s="162"/>
      <c r="J194" s="163">
        <f t="shared" si="40"/>
        <v>0</v>
      </c>
      <c r="K194" s="164"/>
      <c r="L194" s="165"/>
      <c r="M194" s="166" t="s">
        <v>1</v>
      </c>
      <c r="N194" s="167" t="s">
        <v>38</v>
      </c>
      <c r="O194" s="154">
        <v>0</v>
      </c>
      <c r="P194" s="154">
        <f t="shared" si="41"/>
        <v>0</v>
      </c>
      <c r="Q194" s="154">
        <v>0.184</v>
      </c>
      <c r="R194" s="154">
        <f t="shared" si="42"/>
        <v>24.938992000000002</v>
      </c>
      <c r="S194" s="154">
        <v>0</v>
      </c>
      <c r="T194" s="155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169</v>
      </c>
      <c r="AT194" s="156" t="s">
        <v>304</v>
      </c>
      <c r="AU194" s="156" t="s">
        <v>142</v>
      </c>
      <c r="AY194" s="14" t="s">
        <v>135</v>
      </c>
      <c r="BE194" s="157">
        <f t="shared" si="44"/>
        <v>0</v>
      </c>
      <c r="BF194" s="157">
        <f t="shared" si="45"/>
        <v>0</v>
      </c>
      <c r="BG194" s="157">
        <f t="shared" si="46"/>
        <v>0</v>
      </c>
      <c r="BH194" s="157">
        <f t="shared" si="47"/>
        <v>0</v>
      </c>
      <c r="BI194" s="157">
        <f t="shared" si="48"/>
        <v>0</v>
      </c>
      <c r="BJ194" s="14" t="s">
        <v>142</v>
      </c>
      <c r="BK194" s="157">
        <f t="shared" si="49"/>
        <v>0</v>
      </c>
      <c r="BL194" s="14" t="s">
        <v>146</v>
      </c>
      <c r="BM194" s="156" t="s">
        <v>352</v>
      </c>
    </row>
    <row r="195" spans="1:65" s="12" customFormat="1" ht="22.95" customHeight="1">
      <c r="B195" s="132"/>
      <c r="D195" s="133" t="s">
        <v>70</v>
      </c>
      <c r="E195" s="142" t="s">
        <v>161</v>
      </c>
      <c r="F195" s="142" t="s">
        <v>353</v>
      </c>
      <c r="J195" s="143">
        <f>BK195</f>
        <v>0</v>
      </c>
      <c r="L195" s="132"/>
      <c r="M195" s="136"/>
      <c r="N195" s="137"/>
      <c r="O195" s="137"/>
      <c r="P195" s="138">
        <f>SUM(P196:P209)</f>
        <v>1265.9604001899997</v>
      </c>
      <c r="Q195" s="137"/>
      <c r="R195" s="138">
        <f>SUM(R196:R209)</f>
        <v>194.32068555000001</v>
      </c>
      <c r="S195" s="137"/>
      <c r="T195" s="139">
        <f>SUM(T196:T209)</f>
        <v>0</v>
      </c>
      <c r="AR195" s="133" t="s">
        <v>79</v>
      </c>
      <c r="AT195" s="140" t="s">
        <v>70</v>
      </c>
      <c r="AU195" s="140" t="s">
        <v>79</v>
      </c>
      <c r="AY195" s="133" t="s">
        <v>135</v>
      </c>
      <c r="BK195" s="141">
        <f>SUM(BK196:BK209)</f>
        <v>0</v>
      </c>
    </row>
    <row r="196" spans="1:65" s="2" customFormat="1" ht="24.15" customHeight="1">
      <c r="A196" s="26"/>
      <c r="B196" s="144"/>
      <c r="C196" s="145" t="s">
        <v>354</v>
      </c>
      <c r="D196" s="145" t="s">
        <v>137</v>
      </c>
      <c r="E196" s="146" t="s">
        <v>355</v>
      </c>
      <c r="F196" s="147" t="s">
        <v>356</v>
      </c>
      <c r="G196" s="148" t="s">
        <v>151</v>
      </c>
      <c r="H196" s="149">
        <v>293.27999999999997</v>
      </c>
      <c r="I196" s="149"/>
      <c r="J196" s="150">
        <f t="shared" ref="J196:J209" si="50">ROUND(I196*H196,2)</f>
        <v>0</v>
      </c>
      <c r="K196" s="151"/>
      <c r="L196" s="27"/>
      <c r="M196" s="152" t="s">
        <v>1</v>
      </c>
      <c r="N196" s="153" t="s">
        <v>38</v>
      </c>
      <c r="O196" s="154">
        <v>0.36706</v>
      </c>
      <c r="P196" s="154">
        <f t="shared" ref="P196:P209" si="51">O196*H196</f>
        <v>107.65135679999999</v>
      </c>
      <c r="Q196" s="154">
        <v>5.1700000000000001E-3</v>
      </c>
      <c r="R196" s="154">
        <f t="shared" ref="R196:R209" si="52">Q196*H196</f>
        <v>1.5162575999999999</v>
      </c>
      <c r="S196" s="154">
        <v>0</v>
      </c>
      <c r="T196" s="155">
        <f t="shared" ref="T196:T209" si="53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146</v>
      </c>
      <c r="AT196" s="156" t="s">
        <v>137</v>
      </c>
      <c r="AU196" s="156" t="s">
        <v>142</v>
      </c>
      <c r="AY196" s="14" t="s">
        <v>135</v>
      </c>
      <c r="BE196" s="157">
        <f t="shared" ref="BE196:BE209" si="54">IF(N196="základná",J196,0)</f>
        <v>0</v>
      </c>
      <c r="BF196" s="157">
        <f t="shared" ref="BF196:BF209" si="55">IF(N196="znížená",J196,0)</f>
        <v>0</v>
      </c>
      <c r="BG196" s="157">
        <f t="shared" ref="BG196:BG209" si="56">IF(N196="zákl. prenesená",J196,0)</f>
        <v>0</v>
      </c>
      <c r="BH196" s="157">
        <f t="shared" ref="BH196:BH209" si="57">IF(N196="zníž. prenesená",J196,0)</f>
        <v>0</v>
      </c>
      <c r="BI196" s="157">
        <f t="shared" ref="BI196:BI209" si="58">IF(N196="nulová",J196,0)</f>
        <v>0</v>
      </c>
      <c r="BJ196" s="14" t="s">
        <v>142</v>
      </c>
      <c r="BK196" s="157">
        <f t="shared" ref="BK196:BK209" si="59">ROUND(I196*H196,2)</f>
        <v>0</v>
      </c>
      <c r="BL196" s="14" t="s">
        <v>146</v>
      </c>
      <c r="BM196" s="156" t="s">
        <v>357</v>
      </c>
    </row>
    <row r="197" spans="1:65" s="2" customFormat="1" ht="37.950000000000003" customHeight="1">
      <c r="A197" s="26"/>
      <c r="B197" s="144"/>
      <c r="C197" s="145" t="s">
        <v>358</v>
      </c>
      <c r="D197" s="145" t="s">
        <v>137</v>
      </c>
      <c r="E197" s="146" t="s">
        <v>359</v>
      </c>
      <c r="F197" s="147" t="s">
        <v>360</v>
      </c>
      <c r="G197" s="148" t="s">
        <v>151</v>
      </c>
      <c r="H197" s="149">
        <v>293.27999999999997</v>
      </c>
      <c r="I197" s="149"/>
      <c r="J197" s="150">
        <f t="shared" si="50"/>
        <v>0</v>
      </c>
      <c r="K197" s="151"/>
      <c r="L197" s="27"/>
      <c r="M197" s="152" t="s">
        <v>1</v>
      </c>
      <c r="N197" s="153" t="s">
        <v>38</v>
      </c>
      <c r="O197" s="154">
        <v>0.47915000000000002</v>
      </c>
      <c r="P197" s="154">
        <f t="shared" si="51"/>
        <v>140.52511199999998</v>
      </c>
      <c r="Q197" s="154">
        <v>1.2319999999999999E-2</v>
      </c>
      <c r="R197" s="154">
        <f t="shared" si="52"/>
        <v>3.6132095999999994</v>
      </c>
      <c r="S197" s="154">
        <v>0</v>
      </c>
      <c r="T197" s="155">
        <f t="shared" si="5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146</v>
      </c>
      <c r="AT197" s="156" t="s">
        <v>137</v>
      </c>
      <c r="AU197" s="156" t="s">
        <v>142</v>
      </c>
      <c r="AY197" s="14" t="s">
        <v>135</v>
      </c>
      <c r="BE197" s="157">
        <f t="shared" si="54"/>
        <v>0</v>
      </c>
      <c r="BF197" s="157">
        <f t="shared" si="55"/>
        <v>0</v>
      </c>
      <c r="BG197" s="157">
        <f t="shared" si="56"/>
        <v>0</v>
      </c>
      <c r="BH197" s="157">
        <f t="shared" si="57"/>
        <v>0</v>
      </c>
      <c r="BI197" s="157">
        <f t="shared" si="58"/>
        <v>0</v>
      </c>
      <c r="BJ197" s="14" t="s">
        <v>142</v>
      </c>
      <c r="BK197" s="157">
        <f t="shared" si="59"/>
        <v>0</v>
      </c>
      <c r="BL197" s="14" t="s">
        <v>146</v>
      </c>
      <c r="BM197" s="156" t="s">
        <v>361</v>
      </c>
    </row>
    <row r="198" spans="1:65" s="2" customFormat="1" ht="24.15" customHeight="1">
      <c r="A198" s="26"/>
      <c r="B198" s="144"/>
      <c r="C198" s="145" t="s">
        <v>362</v>
      </c>
      <c r="D198" s="145" t="s">
        <v>137</v>
      </c>
      <c r="E198" s="146" t="s">
        <v>363</v>
      </c>
      <c r="F198" s="147" t="s">
        <v>364</v>
      </c>
      <c r="G198" s="148" t="s">
        <v>151</v>
      </c>
      <c r="H198" s="149">
        <v>552.45500000000004</v>
      </c>
      <c r="I198" s="149"/>
      <c r="J198" s="150">
        <f t="shared" si="50"/>
        <v>0</v>
      </c>
      <c r="K198" s="151"/>
      <c r="L198" s="27"/>
      <c r="M198" s="152" t="s">
        <v>1</v>
      </c>
      <c r="N198" s="153" t="s">
        <v>38</v>
      </c>
      <c r="O198" s="154">
        <v>0.248</v>
      </c>
      <c r="P198" s="154">
        <f t="shared" si="51"/>
        <v>137.00884000000002</v>
      </c>
      <c r="Q198" s="154">
        <v>4.9300000000000004E-3</v>
      </c>
      <c r="R198" s="154">
        <f t="shared" si="52"/>
        <v>2.7236031500000002</v>
      </c>
      <c r="S198" s="154">
        <v>0</v>
      </c>
      <c r="T198" s="155">
        <f t="shared" si="5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146</v>
      </c>
      <c r="AT198" s="156" t="s">
        <v>137</v>
      </c>
      <c r="AU198" s="156" t="s">
        <v>142</v>
      </c>
      <c r="AY198" s="14" t="s">
        <v>135</v>
      </c>
      <c r="BE198" s="157">
        <f t="shared" si="54"/>
        <v>0</v>
      </c>
      <c r="BF198" s="157">
        <f t="shared" si="55"/>
        <v>0</v>
      </c>
      <c r="BG198" s="157">
        <f t="shared" si="56"/>
        <v>0</v>
      </c>
      <c r="BH198" s="157">
        <f t="shared" si="57"/>
        <v>0</v>
      </c>
      <c r="BI198" s="157">
        <f t="shared" si="58"/>
        <v>0</v>
      </c>
      <c r="BJ198" s="14" t="s">
        <v>142</v>
      </c>
      <c r="BK198" s="157">
        <f t="shared" si="59"/>
        <v>0</v>
      </c>
      <c r="BL198" s="14" t="s">
        <v>146</v>
      </c>
      <c r="BM198" s="156" t="s">
        <v>365</v>
      </c>
    </row>
    <row r="199" spans="1:65" s="2" customFormat="1" ht="37.950000000000003" customHeight="1">
      <c r="A199" s="26"/>
      <c r="B199" s="144"/>
      <c r="C199" s="145" t="s">
        <v>366</v>
      </c>
      <c r="D199" s="145" t="s">
        <v>137</v>
      </c>
      <c r="E199" s="146" t="s">
        <v>367</v>
      </c>
      <c r="F199" s="147" t="s">
        <v>368</v>
      </c>
      <c r="G199" s="148" t="s">
        <v>151</v>
      </c>
      <c r="H199" s="149">
        <v>552.45500000000004</v>
      </c>
      <c r="I199" s="149"/>
      <c r="J199" s="150">
        <f t="shared" si="50"/>
        <v>0</v>
      </c>
      <c r="K199" s="151"/>
      <c r="L199" s="27"/>
      <c r="M199" s="152" t="s">
        <v>1</v>
      </c>
      <c r="N199" s="153" t="s">
        <v>38</v>
      </c>
      <c r="O199" s="154">
        <v>0.38974999999999999</v>
      </c>
      <c r="P199" s="154">
        <f t="shared" si="51"/>
        <v>215.31933625000002</v>
      </c>
      <c r="Q199" s="154">
        <v>1.47E-2</v>
      </c>
      <c r="R199" s="154">
        <f t="shared" si="52"/>
        <v>8.1210885000000008</v>
      </c>
      <c r="S199" s="154">
        <v>0</v>
      </c>
      <c r="T199" s="155">
        <f t="shared" si="5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146</v>
      </c>
      <c r="AT199" s="156" t="s">
        <v>137</v>
      </c>
      <c r="AU199" s="156" t="s">
        <v>142</v>
      </c>
      <c r="AY199" s="14" t="s">
        <v>135</v>
      </c>
      <c r="BE199" s="157">
        <f t="shared" si="54"/>
        <v>0</v>
      </c>
      <c r="BF199" s="157">
        <f t="shared" si="55"/>
        <v>0</v>
      </c>
      <c r="BG199" s="157">
        <f t="shared" si="56"/>
        <v>0</v>
      </c>
      <c r="BH199" s="157">
        <f t="shared" si="57"/>
        <v>0</v>
      </c>
      <c r="BI199" s="157">
        <f t="shared" si="58"/>
        <v>0</v>
      </c>
      <c r="BJ199" s="14" t="s">
        <v>142</v>
      </c>
      <c r="BK199" s="157">
        <f t="shared" si="59"/>
        <v>0</v>
      </c>
      <c r="BL199" s="14" t="s">
        <v>146</v>
      </c>
      <c r="BM199" s="156" t="s">
        <v>369</v>
      </c>
    </row>
    <row r="200" spans="1:65" s="2" customFormat="1" ht="24.15" customHeight="1">
      <c r="A200" s="26"/>
      <c r="B200" s="144"/>
      <c r="C200" s="145" t="s">
        <v>370</v>
      </c>
      <c r="D200" s="145" t="s">
        <v>137</v>
      </c>
      <c r="E200" s="146" t="s">
        <v>371</v>
      </c>
      <c r="F200" s="147" t="s">
        <v>372</v>
      </c>
      <c r="G200" s="148" t="s">
        <v>151</v>
      </c>
      <c r="H200" s="149">
        <v>253.91300000000001</v>
      </c>
      <c r="I200" s="149"/>
      <c r="J200" s="150">
        <f t="shared" si="50"/>
        <v>0</v>
      </c>
      <c r="K200" s="151"/>
      <c r="L200" s="27"/>
      <c r="M200" s="152" t="s">
        <v>1</v>
      </c>
      <c r="N200" s="153" t="s">
        <v>38</v>
      </c>
      <c r="O200" s="154">
        <v>0.35859999999999997</v>
      </c>
      <c r="P200" s="154">
        <f t="shared" si="51"/>
        <v>91.053201799999997</v>
      </c>
      <c r="Q200" s="154">
        <v>2.8999999999999998E-3</v>
      </c>
      <c r="R200" s="154">
        <f t="shared" si="52"/>
        <v>0.73634769999999994</v>
      </c>
      <c r="S200" s="154">
        <v>0</v>
      </c>
      <c r="T200" s="155">
        <f t="shared" si="5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56" t="s">
        <v>146</v>
      </c>
      <c r="AT200" s="156" t="s">
        <v>137</v>
      </c>
      <c r="AU200" s="156" t="s">
        <v>142</v>
      </c>
      <c r="AY200" s="14" t="s">
        <v>135</v>
      </c>
      <c r="BE200" s="157">
        <f t="shared" si="54"/>
        <v>0</v>
      </c>
      <c r="BF200" s="157">
        <f t="shared" si="55"/>
        <v>0</v>
      </c>
      <c r="BG200" s="157">
        <f t="shared" si="56"/>
        <v>0</v>
      </c>
      <c r="BH200" s="157">
        <f t="shared" si="57"/>
        <v>0</v>
      </c>
      <c r="BI200" s="157">
        <f t="shared" si="58"/>
        <v>0</v>
      </c>
      <c r="BJ200" s="14" t="s">
        <v>142</v>
      </c>
      <c r="BK200" s="157">
        <f t="shared" si="59"/>
        <v>0</v>
      </c>
      <c r="BL200" s="14" t="s">
        <v>146</v>
      </c>
      <c r="BM200" s="156" t="s">
        <v>373</v>
      </c>
    </row>
    <row r="201" spans="1:65" s="2" customFormat="1" ht="24.15" customHeight="1">
      <c r="A201" s="26"/>
      <c r="B201" s="144"/>
      <c r="C201" s="145" t="s">
        <v>374</v>
      </c>
      <c r="D201" s="145" t="s">
        <v>137</v>
      </c>
      <c r="E201" s="146" t="s">
        <v>375</v>
      </c>
      <c r="F201" s="147" t="s">
        <v>376</v>
      </c>
      <c r="G201" s="148" t="s">
        <v>151</v>
      </c>
      <c r="H201" s="149">
        <v>35.700000000000003</v>
      </c>
      <c r="I201" s="149"/>
      <c r="J201" s="150">
        <f t="shared" si="50"/>
        <v>0</v>
      </c>
      <c r="K201" s="151"/>
      <c r="L201" s="27"/>
      <c r="M201" s="152" t="s">
        <v>1</v>
      </c>
      <c r="N201" s="153" t="s">
        <v>38</v>
      </c>
      <c r="O201" s="154">
        <v>0.74363000000000001</v>
      </c>
      <c r="P201" s="154">
        <f t="shared" si="51"/>
        <v>26.547591000000004</v>
      </c>
      <c r="Q201" s="154">
        <v>1.167E-2</v>
      </c>
      <c r="R201" s="154">
        <f t="shared" si="52"/>
        <v>0.41661900000000002</v>
      </c>
      <c r="S201" s="154">
        <v>0</v>
      </c>
      <c r="T201" s="155">
        <f t="shared" si="5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146</v>
      </c>
      <c r="AT201" s="156" t="s">
        <v>137</v>
      </c>
      <c r="AU201" s="156" t="s">
        <v>142</v>
      </c>
      <c r="AY201" s="14" t="s">
        <v>135</v>
      </c>
      <c r="BE201" s="157">
        <f t="shared" si="54"/>
        <v>0</v>
      </c>
      <c r="BF201" s="157">
        <f t="shared" si="55"/>
        <v>0</v>
      </c>
      <c r="BG201" s="157">
        <f t="shared" si="56"/>
        <v>0</v>
      </c>
      <c r="BH201" s="157">
        <f t="shared" si="57"/>
        <v>0</v>
      </c>
      <c r="BI201" s="157">
        <f t="shared" si="58"/>
        <v>0</v>
      </c>
      <c r="BJ201" s="14" t="s">
        <v>142</v>
      </c>
      <c r="BK201" s="157">
        <f t="shared" si="59"/>
        <v>0</v>
      </c>
      <c r="BL201" s="14" t="s">
        <v>146</v>
      </c>
      <c r="BM201" s="156" t="s">
        <v>377</v>
      </c>
    </row>
    <row r="202" spans="1:65" s="2" customFormat="1" ht="24.15" customHeight="1">
      <c r="A202" s="26"/>
      <c r="B202" s="144"/>
      <c r="C202" s="145" t="s">
        <v>378</v>
      </c>
      <c r="D202" s="145" t="s">
        <v>137</v>
      </c>
      <c r="E202" s="146" t="s">
        <v>379</v>
      </c>
      <c r="F202" s="147" t="s">
        <v>380</v>
      </c>
      <c r="G202" s="148" t="s">
        <v>151</v>
      </c>
      <c r="H202" s="149">
        <v>211.958</v>
      </c>
      <c r="I202" s="149"/>
      <c r="J202" s="150">
        <f t="shared" si="50"/>
        <v>0</v>
      </c>
      <c r="K202" s="151"/>
      <c r="L202" s="27"/>
      <c r="M202" s="152" t="s">
        <v>1</v>
      </c>
      <c r="N202" s="153" t="s">
        <v>38</v>
      </c>
      <c r="O202" s="154">
        <v>0.86231999999999998</v>
      </c>
      <c r="P202" s="154">
        <f t="shared" si="51"/>
        <v>182.77562255999999</v>
      </c>
      <c r="Q202" s="154">
        <v>2.759E-2</v>
      </c>
      <c r="R202" s="154">
        <f t="shared" si="52"/>
        <v>5.8479212199999999</v>
      </c>
      <c r="S202" s="154">
        <v>0</v>
      </c>
      <c r="T202" s="155">
        <f t="shared" si="5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146</v>
      </c>
      <c r="AT202" s="156" t="s">
        <v>137</v>
      </c>
      <c r="AU202" s="156" t="s">
        <v>142</v>
      </c>
      <c r="AY202" s="14" t="s">
        <v>135</v>
      </c>
      <c r="BE202" s="157">
        <f t="shared" si="54"/>
        <v>0</v>
      </c>
      <c r="BF202" s="157">
        <f t="shared" si="55"/>
        <v>0</v>
      </c>
      <c r="BG202" s="157">
        <f t="shared" si="56"/>
        <v>0</v>
      </c>
      <c r="BH202" s="157">
        <f t="shared" si="57"/>
        <v>0</v>
      </c>
      <c r="BI202" s="157">
        <f t="shared" si="58"/>
        <v>0</v>
      </c>
      <c r="BJ202" s="14" t="s">
        <v>142</v>
      </c>
      <c r="BK202" s="157">
        <f t="shared" si="59"/>
        <v>0</v>
      </c>
      <c r="BL202" s="14" t="s">
        <v>146</v>
      </c>
      <c r="BM202" s="156" t="s">
        <v>381</v>
      </c>
    </row>
    <row r="203" spans="1:65" s="2" customFormat="1" ht="24.15" customHeight="1">
      <c r="A203" s="26"/>
      <c r="B203" s="144"/>
      <c r="C203" s="145" t="s">
        <v>382</v>
      </c>
      <c r="D203" s="145" t="s">
        <v>137</v>
      </c>
      <c r="E203" s="146" t="s">
        <v>383</v>
      </c>
      <c r="F203" s="147" t="s">
        <v>384</v>
      </c>
      <c r="G203" s="148" t="s">
        <v>159</v>
      </c>
      <c r="H203" s="149">
        <v>4.4459999999999997</v>
      </c>
      <c r="I203" s="149"/>
      <c r="J203" s="150">
        <f t="shared" si="50"/>
        <v>0</v>
      </c>
      <c r="K203" s="151"/>
      <c r="L203" s="27"/>
      <c r="M203" s="152" t="s">
        <v>1</v>
      </c>
      <c r="N203" s="153" t="s">
        <v>38</v>
      </c>
      <c r="O203" s="154">
        <v>2.3228300000000002</v>
      </c>
      <c r="P203" s="154">
        <f t="shared" si="51"/>
        <v>10.32730218</v>
      </c>
      <c r="Q203" s="154">
        <v>2.2404799999999998</v>
      </c>
      <c r="R203" s="154">
        <f t="shared" si="52"/>
        <v>9.9611740799999993</v>
      </c>
      <c r="S203" s="154">
        <v>0</v>
      </c>
      <c r="T203" s="155">
        <f t="shared" si="5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146</v>
      </c>
      <c r="AT203" s="156" t="s">
        <v>137</v>
      </c>
      <c r="AU203" s="156" t="s">
        <v>142</v>
      </c>
      <c r="AY203" s="14" t="s">
        <v>135</v>
      </c>
      <c r="BE203" s="157">
        <f t="shared" si="54"/>
        <v>0</v>
      </c>
      <c r="BF203" s="157">
        <f t="shared" si="55"/>
        <v>0</v>
      </c>
      <c r="BG203" s="157">
        <f t="shared" si="56"/>
        <v>0</v>
      </c>
      <c r="BH203" s="157">
        <f t="shared" si="57"/>
        <v>0</v>
      </c>
      <c r="BI203" s="157">
        <f t="shared" si="58"/>
        <v>0</v>
      </c>
      <c r="BJ203" s="14" t="s">
        <v>142</v>
      </c>
      <c r="BK203" s="157">
        <f t="shared" si="59"/>
        <v>0</v>
      </c>
      <c r="BL203" s="14" t="s">
        <v>146</v>
      </c>
      <c r="BM203" s="156" t="s">
        <v>385</v>
      </c>
    </row>
    <row r="204" spans="1:65" s="2" customFormat="1" ht="33" customHeight="1">
      <c r="A204" s="26"/>
      <c r="B204" s="144"/>
      <c r="C204" s="145" t="s">
        <v>386</v>
      </c>
      <c r="D204" s="145" t="s">
        <v>137</v>
      </c>
      <c r="E204" s="146" t="s">
        <v>387</v>
      </c>
      <c r="F204" s="147" t="s">
        <v>388</v>
      </c>
      <c r="G204" s="148" t="s">
        <v>159</v>
      </c>
      <c r="H204" s="149">
        <v>4.4459999999999997</v>
      </c>
      <c r="I204" s="149"/>
      <c r="J204" s="150">
        <f t="shared" si="50"/>
        <v>0</v>
      </c>
      <c r="K204" s="151"/>
      <c r="L204" s="27"/>
      <c r="M204" s="152" t="s">
        <v>1</v>
      </c>
      <c r="N204" s="153" t="s">
        <v>38</v>
      </c>
      <c r="O204" s="154">
        <v>0.21199999999999999</v>
      </c>
      <c r="P204" s="154">
        <f t="shared" si="51"/>
        <v>0.94255199999999995</v>
      </c>
      <c r="Q204" s="154">
        <v>0</v>
      </c>
      <c r="R204" s="154">
        <f t="shared" si="52"/>
        <v>0</v>
      </c>
      <c r="S204" s="154">
        <v>0</v>
      </c>
      <c r="T204" s="155">
        <f t="shared" si="5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146</v>
      </c>
      <c r="AT204" s="156" t="s">
        <v>137</v>
      </c>
      <c r="AU204" s="156" t="s">
        <v>142</v>
      </c>
      <c r="AY204" s="14" t="s">
        <v>135</v>
      </c>
      <c r="BE204" s="157">
        <f t="shared" si="54"/>
        <v>0</v>
      </c>
      <c r="BF204" s="157">
        <f t="shared" si="55"/>
        <v>0</v>
      </c>
      <c r="BG204" s="157">
        <f t="shared" si="56"/>
        <v>0</v>
      </c>
      <c r="BH204" s="157">
        <f t="shared" si="57"/>
        <v>0</v>
      </c>
      <c r="BI204" s="157">
        <f t="shared" si="58"/>
        <v>0</v>
      </c>
      <c r="BJ204" s="14" t="s">
        <v>142</v>
      </c>
      <c r="BK204" s="157">
        <f t="shared" si="59"/>
        <v>0</v>
      </c>
      <c r="BL204" s="14" t="s">
        <v>146</v>
      </c>
      <c r="BM204" s="156" t="s">
        <v>389</v>
      </c>
    </row>
    <row r="205" spans="1:65" s="2" customFormat="1" ht="37.950000000000003" customHeight="1">
      <c r="A205" s="26"/>
      <c r="B205" s="144"/>
      <c r="C205" s="145" t="s">
        <v>390</v>
      </c>
      <c r="D205" s="145" t="s">
        <v>137</v>
      </c>
      <c r="E205" s="146" t="s">
        <v>391</v>
      </c>
      <c r="F205" s="147" t="s">
        <v>392</v>
      </c>
      <c r="G205" s="148" t="s">
        <v>151</v>
      </c>
      <c r="H205" s="149">
        <v>29.64</v>
      </c>
      <c r="I205" s="149"/>
      <c r="J205" s="150">
        <f t="shared" si="50"/>
        <v>0</v>
      </c>
      <c r="K205" s="151"/>
      <c r="L205" s="27"/>
      <c r="M205" s="152" t="s">
        <v>1</v>
      </c>
      <c r="N205" s="153" t="s">
        <v>38</v>
      </c>
      <c r="O205" s="154">
        <v>4.6739999999999997E-2</v>
      </c>
      <c r="P205" s="154">
        <f t="shared" si="51"/>
        <v>1.3853735999999999</v>
      </c>
      <c r="Q205" s="154">
        <v>6.2700000000000004E-3</v>
      </c>
      <c r="R205" s="154">
        <f t="shared" si="52"/>
        <v>0.1858428</v>
      </c>
      <c r="S205" s="154">
        <v>0</v>
      </c>
      <c r="T205" s="155">
        <f t="shared" si="5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146</v>
      </c>
      <c r="AT205" s="156" t="s">
        <v>137</v>
      </c>
      <c r="AU205" s="156" t="s">
        <v>142</v>
      </c>
      <c r="AY205" s="14" t="s">
        <v>135</v>
      </c>
      <c r="BE205" s="157">
        <f t="shared" si="54"/>
        <v>0</v>
      </c>
      <c r="BF205" s="157">
        <f t="shared" si="55"/>
        <v>0</v>
      </c>
      <c r="BG205" s="157">
        <f t="shared" si="56"/>
        <v>0</v>
      </c>
      <c r="BH205" s="157">
        <f t="shared" si="57"/>
        <v>0</v>
      </c>
      <c r="BI205" s="157">
        <f t="shared" si="58"/>
        <v>0</v>
      </c>
      <c r="BJ205" s="14" t="s">
        <v>142</v>
      </c>
      <c r="BK205" s="157">
        <f t="shared" si="59"/>
        <v>0</v>
      </c>
      <c r="BL205" s="14" t="s">
        <v>146</v>
      </c>
      <c r="BM205" s="156" t="s">
        <v>393</v>
      </c>
    </row>
    <row r="206" spans="1:65" s="2" customFormat="1" ht="24.15" customHeight="1">
      <c r="A206" s="26"/>
      <c r="B206" s="144"/>
      <c r="C206" s="145" t="s">
        <v>394</v>
      </c>
      <c r="D206" s="145" t="s">
        <v>137</v>
      </c>
      <c r="E206" s="146" t="s">
        <v>395</v>
      </c>
      <c r="F206" s="147" t="s">
        <v>396</v>
      </c>
      <c r="G206" s="148" t="s">
        <v>159</v>
      </c>
      <c r="H206" s="149">
        <v>76.427000000000007</v>
      </c>
      <c r="I206" s="149"/>
      <c r="J206" s="150">
        <f t="shared" si="50"/>
        <v>0</v>
      </c>
      <c r="K206" s="151"/>
      <c r="L206" s="27"/>
      <c r="M206" s="152" t="s">
        <v>1</v>
      </c>
      <c r="N206" s="153" t="s">
        <v>38</v>
      </c>
      <c r="O206" s="154">
        <v>2.379</v>
      </c>
      <c r="P206" s="154">
        <f t="shared" si="51"/>
        <v>181.81983300000002</v>
      </c>
      <c r="Q206" s="154">
        <v>1.7126999999999999</v>
      </c>
      <c r="R206" s="154">
        <f t="shared" si="52"/>
        <v>130.89652290000001</v>
      </c>
      <c r="S206" s="154">
        <v>0</v>
      </c>
      <c r="T206" s="155">
        <f t="shared" si="5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6" t="s">
        <v>146</v>
      </c>
      <c r="AT206" s="156" t="s">
        <v>137</v>
      </c>
      <c r="AU206" s="156" t="s">
        <v>142</v>
      </c>
      <c r="AY206" s="14" t="s">
        <v>135</v>
      </c>
      <c r="BE206" s="157">
        <f t="shared" si="54"/>
        <v>0</v>
      </c>
      <c r="BF206" s="157">
        <f t="shared" si="55"/>
        <v>0</v>
      </c>
      <c r="BG206" s="157">
        <f t="shared" si="56"/>
        <v>0</v>
      </c>
      <c r="BH206" s="157">
        <f t="shared" si="57"/>
        <v>0</v>
      </c>
      <c r="BI206" s="157">
        <f t="shared" si="58"/>
        <v>0</v>
      </c>
      <c r="BJ206" s="14" t="s">
        <v>142</v>
      </c>
      <c r="BK206" s="157">
        <f t="shared" si="59"/>
        <v>0</v>
      </c>
      <c r="BL206" s="14" t="s">
        <v>146</v>
      </c>
      <c r="BM206" s="156" t="s">
        <v>397</v>
      </c>
    </row>
    <row r="207" spans="1:65" s="2" customFormat="1" ht="24.15" customHeight="1">
      <c r="A207" s="26"/>
      <c r="B207" s="144"/>
      <c r="C207" s="145" t="s">
        <v>398</v>
      </c>
      <c r="D207" s="145" t="s">
        <v>137</v>
      </c>
      <c r="E207" s="146" t="s">
        <v>399</v>
      </c>
      <c r="F207" s="147" t="s">
        <v>400</v>
      </c>
      <c r="G207" s="148" t="s">
        <v>151</v>
      </c>
      <c r="H207" s="149">
        <v>173.54</v>
      </c>
      <c r="I207" s="149"/>
      <c r="J207" s="150">
        <f t="shared" si="50"/>
        <v>0</v>
      </c>
      <c r="K207" s="151"/>
      <c r="L207" s="27"/>
      <c r="M207" s="152" t="s">
        <v>1</v>
      </c>
      <c r="N207" s="153" t="s">
        <v>38</v>
      </c>
      <c r="O207" s="154">
        <v>0.20935000000000001</v>
      </c>
      <c r="P207" s="154">
        <f t="shared" si="51"/>
        <v>36.330598999999999</v>
      </c>
      <c r="Q207" s="154">
        <v>7.6499999999999997E-3</v>
      </c>
      <c r="R207" s="154">
        <f t="shared" si="52"/>
        <v>1.3275809999999999</v>
      </c>
      <c r="S207" s="154">
        <v>0</v>
      </c>
      <c r="T207" s="155">
        <f t="shared" si="5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146</v>
      </c>
      <c r="AT207" s="156" t="s">
        <v>137</v>
      </c>
      <c r="AU207" s="156" t="s">
        <v>142</v>
      </c>
      <c r="AY207" s="14" t="s">
        <v>135</v>
      </c>
      <c r="BE207" s="157">
        <f t="shared" si="54"/>
        <v>0</v>
      </c>
      <c r="BF207" s="157">
        <f t="shared" si="55"/>
        <v>0</v>
      </c>
      <c r="BG207" s="157">
        <f t="shared" si="56"/>
        <v>0</v>
      </c>
      <c r="BH207" s="157">
        <f t="shared" si="57"/>
        <v>0</v>
      </c>
      <c r="BI207" s="157">
        <f t="shared" si="58"/>
        <v>0</v>
      </c>
      <c r="BJ207" s="14" t="s">
        <v>142</v>
      </c>
      <c r="BK207" s="157">
        <f t="shared" si="59"/>
        <v>0</v>
      </c>
      <c r="BL207" s="14" t="s">
        <v>146</v>
      </c>
      <c r="BM207" s="156" t="s">
        <v>401</v>
      </c>
    </row>
    <row r="208" spans="1:65" s="2" customFormat="1" ht="24.15" customHeight="1">
      <c r="A208" s="26"/>
      <c r="B208" s="144"/>
      <c r="C208" s="145" t="s">
        <v>402</v>
      </c>
      <c r="D208" s="145" t="s">
        <v>137</v>
      </c>
      <c r="E208" s="146" t="s">
        <v>403</v>
      </c>
      <c r="F208" s="147" t="s">
        <v>404</v>
      </c>
      <c r="G208" s="148" t="s">
        <v>151</v>
      </c>
      <c r="H208" s="149">
        <v>119.74</v>
      </c>
      <c r="I208" s="149"/>
      <c r="J208" s="150">
        <f t="shared" si="50"/>
        <v>0</v>
      </c>
      <c r="K208" s="151"/>
      <c r="L208" s="27"/>
      <c r="M208" s="152" t="s">
        <v>1</v>
      </c>
      <c r="N208" s="153" t="s">
        <v>38</v>
      </c>
      <c r="O208" s="154">
        <v>0.44600000000000001</v>
      </c>
      <c r="P208" s="154">
        <f t="shared" si="51"/>
        <v>53.404040000000002</v>
      </c>
      <c r="Q208" s="154">
        <v>9.2700000000000005E-2</v>
      </c>
      <c r="R208" s="154">
        <f t="shared" si="52"/>
        <v>11.099898</v>
      </c>
      <c r="S208" s="154">
        <v>0</v>
      </c>
      <c r="T208" s="155">
        <f t="shared" si="5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146</v>
      </c>
      <c r="AT208" s="156" t="s">
        <v>137</v>
      </c>
      <c r="AU208" s="156" t="s">
        <v>142</v>
      </c>
      <c r="AY208" s="14" t="s">
        <v>135</v>
      </c>
      <c r="BE208" s="157">
        <f t="shared" si="54"/>
        <v>0</v>
      </c>
      <c r="BF208" s="157">
        <f t="shared" si="55"/>
        <v>0</v>
      </c>
      <c r="BG208" s="157">
        <f t="shared" si="56"/>
        <v>0</v>
      </c>
      <c r="BH208" s="157">
        <f t="shared" si="57"/>
        <v>0</v>
      </c>
      <c r="BI208" s="157">
        <f t="shared" si="58"/>
        <v>0</v>
      </c>
      <c r="BJ208" s="14" t="s">
        <v>142</v>
      </c>
      <c r="BK208" s="157">
        <f t="shared" si="59"/>
        <v>0</v>
      </c>
      <c r="BL208" s="14" t="s">
        <v>146</v>
      </c>
      <c r="BM208" s="156" t="s">
        <v>405</v>
      </c>
    </row>
    <row r="209" spans="1:65" s="2" customFormat="1" ht="24.15" customHeight="1">
      <c r="A209" s="26"/>
      <c r="B209" s="144"/>
      <c r="C209" s="145" t="s">
        <v>406</v>
      </c>
      <c r="D209" s="145" t="s">
        <v>137</v>
      </c>
      <c r="E209" s="146" t="s">
        <v>407</v>
      </c>
      <c r="F209" s="147" t="s">
        <v>408</v>
      </c>
      <c r="G209" s="148" t="s">
        <v>151</v>
      </c>
      <c r="H209" s="149">
        <v>173.54</v>
      </c>
      <c r="I209" s="149"/>
      <c r="J209" s="150">
        <f t="shared" si="50"/>
        <v>0</v>
      </c>
      <c r="K209" s="151"/>
      <c r="L209" s="27"/>
      <c r="M209" s="152" t="s">
        <v>1</v>
      </c>
      <c r="N209" s="153" t="s">
        <v>38</v>
      </c>
      <c r="O209" s="154">
        <v>0.46600000000000003</v>
      </c>
      <c r="P209" s="154">
        <f t="shared" si="51"/>
        <v>80.869640000000004</v>
      </c>
      <c r="Q209" s="154">
        <v>0.10299999999999999</v>
      </c>
      <c r="R209" s="154">
        <f t="shared" si="52"/>
        <v>17.874619999999997</v>
      </c>
      <c r="S209" s="154">
        <v>0</v>
      </c>
      <c r="T209" s="155">
        <f t="shared" si="5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6" t="s">
        <v>146</v>
      </c>
      <c r="AT209" s="156" t="s">
        <v>137</v>
      </c>
      <c r="AU209" s="156" t="s">
        <v>142</v>
      </c>
      <c r="AY209" s="14" t="s">
        <v>135</v>
      </c>
      <c r="BE209" s="157">
        <f t="shared" si="54"/>
        <v>0</v>
      </c>
      <c r="BF209" s="157">
        <f t="shared" si="55"/>
        <v>0</v>
      </c>
      <c r="BG209" s="157">
        <f t="shared" si="56"/>
        <v>0</v>
      </c>
      <c r="BH209" s="157">
        <f t="shared" si="57"/>
        <v>0</v>
      </c>
      <c r="BI209" s="157">
        <f t="shared" si="58"/>
        <v>0</v>
      </c>
      <c r="BJ209" s="14" t="s">
        <v>142</v>
      </c>
      <c r="BK209" s="157">
        <f t="shared" si="59"/>
        <v>0</v>
      </c>
      <c r="BL209" s="14" t="s">
        <v>146</v>
      </c>
      <c r="BM209" s="156" t="s">
        <v>409</v>
      </c>
    </row>
    <row r="210" spans="1:65" s="12" customFormat="1" ht="22.95" customHeight="1">
      <c r="B210" s="132"/>
      <c r="D210" s="133" t="s">
        <v>70</v>
      </c>
      <c r="E210" s="142" t="s">
        <v>173</v>
      </c>
      <c r="F210" s="142" t="s">
        <v>410</v>
      </c>
      <c r="J210" s="143">
        <f>BK210</f>
        <v>0</v>
      </c>
      <c r="L210" s="132"/>
      <c r="M210" s="136"/>
      <c r="N210" s="137"/>
      <c r="O210" s="137"/>
      <c r="P210" s="138">
        <f>SUM(P211:P227)</f>
        <v>266.4516236</v>
      </c>
      <c r="Q210" s="137"/>
      <c r="R210" s="138">
        <f>SUM(R211:R227)</f>
        <v>37.835931000000016</v>
      </c>
      <c r="S210" s="137"/>
      <c r="T210" s="139">
        <f>SUM(T211:T227)</f>
        <v>0</v>
      </c>
      <c r="AR210" s="133" t="s">
        <v>79</v>
      </c>
      <c r="AT210" s="140" t="s">
        <v>70</v>
      </c>
      <c r="AU210" s="140" t="s">
        <v>79</v>
      </c>
      <c r="AY210" s="133" t="s">
        <v>135</v>
      </c>
      <c r="BK210" s="141">
        <f>SUM(BK211:BK227)</f>
        <v>0</v>
      </c>
    </row>
    <row r="211" spans="1:65" s="2" customFormat="1" ht="33" customHeight="1">
      <c r="A211" s="26"/>
      <c r="B211" s="144"/>
      <c r="C211" s="145" t="s">
        <v>411</v>
      </c>
      <c r="D211" s="145" t="s">
        <v>137</v>
      </c>
      <c r="E211" s="146" t="s">
        <v>412</v>
      </c>
      <c r="F211" s="147" t="s">
        <v>413</v>
      </c>
      <c r="G211" s="148" t="s">
        <v>414</v>
      </c>
      <c r="H211" s="149">
        <v>50</v>
      </c>
      <c r="I211" s="149"/>
      <c r="J211" s="150">
        <f t="shared" ref="J211:J227" si="60">ROUND(I211*H211,2)</f>
        <v>0</v>
      </c>
      <c r="K211" s="151"/>
      <c r="L211" s="27"/>
      <c r="M211" s="152" t="s">
        <v>1</v>
      </c>
      <c r="N211" s="153" t="s">
        <v>38</v>
      </c>
      <c r="O211" s="154">
        <v>0.32</v>
      </c>
      <c r="P211" s="154">
        <f t="shared" ref="P211:P227" si="61">O211*H211</f>
        <v>16</v>
      </c>
      <c r="Q211" s="154">
        <v>0.20624000000000001</v>
      </c>
      <c r="R211" s="154">
        <f t="shared" ref="R211:R227" si="62">Q211*H211</f>
        <v>10.312000000000001</v>
      </c>
      <c r="S211" s="154">
        <v>0</v>
      </c>
      <c r="T211" s="155">
        <f t="shared" ref="T211:T227" si="63"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146</v>
      </c>
      <c r="AT211" s="156" t="s">
        <v>137</v>
      </c>
      <c r="AU211" s="156" t="s">
        <v>142</v>
      </c>
      <c r="AY211" s="14" t="s">
        <v>135</v>
      </c>
      <c r="BE211" s="157">
        <f t="shared" ref="BE211:BE227" si="64">IF(N211="základná",J211,0)</f>
        <v>0</v>
      </c>
      <c r="BF211" s="157">
        <f t="shared" ref="BF211:BF227" si="65">IF(N211="znížená",J211,0)</f>
        <v>0</v>
      </c>
      <c r="BG211" s="157">
        <f t="shared" ref="BG211:BG227" si="66">IF(N211="zákl. prenesená",J211,0)</f>
        <v>0</v>
      </c>
      <c r="BH211" s="157">
        <f t="shared" ref="BH211:BH227" si="67">IF(N211="zníž. prenesená",J211,0)</f>
        <v>0</v>
      </c>
      <c r="BI211" s="157">
        <f t="shared" ref="BI211:BI227" si="68">IF(N211="nulová",J211,0)</f>
        <v>0</v>
      </c>
      <c r="BJ211" s="14" t="s">
        <v>142</v>
      </c>
      <c r="BK211" s="157">
        <f t="shared" ref="BK211:BK227" si="69">ROUND(I211*H211,2)</f>
        <v>0</v>
      </c>
      <c r="BL211" s="14" t="s">
        <v>146</v>
      </c>
      <c r="BM211" s="156" t="s">
        <v>415</v>
      </c>
    </row>
    <row r="212" spans="1:65" s="2" customFormat="1" ht="24.15" customHeight="1">
      <c r="A212" s="26"/>
      <c r="B212" s="144"/>
      <c r="C212" s="158" t="s">
        <v>416</v>
      </c>
      <c r="D212" s="158" t="s">
        <v>304</v>
      </c>
      <c r="E212" s="159" t="s">
        <v>417</v>
      </c>
      <c r="F212" s="160" t="s">
        <v>418</v>
      </c>
      <c r="G212" s="161" t="s">
        <v>140</v>
      </c>
      <c r="H212" s="162">
        <v>50.5</v>
      </c>
      <c r="I212" s="162"/>
      <c r="J212" s="163">
        <f t="shared" si="60"/>
        <v>0</v>
      </c>
      <c r="K212" s="164"/>
      <c r="L212" s="165"/>
      <c r="M212" s="166" t="s">
        <v>1</v>
      </c>
      <c r="N212" s="167" t="s">
        <v>38</v>
      </c>
      <c r="O212" s="154">
        <v>0</v>
      </c>
      <c r="P212" s="154">
        <f t="shared" si="61"/>
        <v>0</v>
      </c>
      <c r="Q212" s="154">
        <v>4.8000000000000001E-2</v>
      </c>
      <c r="R212" s="154">
        <f t="shared" si="62"/>
        <v>2.4239999999999999</v>
      </c>
      <c r="S212" s="154">
        <v>0</v>
      </c>
      <c r="T212" s="155">
        <f t="shared" si="6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169</v>
      </c>
      <c r="AT212" s="156" t="s">
        <v>304</v>
      </c>
      <c r="AU212" s="156" t="s">
        <v>142</v>
      </c>
      <c r="AY212" s="14" t="s">
        <v>135</v>
      </c>
      <c r="BE212" s="157">
        <f t="shared" si="64"/>
        <v>0</v>
      </c>
      <c r="BF212" s="157">
        <f t="shared" si="65"/>
        <v>0</v>
      </c>
      <c r="BG212" s="157">
        <f t="shared" si="66"/>
        <v>0</v>
      </c>
      <c r="BH212" s="157">
        <f t="shared" si="67"/>
        <v>0</v>
      </c>
      <c r="BI212" s="157">
        <f t="shared" si="68"/>
        <v>0</v>
      </c>
      <c r="BJ212" s="14" t="s">
        <v>142</v>
      </c>
      <c r="BK212" s="157">
        <f t="shared" si="69"/>
        <v>0</v>
      </c>
      <c r="BL212" s="14" t="s">
        <v>146</v>
      </c>
      <c r="BM212" s="156" t="s">
        <v>419</v>
      </c>
    </row>
    <row r="213" spans="1:65" s="2" customFormat="1" ht="37.950000000000003" customHeight="1">
      <c r="A213" s="26"/>
      <c r="B213" s="144"/>
      <c r="C213" s="145" t="s">
        <v>420</v>
      </c>
      <c r="D213" s="145" t="s">
        <v>137</v>
      </c>
      <c r="E213" s="146" t="s">
        <v>421</v>
      </c>
      <c r="F213" s="147" t="s">
        <v>422</v>
      </c>
      <c r="G213" s="148" t="s">
        <v>414</v>
      </c>
      <c r="H213" s="149">
        <v>64</v>
      </c>
      <c r="I213" s="149"/>
      <c r="J213" s="150">
        <f t="shared" si="60"/>
        <v>0</v>
      </c>
      <c r="K213" s="151"/>
      <c r="L213" s="27"/>
      <c r="M213" s="152" t="s">
        <v>1</v>
      </c>
      <c r="N213" s="153" t="s">
        <v>38</v>
      </c>
      <c r="O213" s="154">
        <v>0.13200000000000001</v>
      </c>
      <c r="P213" s="154">
        <f t="shared" si="61"/>
        <v>8.4480000000000004</v>
      </c>
      <c r="Q213" s="154">
        <v>9.8530000000000006E-2</v>
      </c>
      <c r="R213" s="154">
        <f t="shared" si="62"/>
        <v>6.3059200000000004</v>
      </c>
      <c r="S213" s="154">
        <v>0</v>
      </c>
      <c r="T213" s="155">
        <f t="shared" si="6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6" t="s">
        <v>146</v>
      </c>
      <c r="AT213" s="156" t="s">
        <v>137</v>
      </c>
      <c r="AU213" s="156" t="s">
        <v>142</v>
      </c>
      <c r="AY213" s="14" t="s">
        <v>135</v>
      </c>
      <c r="BE213" s="157">
        <f t="shared" si="64"/>
        <v>0</v>
      </c>
      <c r="BF213" s="157">
        <f t="shared" si="65"/>
        <v>0</v>
      </c>
      <c r="BG213" s="157">
        <f t="shared" si="66"/>
        <v>0</v>
      </c>
      <c r="BH213" s="157">
        <f t="shared" si="67"/>
        <v>0</v>
      </c>
      <c r="BI213" s="157">
        <f t="shared" si="68"/>
        <v>0</v>
      </c>
      <c r="BJ213" s="14" t="s">
        <v>142</v>
      </c>
      <c r="BK213" s="157">
        <f t="shared" si="69"/>
        <v>0</v>
      </c>
      <c r="BL213" s="14" t="s">
        <v>146</v>
      </c>
      <c r="BM213" s="156" t="s">
        <v>423</v>
      </c>
    </row>
    <row r="214" spans="1:65" s="2" customFormat="1" ht="21.75" customHeight="1">
      <c r="A214" s="26"/>
      <c r="B214" s="144"/>
      <c r="C214" s="158" t="s">
        <v>424</v>
      </c>
      <c r="D214" s="158" t="s">
        <v>304</v>
      </c>
      <c r="E214" s="159" t="s">
        <v>425</v>
      </c>
      <c r="F214" s="160" t="s">
        <v>426</v>
      </c>
      <c r="G214" s="161" t="s">
        <v>140</v>
      </c>
      <c r="H214" s="162">
        <v>64.64</v>
      </c>
      <c r="I214" s="162"/>
      <c r="J214" s="163">
        <f t="shared" si="60"/>
        <v>0</v>
      </c>
      <c r="K214" s="164"/>
      <c r="L214" s="165"/>
      <c r="M214" s="166" t="s">
        <v>1</v>
      </c>
      <c r="N214" s="167" t="s">
        <v>38</v>
      </c>
      <c r="O214" s="154">
        <v>0</v>
      </c>
      <c r="P214" s="154">
        <f t="shared" si="61"/>
        <v>0</v>
      </c>
      <c r="Q214" s="154">
        <v>2.3E-2</v>
      </c>
      <c r="R214" s="154">
        <f t="shared" si="62"/>
        <v>1.48672</v>
      </c>
      <c r="S214" s="154">
        <v>0</v>
      </c>
      <c r="T214" s="155">
        <f t="shared" si="6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169</v>
      </c>
      <c r="AT214" s="156" t="s">
        <v>304</v>
      </c>
      <c r="AU214" s="156" t="s">
        <v>142</v>
      </c>
      <c r="AY214" s="14" t="s">
        <v>135</v>
      </c>
      <c r="BE214" s="157">
        <f t="shared" si="64"/>
        <v>0</v>
      </c>
      <c r="BF214" s="157">
        <f t="shared" si="65"/>
        <v>0</v>
      </c>
      <c r="BG214" s="157">
        <f t="shared" si="66"/>
        <v>0</v>
      </c>
      <c r="BH214" s="157">
        <f t="shared" si="67"/>
        <v>0</v>
      </c>
      <c r="BI214" s="157">
        <f t="shared" si="68"/>
        <v>0</v>
      </c>
      <c r="BJ214" s="14" t="s">
        <v>142</v>
      </c>
      <c r="BK214" s="157">
        <f t="shared" si="69"/>
        <v>0</v>
      </c>
      <c r="BL214" s="14" t="s">
        <v>146</v>
      </c>
      <c r="BM214" s="156" t="s">
        <v>427</v>
      </c>
    </row>
    <row r="215" spans="1:65" s="2" customFormat="1" ht="33" customHeight="1">
      <c r="A215" s="26"/>
      <c r="B215" s="144"/>
      <c r="C215" s="145" t="s">
        <v>428</v>
      </c>
      <c r="D215" s="145" t="s">
        <v>137</v>
      </c>
      <c r="E215" s="146" t="s">
        <v>429</v>
      </c>
      <c r="F215" s="147" t="s">
        <v>430</v>
      </c>
      <c r="G215" s="148" t="s">
        <v>151</v>
      </c>
      <c r="H215" s="149">
        <v>324.99</v>
      </c>
      <c r="I215" s="149"/>
      <c r="J215" s="150">
        <f t="shared" si="60"/>
        <v>0</v>
      </c>
      <c r="K215" s="151"/>
      <c r="L215" s="27"/>
      <c r="M215" s="152" t="s">
        <v>1</v>
      </c>
      <c r="N215" s="153" t="s">
        <v>38</v>
      </c>
      <c r="O215" s="154">
        <v>0.13200000000000001</v>
      </c>
      <c r="P215" s="154">
        <f t="shared" si="61"/>
        <v>42.898680000000006</v>
      </c>
      <c r="Q215" s="154">
        <v>2.572E-2</v>
      </c>
      <c r="R215" s="154">
        <f t="shared" si="62"/>
        <v>8.3587427999999999</v>
      </c>
      <c r="S215" s="154">
        <v>0</v>
      </c>
      <c r="T215" s="155">
        <f t="shared" si="6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146</v>
      </c>
      <c r="AT215" s="156" t="s">
        <v>137</v>
      </c>
      <c r="AU215" s="156" t="s">
        <v>142</v>
      </c>
      <c r="AY215" s="14" t="s">
        <v>135</v>
      </c>
      <c r="BE215" s="157">
        <f t="shared" si="64"/>
        <v>0</v>
      </c>
      <c r="BF215" s="157">
        <f t="shared" si="65"/>
        <v>0</v>
      </c>
      <c r="BG215" s="157">
        <f t="shared" si="66"/>
        <v>0</v>
      </c>
      <c r="BH215" s="157">
        <f t="shared" si="67"/>
        <v>0</v>
      </c>
      <c r="BI215" s="157">
        <f t="shared" si="68"/>
        <v>0</v>
      </c>
      <c r="BJ215" s="14" t="s">
        <v>142</v>
      </c>
      <c r="BK215" s="157">
        <f t="shared" si="69"/>
        <v>0</v>
      </c>
      <c r="BL215" s="14" t="s">
        <v>146</v>
      </c>
      <c r="BM215" s="156" t="s">
        <v>431</v>
      </c>
    </row>
    <row r="216" spans="1:65" s="2" customFormat="1" ht="44.25" customHeight="1">
      <c r="A216" s="26"/>
      <c r="B216" s="144"/>
      <c r="C216" s="145" t="s">
        <v>432</v>
      </c>
      <c r="D216" s="145" t="s">
        <v>137</v>
      </c>
      <c r="E216" s="146" t="s">
        <v>433</v>
      </c>
      <c r="F216" s="147" t="s">
        <v>434</v>
      </c>
      <c r="G216" s="148" t="s">
        <v>151</v>
      </c>
      <c r="H216" s="149">
        <v>324.99</v>
      </c>
      <c r="I216" s="149"/>
      <c r="J216" s="150">
        <f t="shared" si="60"/>
        <v>0</v>
      </c>
      <c r="K216" s="151"/>
      <c r="L216" s="27"/>
      <c r="M216" s="152" t="s">
        <v>1</v>
      </c>
      <c r="N216" s="153" t="s">
        <v>38</v>
      </c>
      <c r="O216" s="154">
        <v>6.0000000000000001E-3</v>
      </c>
      <c r="P216" s="154">
        <f t="shared" si="61"/>
        <v>1.94994</v>
      </c>
      <c r="Q216" s="154">
        <v>0</v>
      </c>
      <c r="R216" s="154">
        <f t="shared" si="62"/>
        <v>0</v>
      </c>
      <c r="S216" s="154">
        <v>0</v>
      </c>
      <c r="T216" s="155">
        <f t="shared" si="6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146</v>
      </c>
      <c r="AT216" s="156" t="s">
        <v>137</v>
      </c>
      <c r="AU216" s="156" t="s">
        <v>142</v>
      </c>
      <c r="AY216" s="14" t="s">
        <v>135</v>
      </c>
      <c r="BE216" s="157">
        <f t="shared" si="64"/>
        <v>0</v>
      </c>
      <c r="BF216" s="157">
        <f t="shared" si="65"/>
        <v>0</v>
      </c>
      <c r="BG216" s="157">
        <f t="shared" si="66"/>
        <v>0</v>
      </c>
      <c r="BH216" s="157">
        <f t="shared" si="67"/>
        <v>0</v>
      </c>
      <c r="BI216" s="157">
        <f t="shared" si="68"/>
        <v>0</v>
      </c>
      <c r="BJ216" s="14" t="s">
        <v>142</v>
      </c>
      <c r="BK216" s="157">
        <f t="shared" si="69"/>
        <v>0</v>
      </c>
      <c r="BL216" s="14" t="s">
        <v>146</v>
      </c>
      <c r="BM216" s="156" t="s">
        <v>435</v>
      </c>
    </row>
    <row r="217" spans="1:65" s="2" customFormat="1" ht="33" customHeight="1">
      <c r="A217" s="26"/>
      <c r="B217" s="144"/>
      <c r="C217" s="145" t="s">
        <v>436</v>
      </c>
      <c r="D217" s="145" t="s">
        <v>137</v>
      </c>
      <c r="E217" s="146" t="s">
        <v>437</v>
      </c>
      <c r="F217" s="147" t="s">
        <v>438</v>
      </c>
      <c r="G217" s="148" t="s">
        <v>151</v>
      </c>
      <c r="H217" s="149">
        <v>324.99</v>
      </c>
      <c r="I217" s="149"/>
      <c r="J217" s="150">
        <f t="shared" si="60"/>
        <v>0</v>
      </c>
      <c r="K217" s="151"/>
      <c r="L217" s="27"/>
      <c r="M217" s="152" t="s">
        <v>1</v>
      </c>
      <c r="N217" s="153" t="s">
        <v>38</v>
      </c>
      <c r="O217" s="154">
        <v>9.1999999999999998E-2</v>
      </c>
      <c r="P217" s="154">
        <f t="shared" si="61"/>
        <v>29.899080000000001</v>
      </c>
      <c r="Q217" s="154">
        <v>2.572E-2</v>
      </c>
      <c r="R217" s="154">
        <f t="shared" si="62"/>
        <v>8.3587427999999999</v>
      </c>
      <c r="S217" s="154">
        <v>0</v>
      </c>
      <c r="T217" s="155">
        <f t="shared" si="6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146</v>
      </c>
      <c r="AT217" s="156" t="s">
        <v>137</v>
      </c>
      <c r="AU217" s="156" t="s">
        <v>142</v>
      </c>
      <c r="AY217" s="14" t="s">
        <v>135</v>
      </c>
      <c r="BE217" s="157">
        <f t="shared" si="64"/>
        <v>0</v>
      </c>
      <c r="BF217" s="157">
        <f t="shared" si="65"/>
        <v>0</v>
      </c>
      <c r="BG217" s="157">
        <f t="shared" si="66"/>
        <v>0</v>
      </c>
      <c r="BH217" s="157">
        <f t="shared" si="67"/>
        <v>0</v>
      </c>
      <c r="BI217" s="157">
        <f t="shared" si="68"/>
        <v>0</v>
      </c>
      <c r="BJ217" s="14" t="s">
        <v>142</v>
      </c>
      <c r="BK217" s="157">
        <f t="shared" si="69"/>
        <v>0</v>
      </c>
      <c r="BL217" s="14" t="s">
        <v>146</v>
      </c>
      <c r="BM217" s="156" t="s">
        <v>439</v>
      </c>
    </row>
    <row r="218" spans="1:65" s="2" customFormat="1" ht="24.15" customHeight="1">
      <c r="A218" s="26"/>
      <c r="B218" s="144"/>
      <c r="C218" s="145" t="s">
        <v>440</v>
      </c>
      <c r="D218" s="145" t="s">
        <v>137</v>
      </c>
      <c r="E218" s="146" t="s">
        <v>441</v>
      </c>
      <c r="F218" s="147" t="s">
        <v>442</v>
      </c>
      <c r="G218" s="148" t="s">
        <v>151</v>
      </c>
      <c r="H218" s="149">
        <v>293.27999999999997</v>
      </c>
      <c r="I218" s="149"/>
      <c r="J218" s="150">
        <f t="shared" si="60"/>
        <v>0</v>
      </c>
      <c r="K218" s="151"/>
      <c r="L218" s="27"/>
      <c r="M218" s="152" t="s">
        <v>1</v>
      </c>
      <c r="N218" s="153" t="s">
        <v>38</v>
      </c>
      <c r="O218" s="154">
        <v>0.13800000000000001</v>
      </c>
      <c r="P218" s="154">
        <f t="shared" si="61"/>
        <v>40.472639999999998</v>
      </c>
      <c r="Q218" s="154">
        <v>1.92E-3</v>
      </c>
      <c r="R218" s="154">
        <f t="shared" si="62"/>
        <v>0.56309759999999998</v>
      </c>
      <c r="S218" s="154">
        <v>0</v>
      </c>
      <c r="T218" s="155">
        <f t="shared" si="6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56" t="s">
        <v>146</v>
      </c>
      <c r="AT218" s="156" t="s">
        <v>137</v>
      </c>
      <c r="AU218" s="156" t="s">
        <v>142</v>
      </c>
      <c r="AY218" s="14" t="s">
        <v>135</v>
      </c>
      <c r="BE218" s="157">
        <f t="shared" si="64"/>
        <v>0</v>
      </c>
      <c r="BF218" s="157">
        <f t="shared" si="65"/>
        <v>0</v>
      </c>
      <c r="BG218" s="157">
        <f t="shared" si="66"/>
        <v>0</v>
      </c>
      <c r="BH218" s="157">
        <f t="shared" si="67"/>
        <v>0</v>
      </c>
      <c r="BI218" s="157">
        <f t="shared" si="68"/>
        <v>0</v>
      </c>
      <c r="BJ218" s="14" t="s">
        <v>142</v>
      </c>
      <c r="BK218" s="157">
        <f t="shared" si="69"/>
        <v>0</v>
      </c>
      <c r="BL218" s="14" t="s">
        <v>146</v>
      </c>
      <c r="BM218" s="156" t="s">
        <v>443</v>
      </c>
    </row>
    <row r="219" spans="1:65" s="2" customFormat="1" ht="16.5" customHeight="1">
      <c r="A219" s="26"/>
      <c r="B219" s="144"/>
      <c r="C219" s="145" t="s">
        <v>444</v>
      </c>
      <c r="D219" s="145" t="s">
        <v>137</v>
      </c>
      <c r="E219" s="146" t="s">
        <v>445</v>
      </c>
      <c r="F219" s="147" t="s">
        <v>446</v>
      </c>
      <c r="G219" s="148" t="s">
        <v>151</v>
      </c>
      <c r="H219" s="149">
        <v>293.27999999999997</v>
      </c>
      <c r="I219" s="149"/>
      <c r="J219" s="150">
        <f t="shared" si="60"/>
        <v>0</v>
      </c>
      <c r="K219" s="151"/>
      <c r="L219" s="27"/>
      <c r="M219" s="152" t="s">
        <v>1</v>
      </c>
      <c r="N219" s="153" t="s">
        <v>38</v>
      </c>
      <c r="O219" s="154">
        <v>0.32401000000000002</v>
      </c>
      <c r="P219" s="154">
        <f t="shared" si="61"/>
        <v>95.025652800000003</v>
      </c>
      <c r="Q219" s="154">
        <v>5.0000000000000002E-5</v>
      </c>
      <c r="R219" s="154">
        <f t="shared" si="62"/>
        <v>1.4664E-2</v>
      </c>
      <c r="S219" s="154">
        <v>0</v>
      </c>
      <c r="T219" s="155">
        <f t="shared" si="6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146</v>
      </c>
      <c r="AT219" s="156" t="s">
        <v>137</v>
      </c>
      <c r="AU219" s="156" t="s">
        <v>142</v>
      </c>
      <c r="AY219" s="14" t="s">
        <v>135</v>
      </c>
      <c r="BE219" s="157">
        <f t="shared" si="64"/>
        <v>0</v>
      </c>
      <c r="BF219" s="157">
        <f t="shared" si="65"/>
        <v>0</v>
      </c>
      <c r="BG219" s="157">
        <f t="shared" si="66"/>
        <v>0</v>
      </c>
      <c r="BH219" s="157">
        <f t="shared" si="67"/>
        <v>0</v>
      </c>
      <c r="BI219" s="157">
        <f t="shared" si="68"/>
        <v>0</v>
      </c>
      <c r="BJ219" s="14" t="s">
        <v>142</v>
      </c>
      <c r="BK219" s="157">
        <f t="shared" si="69"/>
        <v>0</v>
      </c>
      <c r="BL219" s="14" t="s">
        <v>146</v>
      </c>
      <c r="BM219" s="156" t="s">
        <v>447</v>
      </c>
    </row>
    <row r="220" spans="1:65" s="2" customFormat="1" ht="16.5" customHeight="1">
      <c r="A220" s="26"/>
      <c r="B220" s="144"/>
      <c r="C220" s="145" t="s">
        <v>448</v>
      </c>
      <c r="D220" s="145" t="s">
        <v>137</v>
      </c>
      <c r="E220" s="146" t="s">
        <v>449</v>
      </c>
      <c r="F220" s="147" t="s">
        <v>450</v>
      </c>
      <c r="G220" s="148" t="s">
        <v>414</v>
      </c>
      <c r="H220" s="149">
        <v>38.22</v>
      </c>
      <c r="I220" s="149"/>
      <c r="J220" s="150">
        <f t="shared" si="60"/>
        <v>0</v>
      </c>
      <c r="K220" s="151"/>
      <c r="L220" s="27"/>
      <c r="M220" s="152" t="s">
        <v>1</v>
      </c>
      <c r="N220" s="153" t="s">
        <v>38</v>
      </c>
      <c r="O220" s="154">
        <v>0.18814</v>
      </c>
      <c r="P220" s="154">
        <f t="shared" si="61"/>
        <v>7.1907107999999997</v>
      </c>
      <c r="Q220" s="154">
        <v>2.9E-4</v>
      </c>
      <c r="R220" s="154">
        <f t="shared" si="62"/>
        <v>1.10838E-2</v>
      </c>
      <c r="S220" s="154">
        <v>0</v>
      </c>
      <c r="T220" s="155">
        <f t="shared" si="6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146</v>
      </c>
      <c r="AT220" s="156" t="s">
        <v>137</v>
      </c>
      <c r="AU220" s="156" t="s">
        <v>142</v>
      </c>
      <c r="AY220" s="14" t="s">
        <v>135</v>
      </c>
      <c r="BE220" s="157">
        <f t="shared" si="64"/>
        <v>0</v>
      </c>
      <c r="BF220" s="157">
        <f t="shared" si="65"/>
        <v>0</v>
      </c>
      <c r="BG220" s="157">
        <f t="shared" si="66"/>
        <v>0</v>
      </c>
      <c r="BH220" s="157">
        <f t="shared" si="67"/>
        <v>0</v>
      </c>
      <c r="BI220" s="157">
        <f t="shared" si="68"/>
        <v>0</v>
      </c>
      <c r="BJ220" s="14" t="s">
        <v>142</v>
      </c>
      <c r="BK220" s="157">
        <f t="shared" si="69"/>
        <v>0</v>
      </c>
      <c r="BL220" s="14" t="s">
        <v>146</v>
      </c>
      <c r="BM220" s="156" t="s">
        <v>451</v>
      </c>
    </row>
    <row r="221" spans="1:65" s="2" customFormat="1" ht="24.15" customHeight="1">
      <c r="A221" s="26"/>
      <c r="B221" s="144"/>
      <c r="C221" s="145" t="s">
        <v>452</v>
      </c>
      <c r="D221" s="145" t="s">
        <v>137</v>
      </c>
      <c r="E221" s="146" t="s">
        <v>453</v>
      </c>
      <c r="F221" s="147" t="s">
        <v>454</v>
      </c>
      <c r="G221" s="148" t="s">
        <v>414</v>
      </c>
      <c r="H221" s="149">
        <v>27</v>
      </c>
      <c r="I221" s="149"/>
      <c r="J221" s="150">
        <f t="shared" si="60"/>
        <v>0</v>
      </c>
      <c r="K221" s="151"/>
      <c r="L221" s="27"/>
      <c r="M221" s="152" t="s">
        <v>1</v>
      </c>
      <c r="N221" s="153" t="s">
        <v>38</v>
      </c>
      <c r="O221" s="154">
        <v>9.4009999999999996E-2</v>
      </c>
      <c r="P221" s="154">
        <f t="shared" si="61"/>
        <v>2.5382699999999998</v>
      </c>
      <c r="Q221" s="154">
        <v>3.0000000000000001E-5</v>
      </c>
      <c r="R221" s="154">
        <f t="shared" si="62"/>
        <v>8.1000000000000006E-4</v>
      </c>
      <c r="S221" s="154">
        <v>0</v>
      </c>
      <c r="T221" s="155">
        <f t="shared" si="6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146</v>
      </c>
      <c r="AT221" s="156" t="s">
        <v>137</v>
      </c>
      <c r="AU221" s="156" t="s">
        <v>142</v>
      </c>
      <c r="AY221" s="14" t="s">
        <v>135</v>
      </c>
      <c r="BE221" s="157">
        <f t="shared" si="64"/>
        <v>0</v>
      </c>
      <c r="BF221" s="157">
        <f t="shared" si="65"/>
        <v>0</v>
      </c>
      <c r="BG221" s="157">
        <f t="shared" si="66"/>
        <v>0</v>
      </c>
      <c r="BH221" s="157">
        <f t="shared" si="67"/>
        <v>0</v>
      </c>
      <c r="BI221" s="157">
        <f t="shared" si="68"/>
        <v>0</v>
      </c>
      <c r="BJ221" s="14" t="s">
        <v>142</v>
      </c>
      <c r="BK221" s="157">
        <f t="shared" si="69"/>
        <v>0</v>
      </c>
      <c r="BL221" s="14" t="s">
        <v>146</v>
      </c>
      <c r="BM221" s="156" t="s">
        <v>455</v>
      </c>
    </row>
    <row r="222" spans="1:65" s="2" customFormat="1" ht="24.15" customHeight="1">
      <c r="A222" s="26"/>
      <c r="B222" s="144"/>
      <c r="C222" s="145" t="s">
        <v>456</v>
      </c>
      <c r="D222" s="145" t="s">
        <v>137</v>
      </c>
      <c r="E222" s="146" t="s">
        <v>457</v>
      </c>
      <c r="F222" s="147" t="s">
        <v>458</v>
      </c>
      <c r="G222" s="148" t="s">
        <v>196</v>
      </c>
      <c r="H222" s="149">
        <v>60.9</v>
      </c>
      <c r="I222" s="149"/>
      <c r="J222" s="150">
        <f t="shared" si="60"/>
        <v>0</v>
      </c>
      <c r="K222" s="151"/>
      <c r="L222" s="27"/>
      <c r="M222" s="152" t="s">
        <v>1</v>
      </c>
      <c r="N222" s="153" t="s">
        <v>38</v>
      </c>
      <c r="O222" s="154">
        <v>3.1E-2</v>
      </c>
      <c r="P222" s="154">
        <f t="shared" si="61"/>
        <v>1.8878999999999999</v>
      </c>
      <c r="Q222" s="154">
        <v>0</v>
      </c>
      <c r="R222" s="154">
        <f t="shared" si="62"/>
        <v>0</v>
      </c>
      <c r="S222" s="154">
        <v>0</v>
      </c>
      <c r="T222" s="155">
        <f t="shared" si="6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146</v>
      </c>
      <c r="AT222" s="156" t="s">
        <v>137</v>
      </c>
      <c r="AU222" s="156" t="s">
        <v>142</v>
      </c>
      <c r="AY222" s="14" t="s">
        <v>135</v>
      </c>
      <c r="BE222" s="157">
        <f t="shared" si="64"/>
        <v>0</v>
      </c>
      <c r="BF222" s="157">
        <f t="shared" si="65"/>
        <v>0</v>
      </c>
      <c r="BG222" s="157">
        <f t="shared" si="66"/>
        <v>0</v>
      </c>
      <c r="BH222" s="157">
        <f t="shared" si="67"/>
        <v>0</v>
      </c>
      <c r="BI222" s="157">
        <f t="shared" si="68"/>
        <v>0</v>
      </c>
      <c r="BJ222" s="14" t="s">
        <v>142</v>
      </c>
      <c r="BK222" s="157">
        <f t="shared" si="69"/>
        <v>0</v>
      </c>
      <c r="BL222" s="14" t="s">
        <v>146</v>
      </c>
      <c r="BM222" s="156" t="s">
        <v>459</v>
      </c>
    </row>
    <row r="223" spans="1:65" s="2" customFormat="1" ht="24.15" customHeight="1">
      <c r="A223" s="26"/>
      <c r="B223" s="144"/>
      <c r="C223" s="145" t="s">
        <v>460</v>
      </c>
      <c r="D223" s="145" t="s">
        <v>137</v>
      </c>
      <c r="E223" s="146" t="s">
        <v>461</v>
      </c>
      <c r="F223" s="147" t="s">
        <v>462</v>
      </c>
      <c r="G223" s="148" t="s">
        <v>196</v>
      </c>
      <c r="H223" s="149">
        <v>1766.1</v>
      </c>
      <c r="I223" s="149"/>
      <c r="J223" s="150">
        <f t="shared" si="60"/>
        <v>0</v>
      </c>
      <c r="K223" s="151"/>
      <c r="L223" s="27"/>
      <c r="M223" s="152" t="s">
        <v>1</v>
      </c>
      <c r="N223" s="153" t="s">
        <v>38</v>
      </c>
      <c r="O223" s="154">
        <v>6.0000000000000001E-3</v>
      </c>
      <c r="P223" s="154">
        <f t="shared" si="61"/>
        <v>10.5966</v>
      </c>
      <c r="Q223" s="154">
        <v>0</v>
      </c>
      <c r="R223" s="154">
        <f t="shared" si="62"/>
        <v>0</v>
      </c>
      <c r="S223" s="154">
        <v>0</v>
      </c>
      <c r="T223" s="155">
        <f t="shared" si="6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146</v>
      </c>
      <c r="AT223" s="156" t="s">
        <v>137</v>
      </c>
      <c r="AU223" s="156" t="s">
        <v>142</v>
      </c>
      <c r="AY223" s="14" t="s">
        <v>135</v>
      </c>
      <c r="BE223" s="157">
        <f t="shared" si="64"/>
        <v>0</v>
      </c>
      <c r="BF223" s="157">
        <f t="shared" si="65"/>
        <v>0</v>
      </c>
      <c r="BG223" s="157">
        <f t="shared" si="66"/>
        <v>0</v>
      </c>
      <c r="BH223" s="157">
        <f t="shared" si="67"/>
        <v>0</v>
      </c>
      <c r="BI223" s="157">
        <f t="shared" si="68"/>
        <v>0</v>
      </c>
      <c r="BJ223" s="14" t="s">
        <v>142</v>
      </c>
      <c r="BK223" s="157">
        <f t="shared" si="69"/>
        <v>0</v>
      </c>
      <c r="BL223" s="14" t="s">
        <v>146</v>
      </c>
      <c r="BM223" s="156" t="s">
        <v>463</v>
      </c>
    </row>
    <row r="224" spans="1:65" s="2" customFormat="1" ht="24.15" customHeight="1">
      <c r="A224" s="26"/>
      <c r="B224" s="144"/>
      <c r="C224" s="145" t="s">
        <v>464</v>
      </c>
      <c r="D224" s="145" t="s">
        <v>137</v>
      </c>
      <c r="E224" s="146" t="s">
        <v>465</v>
      </c>
      <c r="F224" s="147" t="s">
        <v>466</v>
      </c>
      <c r="G224" s="148" t="s">
        <v>196</v>
      </c>
      <c r="H224" s="149">
        <v>60.9</v>
      </c>
      <c r="I224" s="149"/>
      <c r="J224" s="150">
        <f t="shared" si="60"/>
        <v>0</v>
      </c>
      <c r="K224" s="151"/>
      <c r="L224" s="27"/>
      <c r="M224" s="152" t="s">
        <v>1</v>
      </c>
      <c r="N224" s="153" t="s">
        <v>38</v>
      </c>
      <c r="O224" s="154">
        <v>0.14899999999999999</v>
      </c>
      <c r="P224" s="154">
        <f t="shared" si="61"/>
        <v>9.0740999999999996</v>
      </c>
      <c r="Q224" s="154">
        <v>0</v>
      </c>
      <c r="R224" s="154">
        <f t="shared" si="62"/>
        <v>0</v>
      </c>
      <c r="S224" s="154">
        <v>0</v>
      </c>
      <c r="T224" s="155">
        <f t="shared" si="6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146</v>
      </c>
      <c r="AT224" s="156" t="s">
        <v>137</v>
      </c>
      <c r="AU224" s="156" t="s">
        <v>142</v>
      </c>
      <c r="AY224" s="14" t="s">
        <v>135</v>
      </c>
      <c r="BE224" s="157">
        <f t="shared" si="64"/>
        <v>0</v>
      </c>
      <c r="BF224" s="157">
        <f t="shared" si="65"/>
        <v>0</v>
      </c>
      <c r="BG224" s="157">
        <f t="shared" si="66"/>
        <v>0</v>
      </c>
      <c r="BH224" s="157">
        <f t="shared" si="67"/>
        <v>0</v>
      </c>
      <c r="BI224" s="157">
        <f t="shared" si="68"/>
        <v>0</v>
      </c>
      <c r="BJ224" s="14" t="s">
        <v>142</v>
      </c>
      <c r="BK224" s="157">
        <f t="shared" si="69"/>
        <v>0</v>
      </c>
      <c r="BL224" s="14" t="s">
        <v>146</v>
      </c>
      <c r="BM224" s="156" t="s">
        <v>467</v>
      </c>
    </row>
    <row r="225" spans="1:65" s="2" customFormat="1" ht="24.15" customHeight="1">
      <c r="A225" s="26"/>
      <c r="B225" s="144"/>
      <c r="C225" s="145" t="s">
        <v>468</v>
      </c>
      <c r="D225" s="145" t="s">
        <v>137</v>
      </c>
      <c r="E225" s="146" t="s">
        <v>469</v>
      </c>
      <c r="F225" s="147" t="s">
        <v>470</v>
      </c>
      <c r="G225" s="148" t="s">
        <v>196</v>
      </c>
      <c r="H225" s="149">
        <v>60.9</v>
      </c>
      <c r="I225" s="149"/>
      <c r="J225" s="150">
        <f t="shared" si="60"/>
        <v>0</v>
      </c>
      <c r="K225" s="151"/>
      <c r="L225" s="27"/>
      <c r="M225" s="152" t="s">
        <v>1</v>
      </c>
      <c r="N225" s="153" t="s">
        <v>38</v>
      </c>
      <c r="O225" s="154">
        <v>0</v>
      </c>
      <c r="P225" s="154">
        <f t="shared" si="61"/>
        <v>0</v>
      </c>
      <c r="Q225" s="154">
        <v>0</v>
      </c>
      <c r="R225" s="154">
        <f t="shared" si="62"/>
        <v>0</v>
      </c>
      <c r="S225" s="154">
        <v>0</v>
      </c>
      <c r="T225" s="155">
        <f t="shared" si="6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6" t="s">
        <v>146</v>
      </c>
      <c r="AT225" s="156" t="s">
        <v>137</v>
      </c>
      <c r="AU225" s="156" t="s">
        <v>142</v>
      </c>
      <c r="AY225" s="14" t="s">
        <v>135</v>
      </c>
      <c r="BE225" s="157">
        <f t="shared" si="64"/>
        <v>0</v>
      </c>
      <c r="BF225" s="157">
        <f t="shared" si="65"/>
        <v>0</v>
      </c>
      <c r="BG225" s="157">
        <f t="shared" si="66"/>
        <v>0</v>
      </c>
      <c r="BH225" s="157">
        <f t="shared" si="67"/>
        <v>0</v>
      </c>
      <c r="BI225" s="157">
        <f t="shared" si="68"/>
        <v>0</v>
      </c>
      <c r="BJ225" s="14" t="s">
        <v>142</v>
      </c>
      <c r="BK225" s="157">
        <f t="shared" si="69"/>
        <v>0</v>
      </c>
      <c r="BL225" s="14" t="s">
        <v>146</v>
      </c>
      <c r="BM225" s="156" t="s">
        <v>471</v>
      </c>
    </row>
    <row r="226" spans="1:65" s="2" customFormat="1" ht="24.15" customHeight="1">
      <c r="A226" s="26"/>
      <c r="B226" s="144"/>
      <c r="C226" s="145" t="s">
        <v>472</v>
      </c>
      <c r="D226" s="145" t="s">
        <v>137</v>
      </c>
      <c r="E226" s="146" t="s">
        <v>473</v>
      </c>
      <c r="F226" s="147" t="s">
        <v>474</v>
      </c>
      <c r="G226" s="148" t="s">
        <v>140</v>
      </c>
      <c r="H226" s="149">
        <v>4</v>
      </c>
      <c r="I226" s="149"/>
      <c r="J226" s="150">
        <f t="shared" si="60"/>
        <v>0</v>
      </c>
      <c r="K226" s="151"/>
      <c r="L226" s="27"/>
      <c r="M226" s="152" t="s">
        <v>1</v>
      </c>
      <c r="N226" s="153" t="s">
        <v>38</v>
      </c>
      <c r="O226" s="154">
        <v>9.4009999999999996E-2</v>
      </c>
      <c r="P226" s="154">
        <f t="shared" si="61"/>
        <v>0.37603999999999999</v>
      </c>
      <c r="Q226" s="154">
        <v>3.0000000000000001E-5</v>
      </c>
      <c r="R226" s="154">
        <f t="shared" si="62"/>
        <v>1.2E-4</v>
      </c>
      <c r="S226" s="154">
        <v>0</v>
      </c>
      <c r="T226" s="155">
        <f t="shared" si="6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6" t="s">
        <v>146</v>
      </c>
      <c r="AT226" s="156" t="s">
        <v>137</v>
      </c>
      <c r="AU226" s="156" t="s">
        <v>142</v>
      </c>
      <c r="AY226" s="14" t="s">
        <v>135</v>
      </c>
      <c r="BE226" s="157">
        <f t="shared" si="64"/>
        <v>0</v>
      </c>
      <c r="BF226" s="157">
        <f t="shared" si="65"/>
        <v>0</v>
      </c>
      <c r="BG226" s="157">
        <f t="shared" si="66"/>
        <v>0</v>
      </c>
      <c r="BH226" s="157">
        <f t="shared" si="67"/>
        <v>0</v>
      </c>
      <c r="BI226" s="157">
        <f t="shared" si="68"/>
        <v>0</v>
      </c>
      <c r="BJ226" s="14" t="s">
        <v>142</v>
      </c>
      <c r="BK226" s="157">
        <f t="shared" si="69"/>
        <v>0</v>
      </c>
      <c r="BL226" s="14" t="s">
        <v>146</v>
      </c>
      <c r="BM226" s="156" t="s">
        <v>475</v>
      </c>
    </row>
    <row r="227" spans="1:65" s="2" customFormat="1" ht="24.15" customHeight="1">
      <c r="A227" s="26"/>
      <c r="B227" s="144"/>
      <c r="C227" s="145" t="s">
        <v>476</v>
      </c>
      <c r="D227" s="145" t="s">
        <v>137</v>
      </c>
      <c r="E227" s="146" t="s">
        <v>477</v>
      </c>
      <c r="F227" s="147" t="s">
        <v>478</v>
      </c>
      <c r="G227" s="148" t="s">
        <v>140</v>
      </c>
      <c r="H227" s="149">
        <v>1</v>
      </c>
      <c r="I227" s="149"/>
      <c r="J227" s="150">
        <f t="shared" si="60"/>
        <v>0</v>
      </c>
      <c r="K227" s="151"/>
      <c r="L227" s="27"/>
      <c r="M227" s="152" t="s">
        <v>1</v>
      </c>
      <c r="N227" s="153" t="s">
        <v>38</v>
      </c>
      <c r="O227" s="154">
        <v>9.4009999999999996E-2</v>
      </c>
      <c r="P227" s="154">
        <f t="shared" si="61"/>
        <v>9.4009999999999996E-2</v>
      </c>
      <c r="Q227" s="154">
        <v>3.0000000000000001E-5</v>
      </c>
      <c r="R227" s="154">
        <f t="shared" si="62"/>
        <v>3.0000000000000001E-5</v>
      </c>
      <c r="S227" s="154">
        <v>0</v>
      </c>
      <c r="T227" s="155">
        <f t="shared" si="6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146</v>
      </c>
      <c r="AT227" s="156" t="s">
        <v>137</v>
      </c>
      <c r="AU227" s="156" t="s">
        <v>142</v>
      </c>
      <c r="AY227" s="14" t="s">
        <v>135</v>
      </c>
      <c r="BE227" s="157">
        <f t="shared" si="64"/>
        <v>0</v>
      </c>
      <c r="BF227" s="157">
        <f t="shared" si="65"/>
        <v>0</v>
      </c>
      <c r="BG227" s="157">
        <f t="shared" si="66"/>
        <v>0</v>
      </c>
      <c r="BH227" s="157">
        <f t="shared" si="67"/>
        <v>0</v>
      </c>
      <c r="BI227" s="157">
        <f t="shared" si="68"/>
        <v>0</v>
      </c>
      <c r="BJ227" s="14" t="s">
        <v>142</v>
      </c>
      <c r="BK227" s="157">
        <f t="shared" si="69"/>
        <v>0</v>
      </c>
      <c r="BL227" s="14" t="s">
        <v>146</v>
      </c>
      <c r="BM227" s="156" t="s">
        <v>479</v>
      </c>
    </row>
    <row r="228" spans="1:65" s="12" customFormat="1" ht="22.95" customHeight="1">
      <c r="B228" s="132"/>
      <c r="D228" s="133" t="s">
        <v>70</v>
      </c>
      <c r="E228" s="142" t="s">
        <v>480</v>
      </c>
      <c r="F228" s="142" t="s">
        <v>481</v>
      </c>
      <c r="J228" s="143">
        <f>BK228</f>
        <v>0</v>
      </c>
      <c r="L228" s="132"/>
      <c r="M228" s="136"/>
      <c r="N228" s="137"/>
      <c r="O228" s="137"/>
      <c r="P228" s="138">
        <f>P229</f>
        <v>864.56745999999998</v>
      </c>
      <c r="Q228" s="137"/>
      <c r="R228" s="138">
        <f>R229</f>
        <v>0</v>
      </c>
      <c r="S228" s="137"/>
      <c r="T228" s="139">
        <f>T229</f>
        <v>0</v>
      </c>
      <c r="AR228" s="133" t="s">
        <v>79</v>
      </c>
      <c r="AT228" s="140" t="s">
        <v>70</v>
      </c>
      <c r="AU228" s="140" t="s">
        <v>79</v>
      </c>
      <c r="AY228" s="133" t="s">
        <v>135</v>
      </c>
      <c r="BK228" s="141">
        <f>BK229</f>
        <v>0</v>
      </c>
    </row>
    <row r="229" spans="1:65" s="2" customFormat="1" ht="24.15" customHeight="1">
      <c r="A229" s="26"/>
      <c r="B229" s="144"/>
      <c r="C229" s="145" t="s">
        <v>482</v>
      </c>
      <c r="D229" s="145" t="s">
        <v>137</v>
      </c>
      <c r="E229" s="146" t="s">
        <v>483</v>
      </c>
      <c r="F229" s="147" t="s">
        <v>484</v>
      </c>
      <c r="G229" s="148" t="s">
        <v>196</v>
      </c>
      <c r="H229" s="149">
        <v>962.77</v>
      </c>
      <c r="I229" s="149"/>
      <c r="J229" s="150">
        <f>ROUND(I229*H229,2)</f>
        <v>0</v>
      </c>
      <c r="K229" s="151"/>
      <c r="L229" s="27"/>
      <c r="M229" s="152" t="s">
        <v>1</v>
      </c>
      <c r="N229" s="153" t="s">
        <v>38</v>
      </c>
      <c r="O229" s="154">
        <v>0.89800000000000002</v>
      </c>
      <c r="P229" s="154">
        <f>O229*H229</f>
        <v>864.56745999999998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6" t="s">
        <v>146</v>
      </c>
      <c r="AT229" s="156" t="s">
        <v>137</v>
      </c>
      <c r="AU229" s="156" t="s">
        <v>142</v>
      </c>
      <c r="AY229" s="14" t="s">
        <v>135</v>
      </c>
      <c r="BE229" s="157">
        <f>IF(N229="základná",J229,0)</f>
        <v>0</v>
      </c>
      <c r="BF229" s="157">
        <f>IF(N229="znížená",J229,0)</f>
        <v>0</v>
      </c>
      <c r="BG229" s="157">
        <f>IF(N229="zákl. prenesená",J229,0)</f>
        <v>0</v>
      </c>
      <c r="BH229" s="157">
        <f>IF(N229="zníž. prenesená",J229,0)</f>
        <v>0</v>
      </c>
      <c r="BI229" s="157">
        <f>IF(N229="nulová",J229,0)</f>
        <v>0</v>
      </c>
      <c r="BJ229" s="14" t="s">
        <v>142</v>
      </c>
      <c r="BK229" s="157">
        <f>ROUND(I229*H229,2)</f>
        <v>0</v>
      </c>
      <c r="BL229" s="14" t="s">
        <v>146</v>
      </c>
      <c r="BM229" s="156" t="s">
        <v>485</v>
      </c>
    </row>
    <row r="230" spans="1:65" s="12" customFormat="1" ht="25.95" customHeight="1">
      <c r="B230" s="132"/>
      <c r="D230" s="133" t="s">
        <v>70</v>
      </c>
      <c r="E230" s="134" t="s">
        <v>486</v>
      </c>
      <c r="F230" s="134" t="s">
        <v>487</v>
      </c>
      <c r="J230" s="135">
        <f>BK230</f>
        <v>0</v>
      </c>
      <c r="L230" s="132"/>
      <c r="M230" s="136"/>
      <c r="N230" s="137"/>
      <c r="O230" s="137"/>
      <c r="P230" s="138">
        <f>P231+P244+P257+P274+P280+P294+P300+P308+P314+P320</f>
        <v>1140.4710008199997</v>
      </c>
      <c r="Q230" s="137"/>
      <c r="R230" s="138">
        <f>R231+R244+R257+R274+R280+R294+R300+R308+R314+R320</f>
        <v>25.68009872</v>
      </c>
      <c r="S230" s="137"/>
      <c r="T230" s="139">
        <f>T231+T244+T257+T274+T280+T294+T300+T308+T314+T320</f>
        <v>0</v>
      </c>
      <c r="AR230" s="133" t="s">
        <v>142</v>
      </c>
      <c r="AT230" s="140" t="s">
        <v>70</v>
      </c>
      <c r="AU230" s="140" t="s">
        <v>71</v>
      </c>
      <c r="AY230" s="133" t="s">
        <v>135</v>
      </c>
      <c r="BK230" s="141">
        <f>BK231+BK244+BK257+BK274+BK280+BK294+BK300+BK308+BK314+BK320</f>
        <v>0</v>
      </c>
    </row>
    <row r="231" spans="1:65" s="12" customFormat="1" ht="22.95" customHeight="1">
      <c r="B231" s="132"/>
      <c r="D231" s="133" t="s">
        <v>70</v>
      </c>
      <c r="E231" s="142" t="s">
        <v>488</v>
      </c>
      <c r="F231" s="142" t="s">
        <v>489</v>
      </c>
      <c r="J231" s="143">
        <f>BK231</f>
        <v>0</v>
      </c>
      <c r="L231" s="132"/>
      <c r="M231" s="136"/>
      <c r="N231" s="137"/>
      <c r="O231" s="137"/>
      <c r="P231" s="138">
        <f>SUM(P232:P243)</f>
        <v>52.095625599999998</v>
      </c>
      <c r="Q231" s="137"/>
      <c r="R231" s="138">
        <f>SUM(R232:R243)</f>
        <v>5.1427306599999998</v>
      </c>
      <c r="S231" s="137"/>
      <c r="T231" s="139">
        <f>SUM(T232:T243)</f>
        <v>0</v>
      </c>
      <c r="AR231" s="133" t="s">
        <v>142</v>
      </c>
      <c r="AT231" s="140" t="s">
        <v>70</v>
      </c>
      <c r="AU231" s="140" t="s">
        <v>79</v>
      </c>
      <c r="AY231" s="133" t="s">
        <v>135</v>
      </c>
      <c r="BK231" s="141">
        <f>SUM(BK232:BK243)</f>
        <v>0</v>
      </c>
    </row>
    <row r="232" spans="1:65" s="2" customFormat="1" ht="24.15" customHeight="1">
      <c r="A232" s="26"/>
      <c r="B232" s="144"/>
      <c r="C232" s="145" t="s">
        <v>490</v>
      </c>
      <c r="D232" s="145" t="s">
        <v>137</v>
      </c>
      <c r="E232" s="146" t="s">
        <v>491</v>
      </c>
      <c r="F232" s="147" t="s">
        <v>492</v>
      </c>
      <c r="G232" s="148" t="s">
        <v>151</v>
      </c>
      <c r="H232" s="149">
        <v>339.12900000000002</v>
      </c>
      <c r="I232" s="149"/>
      <c r="J232" s="150">
        <f t="shared" ref="J232:J243" si="70">ROUND(I232*H232,2)</f>
        <v>0</v>
      </c>
      <c r="K232" s="151"/>
      <c r="L232" s="27"/>
      <c r="M232" s="152" t="s">
        <v>1</v>
      </c>
      <c r="N232" s="153" t="s">
        <v>38</v>
      </c>
      <c r="O232" s="154">
        <v>0</v>
      </c>
      <c r="P232" s="154">
        <f t="shared" ref="P232:P243" si="71">O232*H232</f>
        <v>0</v>
      </c>
      <c r="Q232" s="154">
        <v>0</v>
      </c>
      <c r="R232" s="154">
        <f t="shared" ref="R232:R243" si="72">Q232*H232</f>
        <v>0</v>
      </c>
      <c r="S232" s="154">
        <v>0</v>
      </c>
      <c r="T232" s="155">
        <f t="shared" ref="T232:T243" si="73"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6" t="s">
        <v>141</v>
      </c>
      <c r="AT232" s="156" t="s">
        <v>137</v>
      </c>
      <c r="AU232" s="156" t="s">
        <v>142</v>
      </c>
      <c r="AY232" s="14" t="s">
        <v>135</v>
      </c>
      <c r="BE232" s="157">
        <f t="shared" ref="BE232:BE243" si="74">IF(N232="základná",J232,0)</f>
        <v>0</v>
      </c>
      <c r="BF232" s="157">
        <f t="shared" ref="BF232:BF243" si="75">IF(N232="znížená",J232,0)</f>
        <v>0</v>
      </c>
      <c r="BG232" s="157">
        <f t="shared" ref="BG232:BG243" si="76">IF(N232="zákl. prenesená",J232,0)</f>
        <v>0</v>
      </c>
      <c r="BH232" s="157">
        <f t="shared" ref="BH232:BH243" si="77">IF(N232="zníž. prenesená",J232,0)</f>
        <v>0</v>
      </c>
      <c r="BI232" s="157">
        <f t="shared" ref="BI232:BI243" si="78">IF(N232="nulová",J232,0)</f>
        <v>0</v>
      </c>
      <c r="BJ232" s="14" t="s">
        <v>142</v>
      </c>
      <c r="BK232" s="157">
        <f t="shared" ref="BK232:BK243" si="79">ROUND(I232*H232,2)</f>
        <v>0</v>
      </c>
      <c r="BL232" s="14" t="s">
        <v>141</v>
      </c>
      <c r="BM232" s="156" t="s">
        <v>493</v>
      </c>
    </row>
    <row r="233" spans="1:65" s="2" customFormat="1" ht="24.15" customHeight="1">
      <c r="A233" s="26"/>
      <c r="B233" s="144"/>
      <c r="C233" s="145" t="s">
        <v>494</v>
      </c>
      <c r="D233" s="145" t="s">
        <v>137</v>
      </c>
      <c r="E233" s="146" t="s">
        <v>495</v>
      </c>
      <c r="F233" s="147" t="s">
        <v>496</v>
      </c>
      <c r="G233" s="148" t="s">
        <v>151</v>
      </c>
      <c r="H233" s="149">
        <v>40.215000000000003</v>
      </c>
      <c r="I233" s="149"/>
      <c r="J233" s="150">
        <f t="shared" si="70"/>
        <v>0</v>
      </c>
      <c r="K233" s="151"/>
      <c r="L233" s="27"/>
      <c r="M233" s="152" t="s">
        <v>1</v>
      </c>
      <c r="N233" s="153" t="s">
        <v>38</v>
      </c>
      <c r="O233" s="154">
        <v>0</v>
      </c>
      <c r="P233" s="154">
        <f t="shared" si="71"/>
        <v>0</v>
      </c>
      <c r="Q233" s="154">
        <v>0</v>
      </c>
      <c r="R233" s="154">
        <f t="shared" si="72"/>
        <v>0</v>
      </c>
      <c r="S233" s="154">
        <v>0</v>
      </c>
      <c r="T233" s="155">
        <f t="shared" si="7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6" t="s">
        <v>141</v>
      </c>
      <c r="AT233" s="156" t="s">
        <v>137</v>
      </c>
      <c r="AU233" s="156" t="s">
        <v>142</v>
      </c>
      <c r="AY233" s="14" t="s">
        <v>135</v>
      </c>
      <c r="BE233" s="157">
        <f t="shared" si="74"/>
        <v>0</v>
      </c>
      <c r="BF233" s="157">
        <f t="shared" si="75"/>
        <v>0</v>
      </c>
      <c r="BG233" s="157">
        <f t="shared" si="76"/>
        <v>0</v>
      </c>
      <c r="BH233" s="157">
        <f t="shared" si="77"/>
        <v>0</v>
      </c>
      <c r="BI233" s="157">
        <f t="shared" si="78"/>
        <v>0</v>
      </c>
      <c r="BJ233" s="14" t="s">
        <v>142</v>
      </c>
      <c r="BK233" s="157">
        <f t="shared" si="79"/>
        <v>0</v>
      </c>
      <c r="BL233" s="14" t="s">
        <v>141</v>
      </c>
      <c r="BM233" s="156" t="s">
        <v>497</v>
      </c>
    </row>
    <row r="234" spans="1:65" s="2" customFormat="1" ht="16.5" customHeight="1">
      <c r="A234" s="26"/>
      <c r="B234" s="144"/>
      <c r="C234" s="158" t="s">
        <v>498</v>
      </c>
      <c r="D234" s="158" t="s">
        <v>304</v>
      </c>
      <c r="E234" s="159" t="s">
        <v>499</v>
      </c>
      <c r="F234" s="160" t="s">
        <v>500</v>
      </c>
      <c r="G234" s="161" t="s">
        <v>196</v>
      </c>
      <c r="H234" s="162">
        <v>0.19</v>
      </c>
      <c r="I234" s="162"/>
      <c r="J234" s="163">
        <f t="shared" si="70"/>
        <v>0</v>
      </c>
      <c r="K234" s="164"/>
      <c r="L234" s="165"/>
      <c r="M234" s="166" t="s">
        <v>1</v>
      </c>
      <c r="N234" s="167" t="s">
        <v>38</v>
      </c>
      <c r="O234" s="154">
        <v>0</v>
      </c>
      <c r="P234" s="154">
        <f t="shared" si="71"/>
        <v>0</v>
      </c>
      <c r="Q234" s="154">
        <v>1</v>
      </c>
      <c r="R234" s="154">
        <f t="shared" si="72"/>
        <v>0.19</v>
      </c>
      <c r="S234" s="154">
        <v>0</v>
      </c>
      <c r="T234" s="155">
        <f t="shared" si="7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6" t="s">
        <v>266</v>
      </c>
      <c r="AT234" s="156" t="s">
        <v>304</v>
      </c>
      <c r="AU234" s="156" t="s">
        <v>142</v>
      </c>
      <c r="AY234" s="14" t="s">
        <v>135</v>
      </c>
      <c r="BE234" s="157">
        <f t="shared" si="74"/>
        <v>0</v>
      </c>
      <c r="BF234" s="157">
        <f t="shared" si="75"/>
        <v>0</v>
      </c>
      <c r="BG234" s="157">
        <f t="shared" si="76"/>
        <v>0</v>
      </c>
      <c r="BH234" s="157">
        <f t="shared" si="77"/>
        <v>0</v>
      </c>
      <c r="BI234" s="157">
        <f t="shared" si="78"/>
        <v>0</v>
      </c>
      <c r="BJ234" s="14" t="s">
        <v>142</v>
      </c>
      <c r="BK234" s="157">
        <f t="shared" si="79"/>
        <v>0</v>
      </c>
      <c r="BL234" s="14" t="s">
        <v>141</v>
      </c>
      <c r="BM234" s="156" t="s">
        <v>501</v>
      </c>
    </row>
    <row r="235" spans="1:65" s="2" customFormat="1" ht="37.950000000000003" customHeight="1">
      <c r="A235" s="26"/>
      <c r="B235" s="144"/>
      <c r="C235" s="145" t="s">
        <v>502</v>
      </c>
      <c r="D235" s="145" t="s">
        <v>137</v>
      </c>
      <c r="E235" s="146" t="s">
        <v>503</v>
      </c>
      <c r="F235" s="147" t="s">
        <v>504</v>
      </c>
      <c r="G235" s="148" t="s">
        <v>151</v>
      </c>
      <c r="H235" s="149">
        <v>29.64</v>
      </c>
      <c r="I235" s="149"/>
      <c r="J235" s="150">
        <f t="shared" si="70"/>
        <v>0</v>
      </c>
      <c r="K235" s="151"/>
      <c r="L235" s="27"/>
      <c r="M235" s="152" t="s">
        <v>1</v>
      </c>
      <c r="N235" s="153" t="s">
        <v>38</v>
      </c>
      <c r="O235" s="154">
        <v>0.25337999999999999</v>
      </c>
      <c r="P235" s="154">
        <f t="shared" si="71"/>
        <v>7.5101832000000002</v>
      </c>
      <c r="Q235" s="154">
        <v>3.5000000000000001E-3</v>
      </c>
      <c r="R235" s="154">
        <f t="shared" si="72"/>
        <v>0.10374</v>
      </c>
      <c r="S235" s="154">
        <v>0</v>
      </c>
      <c r="T235" s="155">
        <f t="shared" si="7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6" t="s">
        <v>141</v>
      </c>
      <c r="AT235" s="156" t="s">
        <v>137</v>
      </c>
      <c r="AU235" s="156" t="s">
        <v>142</v>
      </c>
      <c r="AY235" s="14" t="s">
        <v>135</v>
      </c>
      <c r="BE235" s="157">
        <f t="shared" si="74"/>
        <v>0</v>
      </c>
      <c r="BF235" s="157">
        <f t="shared" si="75"/>
        <v>0</v>
      </c>
      <c r="BG235" s="157">
        <f t="shared" si="76"/>
        <v>0</v>
      </c>
      <c r="BH235" s="157">
        <f t="shared" si="77"/>
        <v>0</v>
      </c>
      <c r="BI235" s="157">
        <f t="shared" si="78"/>
        <v>0</v>
      </c>
      <c r="BJ235" s="14" t="s">
        <v>142</v>
      </c>
      <c r="BK235" s="157">
        <f t="shared" si="79"/>
        <v>0</v>
      </c>
      <c r="BL235" s="14" t="s">
        <v>141</v>
      </c>
      <c r="BM235" s="156" t="s">
        <v>505</v>
      </c>
    </row>
    <row r="236" spans="1:65" s="2" customFormat="1" ht="24.15" customHeight="1">
      <c r="A236" s="26"/>
      <c r="B236" s="144"/>
      <c r="C236" s="145" t="s">
        <v>506</v>
      </c>
      <c r="D236" s="145" t="s">
        <v>137</v>
      </c>
      <c r="E236" s="146" t="s">
        <v>507</v>
      </c>
      <c r="F236" s="147" t="s">
        <v>508</v>
      </c>
      <c r="G236" s="148" t="s">
        <v>151</v>
      </c>
      <c r="H236" s="149">
        <v>128.68799999999999</v>
      </c>
      <c r="I236" s="149"/>
      <c r="J236" s="150">
        <f t="shared" si="70"/>
        <v>0</v>
      </c>
      <c r="K236" s="151"/>
      <c r="L236" s="27"/>
      <c r="M236" s="152" t="s">
        <v>1</v>
      </c>
      <c r="N236" s="153" t="s">
        <v>38</v>
      </c>
      <c r="O236" s="154">
        <v>0.1653</v>
      </c>
      <c r="P236" s="154">
        <f t="shared" si="71"/>
        <v>21.272126399999998</v>
      </c>
      <c r="Q236" s="154">
        <v>8.0000000000000007E-5</v>
      </c>
      <c r="R236" s="154">
        <f t="shared" si="72"/>
        <v>1.029504E-2</v>
      </c>
      <c r="S236" s="154">
        <v>0</v>
      </c>
      <c r="T236" s="155">
        <f t="shared" si="7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6" t="s">
        <v>141</v>
      </c>
      <c r="AT236" s="156" t="s">
        <v>137</v>
      </c>
      <c r="AU236" s="156" t="s">
        <v>142</v>
      </c>
      <c r="AY236" s="14" t="s">
        <v>135</v>
      </c>
      <c r="BE236" s="157">
        <f t="shared" si="74"/>
        <v>0</v>
      </c>
      <c r="BF236" s="157">
        <f t="shared" si="75"/>
        <v>0</v>
      </c>
      <c r="BG236" s="157">
        <f t="shared" si="76"/>
        <v>0</v>
      </c>
      <c r="BH236" s="157">
        <f t="shared" si="77"/>
        <v>0</v>
      </c>
      <c r="BI236" s="157">
        <f t="shared" si="78"/>
        <v>0</v>
      </c>
      <c r="BJ236" s="14" t="s">
        <v>142</v>
      </c>
      <c r="BK236" s="157">
        <f t="shared" si="79"/>
        <v>0</v>
      </c>
      <c r="BL236" s="14" t="s">
        <v>141</v>
      </c>
      <c r="BM236" s="156" t="s">
        <v>509</v>
      </c>
    </row>
    <row r="237" spans="1:65" s="2" customFormat="1" ht="37.950000000000003" customHeight="1">
      <c r="A237" s="26"/>
      <c r="B237" s="144"/>
      <c r="C237" s="158" t="s">
        <v>510</v>
      </c>
      <c r="D237" s="158" t="s">
        <v>304</v>
      </c>
      <c r="E237" s="159" t="s">
        <v>511</v>
      </c>
      <c r="F237" s="160" t="s">
        <v>512</v>
      </c>
      <c r="G237" s="161" t="s">
        <v>151</v>
      </c>
      <c r="H237" s="162">
        <v>147.99100000000001</v>
      </c>
      <c r="I237" s="162"/>
      <c r="J237" s="163">
        <f t="shared" si="70"/>
        <v>0</v>
      </c>
      <c r="K237" s="164"/>
      <c r="L237" s="165"/>
      <c r="M237" s="166" t="s">
        <v>1</v>
      </c>
      <c r="N237" s="167" t="s">
        <v>38</v>
      </c>
      <c r="O237" s="154">
        <v>0</v>
      </c>
      <c r="P237" s="154">
        <f t="shared" si="71"/>
        <v>0</v>
      </c>
      <c r="Q237" s="154">
        <v>2E-3</v>
      </c>
      <c r="R237" s="154">
        <f t="shared" si="72"/>
        <v>0.29598200000000002</v>
      </c>
      <c r="S237" s="154">
        <v>0</v>
      </c>
      <c r="T237" s="155">
        <f t="shared" si="7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6" t="s">
        <v>266</v>
      </c>
      <c r="AT237" s="156" t="s">
        <v>304</v>
      </c>
      <c r="AU237" s="156" t="s">
        <v>142</v>
      </c>
      <c r="AY237" s="14" t="s">
        <v>135</v>
      </c>
      <c r="BE237" s="157">
        <f t="shared" si="74"/>
        <v>0</v>
      </c>
      <c r="BF237" s="157">
        <f t="shared" si="75"/>
        <v>0</v>
      </c>
      <c r="BG237" s="157">
        <f t="shared" si="76"/>
        <v>0</v>
      </c>
      <c r="BH237" s="157">
        <f t="shared" si="77"/>
        <v>0</v>
      </c>
      <c r="BI237" s="157">
        <f t="shared" si="78"/>
        <v>0</v>
      </c>
      <c r="BJ237" s="14" t="s">
        <v>142</v>
      </c>
      <c r="BK237" s="157">
        <f t="shared" si="79"/>
        <v>0</v>
      </c>
      <c r="BL237" s="14" t="s">
        <v>141</v>
      </c>
      <c r="BM237" s="156" t="s">
        <v>513</v>
      </c>
    </row>
    <row r="238" spans="1:65" s="2" customFormat="1" ht="24.15" customHeight="1">
      <c r="A238" s="26"/>
      <c r="B238" s="144"/>
      <c r="C238" s="145" t="s">
        <v>514</v>
      </c>
      <c r="D238" s="145" t="s">
        <v>137</v>
      </c>
      <c r="E238" s="146" t="s">
        <v>515</v>
      </c>
      <c r="F238" s="147" t="s">
        <v>516</v>
      </c>
      <c r="G238" s="148" t="s">
        <v>151</v>
      </c>
      <c r="H238" s="149">
        <v>678.25800000000004</v>
      </c>
      <c r="I238" s="149"/>
      <c r="J238" s="150">
        <f t="shared" si="70"/>
        <v>0</v>
      </c>
      <c r="K238" s="151"/>
      <c r="L238" s="27"/>
      <c r="M238" s="152" t="s">
        <v>1</v>
      </c>
      <c r="N238" s="153" t="s">
        <v>38</v>
      </c>
      <c r="O238" s="154">
        <v>0</v>
      </c>
      <c r="P238" s="154">
        <f t="shared" si="71"/>
        <v>0</v>
      </c>
      <c r="Q238" s="154">
        <v>5.4000000000000001E-4</v>
      </c>
      <c r="R238" s="154">
        <f t="shared" si="72"/>
        <v>0.36625932</v>
      </c>
      <c r="S238" s="154">
        <v>0</v>
      </c>
      <c r="T238" s="155">
        <f t="shared" si="7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6" t="s">
        <v>141</v>
      </c>
      <c r="AT238" s="156" t="s">
        <v>137</v>
      </c>
      <c r="AU238" s="156" t="s">
        <v>142</v>
      </c>
      <c r="AY238" s="14" t="s">
        <v>135</v>
      </c>
      <c r="BE238" s="157">
        <f t="shared" si="74"/>
        <v>0</v>
      </c>
      <c r="BF238" s="157">
        <f t="shared" si="75"/>
        <v>0</v>
      </c>
      <c r="BG238" s="157">
        <f t="shared" si="76"/>
        <v>0</v>
      </c>
      <c r="BH238" s="157">
        <f t="shared" si="77"/>
        <v>0</v>
      </c>
      <c r="BI238" s="157">
        <f t="shared" si="78"/>
        <v>0</v>
      </c>
      <c r="BJ238" s="14" t="s">
        <v>142</v>
      </c>
      <c r="BK238" s="157">
        <f t="shared" si="79"/>
        <v>0</v>
      </c>
      <c r="BL238" s="14" t="s">
        <v>141</v>
      </c>
      <c r="BM238" s="156" t="s">
        <v>517</v>
      </c>
    </row>
    <row r="239" spans="1:65" s="2" customFormat="1" ht="24.15" customHeight="1">
      <c r="A239" s="26"/>
      <c r="B239" s="144"/>
      <c r="C239" s="145" t="s">
        <v>518</v>
      </c>
      <c r="D239" s="145" t="s">
        <v>137</v>
      </c>
      <c r="E239" s="146" t="s">
        <v>519</v>
      </c>
      <c r="F239" s="147" t="s">
        <v>520</v>
      </c>
      <c r="G239" s="148" t="s">
        <v>151</v>
      </c>
      <c r="H239" s="149">
        <v>80.430000000000007</v>
      </c>
      <c r="I239" s="149"/>
      <c r="J239" s="150">
        <f t="shared" si="70"/>
        <v>0</v>
      </c>
      <c r="K239" s="151"/>
      <c r="L239" s="27"/>
      <c r="M239" s="152" t="s">
        <v>1</v>
      </c>
      <c r="N239" s="153" t="s">
        <v>38</v>
      </c>
      <c r="O239" s="154">
        <v>0</v>
      </c>
      <c r="P239" s="154">
        <f t="shared" si="71"/>
        <v>0</v>
      </c>
      <c r="Q239" s="154">
        <v>5.4000000000000001E-4</v>
      </c>
      <c r="R239" s="154">
        <f t="shared" si="72"/>
        <v>4.3432200000000004E-2</v>
      </c>
      <c r="S239" s="154">
        <v>0</v>
      </c>
      <c r="T239" s="155">
        <f t="shared" si="7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6" t="s">
        <v>141</v>
      </c>
      <c r="AT239" s="156" t="s">
        <v>137</v>
      </c>
      <c r="AU239" s="156" t="s">
        <v>142</v>
      </c>
      <c r="AY239" s="14" t="s">
        <v>135</v>
      </c>
      <c r="BE239" s="157">
        <f t="shared" si="74"/>
        <v>0</v>
      </c>
      <c r="BF239" s="157">
        <f t="shared" si="75"/>
        <v>0</v>
      </c>
      <c r="BG239" s="157">
        <f t="shared" si="76"/>
        <v>0</v>
      </c>
      <c r="BH239" s="157">
        <f t="shared" si="77"/>
        <v>0</v>
      </c>
      <c r="BI239" s="157">
        <f t="shared" si="78"/>
        <v>0</v>
      </c>
      <c r="BJ239" s="14" t="s">
        <v>142</v>
      </c>
      <c r="BK239" s="157">
        <f t="shared" si="79"/>
        <v>0</v>
      </c>
      <c r="BL239" s="14" t="s">
        <v>141</v>
      </c>
      <c r="BM239" s="156" t="s">
        <v>521</v>
      </c>
    </row>
    <row r="240" spans="1:65" s="2" customFormat="1" ht="24.15" customHeight="1">
      <c r="A240" s="26"/>
      <c r="B240" s="144"/>
      <c r="C240" s="158" t="s">
        <v>522</v>
      </c>
      <c r="D240" s="158" t="s">
        <v>304</v>
      </c>
      <c r="E240" s="159" t="s">
        <v>523</v>
      </c>
      <c r="F240" s="160" t="s">
        <v>524</v>
      </c>
      <c r="G240" s="161" t="s">
        <v>151</v>
      </c>
      <c r="H240" s="162">
        <v>876.51300000000003</v>
      </c>
      <c r="I240" s="162"/>
      <c r="J240" s="163">
        <f t="shared" si="70"/>
        <v>0</v>
      </c>
      <c r="K240" s="164"/>
      <c r="L240" s="165"/>
      <c r="M240" s="166" t="s">
        <v>1</v>
      </c>
      <c r="N240" s="167" t="s">
        <v>38</v>
      </c>
      <c r="O240" s="154">
        <v>0</v>
      </c>
      <c r="P240" s="154">
        <f t="shared" si="71"/>
        <v>0</v>
      </c>
      <c r="Q240" s="154">
        <v>4.4999999999999997E-3</v>
      </c>
      <c r="R240" s="154">
        <f t="shared" si="72"/>
        <v>3.9443085</v>
      </c>
      <c r="S240" s="154">
        <v>0</v>
      </c>
      <c r="T240" s="155">
        <f t="shared" si="7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6" t="s">
        <v>266</v>
      </c>
      <c r="AT240" s="156" t="s">
        <v>304</v>
      </c>
      <c r="AU240" s="156" t="s">
        <v>142</v>
      </c>
      <c r="AY240" s="14" t="s">
        <v>135</v>
      </c>
      <c r="BE240" s="157">
        <f t="shared" si="74"/>
        <v>0</v>
      </c>
      <c r="BF240" s="157">
        <f t="shared" si="75"/>
        <v>0</v>
      </c>
      <c r="BG240" s="157">
        <f t="shared" si="76"/>
        <v>0</v>
      </c>
      <c r="BH240" s="157">
        <f t="shared" si="77"/>
        <v>0</v>
      </c>
      <c r="BI240" s="157">
        <f t="shared" si="78"/>
        <v>0</v>
      </c>
      <c r="BJ240" s="14" t="s">
        <v>142</v>
      </c>
      <c r="BK240" s="157">
        <f t="shared" si="79"/>
        <v>0</v>
      </c>
      <c r="BL240" s="14" t="s">
        <v>141</v>
      </c>
      <c r="BM240" s="156" t="s">
        <v>525</v>
      </c>
    </row>
    <row r="241" spans="1:65" s="2" customFormat="1" ht="24.15" customHeight="1">
      <c r="A241" s="26"/>
      <c r="B241" s="144"/>
      <c r="C241" s="145" t="s">
        <v>526</v>
      </c>
      <c r="D241" s="145" t="s">
        <v>137</v>
      </c>
      <c r="E241" s="146" t="s">
        <v>527</v>
      </c>
      <c r="F241" s="147" t="s">
        <v>528</v>
      </c>
      <c r="G241" s="148" t="s">
        <v>151</v>
      </c>
      <c r="H241" s="149">
        <v>29.06</v>
      </c>
      <c r="I241" s="149"/>
      <c r="J241" s="150">
        <f t="shared" si="70"/>
        <v>0</v>
      </c>
      <c r="K241" s="151"/>
      <c r="L241" s="27"/>
      <c r="M241" s="152" t="s">
        <v>1</v>
      </c>
      <c r="N241" s="153" t="s">
        <v>38</v>
      </c>
      <c r="O241" s="154">
        <v>0.14099999999999999</v>
      </c>
      <c r="P241" s="154">
        <f t="shared" si="71"/>
        <v>4.097459999999999</v>
      </c>
      <c r="Q241" s="154">
        <v>1.42E-3</v>
      </c>
      <c r="R241" s="154">
        <f t="shared" si="72"/>
        <v>4.1265200000000002E-2</v>
      </c>
      <c r="S241" s="154">
        <v>0</v>
      </c>
      <c r="T241" s="155">
        <f t="shared" si="7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6" t="s">
        <v>141</v>
      </c>
      <c r="AT241" s="156" t="s">
        <v>137</v>
      </c>
      <c r="AU241" s="156" t="s">
        <v>142</v>
      </c>
      <c r="AY241" s="14" t="s">
        <v>135</v>
      </c>
      <c r="BE241" s="157">
        <f t="shared" si="74"/>
        <v>0</v>
      </c>
      <c r="BF241" s="157">
        <f t="shared" si="75"/>
        <v>0</v>
      </c>
      <c r="BG241" s="157">
        <f t="shared" si="76"/>
        <v>0</v>
      </c>
      <c r="BH241" s="157">
        <f t="shared" si="77"/>
        <v>0</v>
      </c>
      <c r="BI241" s="157">
        <f t="shared" si="78"/>
        <v>0</v>
      </c>
      <c r="BJ241" s="14" t="s">
        <v>142</v>
      </c>
      <c r="BK241" s="157">
        <f t="shared" si="79"/>
        <v>0</v>
      </c>
      <c r="BL241" s="14" t="s">
        <v>141</v>
      </c>
      <c r="BM241" s="156" t="s">
        <v>529</v>
      </c>
    </row>
    <row r="242" spans="1:65" s="2" customFormat="1" ht="24.15" customHeight="1">
      <c r="A242" s="26"/>
      <c r="B242" s="144"/>
      <c r="C242" s="145" t="s">
        <v>530</v>
      </c>
      <c r="D242" s="145" t="s">
        <v>137</v>
      </c>
      <c r="E242" s="146" t="s">
        <v>531</v>
      </c>
      <c r="F242" s="147" t="s">
        <v>532</v>
      </c>
      <c r="G242" s="148" t="s">
        <v>151</v>
      </c>
      <c r="H242" s="149">
        <v>95.128</v>
      </c>
      <c r="I242" s="149"/>
      <c r="J242" s="150">
        <f t="shared" si="70"/>
        <v>0</v>
      </c>
      <c r="K242" s="151"/>
      <c r="L242" s="27"/>
      <c r="M242" s="152" t="s">
        <v>1</v>
      </c>
      <c r="N242" s="153" t="s">
        <v>38</v>
      </c>
      <c r="O242" s="154">
        <v>0.20200000000000001</v>
      </c>
      <c r="P242" s="154">
        <f t="shared" si="71"/>
        <v>19.215856000000002</v>
      </c>
      <c r="Q242" s="154">
        <v>1.5499999999999999E-3</v>
      </c>
      <c r="R242" s="154">
        <f t="shared" si="72"/>
        <v>0.14744840000000001</v>
      </c>
      <c r="S242" s="154">
        <v>0</v>
      </c>
      <c r="T242" s="155">
        <f t="shared" si="7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6" t="s">
        <v>141</v>
      </c>
      <c r="AT242" s="156" t="s">
        <v>137</v>
      </c>
      <c r="AU242" s="156" t="s">
        <v>142</v>
      </c>
      <c r="AY242" s="14" t="s">
        <v>135</v>
      </c>
      <c r="BE242" s="157">
        <f t="shared" si="74"/>
        <v>0</v>
      </c>
      <c r="BF242" s="157">
        <f t="shared" si="75"/>
        <v>0</v>
      </c>
      <c r="BG242" s="157">
        <f t="shared" si="76"/>
        <v>0</v>
      </c>
      <c r="BH242" s="157">
        <f t="shared" si="77"/>
        <v>0</v>
      </c>
      <c r="BI242" s="157">
        <f t="shared" si="78"/>
        <v>0</v>
      </c>
      <c r="BJ242" s="14" t="s">
        <v>142</v>
      </c>
      <c r="BK242" s="157">
        <f t="shared" si="79"/>
        <v>0</v>
      </c>
      <c r="BL242" s="14" t="s">
        <v>141</v>
      </c>
      <c r="BM242" s="156" t="s">
        <v>533</v>
      </c>
    </row>
    <row r="243" spans="1:65" s="2" customFormat="1" ht="24.15" customHeight="1">
      <c r="A243" s="26"/>
      <c r="B243" s="144"/>
      <c r="C243" s="145" t="s">
        <v>534</v>
      </c>
      <c r="D243" s="145" t="s">
        <v>137</v>
      </c>
      <c r="E243" s="146" t="s">
        <v>535</v>
      </c>
      <c r="F243" s="147" t="s">
        <v>536</v>
      </c>
      <c r="G243" s="148" t="s">
        <v>537</v>
      </c>
      <c r="H243" s="149">
        <v>113.218</v>
      </c>
      <c r="I243" s="149"/>
      <c r="J243" s="150">
        <f t="shared" si="70"/>
        <v>0</v>
      </c>
      <c r="K243" s="151"/>
      <c r="L243" s="27"/>
      <c r="M243" s="152" t="s">
        <v>1</v>
      </c>
      <c r="N243" s="153" t="s">
        <v>38</v>
      </c>
      <c r="O243" s="154">
        <v>0</v>
      </c>
      <c r="P243" s="154">
        <f t="shared" si="71"/>
        <v>0</v>
      </c>
      <c r="Q243" s="154">
        <v>0</v>
      </c>
      <c r="R243" s="154">
        <f t="shared" si="72"/>
        <v>0</v>
      </c>
      <c r="S243" s="154">
        <v>0</v>
      </c>
      <c r="T243" s="155">
        <f t="shared" si="7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6" t="s">
        <v>141</v>
      </c>
      <c r="AT243" s="156" t="s">
        <v>137</v>
      </c>
      <c r="AU243" s="156" t="s">
        <v>142</v>
      </c>
      <c r="AY243" s="14" t="s">
        <v>135</v>
      </c>
      <c r="BE243" s="157">
        <f t="shared" si="74"/>
        <v>0</v>
      </c>
      <c r="BF243" s="157">
        <f t="shared" si="75"/>
        <v>0</v>
      </c>
      <c r="BG243" s="157">
        <f t="shared" si="76"/>
        <v>0</v>
      </c>
      <c r="BH243" s="157">
        <f t="shared" si="77"/>
        <v>0</v>
      </c>
      <c r="BI243" s="157">
        <f t="shared" si="78"/>
        <v>0</v>
      </c>
      <c r="BJ243" s="14" t="s">
        <v>142</v>
      </c>
      <c r="BK243" s="157">
        <f t="shared" si="79"/>
        <v>0</v>
      </c>
      <c r="BL243" s="14" t="s">
        <v>141</v>
      </c>
      <c r="BM243" s="156" t="s">
        <v>538</v>
      </c>
    </row>
    <row r="244" spans="1:65" s="12" customFormat="1" ht="22.95" customHeight="1">
      <c r="B244" s="132"/>
      <c r="D244" s="133" t="s">
        <v>70</v>
      </c>
      <c r="E244" s="142" t="s">
        <v>539</v>
      </c>
      <c r="F244" s="142" t="s">
        <v>540</v>
      </c>
      <c r="J244" s="143">
        <f>BK244</f>
        <v>0</v>
      </c>
      <c r="L244" s="132"/>
      <c r="M244" s="136"/>
      <c r="N244" s="137"/>
      <c r="O244" s="137"/>
      <c r="P244" s="138">
        <f>SUM(P245:P256)</f>
        <v>109.68130074</v>
      </c>
      <c r="Q244" s="137"/>
      <c r="R244" s="138">
        <f>SUM(R245:R256)</f>
        <v>2.5898670999999998</v>
      </c>
      <c r="S244" s="137"/>
      <c r="T244" s="139">
        <f>SUM(T245:T256)</f>
        <v>0</v>
      </c>
      <c r="AR244" s="133" t="s">
        <v>142</v>
      </c>
      <c r="AT244" s="140" t="s">
        <v>70</v>
      </c>
      <c r="AU244" s="140" t="s">
        <v>79</v>
      </c>
      <c r="AY244" s="133" t="s">
        <v>135</v>
      </c>
      <c r="BK244" s="141">
        <f>SUM(BK245:BK256)</f>
        <v>0</v>
      </c>
    </row>
    <row r="245" spans="1:65" s="2" customFormat="1" ht="21.75" customHeight="1">
      <c r="A245" s="26"/>
      <c r="B245" s="144"/>
      <c r="C245" s="145" t="s">
        <v>541</v>
      </c>
      <c r="D245" s="145" t="s">
        <v>137</v>
      </c>
      <c r="E245" s="146" t="s">
        <v>542</v>
      </c>
      <c r="F245" s="147" t="s">
        <v>543</v>
      </c>
      <c r="G245" s="148" t="s">
        <v>151</v>
      </c>
      <c r="H245" s="149">
        <v>310.58699999999999</v>
      </c>
      <c r="I245" s="149"/>
      <c r="J245" s="150">
        <f t="shared" ref="J245:J256" si="80">ROUND(I245*H245,2)</f>
        <v>0</v>
      </c>
      <c r="K245" s="151"/>
      <c r="L245" s="27"/>
      <c r="M245" s="152" t="s">
        <v>1</v>
      </c>
      <c r="N245" s="153" t="s">
        <v>38</v>
      </c>
      <c r="O245" s="154">
        <v>4.002E-2</v>
      </c>
      <c r="P245" s="154">
        <f t="shared" ref="P245:P256" si="81">O245*H245</f>
        <v>12.429691739999999</v>
      </c>
      <c r="Q245" s="154">
        <v>0</v>
      </c>
      <c r="R245" s="154">
        <f t="shared" ref="R245:R256" si="82">Q245*H245</f>
        <v>0</v>
      </c>
      <c r="S245" s="154">
        <v>0</v>
      </c>
      <c r="T245" s="155">
        <f t="shared" ref="T245:T256" si="83"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6" t="s">
        <v>141</v>
      </c>
      <c r="AT245" s="156" t="s">
        <v>137</v>
      </c>
      <c r="AU245" s="156" t="s">
        <v>142</v>
      </c>
      <c r="AY245" s="14" t="s">
        <v>135</v>
      </c>
      <c r="BE245" s="157">
        <f t="shared" ref="BE245:BE256" si="84">IF(N245="základná",J245,0)</f>
        <v>0</v>
      </c>
      <c r="BF245" s="157">
        <f t="shared" ref="BF245:BF256" si="85">IF(N245="znížená",J245,0)</f>
        <v>0</v>
      </c>
      <c r="BG245" s="157">
        <f t="shared" ref="BG245:BG256" si="86">IF(N245="zákl. prenesená",J245,0)</f>
        <v>0</v>
      </c>
      <c r="BH245" s="157">
        <f t="shared" ref="BH245:BH256" si="87">IF(N245="zníž. prenesená",J245,0)</f>
        <v>0</v>
      </c>
      <c r="BI245" s="157">
        <f t="shared" ref="BI245:BI256" si="88">IF(N245="nulová",J245,0)</f>
        <v>0</v>
      </c>
      <c r="BJ245" s="14" t="s">
        <v>142</v>
      </c>
      <c r="BK245" s="157">
        <f t="shared" ref="BK245:BK256" si="89">ROUND(I245*H245,2)</f>
        <v>0</v>
      </c>
      <c r="BL245" s="14" t="s">
        <v>141</v>
      </c>
      <c r="BM245" s="156" t="s">
        <v>544</v>
      </c>
    </row>
    <row r="246" spans="1:65" s="2" customFormat="1" ht="33" customHeight="1">
      <c r="A246" s="26"/>
      <c r="B246" s="144"/>
      <c r="C246" s="158" t="s">
        <v>545</v>
      </c>
      <c r="D246" s="158" t="s">
        <v>304</v>
      </c>
      <c r="E246" s="159" t="s">
        <v>546</v>
      </c>
      <c r="F246" s="160" t="s">
        <v>547</v>
      </c>
      <c r="G246" s="161" t="s">
        <v>151</v>
      </c>
      <c r="H246" s="162">
        <v>357.17500000000001</v>
      </c>
      <c r="I246" s="162"/>
      <c r="J246" s="163">
        <f t="shared" si="80"/>
        <v>0</v>
      </c>
      <c r="K246" s="164"/>
      <c r="L246" s="165"/>
      <c r="M246" s="166" t="s">
        <v>1</v>
      </c>
      <c r="N246" s="167" t="s">
        <v>38</v>
      </c>
      <c r="O246" s="154">
        <v>0</v>
      </c>
      <c r="P246" s="154">
        <f t="shared" si="81"/>
        <v>0</v>
      </c>
      <c r="Q246" s="154">
        <v>3.0000000000000001E-3</v>
      </c>
      <c r="R246" s="154">
        <f t="shared" si="82"/>
        <v>1.0715250000000001</v>
      </c>
      <c r="S246" s="154">
        <v>0</v>
      </c>
      <c r="T246" s="155">
        <f t="shared" si="8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6" t="s">
        <v>266</v>
      </c>
      <c r="AT246" s="156" t="s">
        <v>304</v>
      </c>
      <c r="AU246" s="156" t="s">
        <v>142</v>
      </c>
      <c r="AY246" s="14" t="s">
        <v>135</v>
      </c>
      <c r="BE246" s="157">
        <f t="shared" si="84"/>
        <v>0</v>
      </c>
      <c r="BF246" s="157">
        <f t="shared" si="85"/>
        <v>0</v>
      </c>
      <c r="BG246" s="157">
        <f t="shared" si="86"/>
        <v>0</v>
      </c>
      <c r="BH246" s="157">
        <f t="shared" si="87"/>
        <v>0</v>
      </c>
      <c r="BI246" s="157">
        <f t="shared" si="88"/>
        <v>0</v>
      </c>
      <c r="BJ246" s="14" t="s">
        <v>142</v>
      </c>
      <c r="BK246" s="157">
        <f t="shared" si="89"/>
        <v>0</v>
      </c>
      <c r="BL246" s="14" t="s">
        <v>141</v>
      </c>
      <c r="BM246" s="156" t="s">
        <v>548</v>
      </c>
    </row>
    <row r="247" spans="1:65" s="2" customFormat="1" ht="16.5" customHeight="1">
      <c r="A247" s="26"/>
      <c r="B247" s="144"/>
      <c r="C247" s="145" t="s">
        <v>480</v>
      </c>
      <c r="D247" s="145" t="s">
        <v>137</v>
      </c>
      <c r="E247" s="146" t="s">
        <v>549</v>
      </c>
      <c r="F247" s="147" t="s">
        <v>550</v>
      </c>
      <c r="G247" s="148" t="s">
        <v>151</v>
      </c>
      <c r="H247" s="149">
        <v>310.58699999999999</v>
      </c>
      <c r="I247" s="149"/>
      <c r="J247" s="150">
        <f t="shared" si="80"/>
        <v>0</v>
      </c>
      <c r="K247" s="151"/>
      <c r="L247" s="27"/>
      <c r="M247" s="152" t="s">
        <v>1</v>
      </c>
      <c r="N247" s="153" t="s">
        <v>38</v>
      </c>
      <c r="O247" s="154">
        <v>0</v>
      </c>
      <c r="P247" s="154">
        <f t="shared" si="81"/>
        <v>0</v>
      </c>
      <c r="Q247" s="154">
        <v>0</v>
      </c>
      <c r="R247" s="154">
        <f t="shared" si="82"/>
        <v>0</v>
      </c>
      <c r="S247" s="154">
        <v>0</v>
      </c>
      <c r="T247" s="155">
        <f t="shared" si="8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6" t="s">
        <v>141</v>
      </c>
      <c r="AT247" s="156" t="s">
        <v>137</v>
      </c>
      <c r="AU247" s="156" t="s">
        <v>142</v>
      </c>
      <c r="AY247" s="14" t="s">
        <v>135</v>
      </c>
      <c r="BE247" s="157">
        <f t="shared" si="84"/>
        <v>0</v>
      </c>
      <c r="BF247" s="157">
        <f t="shared" si="85"/>
        <v>0</v>
      </c>
      <c r="BG247" s="157">
        <f t="shared" si="86"/>
        <v>0</v>
      </c>
      <c r="BH247" s="157">
        <f t="shared" si="87"/>
        <v>0</v>
      </c>
      <c r="BI247" s="157">
        <f t="shared" si="88"/>
        <v>0</v>
      </c>
      <c r="BJ247" s="14" t="s">
        <v>142</v>
      </c>
      <c r="BK247" s="157">
        <f t="shared" si="89"/>
        <v>0</v>
      </c>
      <c r="BL247" s="14" t="s">
        <v>141</v>
      </c>
      <c r="BM247" s="156" t="s">
        <v>551</v>
      </c>
    </row>
    <row r="248" spans="1:65" s="2" customFormat="1" ht="37.950000000000003" customHeight="1">
      <c r="A248" s="26"/>
      <c r="B248" s="144"/>
      <c r="C248" s="145" t="s">
        <v>552</v>
      </c>
      <c r="D248" s="145" t="s">
        <v>137</v>
      </c>
      <c r="E248" s="146" t="s">
        <v>553</v>
      </c>
      <c r="F248" s="147" t="s">
        <v>554</v>
      </c>
      <c r="G248" s="148" t="s">
        <v>151</v>
      </c>
      <c r="H248" s="149">
        <v>357.17500000000001</v>
      </c>
      <c r="I248" s="149"/>
      <c r="J248" s="150">
        <f t="shared" si="80"/>
        <v>0</v>
      </c>
      <c r="K248" s="151"/>
      <c r="L248" s="27"/>
      <c r="M248" s="152" t="s">
        <v>1</v>
      </c>
      <c r="N248" s="153" t="s">
        <v>38</v>
      </c>
      <c r="O248" s="154">
        <v>0.24426</v>
      </c>
      <c r="P248" s="154">
        <f t="shared" si="81"/>
        <v>87.243565500000003</v>
      </c>
      <c r="Q248" s="154">
        <v>0</v>
      </c>
      <c r="R248" s="154">
        <f t="shared" si="82"/>
        <v>0</v>
      </c>
      <c r="S248" s="154">
        <v>0</v>
      </c>
      <c r="T248" s="155">
        <f t="shared" si="8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6" t="s">
        <v>141</v>
      </c>
      <c r="AT248" s="156" t="s">
        <v>137</v>
      </c>
      <c r="AU248" s="156" t="s">
        <v>142</v>
      </c>
      <c r="AY248" s="14" t="s">
        <v>135</v>
      </c>
      <c r="BE248" s="157">
        <f t="shared" si="84"/>
        <v>0</v>
      </c>
      <c r="BF248" s="157">
        <f t="shared" si="85"/>
        <v>0</v>
      </c>
      <c r="BG248" s="157">
        <f t="shared" si="86"/>
        <v>0</v>
      </c>
      <c r="BH248" s="157">
        <f t="shared" si="87"/>
        <v>0</v>
      </c>
      <c r="BI248" s="157">
        <f t="shared" si="88"/>
        <v>0</v>
      </c>
      <c r="BJ248" s="14" t="s">
        <v>142</v>
      </c>
      <c r="BK248" s="157">
        <f t="shared" si="89"/>
        <v>0</v>
      </c>
      <c r="BL248" s="14" t="s">
        <v>141</v>
      </c>
      <c r="BM248" s="156" t="s">
        <v>555</v>
      </c>
    </row>
    <row r="249" spans="1:65" s="2" customFormat="1" ht="24.15" customHeight="1">
      <c r="A249" s="26"/>
      <c r="B249" s="144"/>
      <c r="C249" s="158" t="s">
        <v>556</v>
      </c>
      <c r="D249" s="158" t="s">
        <v>304</v>
      </c>
      <c r="E249" s="159" t="s">
        <v>557</v>
      </c>
      <c r="F249" s="160" t="s">
        <v>558</v>
      </c>
      <c r="G249" s="161" t="s">
        <v>151</v>
      </c>
      <c r="H249" s="162">
        <v>410.75099999999998</v>
      </c>
      <c r="I249" s="162"/>
      <c r="J249" s="163">
        <f t="shared" si="80"/>
        <v>0</v>
      </c>
      <c r="K249" s="164"/>
      <c r="L249" s="165"/>
      <c r="M249" s="166" t="s">
        <v>1</v>
      </c>
      <c r="N249" s="167" t="s">
        <v>38</v>
      </c>
      <c r="O249" s="154">
        <v>0</v>
      </c>
      <c r="P249" s="154">
        <f t="shared" si="81"/>
        <v>0</v>
      </c>
      <c r="Q249" s="154">
        <v>1.9E-3</v>
      </c>
      <c r="R249" s="154">
        <f t="shared" si="82"/>
        <v>0.78042689999999992</v>
      </c>
      <c r="S249" s="154">
        <v>0</v>
      </c>
      <c r="T249" s="155">
        <f t="shared" si="8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6" t="s">
        <v>266</v>
      </c>
      <c r="AT249" s="156" t="s">
        <v>304</v>
      </c>
      <c r="AU249" s="156" t="s">
        <v>142</v>
      </c>
      <c r="AY249" s="14" t="s">
        <v>135</v>
      </c>
      <c r="BE249" s="157">
        <f t="shared" si="84"/>
        <v>0</v>
      </c>
      <c r="BF249" s="157">
        <f t="shared" si="85"/>
        <v>0</v>
      </c>
      <c r="BG249" s="157">
        <f t="shared" si="86"/>
        <v>0</v>
      </c>
      <c r="BH249" s="157">
        <f t="shared" si="87"/>
        <v>0</v>
      </c>
      <c r="BI249" s="157">
        <f t="shared" si="88"/>
        <v>0</v>
      </c>
      <c r="BJ249" s="14" t="s">
        <v>142</v>
      </c>
      <c r="BK249" s="157">
        <f t="shared" si="89"/>
        <v>0</v>
      </c>
      <c r="BL249" s="14" t="s">
        <v>141</v>
      </c>
      <c r="BM249" s="156" t="s">
        <v>559</v>
      </c>
    </row>
    <row r="250" spans="1:65" s="2" customFormat="1" ht="21.75" customHeight="1">
      <c r="A250" s="26"/>
      <c r="B250" s="144"/>
      <c r="C250" s="158" t="s">
        <v>560</v>
      </c>
      <c r="D250" s="158" t="s">
        <v>304</v>
      </c>
      <c r="E250" s="159" t="s">
        <v>561</v>
      </c>
      <c r="F250" s="160" t="s">
        <v>562</v>
      </c>
      <c r="G250" s="161" t="s">
        <v>140</v>
      </c>
      <c r="H250" s="162">
        <v>1121.53</v>
      </c>
      <c r="I250" s="162"/>
      <c r="J250" s="163">
        <f t="shared" si="80"/>
        <v>0</v>
      </c>
      <c r="K250" s="164"/>
      <c r="L250" s="165"/>
      <c r="M250" s="166" t="s">
        <v>1</v>
      </c>
      <c r="N250" s="167" t="s">
        <v>38</v>
      </c>
      <c r="O250" s="154">
        <v>0</v>
      </c>
      <c r="P250" s="154">
        <f t="shared" si="81"/>
        <v>0</v>
      </c>
      <c r="Q250" s="154">
        <v>1.4999999999999999E-4</v>
      </c>
      <c r="R250" s="154">
        <f t="shared" si="82"/>
        <v>0.16822949999999998</v>
      </c>
      <c r="S250" s="154">
        <v>0</v>
      </c>
      <c r="T250" s="155">
        <f t="shared" si="8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6" t="s">
        <v>266</v>
      </c>
      <c r="AT250" s="156" t="s">
        <v>304</v>
      </c>
      <c r="AU250" s="156" t="s">
        <v>142</v>
      </c>
      <c r="AY250" s="14" t="s">
        <v>135</v>
      </c>
      <c r="BE250" s="157">
        <f t="shared" si="84"/>
        <v>0</v>
      </c>
      <c r="BF250" s="157">
        <f t="shared" si="85"/>
        <v>0</v>
      </c>
      <c r="BG250" s="157">
        <f t="shared" si="86"/>
        <v>0</v>
      </c>
      <c r="BH250" s="157">
        <f t="shared" si="87"/>
        <v>0</v>
      </c>
      <c r="BI250" s="157">
        <f t="shared" si="88"/>
        <v>0</v>
      </c>
      <c r="BJ250" s="14" t="s">
        <v>142</v>
      </c>
      <c r="BK250" s="157">
        <f t="shared" si="89"/>
        <v>0</v>
      </c>
      <c r="BL250" s="14" t="s">
        <v>141</v>
      </c>
      <c r="BM250" s="156" t="s">
        <v>563</v>
      </c>
    </row>
    <row r="251" spans="1:65" s="2" customFormat="1" ht="24.15" customHeight="1">
      <c r="A251" s="26"/>
      <c r="B251" s="144"/>
      <c r="C251" s="158" t="s">
        <v>564</v>
      </c>
      <c r="D251" s="158" t="s">
        <v>304</v>
      </c>
      <c r="E251" s="159" t="s">
        <v>565</v>
      </c>
      <c r="F251" s="160" t="s">
        <v>566</v>
      </c>
      <c r="G251" s="161" t="s">
        <v>414</v>
      </c>
      <c r="H251" s="162">
        <v>87.4</v>
      </c>
      <c r="I251" s="162"/>
      <c r="J251" s="163">
        <f t="shared" si="80"/>
        <v>0</v>
      </c>
      <c r="K251" s="164"/>
      <c r="L251" s="165"/>
      <c r="M251" s="166" t="s">
        <v>1</v>
      </c>
      <c r="N251" s="167" t="s">
        <v>38</v>
      </c>
      <c r="O251" s="154">
        <v>0</v>
      </c>
      <c r="P251" s="154">
        <f t="shared" si="81"/>
        <v>0</v>
      </c>
      <c r="Q251" s="154">
        <v>2.9999999999999997E-4</v>
      </c>
      <c r="R251" s="154">
        <f t="shared" si="82"/>
        <v>2.622E-2</v>
      </c>
      <c r="S251" s="154">
        <v>0</v>
      </c>
      <c r="T251" s="155">
        <f t="shared" si="8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56" t="s">
        <v>266</v>
      </c>
      <c r="AT251" s="156" t="s">
        <v>304</v>
      </c>
      <c r="AU251" s="156" t="s">
        <v>142</v>
      </c>
      <c r="AY251" s="14" t="s">
        <v>135</v>
      </c>
      <c r="BE251" s="157">
        <f t="shared" si="84"/>
        <v>0</v>
      </c>
      <c r="BF251" s="157">
        <f t="shared" si="85"/>
        <v>0</v>
      </c>
      <c r="BG251" s="157">
        <f t="shared" si="86"/>
        <v>0</v>
      </c>
      <c r="BH251" s="157">
        <f t="shared" si="87"/>
        <v>0</v>
      </c>
      <c r="BI251" s="157">
        <f t="shared" si="88"/>
        <v>0</v>
      </c>
      <c r="BJ251" s="14" t="s">
        <v>142</v>
      </c>
      <c r="BK251" s="157">
        <f t="shared" si="89"/>
        <v>0</v>
      </c>
      <c r="BL251" s="14" t="s">
        <v>141</v>
      </c>
      <c r="BM251" s="156" t="s">
        <v>567</v>
      </c>
    </row>
    <row r="252" spans="1:65" s="2" customFormat="1" ht="24.15" customHeight="1">
      <c r="A252" s="26"/>
      <c r="B252" s="144"/>
      <c r="C252" s="145" t="s">
        <v>568</v>
      </c>
      <c r="D252" s="145" t="s">
        <v>137</v>
      </c>
      <c r="E252" s="146" t="s">
        <v>569</v>
      </c>
      <c r="F252" s="147" t="s">
        <v>570</v>
      </c>
      <c r="G252" s="148" t="s">
        <v>140</v>
      </c>
      <c r="H252" s="149">
        <v>4</v>
      </c>
      <c r="I252" s="149"/>
      <c r="J252" s="150">
        <f t="shared" si="80"/>
        <v>0</v>
      </c>
      <c r="K252" s="151"/>
      <c r="L252" s="27"/>
      <c r="M252" s="152" t="s">
        <v>1</v>
      </c>
      <c r="N252" s="153" t="s">
        <v>38</v>
      </c>
      <c r="O252" s="154">
        <v>0</v>
      </c>
      <c r="P252" s="154">
        <f t="shared" si="81"/>
        <v>0</v>
      </c>
      <c r="Q252" s="154">
        <v>1.3999999999999999E-4</v>
      </c>
      <c r="R252" s="154">
        <f t="shared" si="82"/>
        <v>5.5999999999999995E-4</v>
      </c>
      <c r="S252" s="154">
        <v>0</v>
      </c>
      <c r="T252" s="155">
        <f t="shared" si="8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56" t="s">
        <v>141</v>
      </c>
      <c r="AT252" s="156" t="s">
        <v>137</v>
      </c>
      <c r="AU252" s="156" t="s">
        <v>142</v>
      </c>
      <c r="AY252" s="14" t="s">
        <v>135</v>
      </c>
      <c r="BE252" s="157">
        <f t="shared" si="84"/>
        <v>0</v>
      </c>
      <c r="BF252" s="157">
        <f t="shared" si="85"/>
        <v>0</v>
      </c>
      <c r="BG252" s="157">
        <f t="shared" si="86"/>
        <v>0</v>
      </c>
      <c r="BH252" s="157">
        <f t="shared" si="87"/>
        <v>0</v>
      </c>
      <c r="BI252" s="157">
        <f t="shared" si="88"/>
        <v>0</v>
      </c>
      <c r="BJ252" s="14" t="s">
        <v>142</v>
      </c>
      <c r="BK252" s="157">
        <f t="shared" si="89"/>
        <v>0</v>
      </c>
      <c r="BL252" s="14" t="s">
        <v>141</v>
      </c>
      <c r="BM252" s="156" t="s">
        <v>571</v>
      </c>
    </row>
    <row r="253" spans="1:65" s="2" customFormat="1" ht="24.15" customHeight="1">
      <c r="A253" s="26"/>
      <c r="B253" s="144"/>
      <c r="C253" s="145" t="s">
        <v>572</v>
      </c>
      <c r="D253" s="145" t="s">
        <v>137</v>
      </c>
      <c r="E253" s="146" t="s">
        <v>573</v>
      </c>
      <c r="F253" s="147" t="s">
        <v>574</v>
      </c>
      <c r="G253" s="148" t="s">
        <v>151</v>
      </c>
      <c r="H253" s="149">
        <v>357.17500000000001</v>
      </c>
      <c r="I253" s="149"/>
      <c r="J253" s="150">
        <f t="shared" si="80"/>
        <v>0</v>
      </c>
      <c r="K253" s="151"/>
      <c r="L253" s="27"/>
      <c r="M253" s="152" t="s">
        <v>1</v>
      </c>
      <c r="N253" s="153" t="s">
        <v>38</v>
      </c>
      <c r="O253" s="154">
        <v>2.802E-2</v>
      </c>
      <c r="P253" s="154">
        <f t="shared" si="81"/>
        <v>10.008043499999999</v>
      </c>
      <c r="Q253" s="154">
        <v>0</v>
      </c>
      <c r="R253" s="154">
        <f t="shared" si="82"/>
        <v>0</v>
      </c>
      <c r="S253" s="154">
        <v>0</v>
      </c>
      <c r="T253" s="155">
        <f t="shared" si="8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56" t="s">
        <v>141</v>
      </c>
      <c r="AT253" s="156" t="s">
        <v>137</v>
      </c>
      <c r="AU253" s="156" t="s">
        <v>142</v>
      </c>
      <c r="AY253" s="14" t="s">
        <v>135</v>
      </c>
      <c r="BE253" s="157">
        <f t="shared" si="84"/>
        <v>0</v>
      </c>
      <c r="BF253" s="157">
        <f t="shared" si="85"/>
        <v>0</v>
      </c>
      <c r="BG253" s="157">
        <f t="shared" si="86"/>
        <v>0</v>
      </c>
      <c r="BH253" s="157">
        <f t="shared" si="87"/>
        <v>0</v>
      </c>
      <c r="BI253" s="157">
        <f t="shared" si="88"/>
        <v>0</v>
      </c>
      <c r="BJ253" s="14" t="s">
        <v>142</v>
      </c>
      <c r="BK253" s="157">
        <f t="shared" si="89"/>
        <v>0</v>
      </c>
      <c r="BL253" s="14" t="s">
        <v>141</v>
      </c>
      <c r="BM253" s="156" t="s">
        <v>575</v>
      </c>
    </row>
    <row r="254" spans="1:65" s="2" customFormat="1" ht="16.5" customHeight="1">
      <c r="A254" s="26"/>
      <c r="B254" s="144"/>
      <c r="C254" s="158" t="s">
        <v>576</v>
      </c>
      <c r="D254" s="158" t="s">
        <v>304</v>
      </c>
      <c r="E254" s="159" t="s">
        <v>577</v>
      </c>
      <c r="F254" s="160" t="s">
        <v>578</v>
      </c>
      <c r="G254" s="161" t="s">
        <v>151</v>
      </c>
      <c r="H254" s="162">
        <v>357.17500000000001</v>
      </c>
      <c r="I254" s="162"/>
      <c r="J254" s="163">
        <f t="shared" si="80"/>
        <v>0</v>
      </c>
      <c r="K254" s="164"/>
      <c r="L254" s="165"/>
      <c r="M254" s="166" t="s">
        <v>1</v>
      </c>
      <c r="N254" s="167" t="s">
        <v>38</v>
      </c>
      <c r="O254" s="154">
        <v>0</v>
      </c>
      <c r="P254" s="154">
        <f t="shared" si="81"/>
        <v>0</v>
      </c>
      <c r="Q254" s="154">
        <v>1.3999999999999999E-4</v>
      </c>
      <c r="R254" s="154">
        <f t="shared" si="82"/>
        <v>5.00045E-2</v>
      </c>
      <c r="S254" s="154">
        <v>0</v>
      </c>
      <c r="T254" s="155">
        <f t="shared" si="8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56" t="s">
        <v>266</v>
      </c>
      <c r="AT254" s="156" t="s">
        <v>304</v>
      </c>
      <c r="AU254" s="156" t="s">
        <v>142</v>
      </c>
      <c r="AY254" s="14" t="s">
        <v>135</v>
      </c>
      <c r="BE254" s="157">
        <f t="shared" si="84"/>
        <v>0</v>
      </c>
      <c r="BF254" s="157">
        <f t="shared" si="85"/>
        <v>0</v>
      </c>
      <c r="BG254" s="157">
        <f t="shared" si="86"/>
        <v>0</v>
      </c>
      <c r="BH254" s="157">
        <f t="shared" si="87"/>
        <v>0</v>
      </c>
      <c r="BI254" s="157">
        <f t="shared" si="88"/>
        <v>0</v>
      </c>
      <c r="BJ254" s="14" t="s">
        <v>142</v>
      </c>
      <c r="BK254" s="157">
        <f t="shared" si="89"/>
        <v>0</v>
      </c>
      <c r="BL254" s="14" t="s">
        <v>141</v>
      </c>
      <c r="BM254" s="156" t="s">
        <v>579</v>
      </c>
    </row>
    <row r="255" spans="1:65" s="2" customFormat="1" ht="16.5" customHeight="1">
      <c r="A255" s="26"/>
      <c r="B255" s="144"/>
      <c r="C255" s="145" t="s">
        <v>580</v>
      </c>
      <c r="D255" s="145" t="s">
        <v>137</v>
      </c>
      <c r="E255" s="146" t="s">
        <v>581</v>
      </c>
      <c r="F255" s="147" t="s">
        <v>582</v>
      </c>
      <c r="G255" s="148" t="s">
        <v>151</v>
      </c>
      <c r="H255" s="149">
        <v>357.17500000000001</v>
      </c>
      <c r="I255" s="149"/>
      <c r="J255" s="150">
        <f t="shared" si="80"/>
        <v>0</v>
      </c>
      <c r="K255" s="151"/>
      <c r="L255" s="27"/>
      <c r="M255" s="152" t="s">
        <v>1</v>
      </c>
      <c r="N255" s="153" t="s">
        <v>38</v>
      </c>
      <c r="O255" s="154">
        <v>0</v>
      </c>
      <c r="P255" s="154">
        <f t="shared" si="81"/>
        <v>0</v>
      </c>
      <c r="Q255" s="154">
        <v>0</v>
      </c>
      <c r="R255" s="154">
        <f t="shared" si="82"/>
        <v>0</v>
      </c>
      <c r="S255" s="154">
        <v>0</v>
      </c>
      <c r="T255" s="155">
        <f t="shared" si="8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56" t="s">
        <v>141</v>
      </c>
      <c r="AT255" s="156" t="s">
        <v>137</v>
      </c>
      <c r="AU255" s="156" t="s">
        <v>142</v>
      </c>
      <c r="AY255" s="14" t="s">
        <v>135</v>
      </c>
      <c r="BE255" s="157">
        <f t="shared" si="84"/>
        <v>0</v>
      </c>
      <c r="BF255" s="157">
        <f t="shared" si="85"/>
        <v>0</v>
      </c>
      <c r="BG255" s="157">
        <f t="shared" si="86"/>
        <v>0</v>
      </c>
      <c r="BH255" s="157">
        <f t="shared" si="87"/>
        <v>0</v>
      </c>
      <c r="BI255" s="157">
        <f t="shared" si="88"/>
        <v>0</v>
      </c>
      <c r="BJ255" s="14" t="s">
        <v>142</v>
      </c>
      <c r="BK255" s="157">
        <f t="shared" si="89"/>
        <v>0</v>
      </c>
      <c r="BL255" s="14" t="s">
        <v>141</v>
      </c>
      <c r="BM255" s="156" t="s">
        <v>583</v>
      </c>
    </row>
    <row r="256" spans="1:65" s="2" customFormat="1" ht="16.5" customHeight="1">
      <c r="A256" s="26"/>
      <c r="B256" s="144"/>
      <c r="C256" s="158" t="s">
        <v>584</v>
      </c>
      <c r="D256" s="158" t="s">
        <v>304</v>
      </c>
      <c r="E256" s="159" t="s">
        <v>585</v>
      </c>
      <c r="F256" s="160" t="s">
        <v>586</v>
      </c>
      <c r="G256" s="161" t="s">
        <v>151</v>
      </c>
      <c r="H256" s="162">
        <v>410.75099999999998</v>
      </c>
      <c r="I256" s="162"/>
      <c r="J256" s="163">
        <f t="shared" si="80"/>
        <v>0</v>
      </c>
      <c r="K256" s="164"/>
      <c r="L256" s="165"/>
      <c r="M256" s="166" t="s">
        <v>1</v>
      </c>
      <c r="N256" s="167" t="s">
        <v>38</v>
      </c>
      <c r="O256" s="154">
        <v>0</v>
      </c>
      <c r="P256" s="154">
        <f t="shared" si="81"/>
        <v>0</v>
      </c>
      <c r="Q256" s="154">
        <v>1.1999999999999999E-3</v>
      </c>
      <c r="R256" s="154">
        <f t="shared" si="82"/>
        <v>0.49290119999999993</v>
      </c>
      <c r="S256" s="154">
        <v>0</v>
      </c>
      <c r="T256" s="155">
        <f t="shared" si="8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56" t="s">
        <v>266</v>
      </c>
      <c r="AT256" s="156" t="s">
        <v>304</v>
      </c>
      <c r="AU256" s="156" t="s">
        <v>142</v>
      </c>
      <c r="AY256" s="14" t="s">
        <v>135</v>
      </c>
      <c r="BE256" s="157">
        <f t="shared" si="84"/>
        <v>0</v>
      </c>
      <c r="BF256" s="157">
        <f t="shared" si="85"/>
        <v>0</v>
      </c>
      <c r="BG256" s="157">
        <f t="shared" si="86"/>
        <v>0</v>
      </c>
      <c r="BH256" s="157">
        <f t="shared" si="87"/>
        <v>0</v>
      </c>
      <c r="BI256" s="157">
        <f t="shared" si="88"/>
        <v>0</v>
      </c>
      <c r="BJ256" s="14" t="s">
        <v>142</v>
      </c>
      <c r="BK256" s="157">
        <f t="shared" si="89"/>
        <v>0</v>
      </c>
      <c r="BL256" s="14" t="s">
        <v>141</v>
      </c>
      <c r="BM256" s="156" t="s">
        <v>587</v>
      </c>
    </row>
    <row r="257" spans="1:65" s="12" customFormat="1" ht="22.95" customHeight="1">
      <c r="B257" s="132"/>
      <c r="D257" s="133" t="s">
        <v>70</v>
      </c>
      <c r="E257" s="142" t="s">
        <v>588</v>
      </c>
      <c r="F257" s="142" t="s">
        <v>589</v>
      </c>
      <c r="J257" s="143">
        <f>BK257</f>
        <v>0</v>
      </c>
      <c r="L257" s="132"/>
      <c r="M257" s="136"/>
      <c r="N257" s="137"/>
      <c r="O257" s="137"/>
      <c r="P257" s="138">
        <f>SUM(P258:P273)</f>
        <v>134.91862412999998</v>
      </c>
      <c r="Q257" s="137"/>
      <c r="R257" s="138">
        <f>SUM(R258:R273)</f>
        <v>4.8177931399999991</v>
      </c>
      <c r="S257" s="137"/>
      <c r="T257" s="139">
        <f>SUM(T258:T273)</f>
        <v>0</v>
      </c>
      <c r="AR257" s="133" t="s">
        <v>142</v>
      </c>
      <c r="AT257" s="140" t="s">
        <v>70</v>
      </c>
      <c r="AU257" s="140" t="s">
        <v>79</v>
      </c>
      <c r="AY257" s="133" t="s">
        <v>135</v>
      </c>
      <c r="BK257" s="141">
        <f>SUM(BK258:BK273)</f>
        <v>0</v>
      </c>
    </row>
    <row r="258" spans="1:65" s="2" customFormat="1" ht="16.5" customHeight="1">
      <c r="A258" s="26"/>
      <c r="B258" s="144"/>
      <c r="C258" s="145" t="s">
        <v>590</v>
      </c>
      <c r="D258" s="145" t="s">
        <v>137</v>
      </c>
      <c r="E258" s="146" t="s">
        <v>591</v>
      </c>
      <c r="F258" s="147" t="s">
        <v>592</v>
      </c>
      <c r="G258" s="148" t="s">
        <v>151</v>
      </c>
      <c r="H258" s="149">
        <v>293.27999999999997</v>
      </c>
      <c r="I258" s="149"/>
      <c r="J258" s="150">
        <f t="shared" ref="J258:J273" si="90">ROUND(I258*H258,2)</f>
        <v>0</v>
      </c>
      <c r="K258" s="151"/>
      <c r="L258" s="27"/>
      <c r="M258" s="152" t="s">
        <v>1</v>
      </c>
      <c r="N258" s="153" t="s">
        <v>38</v>
      </c>
      <c r="O258" s="154">
        <v>4.5010000000000001E-2</v>
      </c>
      <c r="P258" s="154">
        <f t="shared" ref="P258:P273" si="91">O258*H258</f>
        <v>13.2005328</v>
      </c>
      <c r="Q258" s="154">
        <v>0</v>
      </c>
      <c r="R258" s="154">
        <f t="shared" ref="R258:R273" si="92">Q258*H258</f>
        <v>0</v>
      </c>
      <c r="S258" s="154">
        <v>0</v>
      </c>
      <c r="T258" s="155">
        <f t="shared" ref="T258:T273" si="93">S258*H258</f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56" t="s">
        <v>141</v>
      </c>
      <c r="AT258" s="156" t="s">
        <v>137</v>
      </c>
      <c r="AU258" s="156" t="s">
        <v>142</v>
      </c>
      <c r="AY258" s="14" t="s">
        <v>135</v>
      </c>
      <c r="BE258" s="157">
        <f t="shared" ref="BE258:BE273" si="94">IF(N258="základná",J258,0)</f>
        <v>0</v>
      </c>
      <c r="BF258" s="157">
        <f t="shared" ref="BF258:BF273" si="95">IF(N258="znížená",J258,0)</f>
        <v>0</v>
      </c>
      <c r="BG258" s="157">
        <f t="shared" ref="BG258:BG273" si="96">IF(N258="zákl. prenesená",J258,0)</f>
        <v>0</v>
      </c>
      <c r="BH258" s="157">
        <f t="shared" ref="BH258:BH273" si="97">IF(N258="zníž. prenesená",J258,0)</f>
        <v>0</v>
      </c>
      <c r="BI258" s="157">
        <f t="shared" ref="BI258:BI273" si="98">IF(N258="nulová",J258,0)</f>
        <v>0</v>
      </c>
      <c r="BJ258" s="14" t="s">
        <v>142</v>
      </c>
      <c r="BK258" s="157">
        <f t="shared" ref="BK258:BK273" si="99">ROUND(I258*H258,2)</f>
        <v>0</v>
      </c>
      <c r="BL258" s="14" t="s">
        <v>141</v>
      </c>
      <c r="BM258" s="156" t="s">
        <v>593</v>
      </c>
    </row>
    <row r="259" spans="1:65" s="2" customFormat="1" ht="16.5" customHeight="1">
      <c r="A259" s="26"/>
      <c r="B259" s="144"/>
      <c r="C259" s="158" t="s">
        <v>594</v>
      </c>
      <c r="D259" s="158" t="s">
        <v>304</v>
      </c>
      <c r="E259" s="159" t="s">
        <v>595</v>
      </c>
      <c r="F259" s="160" t="s">
        <v>596</v>
      </c>
      <c r="G259" s="161" t="s">
        <v>151</v>
      </c>
      <c r="H259" s="162">
        <v>337.27199999999999</v>
      </c>
      <c r="I259" s="162"/>
      <c r="J259" s="163">
        <f t="shared" si="90"/>
        <v>0</v>
      </c>
      <c r="K259" s="164"/>
      <c r="L259" s="165"/>
      <c r="M259" s="166" t="s">
        <v>1</v>
      </c>
      <c r="N259" s="167" t="s">
        <v>38</v>
      </c>
      <c r="O259" s="154">
        <v>0</v>
      </c>
      <c r="P259" s="154">
        <f t="shared" si="91"/>
        <v>0</v>
      </c>
      <c r="Q259" s="154">
        <v>1E-4</v>
      </c>
      <c r="R259" s="154">
        <f t="shared" si="92"/>
        <v>3.3727199999999999E-2</v>
      </c>
      <c r="S259" s="154">
        <v>0</v>
      </c>
      <c r="T259" s="155">
        <f t="shared" si="9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56" t="s">
        <v>266</v>
      </c>
      <c r="AT259" s="156" t="s">
        <v>304</v>
      </c>
      <c r="AU259" s="156" t="s">
        <v>142</v>
      </c>
      <c r="AY259" s="14" t="s">
        <v>135</v>
      </c>
      <c r="BE259" s="157">
        <f t="shared" si="94"/>
        <v>0</v>
      </c>
      <c r="BF259" s="157">
        <f t="shared" si="95"/>
        <v>0</v>
      </c>
      <c r="BG259" s="157">
        <f t="shared" si="96"/>
        <v>0</v>
      </c>
      <c r="BH259" s="157">
        <f t="shared" si="97"/>
        <v>0</v>
      </c>
      <c r="BI259" s="157">
        <f t="shared" si="98"/>
        <v>0</v>
      </c>
      <c r="BJ259" s="14" t="s">
        <v>142</v>
      </c>
      <c r="BK259" s="157">
        <f t="shared" si="99"/>
        <v>0</v>
      </c>
      <c r="BL259" s="14" t="s">
        <v>141</v>
      </c>
      <c r="BM259" s="156" t="s">
        <v>597</v>
      </c>
    </row>
    <row r="260" spans="1:65" s="2" customFormat="1" ht="24.15" customHeight="1">
      <c r="A260" s="26"/>
      <c r="B260" s="144"/>
      <c r="C260" s="145" t="s">
        <v>598</v>
      </c>
      <c r="D260" s="145" t="s">
        <v>137</v>
      </c>
      <c r="E260" s="146" t="s">
        <v>599</v>
      </c>
      <c r="F260" s="147" t="s">
        <v>600</v>
      </c>
      <c r="G260" s="148" t="s">
        <v>151</v>
      </c>
      <c r="H260" s="149">
        <v>293.27999999999997</v>
      </c>
      <c r="I260" s="149"/>
      <c r="J260" s="150">
        <f t="shared" si="90"/>
        <v>0</v>
      </c>
      <c r="K260" s="151"/>
      <c r="L260" s="27"/>
      <c r="M260" s="152" t="s">
        <v>1</v>
      </c>
      <c r="N260" s="153" t="s">
        <v>38</v>
      </c>
      <c r="O260" s="154">
        <v>6.4657999999999993E-2</v>
      </c>
      <c r="P260" s="154">
        <f t="shared" si="91"/>
        <v>18.962898239999998</v>
      </c>
      <c r="Q260" s="154">
        <v>0</v>
      </c>
      <c r="R260" s="154">
        <f t="shared" si="92"/>
        <v>0</v>
      </c>
      <c r="S260" s="154">
        <v>0</v>
      </c>
      <c r="T260" s="155">
        <f t="shared" si="9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56" t="s">
        <v>141</v>
      </c>
      <c r="AT260" s="156" t="s">
        <v>137</v>
      </c>
      <c r="AU260" s="156" t="s">
        <v>142</v>
      </c>
      <c r="AY260" s="14" t="s">
        <v>135</v>
      </c>
      <c r="BE260" s="157">
        <f t="shared" si="94"/>
        <v>0</v>
      </c>
      <c r="BF260" s="157">
        <f t="shared" si="95"/>
        <v>0</v>
      </c>
      <c r="BG260" s="157">
        <f t="shared" si="96"/>
        <v>0</v>
      </c>
      <c r="BH260" s="157">
        <f t="shared" si="97"/>
        <v>0</v>
      </c>
      <c r="BI260" s="157">
        <f t="shared" si="98"/>
        <v>0</v>
      </c>
      <c r="BJ260" s="14" t="s">
        <v>142</v>
      </c>
      <c r="BK260" s="157">
        <f t="shared" si="99"/>
        <v>0</v>
      </c>
      <c r="BL260" s="14" t="s">
        <v>141</v>
      </c>
      <c r="BM260" s="156" t="s">
        <v>601</v>
      </c>
    </row>
    <row r="261" spans="1:65" s="2" customFormat="1" ht="24.15" customHeight="1">
      <c r="A261" s="26"/>
      <c r="B261" s="144"/>
      <c r="C261" s="158" t="s">
        <v>602</v>
      </c>
      <c r="D261" s="158" t="s">
        <v>304</v>
      </c>
      <c r="E261" s="159" t="s">
        <v>603</v>
      </c>
      <c r="F261" s="160" t="s">
        <v>604</v>
      </c>
      <c r="G261" s="161" t="s">
        <v>151</v>
      </c>
      <c r="H261" s="162">
        <v>299.14600000000002</v>
      </c>
      <c r="I261" s="162"/>
      <c r="J261" s="163">
        <f t="shared" si="90"/>
        <v>0</v>
      </c>
      <c r="K261" s="164"/>
      <c r="L261" s="165"/>
      <c r="M261" s="166" t="s">
        <v>1</v>
      </c>
      <c r="N261" s="167" t="s">
        <v>38</v>
      </c>
      <c r="O261" s="154">
        <v>0</v>
      </c>
      <c r="P261" s="154">
        <f t="shared" si="91"/>
        <v>0</v>
      </c>
      <c r="Q261" s="154">
        <v>3.3999999999999998E-3</v>
      </c>
      <c r="R261" s="154">
        <f t="shared" si="92"/>
        <v>1.0170964</v>
      </c>
      <c r="S261" s="154">
        <v>0</v>
      </c>
      <c r="T261" s="155">
        <f t="shared" si="9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56" t="s">
        <v>266</v>
      </c>
      <c r="AT261" s="156" t="s">
        <v>304</v>
      </c>
      <c r="AU261" s="156" t="s">
        <v>142</v>
      </c>
      <c r="AY261" s="14" t="s">
        <v>135</v>
      </c>
      <c r="BE261" s="157">
        <f t="shared" si="94"/>
        <v>0</v>
      </c>
      <c r="BF261" s="157">
        <f t="shared" si="95"/>
        <v>0</v>
      </c>
      <c r="BG261" s="157">
        <f t="shared" si="96"/>
        <v>0</v>
      </c>
      <c r="BH261" s="157">
        <f t="shared" si="97"/>
        <v>0</v>
      </c>
      <c r="BI261" s="157">
        <f t="shared" si="98"/>
        <v>0</v>
      </c>
      <c r="BJ261" s="14" t="s">
        <v>142</v>
      </c>
      <c r="BK261" s="157">
        <f t="shared" si="99"/>
        <v>0</v>
      </c>
      <c r="BL261" s="14" t="s">
        <v>141</v>
      </c>
      <c r="BM261" s="156" t="s">
        <v>605</v>
      </c>
    </row>
    <row r="262" spans="1:65" s="2" customFormat="1" ht="24.15" customHeight="1">
      <c r="A262" s="26"/>
      <c r="B262" s="144"/>
      <c r="C262" s="145" t="s">
        <v>606</v>
      </c>
      <c r="D262" s="145" t="s">
        <v>137</v>
      </c>
      <c r="E262" s="146" t="s">
        <v>607</v>
      </c>
      <c r="F262" s="147" t="s">
        <v>608</v>
      </c>
      <c r="G262" s="148" t="s">
        <v>151</v>
      </c>
      <c r="H262" s="149">
        <v>128.68799999999999</v>
      </c>
      <c r="I262" s="149"/>
      <c r="J262" s="150">
        <f t="shared" si="90"/>
        <v>0</v>
      </c>
      <c r="K262" s="151"/>
      <c r="L262" s="27"/>
      <c r="M262" s="152" t="s">
        <v>1</v>
      </c>
      <c r="N262" s="153" t="s">
        <v>38</v>
      </c>
      <c r="O262" s="154">
        <v>0.155</v>
      </c>
      <c r="P262" s="154">
        <f t="shared" si="91"/>
        <v>19.946639999999999</v>
      </c>
      <c r="Q262" s="154">
        <v>3.5000000000000001E-3</v>
      </c>
      <c r="R262" s="154">
        <f t="shared" si="92"/>
        <v>0.45040799999999998</v>
      </c>
      <c r="S262" s="154">
        <v>0</v>
      </c>
      <c r="T262" s="155">
        <f t="shared" si="9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56" t="s">
        <v>141</v>
      </c>
      <c r="AT262" s="156" t="s">
        <v>137</v>
      </c>
      <c r="AU262" s="156" t="s">
        <v>142</v>
      </c>
      <c r="AY262" s="14" t="s">
        <v>135</v>
      </c>
      <c r="BE262" s="157">
        <f t="shared" si="94"/>
        <v>0</v>
      </c>
      <c r="BF262" s="157">
        <f t="shared" si="95"/>
        <v>0</v>
      </c>
      <c r="BG262" s="157">
        <f t="shared" si="96"/>
        <v>0</v>
      </c>
      <c r="BH262" s="157">
        <f t="shared" si="97"/>
        <v>0</v>
      </c>
      <c r="BI262" s="157">
        <f t="shared" si="98"/>
        <v>0</v>
      </c>
      <c r="BJ262" s="14" t="s">
        <v>142</v>
      </c>
      <c r="BK262" s="157">
        <f t="shared" si="99"/>
        <v>0</v>
      </c>
      <c r="BL262" s="14" t="s">
        <v>141</v>
      </c>
      <c r="BM262" s="156" t="s">
        <v>609</v>
      </c>
    </row>
    <row r="263" spans="1:65" s="2" customFormat="1" ht="24.15" customHeight="1">
      <c r="A263" s="26"/>
      <c r="B263" s="144"/>
      <c r="C263" s="158" t="s">
        <v>610</v>
      </c>
      <c r="D263" s="158" t="s">
        <v>304</v>
      </c>
      <c r="E263" s="159" t="s">
        <v>611</v>
      </c>
      <c r="F263" s="160" t="s">
        <v>612</v>
      </c>
      <c r="G263" s="161" t="s">
        <v>151</v>
      </c>
      <c r="H263" s="162">
        <v>131.262</v>
      </c>
      <c r="I263" s="162"/>
      <c r="J263" s="163">
        <f t="shared" si="90"/>
        <v>0</v>
      </c>
      <c r="K263" s="164"/>
      <c r="L263" s="165"/>
      <c r="M263" s="166" t="s">
        <v>1</v>
      </c>
      <c r="N263" s="167" t="s">
        <v>38</v>
      </c>
      <c r="O263" s="154">
        <v>0</v>
      </c>
      <c r="P263" s="154">
        <f t="shared" si="91"/>
        <v>0</v>
      </c>
      <c r="Q263" s="154">
        <v>5.28E-3</v>
      </c>
      <c r="R263" s="154">
        <f t="shared" si="92"/>
        <v>0.69306336000000002</v>
      </c>
      <c r="S263" s="154">
        <v>0</v>
      </c>
      <c r="T263" s="155">
        <f t="shared" si="9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56" t="s">
        <v>266</v>
      </c>
      <c r="AT263" s="156" t="s">
        <v>304</v>
      </c>
      <c r="AU263" s="156" t="s">
        <v>142</v>
      </c>
      <c r="AY263" s="14" t="s">
        <v>135</v>
      </c>
      <c r="BE263" s="157">
        <f t="shared" si="94"/>
        <v>0</v>
      </c>
      <c r="BF263" s="157">
        <f t="shared" si="95"/>
        <v>0</v>
      </c>
      <c r="BG263" s="157">
        <f t="shared" si="96"/>
        <v>0</v>
      </c>
      <c r="BH263" s="157">
        <f t="shared" si="97"/>
        <v>0</v>
      </c>
      <c r="BI263" s="157">
        <f t="shared" si="98"/>
        <v>0</v>
      </c>
      <c r="BJ263" s="14" t="s">
        <v>142</v>
      </c>
      <c r="BK263" s="157">
        <f t="shared" si="99"/>
        <v>0</v>
      </c>
      <c r="BL263" s="14" t="s">
        <v>141</v>
      </c>
      <c r="BM263" s="156" t="s">
        <v>613</v>
      </c>
    </row>
    <row r="264" spans="1:65" s="2" customFormat="1" ht="33" customHeight="1">
      <c r="A264" s="26"/>
      <c r="B264" s="144"/>
      <c r="C264" s="145" t="s">
        <v>614</v>
      </c>
      <c r="D264" s="145" t="s">
        <v>137</v>
      </c>
      <c r="E264" s="146" t="s">
        <v>615</v>
      </c>
      <c r="F264" s="147" t="s">
        <v>616</v>
      </c>
      <c r="G264" s="148" t="s">
        <v>151</v>
      </c>
      <c r="H264" s="149">
        <v>310.58699999999999</v>
      </c>
      <c r="I264" s="149"/>
      <c r="J264" s="150">
        <f t="shared" si="90"/>
        <v>0</v>
      </c>
      <c r="K264" s="151"/>
      <c r="L264" s="27"/>
      <c r="M264" s="152" t="s">
        <v>1</v>
      </c>
      <c r="N264" s="153" t="s">
        <v>38</v>
      </c>
      <c r="O264" s="154">
        <v>8.6190000000000003E-2</v>
      </c>
      <c r="P264" s="154">
        <f t="shared" si="91"/>
        <v>26.769493529999998</v>
      </c>
      <c r="Q264" s="154">
        <v>0</v>
      </c>
      <c r="R264" s="154">
        <f t="shared" si="92"/>
        <v>0</v>
      </c>
      <c r="S264" s="154">
        <v>0</v>
      </c>
      <c r="T264" s="155">
        <f t="shared" si="9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56" t="s">
        <v>141</v>
      </c>
      <c r="AT264" s="156" t="s">
        <v>137</v>
      </c>
      <c r="AU264" s="156" t="s">
        <v>142</v>
      </c>
      <c r="AY264" s="14" t="s">
        <v>135</v>
      </c>
      <c r="BE264" s="157">
        <f t="shared" si="94"/>
        <v>0</v>
      </c>
      <c r="BF264" s="157">
        <f t="shared" si="95"/>
        <v>0</v>
      </c>
      <c r="BG264" s="157">
        <f t="shared" si="96"/>
        <v>0</v>
      </c>
      <c r="BH264" s="157">
        <f t="shared" si="97"/>
        <v>0</v>
      </c>
      <c r="BI264" s="157">
        <f t="shared" si="98"/>
        <v>0</v>
      </c>
      <c r="BJ264" s="14" t="s">
        <v>142</v>
      </c>
      <c r="BK264" s="157">
        <f t="shared" si="99"/>
        <v>0</v>
      </c>
      <c r="BL264" s="14" t="s">
        <v>141</v>
      </c>
      <c r="BM264" s="156" t="s">
        <v>617</v>
      </c>
    </row>
    <row r="265" spans="1:65" s="2" customFormat="1" ht="24.15" customHeight="1">
      <c r="A265" s="26"/>
      <c r="B265" s="144"/>
      <c r="C265" s="158" t="s">
        <v>618</v>
      </c>
      <c r="D265" s="158" t="s">
        <v>304</v>
      </c>
      <c r="E265" s="159" t="s">
        <v>619</v>
      </c>
      <c r="F265" s="160" t="s">
        <v>620</v>
      </c>
      <c r="G265" s="161" t="s">
        <v>159</v>
      </c>
      <c r="H265" s="162">
        <v>31.68</v>
      </c>
      <c r="I265" s="162"/>
      <c r="J265" s="163">
        <f t="shared" si="90"/>
        <v>0</v>
      </c>
      <c r="K265" s="164"/>
      <c r="L265" s="165"/>
      <c r="M265" s="166" t="s">
        <v>1</v>
      </c>
      <c r="N265" s="167" t="s">
        <v>38</v>
      </c>
      <c r="O265" s="154">
        <v>0</v>
      </c>
      <c r="P265" s="154">
        <f t="shared" si="91"/>
        <v>0</v>
      </c>
      <c r="Q265" s="154">
        <v>1.95E-2</v>
      </c>
      <c r="R265" s="154">
        <f t="shared" si="92"/>
        <v>0.61775999999999998</v>
      </c>
      <c r="S265" s="154">
        <v>0</v>
      </c>
      <c r="T265" s="155">
        <f t="shared" si="9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56" t="s">
        <v>266</v>
      </c>
      <c r="AT265" s="156" t="s">
        <v>304</v>
      </c>
      <c r="AU265" s="156" t="s">
        <v>142</v>
      </c>
      <c r="AY265" s="14" t="s">
        <v>135</v>
      </c>
      <c r="BE265" s="157">
        <f t="shared" si="94"/>
        <v>0</v>
      </c>
      <c r="BF265" s="157">
        <f t="shared" si="95"/>
        <v>0</v>
      </c>
      <c r="BG265" s="157">
        <f t="shared" si="96"/>
        <v>0</v>
      </c>
      <c r="BH265" s="157">
        <f t="shared" si="97"/>
        <v>0</v>
      </c>
      <c r="BI265" s="157">
        <f t="shared" si="98"/>
        <v>0</v>
      </c>
      <c r="BJ265" s="14" t="s">
        <v>142</v>
      </c>
      <c r="BK265" s="157">
        <f t="shared" si="99"/>
        <v>0</v>
      </c>
      <c r="BL265" s="14" t="s">
        <v>141</v>
      </c>
      <c r="BM265" s="156" t="s">
        <v>621</v>
      </c>
    </row>
    <row r="266" spans="1:65" s="2" customFormat="1" ht="24.15" customHeight="1">
      <c r="A266" s="26"/>
      <c r="B266" s="144"/>
      <c r="C266" s="145" t="s">
        <v>622</v>
      </c>
      <c r="D266" s="145" t="s">
        <v>137</v>
      </c>
      <c r="E266" s="146" t="s">
        <v>623</v>
      </c>
      <c r="F266" s="147" t="s">
        <v>624</v>
      </c>
      <c r="G266" s="148" t="s">
        <v>151</v>
      </c>
      <c r="H266" s="149">
        <v>310.58699999999999</v>
      </c>
      <c r="I266" s="149"/>
      <c r="J266" s="150">
        <f t="shared" si="90"/>
        <v>0</v>
      </c>
      <c r="K266" s="151"/>
      <c r="L266" s="27"/>
      <c r="M266" s="152" t="s">
        <v>1</v>
      </c>
      <c r="N266" s="153" t="s">
        <v>38</v>
      </c>
      <c r="O266" s="154">
        <v>0.127</v>
      </c>
      <c r="P266" s="154">
        <f t="shared" si="91"/>
        <v>39.444549000000002</v>
      </c>
      <c r="Q266" s="154">
        <v>0</v>
      </c>
      <c r="R266" s="154">
        <f t="shared" si="92"/>
        <v>0</v>
      </c>
      <c r="S266" s="154">
        <v>0</v>
      </c>
      <c r="T266" s="155">
        <f t="shared" si="9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56" t="s">
        <v>141</v>
      </c>
      <c r="AT266" s="156" t="s">
        <v>137</v>
      </c>
      <c r="AU266" s="156" t="s">
        <v>142</v>
      </c>
      <c r="AY266" s="14" t="s">
        <v>135</v>
      </c>
      <c r="BE266" s="157">
        <f t="shared" si="94"/>
        <v>0</v>
      </c>
      <c r="BF266" s="157">
        <f t="shared" si="95"/>
        <v>0</v>
      </c>
      <c r="BG266" s="157">
        <f t="shared" si="96"/>
        <v>0</v>
      </c>
      <c r="BH266" s="157">
        <f t="shared" si="97"/>
        <v>0</v>
      </c>
      <c r="BI266" s="157">
        <f t="shared" si="98"/>
        <v>0</v>
      </c>
      <c r="BJ266" s="14" t="s">
        <v>142</v>
      </c>
      <c r="BK266" s="157">
        <f t="shared" si="99"/>
        <v>0</v>
      </c>
      <c r="BL266" s="14" t="s">
        <v>141</v>
      </c>
      <c r="BM266" s="156" t="s">
        <v>625</v>
      </c>
    </row>
    <row r="267" spans="1:65" s="2" customFormat="1" ht="24.15" customHeight="1">
      <c r="A267" s="26"/>
      <c r="B267" s="144"/>
      <c r="C267" s="158" t="s">
        <v>626</v>
      </c>
      <c r="D267" s="158" t="s">
        <v>304</v>
      </c>
      <c r="E267" s="159" t="s">
        <v>627</v>
      </c>
      <c r="F267" s="160" t="s">
        <v>628</v>
      </c>
      <c r="G267" s="161" t="s">
        <v>151</v>
      </c>
      <c r="H267" s="162">
        <v>285.74</v>
      </c>
      <c r="I267" s="162"/>
      <c r="J267" s="163">
        <f t="shared" si="90"/>
        <v>0</v>
      </c>
      <c r="K267" s="164"/>
      <c r="L267" s="165"/>
      <c r="M267" s="166" t="s">
        <v>1</v>
      </c>
      <c r="N267" s="167" t="s">
        <v>38</v>
      </c>
      <c r="O267" s="154">
        <v>0</v>
      </c>
      <c r="P267" s="154">
        <f t="shared" si="91"/>
        <v>0</v>
      </c>
      <c r="Q267" s="154">
        <v>2.3400000000000001E-3</v>
      </c>
      <c r="R267" s="154">
        <f t="shared" si="92"/>
        <v>0.66863159999999999</v>
      </c>
      <c r="S267" s="154">
        <v>0</v>
      </c>
      <c r="T267" s="155">
        <f t="shared" si="9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56" t="s">
        <v>266</v>
      </c>
      <c r="AT267" s="156" t="s">
        <v>304</v>
      </c>
      <c r="AU267" s="156" t="s">
        <v>142</v>
      </c>
      <c r="AY267" s="14" t="s">
        <v>135</v>
      </c>
      <c r="BE267" s="157">
        <f t="shared" si="94"/>
        <v>0</v>
      </c>
      <c r="BF267" s="157">
        <f t="shared" si="95"/>
        <v>0</v>
      </c>
      <c r="BG267" s="157">
        <f t="shared" si="96"/>
        <v>0</v>
      </c>
      <c r="BH267" s="157">
        <f t="shared" si="97"/>
        <v>0</v>
      </c>
      <c r="BI267" s="157">
        <f t="shared" si="98"/>
        <v>0</v>
      </c>
      <c r="BJ267" s="14" t="s">
        <v>142</v>
      </c>
      <c r="BK267" s="157">
        <f t="shared" si="99"/>
        <v>0</v>
      </c>
      <c r="BL267" s="14" t="s">
        <v>141</v>
      </c>
      <c r="BM267" s="156" t="s">
        <v>629</v>
      </c>
    </row>
    <row r="268" spans="1:65" s="2" customFormat="1" ht="24.15" customHeight="1">
      <c r="A268" s="26"/>
      <c r="B268" s="144"/>
      <c r="C268" s="158" t="s">
        <v>630</v>
      </c>
      <c r="D268" s="158" t="s">
        <v>304</v>
      </c>
      <c r="E268" s="159" t="s">
        <v>631</v>
      </c>
      <c r="F268" s="160" t="s">
        <v>632</v>
      </c>
      <c r="G268" s="161" t="s">
        <v>151</v>
      </c>
      <c r="H268" s="162">
        <v>285.74</v>
      </c>
      <c r="I268" s="162"/>
      <c r="J268" s="163">
        <f t="shared" si="90"/>
        <v>0</v>
      </c>
      <c r="K268" s="164"/>
      <c r="L268" s="165"/>
      <c r="M268" s="166" t="s">
        <v>1</v>
      </c>
      <c r="N268" s="167" t="s">
        <v>38</v>
      </c>
      <c r="O268" s="154">
        <v>0</v>
      </c>
      <c r="P268" s="154">
        <f t="shared" si="91"/>
        <v>0</v>
      </c>
      <c r="Q268" s="154">
        <v>3.1199999999999999E-3</v>
      </c>
      <c r="R268" s="154">
        <f t="shared" si="92"/>
        <v>0.89150879999999999</v>
      </c>
      <c r="S268" s="154">
        <v>0</v>
      </c>
      <c r="T268" s="155">
        <f t="shared" si="9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56" t="s">
        <v>266</v>
      </c>
      <c r="AT268" s="156" t="s">
        <v>304</v>
      </c>
      <c r="AU268" s="156" t="s">
        <v>142</v>
      </c>
      <c r="AY268" s="14" t="s">
        <v>135</v>
      </c>
      <c r="BE268" s="157">
        <f t="shared" si="94"/>
        <v>0</v>
      </c>
      <c r="BF268" s="157">
        <f t="shared" si="95"/>
        <v>0</v>
      </c>
      <c r="BG268" s="157">
        <f t="shared" si="96"/>
        <v>0</v>
      </c>
      <c r="BH268" s="157">
        <f t="shared" si="97"/>
        <v>0</v>
      </c>
      <c r="BI268" s="157">
        <f t="shared" si="98"/>
        <v>0</v>
      </c>
      <c r="BJ268" s="14" t="s">
        <v>142</v>
      </c>
      <c r="BK268" s="157">
        <f t="shared" si="99"/>
        <v>0</v>
      </c>
      <c r="BL268" s="14" t="s">
        <v>141</v>
      </c>
      <c r="BM268" s="156" t="s">
        <v>633</v>
      </c>
    </row>
    <row r="269" spans="1:65" s="2" customFormat="1" ht="24.15" customHeight="1">
      <c r="A269" s="26"/>
      <c r="B269" s="144"/>
      <c r="C269" s="158" t="s">
        <v>634</v>
      </c>
      <c r="D269" s="158" t="s">
        <v>304</v>
      </c>
      <c r="E269" s="159" t="s">
        <v>635</v>
      </c>
      <c r="F269" s="160" t="s">
        <v>636</v>
      </c>
      <c r="G269" s="161" t="s">
        <v>151</v>
      </c>
      <c r="H269" s="162">
        <v>37.270000000000003</v>
      </c>
      <c r="I269" s="162"/>
      <c r="J269" s="163">
        <f t="shared" si="90"/>
        <v>0</v>
      </c>
      <c r="K269" s="164"/>
      <c r="L269" s="165"/>
      <c r="M269" s="166" t="s">
        <v>1</v>
      </c>
      <c r="N269" s="167" t="s">
        <v>38</v>
      </c>
      <c r="O269" s="154">
        <v>0</v>
      </c>
      <c r="P269" s="154">
        <f t="shared" si="91"/>
        <v>0</v>
      </c>
      <c r="Q269" s="154">
        <v>3.96E-3</v>
      </c>
      <c r="R269" s="154">
        <f t="shared" si="92"/>
        <v>0.1475892</v>
      </c>
      <c r="S269" s="154">
        <v>0</v>
      </c>
      <c r="T269" s="155">
        <f t="shared" si="9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56" t="s">
        <v>266</v>
      </c>
      <c r="AT269" s="156" t="s">
        <v>304</v>
      </c>
      <c r="AU269" s="156" t="s">
        <v>142</v>
      </c>
      <c r="AY269" s="14" t="s">
        <v>135</v>
      </c>
      <c r="BE269" s="157">
        <f t="shared" si="94"/>
        <v>0</v>
      </c>
      <c r="BF269" s="157">
        <f t="shared" si="95"/>
        <v>0</v>
      </c>
      <c r="BG269" s="157">
        <f t="shared" si="96"/>
        <v>0</v>
      </c>
      <c r="BH269" s="157">
        <f t="shared" si="97"/>
        <v>0</v>
      </c>
      <c r="BI269" s="157">
        <f t="shared" si="98"/>
        <v>0</v>
      </c>
      <c r="BJ269" s="14" t="s">
        <v>142</v>
      </c>
      <c r="BK269" s="157">
        <f t="shared" si="99"/>
        <v>0</v>
      </c>
      <c r="BL269" s="14" t="s">
        <v>141</v>
      </c>
      <c r="BM269" s="156" t="s">
        <v>637</v>
      </c>
    </row>
    <row r="270" spans="1:65" s="2" customFormat="1" ht="24.15" customHeight="1">
      <c r="A270" s="26"/>
      <c r="B270" s="144"/>
      <c r="C270" s="158" t="s">
        <v>638</v>
      </c>
      <c r="D270" s="158" t="s">
        <v>304</v>
      </c>
      <c r="E270" s="159" t="s">
        <v>611</v>
      </c>
      <c r="F270" s="160" t="s">
        <v>612</v>
      </c>
      <c r="G270" s="161" t="s">
        <v>151</v>
      </c>
      <c r="H270" s="162">
        <v>37.270000000000003</v>
      </c>
      <c r="I270" s="162"/>
      <c r="J270" s="163">
        <f t="shared" si="90"/>
        <v>0</v>
      </c>
      <c r="K270" s="164"/>
      <c r="L270" s="165"/>
      <c r="M270" s="166" t="s">
        <v>1</v>
      </c>
      <c r="N270" s="167" t="s">
        <v>38</v>
      </c>
      <c r="O270" s="154">
        <v>0</v>
      </c>
      <c r="P270" s="154">
        <f t="shared" si="91"/>
        <v>0</v>
      </c>
      <c r="Q270" s="154">
        <v>5.28E-3</v>
      </c>
      <c r="R270" s="154">
        <f t="shared" si="92"/>
        <v>0.1967856</v>
      </c>
      <c r="S270" s="154">
        <v>0</v>
      </c>
      <c r="T270" s="155">
        <f t="shared" si="9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56" t="s">
        <v>266</v>
      </c>
      <c r="AT270" s="156" t="s">
        <v>304</v>
      </c>
      <c r="AU270" s="156" t="s">
        <v>142</v>
      </c>
      <c r="AY270" s="14" t="s">
        <v>135</v>
      </c>
      <c r="BE270" s="157">
        <f t="shared" si="94"/>
        <v>0</v>
      </c>
      <c r="BF270" s="157">
        <f t="shared" si="95"/>
        <v>0</v>
      </c>
      <c r="BG270" s="157">
        <f t="shared" si="96"/>
        <v>0</v>
      </c>
      <c r="BH270" s="157">
        <f t="shared" si="97"/>
        <v>0</v>
      </c>
      <c r="BI270" s="157">
        <f t="shared" si="98"/>
        <v>0</v>
      </c>
      <c r="BJ270" s="14" t="s">
        <v>142</v>
      </c>
      <c r="BK270" s="157">
        <f t="shared" si="99"/>
        <v>0</v>
      </c>
      <c r="BL270" s="14" t="s">
        <v>141</v>
      </c>
      <c r="BM270" s="156" t="s">
        <v>639</v>
      </c>
    </row>
    <row r="271" spans="1:65" s="2" customFormat="1" ht="24.15" customHeight="1">
      <c r="A271" s="26"/>
      <c r="B271" s="144"/>
      <c r="C271" s="145" t="s">
        <v>640</v>
      </c>
      <c r="D271" s="145" t="s">
        <v>137</v>
      </c>
      <c r="E271" s="146" t="s">
        <v>641</v>
      </c>
      <c r="F271" s="147" t="s">
        <v>642</v>
      </c>
      <c r="G271" s="148" t="s">
        <v>151</v>
      </c>
      <c r="H271" s="149">
        <v>63.304000000000002</v>
      </c>
      <c r="I271" s="149"/>
      <c r="J271" s="150">
        <f t="shared" si="90"/>
        <v>0</v>
      </c>
      <c r="K271" s="151"/>
      <c r="L271" s="27"/>
      <c r="M271" s="152" t="s">
        <v>1</v>
      </c>
      <c r="N271" s="153" t="s">
        <v>38</v>
      </c>
      <c r="O271" s="154">
        <v>0.26213999999999998</v>
      </c>
      <c r="P271" s="154">
        <f t="shared" si="91"/>
        <v>16.59451056</v>
      </c>
      <c r="Q271" s="154">
        <v>1.2E-4</v>
      </c>
      <c r="R271" s="154">
        <f t="shared" si="92"/>
        <v>7.5964800000000001E-3</v>
      </c>
      <c r="S271" s="154">
        <v>0</v>
      </c>
      <c r="T271" s="155">
        <f t="shared" si="9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56" t="s">
        <v>141</v>
      </c>
      <c r="AT271" s="156" t="s">
        <v>137</v>
      </c>
      <c r="AU271" s="156" t="s">
        <v>142</v>
      </c>
      <c r="AY271" s="14" t="s">
        <v>135</v>
      </c>
      <c r="BE271" s="157">
        <f t="shared" si="94"/>
        <v>0</v>
      </c>
      <c r="BF271" s="157">
        <f t="shared" si="95"/>
        <v>0</v>
      </c>
      <c r="BG271" s="157">
        <f t="shared" si="96"/>
        <v>0</v>
      </c>
      <c r="BH271" s="157">
        <f t="shared" si="97"/>
        <v>0</v>
      </c>
      <c r="BI271" s="157">
        <f t="shared" si="98"/>
        <v>0</v>
      </c>
      <c r="BJ271" s="14" t="s">
        <v>142</v>
      </c>
      <c r="BK271" s="157">
        <f t="shared" si="99"/>
        <v>0</v>
      </c>
      <c r="BL271" s="14" t="s">
        <v>141</v>
      </c>
      <c r="BM271" s="156" t="s">
        <v>643</v>
      </c>
    </row>
    <row r="272" spans="1:65" s="2" customFormat="1" ht="33" customHeight="1">
      <c r="A272" s="26"/>
      <c r="B272" s="144"/>
      <c r="C272" s="158" t="s">
        <v>644</v>
      </c>
      <c r="D272" s="158" t="s">
        <v>304</v>
      </c>
      <c r="E272" s="159" t="s">
        <v>645</v>
      </c>
      <c r="F272" s="160" t="s">
        <v>646</v>
      </c>
      <c r="G272" s="161" t="s">
        <v>151</v>
      </c>
      <c r="H272" s="162">
        <v>64.569999999999993</v>
      </c>
      <c r="I272" s="162"/>
      <c r="J272" s="163">
        <f t="shared" si="90"/>
        <v>0</v>
      </c>
      <c r="K272" s="164"/>
      <c r="L272" s="165"/>
      <c r="M272" s="166" t="s">
        <v>1</v>
      </c>
      <c r="N272" s="167" t="s">
        <v>38</v>
      </c>
      <c r="O272" s="154">
        <v>0</v>
      </c>
      <c r="P272" s="154">
        <f t="shared" si="91"/>
        <v>0</v>
      </c>
      <c r="Q272" s="154">
        <v>1.4499999999999999E-3</v>
      </c>
      <c r="R272" s="154">
        <f t="shared" si="92"/>
        <v>9.3626499999999988E-2</v>
      </c>
      <c r="S272" s="154">
        <v>0</v>
      </c>
      <c r="T272" s="155">
        <f t="shared" si="9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56" t="s">
        <v>266</v>
      </c>
      <c r="AT272" s="156" t="s">
        <v>304</v>
      </c>
      <c r="AU272" s="156" t="s">
        <v>142</v>
      </c>
      <c r="AY272" s="14" t="s">
        <v>135</v>
      </c>
      <c r="BE272" s="157">
        <f t="shared" si="94"/>
        <v>0</v>
      </c>
      <c r="BF272" s="157">
        <f t="shared" si="95"/>
        <v>0</v>
      </c>
      <c r="BG272" s="157">
        <f t="shared" si="96"/>
        <v>0</v>
      </c>
      <c r="BH272" s="157">
        <f t="shared" si="97"/>
        <v>0</v>
      </c>
      <c r="BI272" s="157">
        <f t="shared" si="98"/>
        <v>0</v>
      </c>
      <c r="BJ272" s="14" t="s">
        <v>142</v>
      </c>
      <c r="BK272" s="157">
        <f t="shared" si="99"/>
        <v>0</v>
      </c>
      <c r="BL272" s="14" t="s">
        <v>141</v>
      </c>
      <c r="BM272" s="156" t="s">
        <v>647</v>
      </c>
    </row>
    <row r="273" spans="1:65" s="2" customFormat="1" ht="24.15" customHeight="1">
      <c r="A273" s="26"/>
      <c r="B273" s="144"/>
      <c r="C273" s="145" t="s">
        <v>648</v>
      </c>
      <c r="D273" s="145" t="s">
        <v>137</v>
      </c>
      <c r="E273" s="146" t="s">
        <v>649</v>
      </c>
      <c r="F273" s="147" t="s">
        <v>650</v>
      </c>
      <c r="G273" s="148" t="s">
        <v>537</v>
      </c>
      <c r="H273" s="149">
        <v>251.00800000000001</v>
      </c>
      <c r="I273" s="149"/>
      <c r="J273" s="150">
        <f t="shared" si="90"/>
        <v>0</v>
      </c>
      <c r="K273" s="151"/>
      <c r="L273" s="27"/>
      <c r="M273" s="152" t="s">
        <v>1</v>
      </c>
      <c r="N273" s="153" t="s">
        <v>38</v>
      </c>
      <c r="O273" s="154">
        <v>0</v>
      </c>
      <c r="P273" s="154">
        <f t="shared" si="91"/>
        <v>0</v>
      </c>
      <c r="Q273" s="154">
        <v>0</v>
      </c>
      <c r="R273" s="154">
        <f t="shared" si="92"/>
        <v>0</v>
      </c>
      <c r="S273" s="154">
        <v>0</v>
      </c>
      <c r="T273" s="155">
        <f t="shared" si="9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56" t="s">
        <v>141</v>
      </c>
      <c r="AT273" s="156" t="s">
        <v>137</v>
      </c>
      <c r="AU273" s="156" t="s">
        <v>142</v>
      </c>
      <c r="AY273" s="14" t="s">
        <v>135</v>
      </c>
      <c r="BE273" s="157">
        <f t="shared" si="94"/>
        <v>0</v>
      </c>
      <c r="BF273" s="157">
        <f t="shared" si="95"/>
        <v>0</v>
      </c>
      <c r="BG273" s="157">
        <f t="shared" si="96"/>
        <v>0</v>
      </c>
      <c r="BH273" s="157">
        <f t="shared" si="97"/>
        <v>0</v>
      </c>
      <c r="BI273" s="157">
        <f t="shared" si="98"/>
        <v>0</v>
      </c>
      <c r="BJ273" s="14" t="s">
        <v>142</v>
      </c>
      <c r="BK273" s="157">
        <f t="shared" si="99"/>
        <v>0</v>
      </c>
      <c r="BL273" s="14" t="s">
        <v>141</v>
      </c>
      <c r="BM273" s="156" t="s">
        <v>651</v>
      </c>
    </row>
    <row r="274" spans="1:65" s="12" customFormat="1" ht="22.95" customHeight="1">
      <c r="B274" s="132"/>
      <c r="D274" s="133" t="s">
        <v>70</v>
      </c>
      <c r="E274" s="142" t="s">
        <v>652</v>
      </c>
      <c r="F274" s="142" t="s">
        <v>653</v>
      </c>
      <c r="J274" s="143">
        <f>BK274</f>
        <v>0</v>
      </c>
      <c r="L274" s="132"/>
      <c r="M274" s="136"/>
      <c r="N274" s="137"/>
      <c r="O274" s="137"/>
      <c r="P274" s="138">
        <f>SUM(P275:P279)</f>
        <v>147.2083303</v>
      </c>
      <c r="Q274" s="137"/>
      <c r="R274" s="138">
        <f>SUM(R275:R279)</f>
        <v>0.10008539999999998</v>
      </c>
      <c r="S274" s="137"/>
      <c r="T274" s="139">
        <f>SUM(T275:T279)</f>
        <v>0</v>
      </c>
      <c r="AR274" s="133" t="s">
        <v>142</v>
      </c>
      <c r="AT274" s="140" t="s">
        <v>70</v>
      </c>
      <c r="AU274" s="140" t="s">
        <v>79</v>
      </c>
      <c r="AY274" s="133" t="s">
        <v>135</v>
      </c>
      <c r="BK274" s="141">
        <f>SUM(BK275:BK279)</f>
        <v>0</v>
      </c>
    </row>
    <row r="275" spans="1:65" s="2" customFormat="1" ht="24.15" customHeight="1">
      <c r="A275" s="26"/>
      <c r="B275" s="144"/>
      <c r="C275" s="145" t="s">
        <v>654</v>
      </c>
      <c r="D275" s="145" t="s">
        <v>137</v>
      </c>
      <c r="E275" s="146" t="s">
        <v>655</v>
      </c>
      <c r="F275" s="147" t="s">
        <v>656</v>
      </c>
      <c r="G275" s="148" t="s">
        <v>414</v>
      </c>
      <c r="H275" s="149">
        <v>51</v>
      </c>
      <c r="I275" s="149"/>
      <c r="J275" s="150">
        <f>ROUND(I275*H275,2)</f>
        <v>0</v>
      </c>
      <c r="K275" s="151"/>
      <c r="L275" s="27"/>
      <c r="M275" s="152" t="s">
        <v>1</v>
      </c>
      <c r="N275" s="153" t="s">
        <v>38</v>
      </c>
      <c r="O275" s="154">
        <v>0.83092999999999995</v>
      </c>
      <c r="P275" s="154">
        <f>O275*H275</f>
        <v>42.377429999999997</v>
      </c>
      <c r="Q275" s="154">
        <v>4.0999999999999999E-4</v>
      </c>
      <c r="R275" s="154">
        <f>Q275*H275</f>
        <v>2.0909999999999998E-2</v>
      </c>
      <c r="S275" s="154">
        <v>0</v>
      </c>
      <c r="T275" s="155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56" t="s">
        <v>141</v>
      </c>
      <c r="AT275" s="156" t="s">
        <v>137</v>
      </c>
      <c r="AU275" s="156" t="s">
        <v>142</v>
      </c>
      <c r="AY275" s="14" t="s">
        <v>135</v>
      </c>
      <c r="BE275" s="157">
        <f>IF(N275="základná",J275,0)</f>
        <v>0</v>
      </c>
      <c r="BF275" s="157">
        <f>IF(N275="znížená",J275,0)</f>
        <v>0</v>
      </c>
      <c r="BG275" s="157">
        <f>IF(N275="zákl. prenesená",J275,0)</f>
        <v>0</v>
      </c>
      <c r="BH275" s="157">
        <f>IF(N275="zníž. prenesená",J275,0)</f>
        <v>0</v>
      </c>
      <c r="BI275" s="157">
        <f>IF(N275="nulová",J275,0)</f>
        <v>0</v>
      </c>
      <c r="BJ275" s="14" t="s">
        <v>142</v>
      </c>
      <c r="BK275" s="157">
        <f>ROUND(I275*H275,2)</f>
        <v>0</v>
      </c>
      <c r="BL275" s="14" t="s">
        <v>141</v>
      </c>
      <c r="BM275" s="156" t="s">
        <v>657</v>
      </c>
    </row>
    <row r="276" spans="1:65" s="2" customFormat="1" ht="24.15" customHeight="1">
      <c r="A276" s="26"/>
      <c r="B276" s="144"/>
      <c r="C276" s="145" t="s">
        <v>658</v>
      </c>
      <c r="D276" s="145" t="s">
        <v>137</v>
      </c>
      <c r="E276" s="146" t="s">
        <v>659</v>
      </c>
      <c r="F276" s="147" t="s">
        <v>660</v>
      </c>
      <c r="G276" s="148" t="s">
        <v>414</v>
      </c>
      <c r="H276" s="149">
        <v>79.13</v>
      </c>
      <c r="I276" s="149"/>
      <c r="J276" s="150">
        <f>ROUND(I276*H276,2)</f>
        <v>0</v>
      </c>
      <c r="K276" s="151"/>
      <c r="L276" s="27"/>
      <c r="M276" s="152" t="s">
        <v>1</v>
      </c>
      <c r="N276" s="153" t="s">
        <v>38</v>
      </c>
      <c r="O276" s="154">
        <v>1.1613100000000001</v>
      </c>
      <c r="P276" s="154">
        <f>O276*H276</f>
        <v>91.894460300000006</v>
      </c>
      <c r="Q276" s="154">
        <v>5.8E-4</v>
      </c>
      <c r="R276" s="154">
        <f>Q276*H276</f>
        <v>4.5895399999999996E-2</v>
      </c>
      <c r="S276" s="154">
        <v>0</v>
      </c>
      <c r="T276" s="155">
        <f>S276*H276</f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56" t="s">
        <v>141</v>
      </c>
      <c r="AT276" s="156" t="s">
        <v>137</v>
      </c>
      <c r="AU276" s="156" t="s">
        <v>142</v>
      </c>
      <c r="AY276" s="14" t="s">
        <v>135</v>
      </c>
      <c r="BE276" s="157">
        <f>IF(N276="základná",J276,0)</f>
        <v>0</v>
      </c>
      <c r="BF276" s="157">
        <f>IF(N276="znížená",J276,0)</f>
        <v>0</v>
      </c>
      <c r="BG276" s="157">
        <f>IF(N276="zákl. prenesená",J276,0)</f>
        <v>0</v>
      </c>
      <c r="BH276" s="157">
        <f>IF(N276="zníž. prenesená",J276,0)</f>
        <v>0</v>
      </c>
      <c r="BI276" s="157">
        <f>IF(N276="nulová",J276,0)</f>
        <v>0</v>
      </c>
      <c r="BJ276" s="14" t="s">
        <v>142</v>
      </c>
      <c r="BK276" s="157">
        <f>ROUND(I276*H276,2)</f>
        <v>0</v>
      </c>
      <c r="BL276" s="14" t="s">
        <v>141</v>
      </c>
      <c r="BM276" s="156" t="s">
        <v>661</v>
      </c>
    </row>
    <row r="277" spans="1:65" s="2" customFormat="1" ht="16.5" customHeight="1">
      <c r="A277" s="26"/>
      <c r="B277" s="144"/>
      <c r="C277" s="145" t="s">
        <v>662</v>
      </c>
      <c r="D277" s="145" t="s">
        <v>137</v>
      </c>
      <c r="E277" s="146" t="s">
        <v>663</v>
      </c>
      <c r="F277" s="147" t="s">
        <v>664</v>
      </c>
      <c r="G277" s="148" t="s">
        <v>140</v>
      </c>
      <c r="H277" s="149">
        <v>4</v>
      </c>
      <c r="I277" s="149"/>
      <c r="J277" s="150">
        <f>ROUND(I277*H277,2)</f>
        <v>0</v>
      </c>
      <c r="K277" s="151"/>
      <c r="L277" s="27"/>
      <c r="M277" s="152" t="s">
        <v>1</v>
      </c>
      <c r="N277" s="153" t="s">
        <v>38</v>
      </c>
      <c r="O277" s="154">
        <v>0.59579000000000004</v>
      </c>
      <c r="P277" s="154">
        <f>O277*H277</f>
        <v>2.3831600000000002</v>
      </c>
      <c r="Q277" s="154">
        <v>4.0000000000000003E-5</v>
      </c>
      <c r="R277" s="154">
        <f>Q277*H277</f>
        <v>1.6000000000000001E-4</v>
      </c>
      <c r="S277" s="154">
        <v>0</v>
      </c>
      <c r="T277" s="155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56" t="s">
        <v>141</v>
      </c>
      <c r="AT277" s="156" t="s">
        <v>137</v>
      </c>
      <c r="AU277" s="156" t="s">
        <v>142</v>
      </c>
      <c r="AY277" s="14" t="s">
        <v>135</v>
      </c>
      <c r="BE277" s="157">
        <f>IF(N277="základná",J277,0)</f>
        <v>0</v>
      </c>
      <c r="BF277" s="157">
        <f>IF(N277="znížená",J277,0)</f>
        <v>0</v>
      </c>
      <c r="BG277" s="157">
        <f>IF(N277="zákl. prenesená",J277,0)</f>
        <v>0</v>
      </c>
      <c r="BH277" s="157">
        <f>IF(N277="zníž. prenesená",J277,0)</f>
        <v>0</v>
      </c>
      <c r="BI277" s="157">
        <f>IF(N277="nulová",J277,0)</f>
        <v>0</v>
      </c>
      <c r="BJ277" s="14" t="s">
        <v>142</v>
      </c>
      <c r="BK277" s="157">
        <f>ROUND(I277*H277,2)</f>
        <v>0</v>
      </c>
      <c r="BL277" s="14" t="s">
        <v>141</v>
      </c>
      <c r="BM277" s="156" t="s">
        <v>665</v>
      </c>
    </row>
    <row r="278" spans="1:65" s="2" customFormat="1" ht="24.15" customHeight="1">
      <c r="A278" s="26"/>
      <c r="B278" s="144"/>
      <c r="C278" s="145" t="s">
        <v>666</v>
      </c>
      <c r="D278" s="145" t="s">
        <v>137</v>
      </c>
      <c r="E278" s="146" t="s">
        <v>667</v>
      </c>
      <c r="F278" s="147" t="s">
        <v>668</v>
      </c>
      <c r="G278" s="148" t="s">
        <v>414</v>
      </c>
      <c r="H278" s="149">
        <v>16</v>
      </c>
      <c r="I278" s="149"/>
      <c r="J278" s="150">
        <f>ROUND(I278*H278,2)</f>
        <v>0</v>
      </c>
      <c r="K278" s="151"/>
      <c r="L278" s="27"/>
      <c r="M278" s="152" t="s">
        <v>1</v>
      </c>
      <c r="N278" s="153" t="s">
        <v>38</v>
      </c>
      <c r="O278" s="154">
        <v>0.65958000000000006</v>
      </c>
      <c r="P278" s="154">
        <f>O278*H278</f>
        <v>10.553280000000001</v>
      </c>
      <c r="Q278" s="154">
        <v>2.0699999999999998E-3</v>
      </c>
      <c r="R278" s="154">
        <f>Q278*H278</f>
        <v>3.3119999999999997E-2</v>
      </c>
      <c r="S278" s="154">
        <v>0</v>
      </c>
      <c r="T278" s="155">
        <f>S278*H278</f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56" t="s">
        <v>141</v>
      </c>
      <c r="AT278" s="156" t="s">
        <v>137</v>
      </c>
      <c r="AU278" s="156" t="s">
        <v>142</v>
      </c>
      <c r="AY278" s="14" t="s">
        <v>135</v>
      </c>
      <c r="BE278" s="157">
        <f>IF(N278="základná",J278,0)</f>
        <v>0</v>
      </c>
      <c r="BF278" s="157">
        <f>IF(N278="znížená",J278,0)</f>
        <v>0</v>
      </c>
      <c r="BG278" s="157">
        <f>IF(N278="zákl. prenesená",J278,0)</f>
        <v>0</v>
      </c>
      <c r="BH278" s="157">
        <f>IF(N278="zníž. prenesená",J278,0)</f>
        <v>0</v>
      </c>
      <c r="BI278" s="157">
        <f>IF(N278="nulová",J278,0)</f>
        <v>0</v>
      </c>
      <c r="BJ278" s="14" t="s">
        <v>142</v>
      </c>
      <c r="BK278" s="157">
        <f>ROUND(I278*H278,2)</f>
        <v>0</v>
      </c>
      <c r="BL278" s="14" t="s">
        <v>141</v>
      </c>
      <c r="BM278" s="156" t="s">
        <v>669</v>
      </c>
    </row>
    <row r="279" spans="1:65" s="2" customFormat="1" ht="24.15" customHeight="1">
      <c r="A279" s="26"/>
      <c r="B279" s="144"/>
      <c r="C279" s="145" t="s">
        <v>670</v>
      </c>
      <c r="D279" s="145" t="s">
        <v>137</v>
      </c>
      <c r="E279" s="146" t="s">
        <v>671</v>
      </c>
      <c r="F279" s="147" t="s">
        <v>672</v>
      </c>
      <c r="G279" s="148" t="s">
        <v>537</v>
      </c>
      <c r="H279" s="149">
        <v>59.231000000000002</v>
      </c>
      <c r="I279" s="149"/>
      <c r="J279" s="150">
        <f>ROUND(I279*H279,2)</f>
        <v>0</v>
      </c>
      <c r="K279" s="151"/>
      <c r="L279" s="27"/>
      <c r="M279" s="152" t="s">
        <v>1</v>
      </c>
      <c r="N279" s="153" t="s">
        <v>38</v>
      </c>
      <c r="O279" s="154">
        <v>0</v>
      </c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56" t="s">
        <v>141</v>
      </c>
      <c r="AT279" s="156" t="s">
        <v>137</v>
      </c>
      <c r="AU279" s="156" t="s">
        <v>142</v>
      </c>
      <c r="AY279" s="14" t="s">
        <v>135</v>
      </c>
      <c r="BE279" s="157">
        <f>IF(N279="základná",J279,0)</f>
        <v>0</v>
      </c>
      <c r="BF279" s="157">
        <f>IF(N279="znížená",J279,0)</f>
        <v>0</v>
      </c>
      <c r="BG279" s="157">
        <f>IF(N279="zákl. prenesená",J279,0)</f>
        <v>0</v>
      </c>
      <c r="BH279" s="157">
        <f>IF(N279="zníž. prenesená",J279,0)</f>
        <v>0</v>
      </c>
      <c r="BI279" s="157">
        <f>IF(N279="nulová",J279,0)</f>
        <v>0</v>
      </c>
      <c r="BJ279" s="14" t="s">
        <v>142</v>
      </c>
      <c r="BK279" s="157">
        <f>ROUND(I279*H279,2)</f>
        <v>0</v>
      </c>
      <c r="BL279" s="14" t="s">
        <v>141</v>
      </c>
      <c r="BM279" s="156" t="s">
        <v>673</v>
      </c>
    </row>
    <row r="280" spans="1:65" s="12" customFormat="1" ht="22.95" customHeight="1">
      <c r="B280" s="132"/>
      <c r="D280" s="133" t="s">
        <v>70</v>
      </c>
      <c r="E280" s="142" t="s">
        <v>674</v>
      </c>
      <c r="F280" s="142" t="s">
        <v>675</v>
      </c>
      <c r="J280" s="143">
        <f>BK280</f>
        <v>0</v>
      </c>
      <c r="L280" s="132"/>
      <c r="M280" s="136"/>
      <c r="N280" s="137"/>
      <c r="O280" s="137"/>
      <c r="P280" s="138">
        <f>SUM(P281:P293)</f>
        <v>115.10696</v>
      </c>
      <c r="Q280" s="137"/>
      <c r="R280" s="138">
        <f>SUM(R281:R293)</f>
        <v>2.7475749999999994</v>
      </c>
      <c r="S280" s="137"/>
      <c r="T280" s="139">
        <f>SUM(T281:T293)</f>
        <v>0</v>
      </c>
      <c r="AR280" s="133" t="s">
        <v>142</v>
      </c>
      <c r="AT280" s="140" t="s">
        <v>70</v>
      </c>
      <c r="AU280" s="140" t="s">
        <v>79</v>
      </c>
      <c r="AY280" s="133" t="s">
        <v>135</v>
      </c>
      <c r="BK280" s="141">
        <f>SUM(BK281:BK293)</f>
        <v>0</v>
      </c>
    </row>
    <row r="281" spans="1:65" s="2" customFormat="1" ht="24.15" customHeight="1">
      <c r="A281" s="26"/>
      <c r="B281" s="144"/>
      <c r="C281" s="145" t="s">
        <v>676</v>
      </c>
      <c r="D281" s="145" t="s">
        <v>137</v>
      </c>
      <c r="E281" s="146" t="s">
        <v>677</v>
      </c>
      <c r="F281" s="147" t="s">
        <v>678</v>
      </c>
      <c r="G281" s="148" t="s">
        <v>414</v>
      </c>
      <c r="H281" s="149">
        <v>119.8</v>
      </c>
      <c r="I281" s="149"/>
      <c r="J281" s="150">
        <f t="shared" ref="J281:J293" si="100">ROUND(I281*H281,2)</f>
        <v>0</v>
      </c>
      <c r="K281" s="151"/>
      <c r="L281" s="27"/>
      <c r="M281" s="152" t="s">
        <v>1</v>
      </c>
      <c r="N281" s="153" t="s">
        <v>38</v>
      </c>
      <c r="O281" s="154">
        <v>0.60467000000000004</v>
      </c>
      <c r="P281" s="154">
        <f t="shared" ref="P281:P293" si="101">O281*H281</f>
        <v>72.43946600000001</v>
      </c>
      <c r="Q281" s="154">
        <v>2.1000000000000001E-4</v>
      </c>
      <c r="R281" s="154">
        <f t="shared" ref="R281:R293" si="102">Q281*H281</f>
        <v>2.5158E-2</v>
      </c>
      <c r="S281" s="154">
        <v>0</v>
      </c>
      <c r="T281" s="155">
        <f t="shared" ref="T281:T293" si="103"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56" t="s">
        <v>141</v>
      </c>
      <c r="AT281" s="156" t="s">
        <v>137</v>
      </c>
      <c r="AU281" s="156" t="s">
        <v>142</v>
      </c>
      <c r="AY281" s="14" t="s">
        <v>135</v>
      </c>
      <c r="BE281" s="157">
        <f t="shared" ref="BE281:BE293" si="104">IF(N281="základná",J281,0)</f>
        <v>0</v>
      </c>
      <c r="BF281" s="157">
        <f t="shared" ref="BF281:BF293" si="105">IF(N281="znížená",J281,0)</f>
        <v>0</v>
      </c>
      <c r="BG281" s="157">
        <f t="shared" ref="BG281:BG293" si="106">IF(N281="zákl. prenesená",J281,0)</f>
        <v>0</v>
      </c>
      <c r="BH281" s="157">
        <f t="shared" ref="BH281:BH293" si="107">IF(N281="zníž. prenesená",J281,0)</f>
        <v>0</v>
      </c>
      <c r="BI281" s="157">
        <f t="shared" ref="BI281:BI293" si="108">IF(N281="nulová",J281,0)</f>
        <v>0</v>
      </c>
      <c r="BJ281" s="14" t="s">
        <v>142</v>
      </c>
      <c r="BK281" s="157">
        <f t="shared" ref="BK281:BK293" si="109">ROUND(I281*H281,2)</f>
        <v>0</v>
      </c>
      <c r="BL281" s="14" t="s">
        <v>141</v>
      </c>
      <c r="BM281" s="156" t="s">
        <v>679</v>
      </c>
    </row>
    <row r="282" spans="1:65" s="2" customFormat="1" ht="37.950000000000003" customHeight="1">
      <c r="A282" s="26"/>
      <c r="B282" s="144"/>
      <c r="C282" s="158" t="s">
        <v>680</v>
      </c>
      <c r="D282" s="158" t="s">
        <v>304</v>
      </c>
      <c r="E282" s="159" t="s">
        <v>681</v>
      </c>
      <c r="F282" s="160" t="s">
        <v>682</v>
      </c>
      <c r="G282" s="161" t="s">
        <v>414</v>
      </c>
      <c r="H282" s="162">
        <v>125.79</v>
      </c>
      <c r="I282" s="162"/>
      <c r="J282" s="163">
        <f t="shared" si="100"/>
        <v>0</v>
      </c>
      <c r="K282" s="164"/>
      <c r="L282" s="165"/>
      <c r="M282" s="166" t="s">
        <v>1</v>
      </c>
      <c r="N282" s="167" t="s">
        <v>38</v>
      </c>
      <c r="O282" s="154">
        <v>0</v>
      </c>
      <c r="P282" s="154">
        <f t="shared" si="101"/>
        <v>0</v>
      </c>
      <c r="Q282" s="154">
        <v>1E-4</v>
      </c>
      <c r="R282" s="154">
        <f t="shared" si="102"/>
        <v>1.2579000000000002E-2</v>
      </c>
      <c r="S282" s="154">
        <v>0</v>
      </c>
      <c r="T282" s="155">
        <f t="shared" si="103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56" t="s">
        <v>266</v>
      </c>
      <c r="AT282" s="156" t="s">
        <v>304</v>
      </c>
      <c r="AU282" s="156" t="s">
        <v>142</v>
      </c>
      <c r="AY282" s="14" t="s">
        <v>135</v>
      </c>
      <c r="BE282" s="157">
        <f t="shared" si="104"/>
        <v>0</v>
      </c>
      <c r="BF282" s="157">
        <f t="shared" si="105"/>
        <v>0</v>
      </c>
      <c r="BG282" s="157">
        <f t="shared" si="106"/>
        <v>0</v>
      </c>
      <c r="BH282" s="157">
        <f t="shared" si="107"/>
        <v>0</v>
      </c>
      <c r="BI282" s="157">
        <f t="shared" si="108"/>
        <v>0</v>
      </c>
      <c r="BJ282" s="14" t="s">
        <v>142</v>
      </c>
      <c r="BK282" s="157">
        <f t="shared" si="109"/>
        <v>0</v>
      </c>
      <c r="BL282" s="14" t="s">
        <v>141</v>
      </c>
      <c r="BM282" s="156" t="s">
        <v>683</v>
      </c>
    </row>
    <row r="283" spans="1:65" s="2" customFormat="1" ht="24.15" customHeight="1">
      <c r="A283" s="26"/>
      <c r="B283" s="144"/>
      <c r="C283" s="158" t="s">
        <v>684</v>
      </c>
      <c r="D283" s="158" t="s">
        <v>304</v>
      </c>
      <c r="E283" s="159" t="s">
        <v>685</v>
      </c>
      <c r="F283" s="160" t="s">
        <v>686</v>
      </c>
      <c r="G283" s="161" t="s">
        <v>140</v>
      </c>
      <c r="H283" s="162">
        <v>8</v>
      </c>
      <c r="I283" s="162"/>
      <c r="J283" s="163">
        <f t="shared" si="100"/>
        <v>0</v>
      </c>
      <c r="K283" s="164"/>
      <c r="L283" s="165"/>
      <c r="M283" s="166" t="s">
        <v>1</v>
      </c>
      <c r="N283" s="167" t="s">
        <v>38</v>
      </c>
      <c r="O283" s="154">
        <v>0</v>
      </c>
      <c r="P283" s="154">
        <f t="shared" si="101"/>
        <v>0</v>
      </c>
      <c r="Q283" s="154">
        <v>0.14299999999999999</v>
      </c>
      <c r="R283" s="154">
        <f t="shared" si="102"/>
        <v>1.1439999999999999</v>
      </c>
      <c r="S283" s="154">
        <v>0</v>
      </c>
      <c r="T283" s="155">
        <f t="shared" si="103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56" t="s">
        <v>266</v>
      </c>
      <c r="AT283" s="156" t="s">
        <v>304</v>
      </c>
      <c r="AU283" s="156" t="s">
        <v>142</v>
      </c>
      <c r="AY283" s="14" t="s">
        <v>135</v>
      </c>
      <c r="BE283" s="157">
        <f t="shared" si="104"/>
        <v>0</v>
      </c>
      <c r="BF283" s="157">
        <f t="shared" si="105"/>
        <v>0</v>
      </c>
      <c r="BG283" s="157">
        <f t="shared" si="106"/>
        <v>0</v>
      </c>
      <c r="BH283" s="157">
        <f t="shared" si="107"/>
        <v>0</v>
      </c>
      <c r="BI283" s="157">
        <f t="shared" si="108"/>
        <v>0</v>
      </c>
      <c r="BJ283" s="14" t="s">
        <v>142</v>
      </c>
      <c r="BK283" s="157">
        <f t="shared" si="109"/>
        <v>0</v>
      </c>
      <c r="BL283" s="14" t="s">
        <v>141</v>
      </c>
      <c r="BM283" s="156" t="s">
        <v>687</v>
      </c>
    </row>
    <row r="284" spans="1:65" s="2" customFormat="1" ht="24.15" customHeight="1">
      <c r="A284" s="26"/>
      <c r="B284" s="144"/>
      <c r="C284" s="158" t="s">
        <v>688</v>
      </c>
      <c r="D284" s="158" t="s">
        <v>304</v>
      </c>
      <c r="E284" s="159" t="s">
        <v>689</v>
      </c>
      <c r="F284" s="160" t="s">
        <v>690</v>
      </c>
      <c r="G284" s="161" t="s">
        <v>140</v>
      </c>
      <c r="H284" s="162">
        <v>6</v>
      </c>
      <c r="I284" s="162"/>
      <c r="J284" s="163">
        <f t="shared" si="100"/>
        <v>0</v>
      </c>
      <c r="K284" s="164"/>
      <c r="L284" s="165"/>
      <c r="M284" s="166" t="s">
        <v>1</v>
      </c>
      <c r="N284" s="167" t="s">
        <v>38</v>
      </c>
      <c r="O284" s="154">
        <v>0</v>
      </c>
      <c r="P284" s="154">
        <f t="shared" si="101"/>
        <v>0</v>
      </c>
      <c r="Q284" s="154">
        <v>0.14299999999999999</v>
      </c>
      <c r="R284" s="154">
        <f t="shared" si="102"/>
        <v>0.85799999999999987</v>
      </c>
      <c r="S284" s="154">
        <v>0</v>
      </c>
      <c r="T284" s="155">
        <f t="shared" si="103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56" t="s">
        <v>266</v>
      </c>
      <c r="AT284" s="156" t="s">
        <v>304</v>
      </c>
      <c r="AU284" s="156" t="s">
        <v>142</v>
      </c>
      <c r="AY284" s="14" t="s">
        <v>135</v>
      </c>
      <c r="BE284" s="157">
        <f t="shared" si="104"/>
        <v>0</v>
      </c>
      <c r="BF284" s="157">
        <f t="shared" si="105"/>
        <v>0</v>
      </c>
      <c r="BG284" s="157">
        <f t="shared" si="106"/>
        <v>0</v>
      </c>
      <c r="BH284" s="157">
        <f t="shared" si="107"/>
        <v>0</v>
      </c>
      <c r="BI284" s="157">
        <f t="shared" si="108"/>
        <v>0</v>
      </c>
      <c r="BJ284" s="14" t="s">
        <v>142</v>
      </c>
      <c r="BK284" s="157">
        <f t="shared" si="109"/>
        <v>0</v>
      </c>
      <c r="BL284" s="14" t="s">
        <v>141</v>
      </c>
      <c r="BM284" s="156" t="s">
        <v>691</v>
      </c>
    </row>
    <row r="285" spans="1:65" s="2" customFormat="1" ht="24.15" customHeight="1">
      <c r="A285" s="26"/>
      <c r="B285" s="144"/>
      <c r="C285" s="145" t="s">
        <v>692</v>
      </c>
      <c r="D285" s="145" t="s">
        <v>137</v>
      </c>
      <c r="E285" s="146" t="s">
        <v>693</v>
      </c>
      <c r="F285" s="147" t="s">
        <v>694</v>
      </c>
      <c r="G285" s="148" t="s">
        <v>140</v>
      </c>
      <c r="H285" s="149">
        <v>2</v>
      </c>
      <c r="I285" s="149"/>
      <c r="J285" s="150">
        <f t="shared" si="100"/>
        <v>0</v>
      </c>
      <c r="K285" s="151"/>
      <c r="L285" s="27"/>
      <c r="M285" s="152" t="s">
        <v>1</v>
      </c>
      <c r="N285" s="153" t="s">
        <v>38</v>
      </c>
      <c r="O285" s="154">
        <v>0.66407000000000005</v>
      </c>
      <c r="P285" s="154">
        <f t="shared" si="101"/>
        <v>1.3281400000000001</v>
      </c>
      <c r="Q285" s="154">
        <v>2.1000000000000001E-4</v>
      </c>
      <c r="R285" s="154">
        <f t="shared" si="102"/>
        <v>4.2000000000000002E-4</v>
      </c>
      <c r="S285" s="154">
        <v>0</v>
      </c>
      <c r="T285" s="155">
        <f t="shared" si="103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56" t="s">
        <v>141</v>
      </c>
      <c r="AT285" s="156" t="s">
        <v>137</v>
      </c>
      <c r="AU285" s="156" t="s">
        <v>142</v>
      </c>
      <c r="AY285" s="14" t="s">
        <v>135</v>
      </c>
      <c r="BE285" s="157">
        <f t="shared" si="104"/>
        <v>0</v>
      </c>
      <c r="BF285" s="157">
        <f t="shared" si="105"/>
        <v>0</v>
      </c>
      <c r="BG285" s="157">
        <f t="shared" si="106"/>
        <v>0</v>
      </c>
      <c r="BH285" s="157">
        <f t="shared" si="107"/>
        <v>0</v>
      </c>
      <c r="BI285" s="157">
        <f t="shared" si="108"/>
        <v>0</v>
      </c>
      <c r="BJ285" s="14" t="s">
        <v>142</v>
      </c>
      <c r="BK285" s="157">
        <f t="shared" si="109"/>
        <v>0</v>
      </c>
      <c r="BL285" s="14" t="s">
        <v>141</v>
      </c>
      <c r="BM285" s="156" t="s">
        <v>695</v>
      </c>
    </row>
    <row r="286" spans="1:65" s="2" customFormat="1" ht="16.5" customHeight="1">
      <c r="A286" s="26"/>
      <c r="B286" s="144"/>
      <c r="C286" s="145" t="s">
        <v>696</v>
      </c>
      <c r="D286" s="145" t="s">
        <v>137</v>
      </c>
      <c r="E286" s="146" t="s">
        <v>697</v>
      </c>
      <c r="F286" s="147" t="s">
        <v>698</v>
      </c>
      <c r="G286" s="148" t="s">
        <v>414</v>
      </c>
      <c r="H286" s="149">
        <v>10.4</v>
      </c>
      <c r="I286" s="149"/>
      <c r="J286" s="150">
        <f t="shared" si="100"/>
        <v>0</v>
      </c>
      <c r="K286" s="151"/>
      <c r="L286" s="27"/>
      <c r="M286" s="152" t="s">
        <v>1</v>
      </c>
      <c r="N286" s="153" t="s">
        <v>38</v>
      </c>
      <c r="O286" s="154">
        <v>0.28081</v>
      </c>
      <c r="P286" s="154">
        <f t="shared" si="101"/>
        <v>2.9204240000000001</v>
      </c>
      <c r="Q286" s="154">
        <v>4.2000000000000002E-4</v>
      </c>
      <c r="R286" s="154">
        <f t="shared" si="102"/>
        <v>4.3680000000000004E-3</v>
      </c>
      <c r="S286" s="154">
        <v>0</v>
      </c>
      <c r="T286" s="155">
        <f t="shared" si="103"/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56" t="s">
        <v>141</v>
      </c>
      <c r="AT286" s="156" t="s">
        <v>137</v>
      </c>
      <c r="AU286" s="156" t="s">
        <v>142</v>
      </c>
      <c r="AY286" s="14" t="s">
        <v>135</v>
      </c>
      <c r="BE286" s="157">
        <f t="shared" si="104"/>
        <v>0</v>
      </c>
      <c r="BF286" s="157">
        <f t="shared" si="105"/>
        <v>0</v>
      </c>
      <c r="BG286" s="157">
        <f t="shared" si="106"/>
        <v>0</v>
      </c>
      <c r="BH286" s="157">
        <f t="shared" si="107"/>
        <v>0</v>
      </c>
      <c r="BI286" s="157">
        <f t="shared" si="108"/>
        <v>0</v>
      </c>
      <c r="BJ286" s="14" t="s">
        <v>142</v>
      </c>
      <c r="BK286" s="157">
        <f t="shared" si="109"/>
        <v>0</v>
      </c>
      <c r="BL286" s="14" t="s">
        <v>141</v>
      </c>
      <c r="BM286" s="156" t="s">
        <v>699</v>
      </c>
    </row>
    <row r="287" spans="1:65" s="2" customFormat="1" ht="24.15" customHeight="1">
      <c r="A287" s="26"/>
      <c r="B287" s="144"/>
      <c r="C287" s="158" t="s">
        <v>700</v>
      </c>
      <c r="D287" s="158" t="s">
        <v>304</v>
      </c>
      <c r="E287" s="159" t="s">
        <v>701</v>
      </c>
      <c r="F287" s="160" t="s">
        <v>702</v>
      </c>
      <c r="G287" s="161" t="s">
        <v>140</v>
      </c>
      <c r="H287" s="162">
        <v>1</v>
      </c>
      <c r="I287" s="162"/>
      <c r="J287" s="163">
        <f t="shared" si="100"/>
        <v>0</v>
      </c>
      <c r="K287" s="164"/>
      <c r="L287" s="165"/>
      <c r="M287" s="166" t="s">
        <v>1</v>
      </c>
      <c r="N287" s="167" t="s">
        <v>38</v>
      </c>
      <c r="O287" s="154">
        <v>0</v>
      </c>
      <c r="P287" s="154">
        <f t="shared" si="101"/>
        <v>0</v>
      </c>
      <c r="Q287" s="154">
        <v>0.33</v>
      </c>
      <c r="R287" s="154">
        <f t="shared" si="102"/>
        <v>0.33</v>
      </c>
      <c r="S287" s="154">
        <v>0</v>
      </c>
      <c r="T287" s="155">
        <f t="shared" si="103"/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56" t="s">
        <v>266</v>
      </c>
      <c r="AT287" s="156" t="s">
        <v>304</v>
      </c>
      <c r="AU287" s="156" t="s">
        <v>142</v>
      </c>
      <c r="AY287" s="14" t="s">
        <v>135</v>
      </c>
      <c r="BE287" s="157">
        <f t="shared" si="104"/>
        <v>0</v>
      </c>
      <c r="BF287" s="157">
        <f t="shared" si="105"/>
        <v>0</v>
      </c>
      <c r="BG287" s="157">
        <f t="shared" si="106"/>
        <v>0</v>
      </c>
      <c r="BH287" s="157">
        <f t="shared" si="107"/>
        <v>0</v>
      </c>
      <c r="BI287" s="157">
        <f t="shared" si="108"/>
        <v>0</v>
      </c>
      <c r="BJ287" s="14" t="s">
        <v>142</v>
      </c>
      <c r="BK287" s="157">
        <f t="shared" si="109"/>
        <v>0</v>
      </c>
      <c r="BL287" s="14" t="s">
        <v>141</v>
      </c>
      <c r="BM287" s="156" t="s">
        <v>703</v>
      </c>
    </row>
    <row r="288" spans="1:65" s="2" customFormat="1" ht="33" customHeight="1">
      <c r="A288" s="26"/>
      <c r="B288" s="144"/>
      <c r="C288" s="145" t="s">
        <v>704</v>
      </c>
      <c r="D288" s="145" t="s">
        <v>137</v>
      </c>
      <c r="E288" s="146" t="s">
        <v>705</v>
      </c>
      <c r="F288" s="147" t="s">
        <v>706</v>
      </c>
      <c r="G288" s="148" t="s">
        <v>140</v>
      </c>
      <c r="H288" s="149">
        <v>9</v>
      </c>
      <c r="I288" s="149"/>
      <c r="J288" s="150">
        <f t="shared" si="100"/>
        <v>0</v>
      </c>
      <c r="K288" s="151"/>
      <c r="L288" s="27"/>
      <c r="M288" s="152" t="s">
        <v>1</v>
      </c>
      <c r="N288" s="153" t="s">
        <v>38</v>
      </c>
      <c r="O288" s="154">
        <v>1.2250099999999999</v>
      </c>
      <c r="P288" s="154">
        <f t="shared" si="101"/>
        <v>11.025089999999999</v>
      </c>
      <c r="Q288" s="154">
        <v>0</v>
      </c>
      <c r="R288" s="154">
        <f t="shared" si="102"/>
        <v>0</v>
      </c>
      <c r="S288" s="154">
        <v>0</v>
      </c>
      <c r="T288" s="155">
        <f t="shared" si="103"/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56" t="s">
        <v>141</v>
      </c>
      <c r="AT288" s="156" t="s">
        <v>137</v>
      </c>
      <c r="AU288" s="156" t="s">
        <v>142</v>
      </c>
      <c r="AY288" s="14" t="s">
        <v>135</v>
      </c>
      <c r="BE288" s="157">
        <f t="shared" si="104"/>
        <v>0</v>
      </c>
      <c r="BF288" s="157">
        <f t="shared" si="105"/>
        <v>0</v>
      </c>
      <c r="BG288" s="157">
        <f t="shared" si="106"/>
        <v>0</v>
      </c>
      <c r="BH288" s="157">
        <f t="shared" si="107"/>
        <v>0</v>
      </c>
      <c r="BI288" s="157">
        <f t="shared" si="108"/>
        <v>0</v>
      </c>
      <c r="BJ288" s="14" t="s">
        <v>142</v>
      </c>
      <c r="BK288" s="157">
        <f t="shared" si="109"/>
        <v>0</v>
      </c>
      <c r="BL288" s="14" t="s">
        <v>141</v>
      </c>
      <c r="BM288" s="156" t="s">
        <v>707</v>
      </c>
    </row>
    <row r="289" spans="1:65" s="2" customFormat="1" ht="16.5" customHeight="1">
      <c r="A289" s="26"/>
      <c r="B289" s="144"/>
      <c r="C289" s="158" t="s">
        <v>708</v>
      </c>
      <c r="D289" s="158" t="s">
        <v>304</v>
      </c>
      <c r="E289" s="159" t="s">
        <v>709</v>
      </c>
      <c r="F289" s="160" t="s">
        <v>710</v>
      </c>
      <c r="G289" s="161" t="s">
        <v>140</v>
      </c>
      <c r="H289" s="162">
        <v>9</v>
      </c>
      <c r="I289" s="162"/>
      <c r="J289" s="163">
        <f t="shared" si="100"/>
        <v>0</v>
      </c>
      <c r="K289" s="164"/>
      <c r="L289" s="165"/>
      <c r="M289" s="166" t="s">
        <v>1</v>
      </c>
      <c r="N289" s="167" t="s">
        <v>38</v>
      </c>
      <c r="O289" s="154">
        <v>0</v>
      </c>
      <c r="P289" s="154">
        <f t="shared" si="101"/>
        <v>0</v>
      </c>
      <c r="Q289" s="154">
        <v>1E-3</v>
      </c>
      <c r="R289" s="154">
        <f t="shared" si="102"/>
        <v>9.0000000000000011E-3</v>
      </c>
      <c r="S289" s="154">
        <v>0</v>
      </c>
      <c r="T289" s="155">
        <f t="shared" si="103"/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56" t="s">
        <v>266</v>
      </c>
      <c r="AT289" s="156" t="s">
        <v>304</v>
      </c>
      <c r="AU289" s="156" t="s">
        <v>142</v>
      </c>
      <c r="AY289" s="14" t="s">
        <v>135</v>
      </c>
      <c r="BE289" s="157">
        <f t="shared" si="104"/>
        <v>0</v>
      </c>
      <c r="BF289" s="157">
        <f t="shared" si="105"/>
        <v>0</v>
      </c>
      <c r="BG289" s="157">
        <f t="shared" si="106"/>
        <v>0</v>
      </c>
      <c r="BH289" s="157">
        <f t="shared" si="107"/>
        <v>0</v>
      </c>
      <c r="BI289" s="157">
        <f t="shared" si="108"/>
        <v>0</v>
      </c>
      <c r="BJ289" s="14" t="s">
        <v>142</v>
      </c>
      <c r="BK289" s="157">
        <f t="shared" si="109"/>
        <v>0</v>
      </c>
      <c r="BL289" s="14" t="s">
        <v>141</v>
      </c>
      <c r="BM289" s="156" t="s">
        <v>711</v>
      </c>
    </row>
    <row r="290" spans="1:65" s="2" customFormat="1" ht="24.15" customHeight="1">
      <c r="A290" s="26"/>
      <c r="B290" s="144"/>
      <c r="C290" s="158" t="s">
        <v>712</v>
      </c>
      <c r="D290" s="158" t="s">
        <v>304</v>
      </c>
      <c r="E290" s="159" t="s">
        <v>713</v>
      </c>
      <c r="F290" s="160" t="s">
        <v>714</v>
      </c>
      <c r="G290" s="161" t="s">
        <v>140</v>
      </c>
      <c r="H290" s="162">
        <v>9</v>
      </c>
      <c r="I290" s="162"/>
      <c r="J290" s="163">
        <f t="shared" si="100"/>
        <v>0</v>
      </c>
      <c r="K290" s="164"/>
      <c r="L290" s="165"/>
      <c r="M290" s="166" t="s">
        <v>1</v>
      </c>
      <c r="N290" s="167" t="s">
        <v>38</v>
      </c>
      <c r="O290" s="154">
        <v>0</v>
      </c>
      <c r="P290" s="154">
        <f t="shared" si="101"/>
        <v>0</v>
      </c>
      <c r="Q290" s="154">
        <v>2.5000000000000001E-2</v>
      </c>
      <c r="R290" s="154">
        <f t="shared" si="102"/>
        <v>0.22500000000000001</v>
      </c>
      <c r="S290" s="154">
        <v>0</v>
      </c>
      <c r="T290" s="155">
        <f t="shared" si="103"/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56" t="s">
        <v>266</v>
      </c>
      <c r="AT290" s="156" t="s">
        <v>304</v>
      </c>
      <c r="AU290" s="156" t="s">
        <v>142</v>
      </c>
      <c r="AY290" s="14" t="s">
        <v>135</v>
      </c>
      <c r="BE290" s="157">
        <f t="shared" si="104"/>
        <v>0</v>
      </c>
      <c r="BF290" s="157">
        <f t="shared" si="105"/>
        <v>0</v>
      </c>
      <c r="BG290" s="157">
        <f t="shared" si="106"/>
        <v>0</v>
      </c>
      <c r="BH290" s="157">
        <f t="shared" si="107"/>
        <v>0</v>
      </c>
      <c r="BI290" s="157">
        <f t="shared" si="108"/>
        <v>0</v>
      </c>
      <c r="BJ290" s="14" t="s">
        <v>142</v>
      </c>
      <c r="BK290" s="157">
        <f t="shared" si="109"/>
        <v>0</v>
      </c>
      <c r="BL290" s="14" t="s">
        <v>141</v>
      </c>
      <c r="BM290" s="156" t="s">
        <v>715</v>
      </c>
    </row>
    <row r="291" spans="1:65" s="2" customFormat="1" ht="21.75" customHeight="1">
      <c r="A291" s="26"/>
      <c r="B291" s="144"/>
      <c r="C291" s="145" t="s">
        <v>716</v>
      </c>
      <c r="D291" s="145" t="s">
        <v>137</v>
      </c>
      <c r="E291" s="146" t="s">
        <v>717</v>
      </c>
      <c r="F291" s="147" t="s">
        <v>718</v>
      </c>
      <c r="G291" s="148" t="s">
        <v>140</v>
      </c>
      <c r="H291" s="149">
        <v>9</v>
      </c>
      <c r="I291" s="149"/>
      <c r="J291" s="150">
        <f t="shared" si="100"/>
        <v>0</v>
      </c>
      <c r="K291" s="151"/>
      <c r="L291" s="27"/>
      <c r="M291" s="152" t="s">
        <v>1</v>
      </c>
      <c r="N291" s="153" t="s">
        <v>38</v>
      </c>
      <c r="O291" s="154">
        <v>3.0437599999999998</v>
      </c>
      <c r="P291" s="154">
        <f t="shared" si="101"/>
        <v>27.393839999999997</v>
      </c>
      <c r="Q291" s="154">
        <v>4.4999999999999999E-4</v>
      </c>
      <c r="R291" s="154">
        <f t="shared" si="102"/>
        <v>4.0499999999999998E-3</v>
      </c>
      <c r="S291" s="154">
        <v>0</v>
      </c>
      <c r="T291" s="155">
        <f t="shared" si="103"/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56" t="s">
        <v>141</v>
      </c>
      <c r="AT291" s="156" t="s">
        <v>137</v>
      </c>
      <c r="AU291" s="156" t="s">
        <v>142</v>
      </c>
      <c r="AY291" s="14" t="s">
        <v>135</v>
      </c>
      <c r="BE291" s="157">
        <f t="shared" si="104"/>
        <v>0</v>
      </c>
      <c r="BF291" s="157">
        <f t="shared" si="105"/>
        <v>0</v>
      </c>
      <c r="BG291" s="157">
        <f t="shared" si="106"/>
        <v>0</v>
      </c>
      <c r="BH291" s="157">
        <f t="shared" si="107"/>
        <v>0</v>
      </c>
      <c r="BI291" s="157">
        <f t="shared" si="108"/>
        <v>0</v>
      </c>
      <c r="BJ291" s="14" t="s">
        <v>142</v>
      </c>
      <c r="BK291" s="157">
        <f t="shared" si="109"/>
        <v>0</v>
      </c>
      <c r="BL291" s="14" t="s">
        <v>141</v>
      </c>
      <c r="BM291" s="156" t="s">
        <v>719</v>
      </c>
    </row>
    <row r="292" spans="1:65" s="2" customFormat="1" ht="44.25" customHeight="1">
      <c r="A292" s="26"/>
      <c r="B292" s="144"/>
      <c r="C292" s="158" t="s">
        <v>720</v>
      </c>
      <c r="D292" s="158" t="s">
        <v>304</v>
      </c>
      <c r="E292" s="159" t="s">
        <v>721</v>
      </c>
      <c r="F292" s="160" t="s">
        <v>722</v>
      </c>
      <c r="G292" s="161" t="s">
        <v>140</v>
      </c>
      <c r="H292" s="162">
        <v>9</v>
      </c>
      <c r="I292" s="162"/>
      <c r="J292" s="163">
        <f t="shared" si="100"/>
        <v>0</v>
      </c>
      <c r="K292" s="164"/>
      <c r="L292" s="165"/>
      <c r="M292" s="166" t="s">
        <v>1</v>
      </c>
      <c r="N292" s="167" t="s">
        <v>38</v>
      </c>
      <c r="O292" s="154">
        <v>0</v>
      </c>
      <c r="P292" s="154">
        <f t="shared" si="101"/>
        <v>0</v>
      </c>
      <c r="Q292" s="154">
        <v>1.4999999999999999E-2</v>
      </c>
      <c r="R292" s="154">
        <f t="shared" si="102"/>
        <v>0.13500000000000001</v>
      </c>
      <c r="S292" s="154">
        <v>0</v>
      </c>
      <c r="T292" s="155">
        <f t="shared" si="103"/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56" t="s">
        <v>266</v>
      </c>
      <c r="AT292" s="156" t="s">
        <v>304</v>
      </c>
      <c r="AU292" s="156" t="s">
        <v>142</v>
      </c>
      <c r="AY292" s="14" t="s">
        <v>135</v>
      </c>
      <c r="BE292" s="157">
        <f t="shared" si="104"/>
        <v>0</v>
      </c>
      <c r="BF292" s="157">
        <f t="shared" si="105"/>
        <v>0</v>
      </c>
      <c r="BG292" s="157">
        <f t="shared" si="106"/>
        <v>0</v>
      </c>
      <c r="BH292" s="157">
        <f t="shared" si="107"/>
        <v>0</v>
      </c>
      <c r="BI292" s="157">
        <f t="shared" si="108"/>
        <v>0</v>
      </c>
      <c r="BJ292" s="14" t="s">
        <v>142</v>
      </c>
      <c r="BK292" s="157">
        <f t="shared" si="109"/>
        <v>0</v>
      </c>
      <c r="BL292" s="14" t="s">
        <v>141</v>
      </c>
      <c r="BM292" s="156" t="s">
        <v>723</v>
      </c>
    </row>
    <row r="293" spans="1:65" s="2" customFormat="1" ht="24.15" customHeight="1">
      <c r="A293" s="26"/>
      <c r="B293" s="144"/>
      <c r="C293" s="145" t="s">
        <v>724</v>
      </c>
      <c r="D293" s="145" t="s">
        <v>137</v>
      </c>
      <c r="E293" s="146" t="s">
        <v>725</v>
      </c>
      <c r="F293" s="147" t="s">
        <v>726</v>
      </c>
      <c r="G293" s="148" t="s">
        <v>537</v>
      </c>
      <c r="H293" s="149">
        <v>301.79000000000002</v>
      </c>
      <c r="I293" s="149"/>
      <c r="J293" s="150">
        <f t="shared" si="100"/>
        <v>0</v>
      </c>
      <c r="K293" s="151"/>
      <c r="L293" s="27"/>
      <c r="M293" s="152" t="s">
        <v>1</v>
      </c>
      <c r="N293" s="153" t="s">
        <v>38</v>
      </c>
      <c r="O293" s="154">
        <v>0</v>
      </c>
      <c r="P293" s="154">
        <f t="shared" si="101"/>
        <v>0</v>
      </c>
      <c r="Q293" s="154">
        <v>0</v>
      </c>
      <c r="R293" s="154">
        <f t="shared" si="102"/>
        <v>0</v>
      </c>
      <c r="S293" s="154">
        <v>0</v>
      </c>
      <c r="T293" s="155">
        <f t="shared" si="103"/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56" t="s">
        <v>141</v>
      </c>
      <c r="AT293" s="156" t="s">
        <v>137</v>
      </c>
      <c r="AU293" s="156" t="s">
        <v>142</v>
      </c>
      <c r="AY293" s="14" t="s">
        <v>135</v>
      </c>
      <c r="BE293" s="157">
        <f t="shared" si="104"/>
        <v>0</v>
      </c>
      <c r="BF293" s="157">
        <f t="shared" si="105"/>
        <v>0</v>
      </c>
      <c r="BG293" s="157">
        <f t="shared" si="106"/>
        <v>0</v>
      </c>
      <c r="BH293" s="157">
        <f t="shared" si="107"/>
        <v>0</v>
      </c>
      <c r="BI293" s="157">
        <f t="shared" si="108"/>
        <v>0</v>
      </c>
      <c r="BJ293" s="14" t="s">
        <v>142</v>
      </c>
      <c r="BK293" s="157">
        <f t="shared" si="109"/>
        <v>0</v>
      </c>
      <c r="BL293" s="14" t="s">
        <v>141</v>
      </c>
      <c r="BM293" s="156" t="s">
        <v>727</v>
      </c>
    </row>
    <row r="294" spans="1:65" s="12" customFormat="1" ht="22.95" customHeight="1">
      <c r="B294" s="132"/>
      <c r="D294" s="133" t="s">
        <v>70</v>
      </c>
      <c r="E294" s="142" t="s">
        <v>728</v>
      </c>
      <c r="F294" s="142" t="s">
        <v>729</v>
      </c>
      <c r="J294" s="143">
        <f>BK294</f>
        <v>0</v>
      </c>
      <c r="L294" s="132"/>
      <c r="M294" s="136"/>
      <c r="N294" s="137"/>
      <c r="O294" s="137"/>
      <c r="P294" s="138">
        <f>SUM(P295:P299)</f>
        <v>119.64291200000001</v>
      </c>
      <c r="Q294" s="137"/>
      <c r="R294" s="138">
        <f>SUM(R295:R299)</f>
        <v>6.2979999999999994E-2</v>
      </c>
      <c r="S294" s="137"/>
      <c r="T294" s="139">
        <f>SUM(T295:T299)</f>
        <v>0</v>
      </c>
      <c r="AR294" s="133" t="s">
        <v>142</v>
      </c>
      <c r="AT294" s="140" t="s">
        <v>70</v>
      </c>
      <c r="AU294" s="140" t="s">
        <v>79</v>
      </c>
      <c r="AY294" s="133" t="s">
        <v>135</v>
      </c>
      <c r="BK294" s="141">
        <f>SUM(BK295:BK299)</f>
        <v>0</v>
      </c>
    </row>
    <row r="295" spans="1:65" s="2" customFormat="1" ht="16.5" customHeight="1">
      <c r="A295" s="26"/>
      <c r="B295" s="144"/>
      <c r="C295" s="145" t="s">
        <v>730</v>
      </c>
      <c r="D295" s="145" t="s">
        <v>137</v>
      </c>
      <c r="E295" s="146" t="s">
        <v>731</v>
      </c>
      <c r="F295" s="147" t="s">
        <v>732</v>
      </c>
      <c r="G295" s="148" t="s">
        <v>140</v>
      </c>
      <c r="H295" s="149">
        <v>1</v>
      </c>
      <c r="I295" s="149"/>
      <c r="J295" s="150">
        <f>ROUND(I295*H295,2)</f>
        <v>0</v>
      </c>
      <c r="K295" s="151"/>
      <c r="L295" s="27"/>
      <c r="M295" s="152" t="s">
        <v>1</v>
      </c>
      <c r="N295" s="153" t="s">
        <v>38</v>
      </c>
      <c r="O295" s="154">
        <v>11.410959999999999</v>
      </c>
      <c r="P295" s="154">
        <f>O295*H295</f>
        <v>11.410959999999999</v>
      </c>
      <c r="Q295" s="154">
        <v>5.0000000000000002E-5</v>
      </c>
      <c r="R295" s="154">
        <f>Q295*H295</f>
        <v>5.0000000000000002E-5</v>
      </c>
      <c r="S295" s="154">
        <v>0</v>
      </c>
      <c r="T295" s="155">
        <f>S295*H295</f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56" t="s">
        <v>141</v>
      </c>
      <c r="AT295" s="156" t="s">
        <v>137</v>
      </c>
      <c r="AU295" s="156" t="s">
        <v>142</v>
      </c>
      <c r="AY295" s="14" t="s">
        <v>135</v>
      </c>
      <c r="BE295" s="157">
        <f>IF(N295="základná",J295,0)</f>
        <v>0</v>
      </c>
      <c r="BF295" s="157">
        <f>IF(N295="znížená",J295,0)</f>
        <v>0</v>
      </c>
      <c r="BG295" s="157">
        <f>IF(N295="zákl. prenesená",J295,0)</f>
        <v>0</v>
      </c>
      <c r="BH295" s="157">
        <f>IF(N295="zníž. prenesená",J295,0)</f>
        <v>0</v>
      </c>
      <c r="BI295" s="157">
        <f>IF(N295="nulová",J295,0)</f>
        <v>0</v>
      </c>
      <c r="BJ295" s="14" t="s">
        <v>142</v>
      </c>
      <c r="BK295" s="157">
        <f>ROUND(I295*H295,2)</f>
        <v>0</v>
      </c>
      <c r="BL295" s="14" t="s">
        <v>141</v>
      </c>
      <c r="BM295" s="156" t="s">
        <v>733</v>
      </c>
    </row>
    <row r="296" spans="1:65" s="2" customFormat="1" ht="24.15" customHeight="1">
      <c r="A296" s="26"/>
      <c r="B296" s="144"/>
      <c r="C296" s="158" t="s">
        <v>734</v>
      </c>
      <c r="D296" s="158" t="s">
        <v>304</v>
      </c>
      <c r="E296" s="159" t="s">
        <v>735</v>
      </c>
      <c r="F296" s="160" t="s">
        <v>736</v>
      </c>
      <c r="G296" s="161" t="s">
        <v>140</v>
      </c>
      <c r="H296" s="162">
        <v>1</v>
      </c>
      <c r="I296" s="162"/>
      <c r="J296" s="163">
        <f>ROUND(I296*H296,2)</f>
        <v>0</v>
      </c>
      <c r="K296" s="164"/>
      <c r="L296" s="165"/>
      <c r="M296" s="166" t="s">
        <v>1</v>
      </c>
      <c r="N296" s="167" t="s">
        <v>38</v>
      </c>
      <c r="O296" s="154">
        <v>0</v>
      </c>
      <c r="P296" s="154">
        <f>O296*H296</f>
        <v>0</v>
      </c>
      <c r="Q296" s="154">
        <v>6.2880000000000005E-2</v>
      </c>
      <c r="R296" s="154">
        <f>Q296*H296</f>
        <v>6.2880000000000005E-2</v>
      </c>
      <c r="S296" s="154">
        <v>0</v>
      </c>
      <c r="T296" s="155">
        <f>S296*H296</f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56" t="s">
        <v>266</v>
      </c>
      <c r="AT296" s="156" t="s">
        <v>304</v>
      </c>
      <c r="AU296" s="156" t="s">
        <v>142</v>
      </c>
      <c r="AY296" s="14" t="s">
        <v>135</v>
      </c>
      <c r="BE296" s="157">
        <f>IF(N296="základná",J296,0)</f>
        <v>0</v>
      </c>
      <c r="BF296" s="157">
        <f>IF(N296="znížená",J296,0)</f>
        <v>0</v>
      </c>
      <c r="BG296" s="157">
        <f>IF(N296="zákl. prenesená",J296,0)</f>
        <v>0</v>
      </c>
      <c r="BH296" s="157">
        <f>IF(N296="zníž. prenesená",J296,0)</f>
        <v>0</v>
      </c>
      <c r="BI296" s="157">
        <f>IF(N296="nulová",J296,0)</f>
        <v>0</v>
      </c>
      <c r="BJ296" s="14" t="s">
        <v>142</v>
      </c>
      <c r="BK296" s="157">
        <f>ROUND(I296*H296,2)</f>
        <v>0</v>
      </c>
      <c r="BL296" s="14" t="s">
        <v>141</v>
      </c>
      <c r="BM296" s="156" t="s">
        <v>737</v>
      </c>
    </row>
    <row r="297" spans="1:65" s="2" customFormat="1" ht="16.5" customHeight="1">
      <c r="A297" s="26"/>
      <c r="B297" s="144"/>
      <c r="C297" s="145" t="s">
        <v>738</v>
      </c>
      <c r="D297" s="145" t="s">
        <v>137</v>
      </c>
      <c r="E297" s="146" t="s">
        <v>739</v>
      </c>
      <c r="F297" s="147" t="s">
        <v>740</v>
      </c>
      <c r="G297" s="148" t="s">
        <v>140</v>
      </c>
      <c r="H297" s="149">
        <v>1</v>
      </c>
      <c r="I297" s="149"/>
      <c r="J297" s="150">
        <f>ROUND(I297*H297,2)</f>
        <v>0</v>
      </c>
      <c r="K297" s="151"/>
      <c r="L297" s="27"/>
      <c r="M297" s="152" t="s">
        <v>1</v>
      </c>
      <c r="N297" s="153" t="s">
        <v>38</v>
      </c>
      <c r="O297" s="154">
        <v>11.410959999999999</v>
      </c>
      <c r="P297" s="154">
        <f>O297*H297</f>
        <v>11.410959999999999</v>
      </c>
      <c r="Q297" s="154">
        <v>5.0000000000000002E-5</v>
      </c>
      <c r="R297" s="154">
        <f>Q297*H297</f>
        <v>5.0000000000000002E-5</v>
      </c>
      <c r="S297" s="154">
        <v>0</v>
      </c>
      <c r="T297" s="155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56" t="s">
        <v>141</v>
      </c>
      <c r="AT297" s="156" t="s">
        <v>137</v>
      </c>
      <c r="AU297" s="156" t="s">
        <v>142</v>
      </c>
      <c r="AY297" s="14" t="s">
        <v>135</v>
      </c>
      <c r="BE297" s="157">
        <f>IF(N297="základná",J297,0)</f>
        <v>0</v>
      </c>
      <c r="BF297" s="157">
        <f>IF(N297="znížená",J297,0)</f>
        <v>0</v>
      </c>
      <c r="BG297" s="157">
        <f>IF(N297="zákl. prenesená",J297,0)</f>
        <v>0</v>
      </c>
      <c r="BH297" s="157">
        <f>IF(N297="zníž. prenesená",J297,0)</f>
        <v>0</v>
      </c>
      <c r="BI297" s="157">
        <f>IF(N297="nulová",J297,0)</f>
        <v>0</v>
      </c>
      <c r="BJ297" s="14" t="s">
        <v>142</v>
      </c>
      <c r="BK297" s="157">
        <f>ROUND(I297*H297,2)</f>
        <v>0</v>
      </c>
      <c r="BL297" s="14" t="s">
        <v>141</v>
      </c>
      <c r="BM297" s="156" t="s">
        <v>741</v>
      </c>
    </row>
    <row r="298" spans="1:65" s="2" customFormat="1" ht="24.15" customHeight="1">
      <c r="A298" s="26"/>
      <c r="B298" s="144"/>
      <c r="C298" s="145" t="s">
        <v>742</v>
      </c>
      <c r="D298" s="145" t="s">
        <v>137</v>
      </c>
      <c r="E298" s="146" t="s">
        <v>743</v>
      </c>
      <c r="F298" s="147" t="s">
        <v>744</v>
      </c>
      <c r="G298" s="148" t="s">
        <v>151</v>
      </c>
      <c r="H298" s="149">
        <v>27.4</v>
      </c>
      <c r="I298" s="149"/>
      <c r="J298" s="150">
        <f>ROUND(I298*H298,2)</f>
        <v>0</v>
      </c>
      <c r="K298" s="151"/>
      <c r="L298" s="27"/>
      <c r="M298" s="152" t="s">
        <v>1</v>
      </c>
      <c r="N298" s="153" t="s">
        <v>38</v>
      </c>
      <c r="O298" s="154">
        <v>2.5213800000000002</v>
      </c>
      <c r="P298" s="154">
        <f>O298*H298</f>
        <v>69.085812000000004</v>
      </c>
      <c r="Q298" s="154">
        <v>0</v>
      </c>
      <c r="R298" s="154">
        <f>Q298*H298</f>
        <v>0</v>
      </c>
      <c r="S298" s="154">
        <v>0</v>
      </c>
      <c r="T298" s="155">
        <f>S298*H298</f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56" t="s">
        <v>141</v>
      </c>
      <c r="AT298" s="156" t="s">
        <v>137</v>
      </c>
      <c r="AU298" s="156" t="s">
        <v>142</v>
      </c>
      <c r="AY298" s="14" t="s">
        <v>135</v>
      </c>
      <c r="BE298" s="157">
        <f>IF(N298="základná",J298,0)</f>
        <v>0</v>
      </c>
      <c r="BF298" s="157">
        <f>IF(N298="znížená",J298,0)</f>
        <v>0</v>
      </c>
      <c r="BG298" s="157">
        <f>IF(N298="zákl. prenesená",J298,0)</f>
        <v>0</v>
      </c>
      <c r="BH298" s="157">
        <f>IF(N298="zníž. prenesená",J298,0)</f>
        <v>0</v>
      </c>
      <c r="BI298" s="157">
        <f>IF(N298="nulová",J298,0)</f>
        <v>0</v>
      </c>
      <c r="BJ298" s="14" t="s">
        <v>142</v>
      </c>
      <c r="BK298" s="157">
        <f>ROUND(I298*H298,2)</f>
        <v>0</v>
      </c>
      <c r="BL298" s="14" t="s">
        <v>141</v>
      </c>
      <c r="BM298" s="156" t="s">
        <v>745</v>
      </c>
    </row>
    <row r="299" spans="1:65" s="2" customFormat="1" ht="16.5" customHeight="1">
      <c r="A299" s="26"/>
      <c r="B299" s="144"/>
      <c r="C299" s="145" t="s">
        <v>746</v>
      </c>
      <c r="D299" s="145" t="s">
        <v>137</v>
      </c>
      <c r="E299" s="146" t="s">
        <v>747</v>
      </c>
      <c r="F299" s="147" t="s">
        <v>748</v>
      </c>
      <c r="G299" s="148" t="s">
        <v>414</v>
      </c>
      <c r="H299" s="149">
        <v>11</v>
      </c>
      <c r="I299" s="149"/>
      <c r="J299" s="150">
        <f>ROUND(I299*H299,2)</f>
        <v>0</v>
      </c>
      <c r="K299" s="151"/>
      <c r="L299" s="27"/>
      <c r="M299" s="152" t="s">
        <v>1</v>
      </c>
      <c r="N299" s="153" t="s">
        <v>38</v>
      </c>
      <c r="O299" s="154">
        <v>2.5213800000000002</v>
      </c>
      <c r="P299" s="154">
        <f>O299*H299</f>
        <v>27.735180000000003</v>
      </c>
      <c r="Q299" s="154">
        <v>0</v>
      </c>
      <c r="R299" s="154">
        <f>Q299*H299</f>
        <v>0</v>
      </c>
      <c r="S299" s="154">
        <v>0</v>
      </c>
      <c r="T299" s="155">
        <f>S299*H299</f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56" t="s">
        <v>141</v>
      </c>
      <c r="AT299" s="156" t="s">
        <v>137</v>
      </c>
      <c r="AU299" s="156" t="s">
        <v>142</v>
      </c>
      <c r="AY299" s="14" t="s">
        <v>135</v>
      </c>
      <c r="BE299" s="157">
        <f>IF(N299="základná",J299,0)</f>
        <v>0</v>
      </c>
      <c r="BF299" s="157">
        <f>IF(N299="znížená",J299,0)</f>
        <v>0</v>
      </c>
      <c r="BG299" s="157">
        <f>IF(N299="zákl. prenesená",J299,0)</f>
        <v>0</v>
      </c>
      <c r="BH299" s="157">
        <f>IF(N299="zníž. prenesená",J299,0)</f>
        <v>0</v>
      </c>
      <c r="BI299" s="157">
        <f>IF(N299="nulová",J299,0)</f>
        <v>0</v>
      </c>
      <c r="BJ299" s="14" t="s">
        <v>142</v>
      </c>
      <c r="BK299" s="157">
        <f>ROUND(I299*H299,2)</f>
        <v>0</v>
      </c>
      <c r="BL299" s="14" t="s">
        <v>141</v>
      </c>
      <c r="BM299" s="156" t="s">
        <v>749</v>
      </c>
    </row>
    <row r="300" spans="1:65" s="12" customFormat="1" ht="22.95" customHeight="1">
      <c r="B300" s="132"/>
      <c r="D300" s="133" t="s">
        <v>70</v>
      </c>
      <c r="E300" s="142" t="s">
        <v>750</v>
      </c>
      <c r="F300" s="142" t="s">
        <v>751</v>
      </c>
      <c r="J300" s="143">
        <f>BK300</f>
        <v>0</v>
      </c>
      <c r="L300" s="132"/>
      <c r="M300" s="136"/>
      <c r="N300" s="137"/>
      <c r="O300" s="137"/>
      <c r="P300" s="138">
        <f>SUM(P301:P307)</f>
        <v>167.66394704999999</v>
      </c>
      <c r="Q300" s="137"/>
      <c r="R300" s="138">
        <f>SUM(R301:R307)</f>
        <v>5.8071656599999999</v>
      </c>
      <c r="S300" s="137"/>
      <c r="T300" s="139">
        <f>SUM(T301:T307)</f>
        <v>0</v>
      </c>
      <c r="AR300" s="133" t="s">
        <v>142</v>
      </c>
      <c r="AT300" s="140" t="s">
        <v>70</v>
      </c>
      <c r="AU300" s="140" t="s">
        <v>79</v>
      </c>
      <c r="AY300" s="133" t="s">
        <v>135</v>
      </c>
      <c r="BK300" s="141">
        <f>SUM(BK301:BK307)</f>
        <v>0</v>
      </c>
    </row>
    <row r="301" spans="1:65" s="2" customFormat="1" ht="24.15" customHeight="1">
      <c r="A301" s="26"/>
      <c r="B301" s="144"/>
      <c r="C301" s="145" t="s">
        <v>752</v>
      </c>
      <c r="D301" s="145" t="s">
        <v>137</v>
      </c>
      <c r="E301" s="146" t="s">
        <v>753</v>
      </c>
      <c r="F301" s="147" t="s">
        <v>754</v>
      </c>
      <c r="G301" s="148" t="s">
        <v>151</v>
      </c>
      <c r="H301" s="149">
        <v>7.125</v>
      </c>
      <c r="I301" s="149"/>
      <c r="J301" s="150">
        <f t="shared" ref="J301:J307" si="110">ROUND(I301*H301,2)</f>
        <v>0</v>
      </c>
      <c r="K301" s="151"/>
      <c r="L301" s="27"/>
      <c r="M301" s="152" t="s">
        <v>1</v>
      </c>
      <c r="N301" s="153" t="s">
        <v>38</v>
      </c>
      <c r="O301" s="154">
        <v>1.1980900000000001</v>
      </c>
      <c r="P301" s="154">
        <f t="shared" ref="P301:P307" si="111">O301*H301</f>
        <v>8.5363912500000012</v>
      </c>
      <c r="Q301" s="154">
        <v>4.4220000000000002E-2</v>
      </c>
      <c r="R301" s="154">
        <f t="shared" ref="R301:R307" si="112">Q301*H301</f>
        <v>0.3150675</v>
      </c>
      <c r="S301" s="154">
        <v>0</v>
      </c>
      <c r="T301" s="155">
        <f t="shared" ref="T301:T307" si="113">S301*H301</f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56" t="s">
        <v>141</v>
      </c>
      <c r="AT301" s="156" t="s">
        <v>137</v>
      </c>
      <c r="AU301" s="156" t="s">
        <v>142</v>
      </c>
      <c r="AY301" s="14" t="s">
        <v>135</v>
      </c>
      <c r="BE301" s="157">
        <f t="shared" ref="BE301:BE307" si="114">IF(N301="základná",J301,0)</f>
        <v>0</v>
      </c>
      <c r="BF301" s="157">
        <f t="shared" ref="BF301:BF307" si="115">IF(N301="znížená",J301,0)</f>
        <v>0</v>
      </c>
      <c r="BG301" s="157">
        <f t="shared" ref="BG301:BG307" si="116">IF(N301="zákl. prenesená",J301,0)</f>
        <v>0</v>
      </c>
      <c r="BH301" s="157">
        <f t="shared" ref="BH301:BH307" si="117">IF(N301="zníž. prenesená",J301,0)</f>
        <v>0</v>
      </c>
      <c r="BI301" s="157">
        <f t="shared" ref="BI301:BI307" si="118">IF(N301="nulová",J301,0)</f>
        <v>0</v>
      </c>
      <c r="BJ301" s="14" t="s">
        <v>142</v>
      </c>
      <c r="BK301" s="157">
        <f t="shared" ref="BK301:BK307" si="119">ROUND(I301*H301,2)</f>
        <v>0</v>
      </c>
      <c r="BL301" s="14" t="s">
        <v>141</v>
      </c>
      <c r="BM301" s="156" t="s">
        <v>755</v>
      </c>
    </row>
    <row r="302" spans="1:65" s="2" customFormat="1" ht="16.5" customHeight="1">
      <c r="A302" s="26"/>
      <c r="B302" s="144"/>
      <c r="C302" s="145" t="s">
        <v>756</v>
      </c>
      <c r="D302" s="145" t="s">
        <v>137</v>
      </c>
      <c r="E302" s="146" t="s">
        <v>757</v>
      </c>
      <c r="F302" s="147" t="s">
        <v>758</v>
      </c>
      <c r="G302" s="148" t="s">
        <v>414</v>
      </c>
      <c r="H302" s="149">
        <v>78.400000000000006</v>
      </c>
      <c r="I302" s="149"/>
      <c r="J302" s="150">
        <f t="shared" si="110"/>
        <v>0</v>
      </c>
      <c r="K302" s="151"/>
      <c r="L302" s="27"/>
      <c r="M302" s="152" t="s">
        <v>1</v>
      </c>
      <c r="N302" s="153" t="s">
        <v>38</v>
      </c>
      <c r="O302" s="154">
        <v>0.193</v>
      </c>
      <c r="P302" s="154">
        <f t="shared" si="111"/>
        <v>15.131200000000002</v>
      </c>
      <c r="Q302" s="154">
        <v>2.49E-3</v>
      </c>
      <c r="R302" s="154">
        <f t="shared" si="112"/>
        <v>0.19521600000000003</v>
      </c>
      <c r="S302" s="154">
        <v>0</v>
      </c>
      <c r="T302" s="155">
        <f t="shared" si="113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56" t="s">
        <v>141</v>
      </c>
      <c r="AT302" s="156" t="s">
        <v>137</v>
      </c>
      <c r="AU302" s="156" t="s">
        <v>142</v>
      </c>
      <c r="AY302" s="14" t="s">
        <v>135</v>
      </c>
      <c r="BE302" s="157">
        <f t="shared" si="114"/>
        <v>0</v>
      </c>
      <c r="BF302" s="157">
        <f t="shared" si="115"/>
        <v>0</v>
      </c>
      <c r="BG302" s="157">
        <f t="shared" si="116"/>
        <v>0</v>
      </c>
      <c r="BH302" s="157">
        <f t="shared" si="117"/>
        <v>0</v>
      </c>
      <c r="BI302" s="157">
        <f t="shared" si="118"/>
        <v>0</v>
      </c>
      <c r="BJ302" s="14" t="s">
        <v>142</v>
      </c>
      <c r="BK302" s="157">
        <f t="shared" si="119"/>
        <v>0</v>
      </c>
      <c r="BL302" s="14" t="s">
        <v>141</v>
      </c>
      <c r="BM302" s="156" t="s">
        <v>759</v>
      </c>
    </row>
    <row r="303" spans="1:65" s="2" customFormat="1" ht="21.75" customHeight="1">
      <c r="A303" s="26"/>
      <c r="B303" s="144"/>
      <c r="C303" s="145" t="s">
        <v>760</v>
      </c>
      <c r="D303" s="145" t="s">
        <v>137</v>
      </c>
      <c r="E303" s="146" t="s">
        <v>761</v>
      </c>
      <c r="F303" s="147" t="s">
        <v>762</v>
      </c>
      <c r="G303" s="148" t="s">
        <v>151</v>
      </c>
      <c r="H303" s="149">
        <v>29.64</v>
      </c>
      <c r="I303" s="149"/>
      <c r="J303" s="150">
        <f t="shared" si="110"/>
        <v>0</v>
      </c>
      <c r="K303" s="151"/>
      <c r="L303" s="27"/>
      <c r="M303" s="152" t="s">
        <v>1</v>
      </c>
      <c r="N303" s="153" t="s">
        <v>38</v>
      </c>
      <c r="O303" s="154">
        <v>1.1344000000000001</v>
      </c>
      <c r="P303" s="154">
        <f t="shared" si="111"/>
        <v>33.623616000000005</v>
      </c>
      <c r="Q303" s="154">
        <v>4.4490000000000002E-2</v>
      </c>
      <c r="R303" s="154">
        <f t="shared" si="112"/>
        <v>1.3186836000000002</v>
      </c>
      <c r="S303" s="154">
        <v>0</v>
      </c>
      <c r="T303" s="155">
        <f t="shared" si="113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56" t="s">
        <v>141</v>
      </c>
      <c r="AT303" s="156" t="s">
        <v>137</v>
      </c>
      <c r="AU303" s="156" t="s">
        <v>142</v>
      </c>
      <c r="AY303" s="14" t="s">
        <v>135</v>
      </c>
      <c r="BE303" s="157">
        <f t="shared" si="114"/>
        <v>0</v>
      </c>
      <c r="BF303" s="157">
        <f t="shared" si="115"/>
        <v>0</v>
      </c>
      <c r="BG303" s="157">
        <f t="shared" si="116"/>
        <v>0</v>
      </c>
      <c r="BH303" s="157">
        <f t="shared" si="117"/>
        <v>0</v>
      </c>
      <c r="BI303" s="157">
        <f t="shared" si="118"/>
        <v>0</v>
      </c>
      <c r="BJ303" s="14" t="s">
        <v>142</v>
      </c>
      <c r="BK303" s="157">
        <f t="shared" si="119"/>
        <v>0</v>
      </c>
      <c r="BL303" s="14" t="s">
        <v>141</v>
      </c>
      <c r="BM303" s="156" t="s">
        <v>763</v>
      </c>
    </row>
    <row r="304" spans="1:65" s="2" customFormat="1" ht="16.5" customHeight="1">
      <c r="A304" s="26"/>
      <c r="B304" s="144"/>
      <c r="C304" s="158" t="s">
        <v>764</v>
      </c>
      <c r="D304" s="158" t="s">
        <v>304</v>
      </c>
      <c r="E304" s="159" t="s">
        <v>765</v>
      </c>
      <c r="F304" s="160" t="s">
        <v>766</v>
      </c>
      <c r="G304" s="161" t="s">
        <v>151</v>
      </c>
      <c r="H304" s="162">
        <v>38.235999999999997</v>
      </c>
      <c r="I304" s="162"/>
      <c r="J304" s="163">
        <f t="shared" si="110"/>
        <v>0</v>
      </c>
      <c r="K304" s="164"/>
      <c r="L304" s="165"/>
      <c r="M304" s="166" t="s">
        <v>1</v>
      </c>
      <c r="N304" s="167" t="s">
        <v>38</v>
      </c>
      <c r="O304" s="154">
        <v>0</v>
      </c>
      <c r="P304" s="154">
        <f t="shared" si="111"/>
        <v>0</v>
      </c>
      <c r="Q304" s="154">
        <v>2.3060000000000001E-2</v>
      </c>
      <c r="R304" s="154">
        <f t="shared" si="112"/>
        <v>0.88172215999999992</v>
      </c>
      <c r="S304" s="154">
        <v>0</v>
      </c>
      <c r="T304" s="155">
        <f t="shared" si="113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56" t="s">
        <v>266</v>
      </c>
      <c r="AT304" s="156" t="s">
        <v>304</v>
      </c>
      <c r="AU304" s="156" t="s">
        <v>142</v>
      </c>
      <c r="AY304" s="14" t="s">
        <v>135</v>
      </c>
      <c r="BE304" s="157">
        <f t="shared" si="114"/>
        <v>0</v>
      </c>
      <c r="BF304" s="157">
        <f t="shared" si="115"/>
        <v>0</v>
      </c>
      <c r="BG304" s="157">
        <f t="shared" si="116"/>
        <v>0</v>
      </c>
      <c r="BH304" s="157">
        <f t="shared" si="117"/>
        <v>0</v>
      </c>
      <c r="BI304" s="157">
        <f t="shared" si="118"/>
        <v>0</v>
      </c>
      <c r="BJ304" s="14" t="s">
        <v>142</v>
      </c>
      <c r="BK304" s="157">
        <f t="shared" si="119"/>
        <v>0</v>
      </c>
      <c r="BL304" s="14" t="s">
        <v>141</v>
      </c>
      <c r="BM304" s="156" t="s">
        <v>767</v>
      </c>
    </row>
    <row r="305" spans="1:65" s="2" customFormat="1" ht="21.75" customHeight="1">
      <c r="A305" s="26"/>
      <c r="B305" s="144"/>
      <c r="C305" s="145" t="s">
        <v>768</v>
      </c>
      <c r="D305" s="145" t="s">
        <v>137</v>
      </c>
      <c r="E305" s="146" t="s">
        <v>769</v>
      </c>
      <c r="F305" s="147" t="s">
        <v>770</v>
      </c>
      <c r="G305" s="148" t="s">
        <v>151</v>
      </c>
      <c r="H305" s="149">
        <v>119.74</v>
      </c>
      <c r="I305" s="149"/>
      <c r="J305" s="150">
        <f t="shared" si="110"/>
        <v>0</v>
      </c>
      <c r="K305" s="151"/>
      <c r="L305" s="27"/>
      <c r="M305" s="152" t="s">
        <v>1</v>
      </c>
      <c r="N305" s="153" t="s">
        <v>38</v>
      </c>
      <c r="O305" s="154">
        <v>0.92176999999999998</v>
      </c>
      <c r="P305" s="154">
        <f t="shared" si="111"/>
        <v>110.37273979999999</v>
      </c>
      <c r="Q305" s="154">
        <v>3.7799999999999999E-3</v>
      </c>
      <c r="R305" s="154">
        <f t="shared" si="112"/>
        <v>0.4526172</v>
      </c>
      <c r="S305" s="154">
        <v>0</v>
      </c>
      <c r="T305" s="155">
        <f t="shared" si="113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56" t="s">
        <v>141</v>
      </c>
      <c r="AT305" s="156" t="s">
        <v>137</v>
      </c>
      <c r="AU305" s="156" t="s">
        <v>142</v>
      </c>
      <c r="AY305" s="14" t="s">
        <v>135</v>
      </c>
      <c r="BE305" s="157">
        <f t="shared" si="114"/>
        <v>0</v>
      </c>
      <c r="BF305" s="157">
        <f t="shared" si="115"/>
        <v>0</v>
      </c>
      <c r="BG305" s="157">
        <f t="shared" si="116"/>
        <v>0</v>
      </c>
      <c r="BH305" s="157">
        <f t="shared" si="117"/>
        <v>0</v>
      </c>
      <c r="BI305" s="157">
        <f t="shared" si="118"/>
        <v>0</v>
      </c>
      <c r="BJ305" s="14" t="s">
        <v>142</v>
      </c>
      <c r="BK305" s="157">
        <f t="shared" si="119"/>
        <v>0</v>
      </c>
      <c r="BL305" s="14" t="s">
        <v>141</v>
      </c>
      <c r="BM305" s="156" t="s">
        <v>771</v>
      </c>
    </row>
    <row r="306" spans="1:65" s="2" customFormat="1" ht="16.5" customHeight="1">
      <c r="A306" s="26"/>
      <c r="B306" s="144"/>
      <c r="C306" s="158" t="s">
        <v>772</v>
      </c>
      <c r="D306" s="158" t="s">
        <v>304</v>
      </c>
      <c r="E306" s="159" t="s">
        <v>773</v>
      </c>
      <c r="F306" s="160" t="s">
        <v>774</v>
      </c>
      <c r="G306" s="161" t="s">
        <v>151</v>
      </c>
      <c r="H306" s="162">
        <v>137.70099999999999</v>
      </c>
      <c r="I306" s="162"/>
      <c r="J306" s="163">
        <f t="shared" si="110"/>
        <v>0</v>
      </c>
      <c r="K306" s="164"/>
      <c r="L306" s="165"/>
      <c r="M306" s="166" t="s">
        <v>1</v>
      </c>
      <c r="N306" s="167" t="s">
        <v>38</v>
      </c>
      <c r="O306" s="154">
        <v>0</v>
      </c>
      <c r="P306" s="154">
        <f t="shared" si="111"/>
        <v>0</v>
      </c>
      <c r="Q306" s="154">
        <v>1.9199999999999998E-2</v>
      </c>
      <c r="R306" s="154">
        <f t="shared" si="112"/>
        <v>2.6438591999999996</v>
      </c>
      <c r="S306" s="154">
        <v>0</v>
      </c>
      <c r="T306" s="155">
        <f t="shared" si="113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56" t="s">
        <v>266</v>
      </c>
      <c r="AT306" s="156" t="s">
        <v>304</v>
      </c>
      <c r="AU306" s="156" t="s">
        <v>142</v>
      </c>
      <c r="AY306" s="14" t="s">
        <v>135</v>
      </c>
      <c r="BE306" s="157">
        <f t="shared" si="114"/>
        <v>0</v>
      </c>
      <c r="BF306" s="157">
        <f t="shared" si="115"/>
        <v>0</v>
      </c>
      <c r="BG306" s="157">
        <f t="shared" si="116"/>
        <v>0</v>
      </c>
      <c r="BH306" s="157">
        <f t="shared" si="117"/>
        <v>0</v>
      </c>
      <c r="BI306" s="157">
        <f t="shared" si="118"/>
        <v>0</v>
      </c>
      <c r="BJ306" s="14" t="s">
        <v>142</v>
      </c>
      <c r="BK306" s="157">
        <f t="shared" si="119"/>
        <v>0</v>
      </c>
      <c r="BL306" s="14" t="s">
        <v>141</v>
      </c>
      <c r="BM306" s="156" t="s">
        <v>775</v>
      </c>
    </row>
    <row r="307" spans="1:65" s="2" customFormat="1" ht="24.15" customHeight="1">
      <c r="A307" s="26"/>
      <c r="B307" s="144"/>
      <c r="C307" s="145" t="s">
        <v>776</v>
      </c>
      <c r="D307" s="145" t="s">
        <v>137</v>
      </c>
      <c r="E307" s="146" t="s">
        <v>777</v>
      </c>
      <c r="F307" s="147" t="s">
        <v>778</v>
      </c>
      <c r="G307" s="148" t="s">
        <v>537</v>
      </c>
      <c r="H307" s="149">
        <v>85.463999999999999</v>
      </c>
      <c r="I307" s="149"/>
      <c r="J307" s="150">
        <f t="shared" si="110"/>
        <v>0</v>
      </c>
      <c r="K307" s="151"/>
      <c r="L307" s="27"/>
      <c r="M307" s="152" t="s">
        <v>1</v>
      </c>
      <c r="N307" s="153" t="s">
        <v>38</v>
      </c>
      <c r="O307" s="154">
        <v>0</v>
      </c>
      <c r="P307" s="154">
        <f t="shared" si="111"/>
        <v>0</v>
      </c>
      <c r="Q307" s="154">
        <v>0</v>
      </c>
      <c r="R307" s="154">
        <f t="shared" si="112"/>
        <v>0</v>
      </c>
      <c r="S307" s="154">
        <v>0</v>
      </c>
      <c r="T307" s="155">
        <f t="shared" si="113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56" t="s">
        <v>141</v>
      </c>
      <c r="AT307" s="156" t="s">
        <v>137</v>
      </c>
      <c r="AU307" s="156" t="s">
        <v>142</v>
      </c>
      <c r="AY307" s="14" t="s">
        <v>135</v>
      </c>
      <c r="BE307" s="157">
        <f t="shared" si="114"/>
        <v>0</v>
      </c>
      <c r="BF307" s="157">
        <f t="shared" si="115"/>
        <v>0</v>
      </c>
      <c r="BG307" s="157">
        <f t="shared" si="116"/>
        <v>0</v>
      </c>
      <c r="BH307" s="157">
        <f t="shared" si="117"/>
        <v>0</v>
      </c>
      <c r="BI307" s="157">
        <f t="shared" si="118"/>
        <v>0</v>
      </c>
      <c r="BJ307" s="14" t="s">
        <v>142</v>
      </c>
      <c r="BK307" s="157">
        <f t="shared" si="119"/>
        <v>0</v>
      </c>
      <c r="BL307" s="14" t="s">
        <v>141</v>
      </c>
      <c r="BM307" s="156" t="s">
        <v>779</v>
      </c>
    </row>
    <row r="308" spans="1:65" s="12" customFormat="1" ht="22.95" customHeight="1">
      <c r="B308" s="132"/>
      <c r="D308" s="133" t="s">
        <v>70</v>
      </c>
      <c r="E308" s="142" t="s">
        <v>780</v>
      </c>
      <c r="F308" s="142" t="s">
        <v>781</v>
      </c>
      <c r="J308" s="143">
        <f>BK308</f>
        <v>0</v>
      </c>
      <c r="L308" s="132"/>
      <c r="M308" s="136"/>
      <c r="N308" s="137"/>
      <c r="O308" s="137"/>
      <c r="P308" s="138">
        <f>SUM(P309:P313)</f>
        <v>49.132126000000007</v>
      </c>
      <c r="Q308" s="137"/>
      <c r="R308" s="138">
        <f>SUM(R309:R313)</f>
        <v>0.32465084999999999</v>
      </c>
      <c r="S308" s="137"/>
      <c r="T308" s="139">
        <f>SUM(T309:T313)</f>
        <v>0</v>
      </c>
      <c r="AR308" s="133" t="s">
        <v>142</v>
      </c>
      <c r="AT308" s="140" t="s">
        <v>70</v>
      </c>
      <c r="AU308" s="140" t="s">
        <v>79</v>
      </c>
      <c r="AY308" s="133" t="s">
        <v>135</v>
      </c>
      <c r="BK308" s="141">
        <f>SUM(BK309:BK313)</f>
        <v>0</v>
      </c>
    </row>
    <row r="309" spans="1:65" s="2" customFormat="1" ht="16.5" customHeight="1">
      <c r="A309" s="26"/>
      <c r="B309" s="144"/>
      <c r="C309" s="145" t="s">
        <v>782</v>
      </c>
      <c r="D309" s="145" t="s">
        <v>137</v>
      </c>
      <c r="E309" s="146" t="s">
        <v>783</v>
      </c>
      <c r="F309" s="147" t="s">
        <v>784</v>
      </c>
      <c r="G309" s="148" t="s">
        <v>414</v>
      </c>
      <c r="H309" s="149">
        <v>79.2</v>
      </c>
      <c r="I309" s="149"/>
      <c r="J309" s="150">
        <f>ROUND(I309*H309,2)</f>
        <v>0</v>
      </c>
      <c r="K309" s="151"/>
      <c r="L309" s="27"/>
      <c r="M309" s="152" t="s">
        <v>1</v>
      </c>
      <c r="N309" s="153" t="s">
        <v>38</v>
      </c>
      <c r="O309" s="154">
        <v>0.11836000000000001</v>
      </c>
      <c r="P309" s="154">
        <f>O309*H309</f>
        <v>9.3741120000000002</v>
      </c>
      <c r="Q309" s="154">
        <v>4.0000000000000003E-5</v>
      </c>
      <c r="R309" s="154">
        <f>Q309*H309</f>
        <v>3.1680000000000002E-3</v>
      </c>
      <c r="S309" s="154">
        <v>0</v>
      </c>
      <c r="T309" s="155">
        <f>S309*H309</f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56" t="s">
        <v>141</v>
      </c>
      <c r="AT309" s="156" t="s">
        <v>137</v>
      </c>
      <c r="AU309" s="156" t="s">
        <v>142</v>
      </c>
      <c r="AY309" s="14" t="s">
        <v>135</v>
      </c>
      <c r="BE309" s="157">
        <f>IF(N309="základná",J309,0)</f>
        <v>0</v>
      </c>
      <c r="BF309" s="157">
        <f>IF(N309="znížená",J309,0)</f>
        <v>0</v>
      </c>
      <c r="BG309" s="157">
        <f>IF(N309="zákl. prenesená",J309,0)</f>
        <v>0</v>
      </c>
      <c r="BH309" s="157">
        <f>IF(N309="zníž. prenesená",J309,0)</f>
        <v>0</v>
      </c>
      <c r="BI309" s="157">
        <f>IF(N309="nulová",J309,0)</f>
        <v>0</v>
      </c>
      <c r="BJ309" s="14" t="s">
        <v>142</v>
      </c>
      <c r="BK309" s="157">
        <f>ROUND(I309*H309,2)</f>
        <v>0</v>
      </c>
      <c r="BL309" s="14" t="s">
        <v>141</v>
      </c>
      <c r="BM309" s="156" t="s">
        <v>785</v>
      </c>
    </row>
    <row r="310" spans="1:65" s="2" customFormat="1" ht="16.5" customHeight="1">
      <c r="A310" s="26"/>
      <c r="B310" s="144"/>
      <c r="C310" s="145" t="s">
        <v>786</v>
      </c>
      <c r="D310" s="145" t="s">
        <v>137</v>
      </c>
      <c r="E310" s="146" t="s">
        <v>787</v>
      </c>
      <c r="F310" s="147" t="s">
        <v>788</v>
      </c>
      <c r="G310" s="148" t="s">
        <v>151</v>
      </c>
      <c r="H310" s="149">
        <v>173.54</v>
      </c>
      <c r="I310" s="149"/>
      <c r="J310" s="150">
        <f>ROUND(I310*H310,2)</f>
        <v>0</v>
      </c>
      <c r="K310" s="151"/>
      <c r="L310" s="27"/>
      <c r="M310" s="152" t="s">
        <v>1</v>
      </c>
      <c r="N310" s="153" t="s">
        <v>38</v>
      </c>
      <c r="O310" s="154">
        <v>0.21596000000000001</v>
      </c>
      <c r="P310" s="154">
        <f>O310*H310</f>
        <v>37.477698400000001</v>
      </c>
      <c r="Q310" s="154">
        <v>4.4999999999999999E-4</v>
      </c>
      <c r="R310" s="154">
        <f>Q310*H310</f>
        <v>7.8092999999999996E-2</v>
      </c>
      <c r="S310" s="154">
        <v>0</v>
      </c>
      <c r="T310" s="155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56" t="s">
        <v>141</v>
      </c>
      <c r="AT310" s="156" t="s">
        <v>137</v>
      </c>
      <c r="AU310" s="156" t="s">
        <v>142</v>
      </c>
      <c r="AY310" s="14" t="s">
        <v>135</v>
      </c>
      <c r="BE310" s="157">
        <f>IF(N310="základná",J310,0)</f>
        <v>0</v>
      </c>
      <c r="BF310" s="157">
        <f>IF(N310="znížená",J310,0)</f>
        <v>0</v>
      </c>
      <c r="BG310" s="157">
        <f>IF(N310="zákl. prenesená",J310,0)</f>
        <v>0</v>
      </c>
      <c r="BH310" s="157">
        <f>IF(N310="zníž. prenesená",J310,0)</f>
        <v>0</v>
      </c>
      <c r="BI310" s="157">
        <f>IF(N310="nulová",J310,0)</f>
        <v>0</v>
      </c>
      <c r="BJ310" s="14" t="s">
        <v>142</v>
      </c>
      <c r="BK310" s="157">
        <f>ROUND(I310*H310,2)</f>
        <v>0</v>
      </c>
      <c r="BL310" s="14" t="s">
        <v>141</v>
      </c>
      <c r="BM310" s="156" t="s">
        <v>789</v>
      </c>
    </row>
    <row r="311" spans="1:65" s="2" customFormat="1" ht="16.5" customHeight="1">
      <c r="A311" s="26"/>
      <c r="B311" s="144"/>
      <c r="C311" s="158" t="s">
        <v>790</v>
      </c>
      <c r="D311" s="158" t="s">
        <v>304</v>
      </c>
      <c r="E311" s="159" t="s">
        <v>791</v>
      </c>
      <c r="F311" s="160" t="s">
        <v>792</v>
      </c>
      <c r="G311" s="161" t="s">
        <v>151</v>
      </c>
      <c r="H311" s="162">
        <v>199.571</v>
      </c>
      <c r="I311" s="162"/>
      <c r="J311" s="163">
        <f>ROUND(I311*H311,2)</f>
        <v>0</v>
      </c>
      <c r="K311" s="164"/>
      <c r="L311" s="165"/>
      <c r="M311" s="166" t="s">
        <v>1</v>
      </c>
      <c r="N311" s="167" t="s">
        <v>38</v>
      </c>
      <c r="O311" s="154">
        <v>0</v>
      </c>
      <c r="P311" s="154">
        <f>O311*H311</f>
        <v>0</v>
      </c>
      <c r="Q311" s="154">
        <v>1.15E-3</v>
      </c>
      <c r="R311" s="154">
        <f>Q311*H311</f>
        <v>0.22950665000000001</v>
      </c>
      <c r="S311" s="154">
        <v>0</v>
      </c>
      <c r="T311" s="155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56" t="s">
        <v>266</v>
      </c>
      <c r="AT311" s="156" t="s">
        <v>304</v>
      </c>
      <c r="AU311" s="156" t="s">
        <v>142</v>
      </c>
      <c r="AY311" s="14" t="s">
        <v>135</v>
      </c>
      <c r="BE311" s="157">
        <f>IF(N311="základná",J311,0)</f>
        <v>0</v>
      </c>
      <c r="BF311" s="157">
        <f>IF(N311="znížená",J311,0)</f>
        <v>0</v>
      </c>
      <c r="BG311" s="157">
        <f>IF(N311="zákl. prenesená",J311,0)</f>
        <v>0</v>
      </c>
      <c r="BH311" s="157">
        <f>IF(N311="zníž. prenesená",J311,0)</f>
        <v>0</v>
      </c>
      <c r="BI311" s="157">
        <f>IF(N311="nulová",J311,0)</f>
        <v>0</v>
      </c>
      <c r="BJ311" s="14" t="s">
        <v>142</v>
      </c>
      <c r="BK311" s="157">
        <f>ROUND(I311*H311,2)</f>
        <v>0</v>
      </c>
      <c r="BL311" s="14" t="s">
        <v>141</v>
      </c>
      <c r="BM311" s="156" t="s">
        <v>793</v>
      </c>
    </row>
    <row r="312" spans="1:65" s="2" customFormat="1" ht="24.15" customHeight="1">
      <c r="A312" s="26"/>
      <c r="B312" s="144"/>
      <c r="C312" s="145" t="s">
        <v>794</v>
      </c>
      <c r="D312" s="145" t="s">
        <v>137</v>
      </c>
      <c r="E312" s="146" t="s">
        <v>795</v>
      </c>
      <c r="F312" s="147" t="s">
        <v>796</v>
      </c>
      <c r="G312" s="148" t="s">
        <v>151</v>
      </c>
      <c r="H312" s="149">
        <v>173.54</v>
      </c>
      <c r="I312" s="149"/>
      <c r="J312" s="150">
        <f>ROUND(I312*H312,2)</f>
        <v>0</v>
      </c>
      <c r="K312" s="151"/>
      <c r="L312" s="27"/>
      <c r="M312" s="152" t="s">
        <v>1</v>
      </c>
      <c r="N312" s="153" t="s">
        <v>38</v>
      </c>
      <c r="O312" s="154">
        <v>1.3140000000000001E-2</v>
      </c>
      <c r="P312" s="154">
        <f>O312*H312</f>
        <v>2.2803156000000002</v>
      </c>
      <c r="Q312" s="154">
        <v>8.0000000000000007E-5</v>
      </c>
      <c r="R312" s="154">
        <f>Q312*H312</f>
        <v>1.38832E-2</v>
      </c>
      <c r="S312" s="154">
        <v>0</v>
      </c>
      <c r="T312" s="155">
        <f>S312*H312</f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56" t="s">
        <v>141</v>
      </c>
      <c r="AT312" s="156" t="s">
        <v>137</v>
      </c>
      <c r="AU312" s="156" t="s">
        <v>142</v>
      </c>
      <c r="AY312" s="14" t="s">
        <v>135</v>
      </c>
      <c r="BE312" s="157">
        <f>IF(N312="základná",J312,0)</f>
        <v>0</v>
      </c>
      <c r="BF312" s="157">
        <f>IF(N312="znížená",J312,0)</f>
        <v>0</v>
      </c>
      <c r="BG312" s="157">
        <f>IF(N312="zákl. prenesená",J312,0)</f>
        <v>0</v>
      </c>
      <c r="BH312" s="157">
        <f>IF(N312="zníž. prenesená",J312,0)</f>
        <v>0</v>
      </c>
      <c r="BI312" s="157">
        <f>IF(N312="nulová",J312,0)</f>
        <v>0</v>
      </c>
      <c r="BJ312" s="14" t="s">
        <v>142</v>
      </c>
      <c r="BK312" s="157">
        <f>ROUND(I312*H312,2)</f>
        <v>0</v>
      </c>
      <c r="BL312" s="14" t="s">
        <v>141</v>
      </c>
      <c r="BM312" s="156" t="s">
        <v>797</v>
      </c>
    </row>
    <row r="313" spans="1:65" s="2" customFormat="1" ht="24.15" customHeight="1">
      <c r="A313" s="26"/>
      <c r="B313" s="144"/>
      <c r="C313" s="145" t="s">
        <v>798</v>
      </c>
      <c r="D313" s="145" t="s">
        <v>137</v>
      </c>
      <c r="E313" s="146" t="s">
        <v>799</v>
      </c>
      <c r="F313" s="147" t="s">
        <v>800</v>
      </c>
      <c r="G313" s="148" t="s">
        <v>537</v>
      </c>
      <c r="H313" s="149">
        <v>58.895000000000003</v>
      </c>
      <c r="I313" s="149"/>
      <c r="J313" s="150">
        <f>ROUND(I313*H313,2)</f>
        <v>0</v>
      </c>
      <c r="K313" s="151"/>
      <c r="L313" s="27"/>
      <c r="M313" s="152" t="s">
        <v>1</v>
      </c>
      <c r="N313" s="153" t="s">
        <v>38</v>
      </c>
      <c r="O313" s="154">
        <v>0</v>
      </c>
      <c r="P313" s="154">
        <f>O313*H313</f>
        <v>0</v>
      </c>
      <c r="Q313" s="154">
        <v>0</v>
      </c>
      <c r="R313" s="154">
        <f>Q313*H313</f>
        <v>0</v>
      </c>
      <c r="S313" s="154">
        <v>0</v>
      </c>
      <c r="T313" s="155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56" t="s">
        <v>141</v>
      </c>
      <c r="AT313" s="156" t="s">
        <v>137</v>
      </c>
      <c r="AU313" s="156" t="s">
        <v>142</v>
      </c>
      <c r="AY313" s="14" t="s">
        <v>135</v>
      </c>
      <c r="BE313" s="157">
        <f>IF(N313="základná",J313,0)</f>
        <v>0</v>
      </c>
      <c r="BF313" s="157">
        <f>IF(N313="znížená",J313,0)</f>
        <v>0</v>
      </c>
      <c r="BG313" s="157">
        <f>IF(N313="zákl. prenesená",J313,0)</f>
        <v>0</v>
      </c>
      <c r="BH313" s="157">
        <f>IF(N313="zníž. prenesená",J313,0)</f>
        <v>0</v>
      </c>
      <c r="BI313" s="157">
        <f>IF(N313="nulová",J313,0)</f>
        <v>0</v>
      </c>
      <c r="BJ313" s="14" t="s">
        <v>142</v>
      </c>
      <c r="BK313" s="157">
        <f>ROUND(I313*H313,2)</f>
        <v>0</v>
      </c>
      <c r="BL313" s="14" t="s">
        <v>141</v>
      </c>
      <c r="BM313" s="156" t="s">
        <v>801</v>
      </c>
    </row>
    <row r="314" spans="1:65" s="12" customFormat="1" ht="22.95" customHeight="1">
      <c r="B314" s="132"/>
      <c r="D314" s="133" t="s">
        <v>70</v>
      </c>
      <c r="E314" s="142" t="s">
        <v>802</v>
      </c>
      <c r="F314" s="142" t="s">
        <v>803</v>
      </c>
      <c r="J314" s="143">
        <f>BK314</f>
        <v>0</v>
      </c>
      <c r="L314" s="132"/>
      <c r="M314" s="136"/>
      <c r="N314" s="137"/>
      <c r="O314" s="137"/>
      <c r="P314" s="138">
        <f>SUM(P315:P319)</f>
        <v>147.44226499999999</v>
      </c>
      <c r="Q314" s="137"/>
      <c r="R314" s="138">
        <f>SUM(R315:R319)</f>
        <v>3.59185029</v>
      </c>
      <c r="S314" s="137"/>
      <c r="T314" s="139">
        <f>SUM(T315:T319)</f>
        <v>0</v>
      </c>
      <c r="AR314" s="133" t="s">
        <v>142</v>
      </c>
      <c r="AT314" s="140" t="s">
        <v>70</v>
      </c>
      <c r="AU314" s="140" t="s">
        <v>79</v>
      </c>
      <c r="AY314" s="133" t="s">
        <v>135</v>
      </c>
      <c r="BK314" s="141">
        <f>SUM(BK315:BK319)</f>
        <v>0</v>
      </c>
    </row>
    <row r="315" spans="1:65" s="2" customFormat="1" ht="24.15" customHeight="1">
      <c r="A315" s="26"/>
      <c r="B315" s="144"/>
      <c r="C315" s="145" t="s">
        <v>804</v>
      </c>
      <c r="D315" s="145" t="s">
        <v>137</v>
      </c>
      <c r="E315" s="146" t="s">
        <v>805</v>
      </c>
      <c r="F315" s="147" t="s">
        <v>806</v>
      </c>
      <c r="G315" s="148" t="s">
        <v>151</v>
      </c>
      <c r="H315" s="149">
        <v>95.128</v>
      </c>
      <c r="I315" s="149"/>
      <c r="J315" s="150">
        <f>ROUND(I315*H315,2)</f>
        <v>0</v>
      </c>
      <c r="K315" s="151"/>
      <c r="L315" s="27"/>
      <c r="M315" s="152" t="s">
        <v>1</v>
      </c>
      <c r="N315" s="153" t="s">
        <v>38</v>
      </c>
      <c r="O315" s="154">
        <v>0.91100000000000003</v>
      </c>
      <c r="P315" s="154">
        <f>O315*H315</f>
        <v>86.661608000000001</v>
      </c>
      <c r="Q315" s="154">
        <v>3.4199999999999999E-3</v>
      </c>
      <c r="R315" s="154">
        <f>Q315*H315</f>
        <v>0.32533775999999998</v>
      </c>
      <c r="S315" s="154">
        <v>0</v>
      </c>
      <c r="T315" s="155">
        <f>S315*H315</f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56" t="s">
        <v>141</v>
      </c>
      <c r="AT315" s="156" t="s">
        <v>137</v>
      </c>
      <c r="AU315" s="156" t="s">
        <v>142</v>
      </c>
      <c r="AY315" s="14" t="s">
        <v>135</v>
      </c>
      <c r="BE315" s="157">
        <f>IF(N315="základná",J315,0)</f>
        <v>0</v>
      </c>
      <c r="BF315" s="157">
        <f>IF(N315="znížená",J315,0)</f>
        <v>0</v>
      </c>
      <c r="BG315" s="157">
        <f>IF(N315="zákl. prenesená",J315,0)</f>
        <v>0</v>
      </c>
      <c r="BH315" s="157">
        <f>IF(N315="zníž. prenesená",J315,0)</f>
        <v>0</v>
      </c>
      <c r="BI315" s="157">
        <f>IF(N315="nulová",J315,0)</f>
        <v>0</v>
      </c>
      <c r="BJ315" s="14" t="s">
        <v>142</v>
      </c>
      <c r="BK315" s="157">
        <f>ROUND(I315*H315,2)</f>
        <v>0</v>
      </c>
      <c r="BL315" s="14" t="s">
        <v>141</v>
      </c>
      <c r="BM315" s="156" t="s">
        <v>807</v>
      </c>
    </row>
    <row r="316" spans="1:65" s="2" customFormat="1" ht="16.5" customHeight="1">
      <c r="A316" s="26"/>
      <c r="B316" s="144"/>
      <c r="C316" s="158" t="s">
        <v>808</v>
      </c>
      <c r="D316" s="158" t="s">
        <v>304</v>
      </c>
      <c r="E316" s="159" t="s">
        <v>809</v>
      </c>
      <c r="F316" s="160" t="s">
        <v>810</v>
      </c>
      <c r="G316" s="161" t="s">
        <v>151</v>
      </c>
      <c r="H316" s="162">
        <v>98.933000000000007</v>
      </c>
      <c r="I316" s="162"/>
      <c r="J316" s="163">
        <f>ROUND(I316*H316,2)</f>
        <v>0</v>
      </c>
      <c r="K316" s="164"/>
      <c r="L316" s="165"/>
      <c r="M316" s="166" t="s">
        <v>1</v>
      </c>
      <c r="N316" s="167" t="s">
        <v>38</v>
      </c>
      <c r="O316" s="154">
        <v>0</v>
      </c>
      <c r="P316" s="154">
        <f>O316*H316</f>
        <v>0</v>
      </c>
      <c r="Q316" s="154">
        <v>1.0200000000000001E-2</v>
      </c>
      <c r="R316" s="154">
        <f>Q316*H316</f>
        <v>1.0091166000000003</v>
      </c>
      <c r="S316" s="154">
        <v>0</v>
      </c>
      <c r="T316" s="155">
        <f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56" t="s">
        <v>266</v>
      </c>
      <c r="AT316" s="156" t="s">
        <v>304</v>
      </c>
      <c r="AU316" s="156" t="s">
        <v>142</v>
      </c>
      <c r="AY316" s="14" t="s">
        <v>135</v>
      </c>
      <c r="BE316" s="157">
        <f>IF(N316="základná",J316,0)</f>
        <v>0</v>
      </c>
      <c r="BF316" s="157">
        <f>IF(N316="znížená",J316,0)</f>
        <v>0</v>
      </c>
      <c r="BG316" s="157">
        <f>IF(N316="zákl. prenesená",J316,0)</f>
        <v>0</v>
      </c>
      <c r="BH316" s="157">
        <f>IF(N316="zníž. prenesená",J316,0)</f>
        <v>0</v>
      </c>
      <c r="BI316" s="157">
        <f>IF(N316="nulová",J316,0)</f>
        <v>0</v>
      </c>
      <c r="BJ316" s="14" t="s">
        <v>142</v>
      </c>
      <c r="BK316" s="157">
        <f>ROUND(I316*H316,2)</f>
        <v>0</v>
      </c>
      <c r="BL316" s="14" t="s">
        <v>141</v>
      </c>
      <c r="BM316" s="156" t="s">
        <v>811</v>
      </c>
    </row>
    <row r="317" spans="1:65" s="2" customFormat="1" ht="37.950000000000003" customHeight="1">
      <c r="A317" s="26"/>
      <c r="B317" s="144"/>
      <c r="C317" s="145" t="s">
        <v>812</v>
      </c>
      <c r="D317" s="145" t="s">
        <v>137</v>
      </c>
      <c r="E317" s="146" t="s">
        <v>813</v>
      </c>
      <c r="F317" s="147" t="s">
        <v>814</v>
      </c>
      <c r="G317" s="148" t="s">
        <v>151</v>
      </c>
      <c r="H317" s="149">
        <v>38.936999999999998</v>
      </c>
      <c r="I317" s="149"/>
      <c r="J317" s="150">
        <f>ROUND(I317*H317,2)</f>
        <v>0</v>
      </c>
      <c r="K317" s="151"/>
      <c r="L317" s="27"/>
      <c r="M317" s="152" t="s">
        <v>1</v>
      </c>
      <c r="N317" s="153" t="s">
        <v>38</v>
      </c>
      <c r="O317" s="154">
        <v>1.5609999999999999</v>
      </c>
      <c r="P317" s="154">
        <f>O317*H317</f>
        <v>60.780656999999991</v>
      </c>
      <c r="Q317" s="154">
        <v>3.9690000000000003E-2</v>
      </c>
      <c r="R317" s="154">
        <f>Q317*H317</f>
        <v>1.5454095299999999</v>
      </c>
      <c r="S317" s="154">
        <v>0</v>
      </c>
      <c r="T317" s="155">
        <f>S317*H317</f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56" t="s">
        <v>141</v>
      </c>
      <c r="AT317" s="156" t="s">
        <v>137</v>
      </c>
      <c r="AU317" s="156" t="s">
        <v>142</v>
      </c>
      <c r="AY317" s="14" t="s">
        <v>135</v>
      </c>
      <c r="BE317" s="157">
        <f>IF(N317="základná",J317,0)</f>
        <v>0</v>
      </c>
      <c r="BF317" s="157">
        <f>IF(N317="znížená",J317,0)</f>
        <v>0</v>
      </c>
      <c r="BG317" s="157">
        <f>IF(N317="zákl. prenesená",J317,0)</f>
        <v>0</v>
      </c>
      <c r="BH317" s="157">
        <f>IF(N317="zníž. prenesená",J317,0)</f>
        <v>0</v>
      </c>
      <c r="BI317" s="157">
        <f>IF(N317="nulová",J317,0)</f>
        <v>0</v>
      </c>
      <c r="BJ317" s="14" t="s">
        <v>142</v>
      </c>
      <c r="BK317" s="157">
        <f>ROUND(I317*H317,2)</f>
        <v>0</v>
      </c>
      <c r="BL317" s="14" t="s">
        <v>141</v>
      </c>
      <c r="BM317" s="156" t="s">
        <v>815</v>
      </c>
    </row>
    <row r="318" spans="1:65" s="2" customFormat="1" ht="16.5" customHeight="1">
      <c r="A318" s="26"/>
      <c r="B318" s="144"/>
      <c r="C318" s="158" t="s">
        <v>816</v>
      </c>
      <c r="D318" s="158" t="s">
        <v>304</v>
      </c>
      <c r="E318" s="159" t="s">
        <v>817</v>
      </c>
      <c r="F318" s="160" t="s">
        <v>818</v>
      </c>
      <c r="G318" s="161" t="s">
        <v>140</v>
      </c>
      <c r="H318" s="162">
        <v>2966.61</v>
      </c>
      <c r="I318" s="162"/>
      <c r="J318" s="163">
        <f>ROUND(I318*H318,2)</f>
        <v>0</v>
      </c>
      <c r="K318" s="164"/>
      <c r="L318" s="165"/>
      <c r="M318" s="166" t="s">
        <v>1</v>
      </c>
      <c r="N318" s="167" t="s">
        <v>38</v>
      </c>
      <c r="O318" s="154">
        <v>0</v>
      </c>
      <c r="P318" s="154">
        <f>O318*H318</f>
        <v>0</v>
      </c>
      <c r="Q318" s="154">
        <v>2.4000000000000001E-4</v>
      </c>
      <c r="R318" s="154">
        <f>Q318*H318</f>
        <v>0.71198640000000002</v>
      </c>
      <c r="S318" s="154">
        <v>0</v>
      </c>
      <c r="T318" s="155">
        <f>S318*H318</f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56" t="s">
        <v>266</v>
      </c>
      <c r="AT318" s="156" t="s">
        <v>304</v>
      </c>
      <c r="AU318" s="156" t="s">
        <v>142</v>
      </c>
      <c r="AY318" s="14" t="s">
        <v>135</v>
      </c>
      <c r="BE318" s="157">
        <f>IF(N318="základná",J318,0)</f>
        <v>0</v>
      </c>
      <c r="BF318" s="157">
        <f>IF(N318="znížená",J318,0)</f>
        <v>0</v>
      </c>
      <c r="BG318" s="157">
        <f>IF(N318="zákl. prenesená",J318,0)</f>
        <v>0</v>
      </c>
      <c r="BH318" s="157">
        <f>IF(N318="zníž. prenesená",J318,0)</f>
        <v>0</v>
      </c>
      <c r="BI318" s="157">
        <f>IF(N318="nulová",J318,0)</f>
        <v>0</v>
      </c>
      <c r="BJ318" s="14" t="s">
        <v>142</v>
      </c>
      <c r="BK318" s="157">
        <f>ROUND(I318*H318,2)</f>
        <v>0</v>
      </c>
      <c r="BL318" s="14" t="s">
        <v>141</v>
      </c>
      <c r="BM318" s="156" t="s">
        <v>819</v>
      </c>
    </row>
    <row r="319" spans="1:65" s="2" customFormat="1" ht="24.15" customHeight="1">
      <c r="A319" s="26"/>
      <c r="B319" s="144"/>
      <c r="C319" s="145" t="s">
        <v>820</v>
      </c>
      <c r="D319" s="145" t="s">
        <v>137</v>
      </c>
      <c r="E319" s="146" t="s">
        <v>821</v>
      </c>
      <c r="F319" s="147" t="s">
        <v>822</v>
      </c>
      <c r="G319" s="148" t="s">
        <v>537</v>
      </c>
      <c r="H319" s="149">
        <v>84.915999999999997</v>
      </c>
      <c r="I319" s="149"/>
      <c r="J319" s="150">
        <f>ROUND(I319*H319,2)</f>
        <v>0</v>
      </c>
      <c r="K319" s="151"/>
      <c r="L319" s="27"/>
      <c r="M319" s="152" t="s">
        <v>1</v>
      </c>
      <c r="N319" s="153" t="s">
        <v>38</v>
      </c>
      <c r="O319" s="154">
        <v>0</v>
      </c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56" t="s">
        <v>141</v>
      </c>
      <c r="AT319" s="156" t="s">
        <v>137</v>
      </c>
      <c r="AU319" s="156" t="s">
        <v>142</v>
      </c>
      <c r="AY319" s="14" t="s">
        <v>135</v>
      </c>
      <c r="BE319" s="157">
        <f>IF(N319="základná",J319,0)</f>
        <v>0</v>
      </c>
      <c r="BF319" s="157">
        <f>IF(N319="znížená",J319,0)</f>
        <v>0</v>
      </c>
      <c r="BG319" s="157">
        <f>IF(N319="zákl. prenesená",J319,0)</f>
        <v>0</v>
      </c>
      <c r="BH319" s="157">
        <f>IF(N319="zníž. prenesená",J319,0)</f>
        <v>0</v>
      </c>
      <c r="BI319" s="157">
        <f>IF(N319="nulová",J319,0)</f>
        <v>0</v>
      </c>
      <c r="BJ319" s="14" t="s">
        <v>142</v>
      </c>
      <c r="BK319" s="157">
        <f>ROUND(I319*H319,2)</f>
        <v>0</v>
      </c>
      <c r="BL319" s="14" t="s">
        <v>141</v>
      </c>
      <c r="BM319" s="156" t="s">
        <v>823</v>
      </c>
    </row>
    <row r="320" spans="1:65" s="12" customFormat="1" ht="22.95" customHeight="1">
      <c r="B320" s="132"/>
      <c r="D320" s="133" t="s">
        <v>70</v>
      </c>
      <c r="E320" s="142" t="s">
        <v>824</v>
      </c>
      <c r="F320" s="142" t="s">
        <v>825</v>
      </c>
      <c r="J320" s="143">
        <f>BK320</f>
        <v>0</v>
      </c>
      <c r="L320" s="132"/>
      <c r="M320" s="136"/>
      <c r="N320" s="137"/>
      <c r="O320" s="137"/>
      <c r="P320" s="138">
        <f>SUM(P321:P322)</f>
        <v>97.578910000000008</v>
      </c>
      <c r="Q320" s="137"/>
      <c r="R320" s="138">
        <f>SUM(R321:R322)</f>
        <v>0.49540061999999996</v>
      </c>
      <c r="S320" s="137"/>
      <c r="T320" s="139">
        <f>SUM(T321:T322)</f>
        <v>0</v>
      </c>
      <c r="AR320" s="133" t="s">
        <v>142</v>
      </c>
      <c r="AT320" s="140" t="s">
        <v>70</v>
      </c>
      <c r="AU320" s="140" t="s">
        <v>79</v>
      </c>
      <c r="AY320" s="133" t="s">
        <v>135</v>
      </c>
      <c r="BK320" s="141">
        <f>SUM(BK321:BK322)</f>
        <v>0</v>
      </c>
    </row>
    <row r="321" spans="1:65" s="2" customFormat="1" ht="37.950000000000003" customHeight="1">
      <c r="A321" s="26"/>
      <c r="B321" s="144"/>
      <c r="C321" s="145" t="s">
        <v>826</v>
      </c>
      <c r="D321" s="145" t="s">
        <v>137</v>
      </c>
      <c r="E321" s="146" t="s">
        <v>827</v>
      </c>
      <c r="F321" s="147" t="s">
        <v>828</v>
      </c>
      <c r="G321" s="148" t="s">
        <v>151</v>
      </c>
      <c r="H321" s="149">
        <v>750.60699999999997</v>
      </c>
      <c r="I321" s="149"/>
      <c r="J321" s="150">
        <f>ROUND(I321*H321,2)</f>
        <v>0</v>
      </c>
      <c r="K321" s="151"/>
      <c r="L321" s="27"/>
      <c r="M321" s="152" t="s">
        <v>1</v>
      </c>
      <c r="N321" s="153" t="s">
        <v>38</v>
      </c>
      <c r="O321" s="154">
        <v>6.3E-2</v>
      </c>
      <c r="P321" s="154">
        <f>O321*H321</f>
        <v>47.288240999999999</v>
      </c>
      <c r="Q321" s="154">
        <v>2.7E-4</v>
      </c>
      <c r="R321" s="154">
        <f>Q321*H321</f>
        <v>0.20266388999999999</v>
      </c>
      <c r="S321" s="154">
        <v>0</v>
      </c>
      <c r="T321" s="155">
        <f>S321*H321</f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56" t="s">
        <v>141</v>
      </c>
      <c r="AT321" s="156" t="s">
        <v>137</v>
      </c>
      <c r="AU321" s="156" t="s">
        <v>142</v>
      </c>
      <c r="AY321" s="14" t="s">
        <v>135</v>
      </c>
      <c r="BE321" s="157">
        <f>IF(N321="základná",J321,0)</f>
        <v>0</v>
      </c>
      <c r="BF321" s="157">
        <f>IF(N321="znížená",J321,0)</f>
        <v>0</v>
      </c>
      <c r="BG321" s="157">
        <f>IF(N321="zákl. prenesená",J321,0)</f>
        <v>0</v>
      </c>
      <c r="BH321" s="157">
        <f>IF(N321="zníž. prenesená",J321,0)</f>
        <v>0</v>
      </c>
      <c r="BI321" s="157">
        <f>IF(N321="nulová",J321,0)</f>
        <v>0</v>
      </c>
      <c r="BJ321" s="14" t="s">
        <v>142</v>
      </c>
      <c r="BK321" s="157">
        <f>ROUND(I321*H321,2)</f>
        <v>0</v>
      </c>
      <c r="BL321" s="14" t="s">
        <v>141</v>
      </c>
      <c r="BM321" s="156" t="s">
        <v>829</v>
      </c>
    </row>
    <row r="322" spans="1:65" s="2" customFormat="1" ht="37.950000000000003" customHeight="1">
      <c r="A322" s="26"/>
      <c r="B322" s="144"/>
      <c r="C322" s="145" t="s">
        <v>830</v>
      </c>
      <c r="D322" s="145" t="s">
        <v>137</v>
      </c>
      <c r="E322" s="146" t="s">
        <v>831</v>
      </c>
      <c r="F322" s="147" t="s">
        <v>832</v>
      </c>
      <c r="G322" s="148" t="s">
        <v>151</v>
      </c>
      <c r="H322" s="149">
        <v>750.60699999999997</v>
      </c>
      <c r="I322" s="149"/>
      <c r="J322" s="150">
        <f>ROUND(I322*H322,2)</f>
        <v>0</v>
      </c>
      <c r="K322" s="151"/>
      <c r="L322" s="27"/>
      <c r="M322" s="168" t="s">
        <v>1</v>
      </c>
      <c r="N322" s="169" t="s">
        <v>38</v>
      </c>
      <c r="O322" s="170">
        <v>6.7000000000000004E-2</v>
      </c>
      <c r="P322" s="170">
        <f>O322*H322</f>
        <v>50.290669000000001</v>
      </c>
      <c r="Q322" s="170">
        <v>3.8999999999999999E-4</v>
      </c>
      <c r="R322" s="170">
        <f>Q322*H322</f>
        <v>0.29273673</v>
      </c>
      <c r="S322" s="170">
        <v>0</v>
      </c>
      <c r="T322" s="171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56" t="s">
        <v>141</v>
      </c>
      <c r="AT322" s="156" t="s">
        <v>137</v>
      </c>
      <c r="AU322" s="156" t="s">
        <v>142</v>
      </c>
      <c r="AY322" s="14" t="s">
        <v>135</v>
      </c>
      <c r="BE322" s="157">
        <f>IF(N322="základná",J322,0)</f>
        <v>0</v>
      </c>
      <c r="BF322" s="157">
        <f>IF(N322="znížená",J322,0)</f>
        <v>0</v>
      </c>
      <c r="BG322" s="157">
        <f>IF(N322="zákl. prenesená",J322,0)</f>
        <v>0</v>
      </c>
      <c r="BH322" s="157">
        <f>IF(N322="zníž. prenesená",J322,0)</f>
        <v>0</v>
      </c>
      <c r="BI322" s="157">
        <f>IF(N322="nulová",J322,0)</f>
        <v>0</v>
      </c>
      <c r="BJ322" s="14" t="s">
        <v>142</v>
      </c>
      <c r="BK322" s="157">
        <f>ROUND(I322*H322,2)</f>
        <v>0</v>
      </c>
      <c r="BL322" s="14" t="s">
        <v>141</v>
      </c>
      <c r="BM322" s="156" t="s">
        <v>833</v>
      </c>
    </row>
    <row r="323" spans="1:65" s="2" customFormat="1" ht="6.9" customHeight="1">
      <c r="A323" s="26"/>
      <c r="B323" s="44"/>
      <c r="C323" s="45"/>
      <c r="D323" s="45"/>
      <c r="E323" s="45"/>
      <c r="F323" s="45"/>
      <c r="G323" s="45"/>
      <c r="H323" s="45"/>
      <c r="I323" s="45"/>
      <c r="J323" s="45"/>
      <c r="K323" s="45"/>
      <c r="L323" s="27"/>
      <c r="M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</row>
  </sheetData>
  <autoFilter ref="C135:K322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51"/>
  <sheetViews>
    <sheetView showGridLines="0" topLeftCell="A117" workbookViewId="0">
      <selection activeCell="W129" sqref="W12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01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93</v>
      </c>
      <c r="L4" s="17"/>
      <c r="M4" s="91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0" t="str">
        <f>'Rekapitulácia stavby'!K6</f>
        <v>Predškolské zariadenie - nový objekt</v>
      </c>
      <c r="F7" s="211"/>
      <c r="G7" s="211"/>
      <c r="H7" s="211"/>
      <c r="L7" s="17"/>
    </row>
    <row r="8" spans="1:46" s="2" customFormat="1" ht="12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2" t="s">
        <v>834</v>
      </c>
      <c r="F9" s="209"/>
      <c r="G9" s="209"/>
      <c r="H9" s="20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25. 5. 2022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4" t="str">
        <f>'Rekapitulácia stavby'!E14</f>
        <v xml:space="preserve"> </v>
      </c>
      <c r="F18" s="194"/>
      <c r="G18" s="194"/>
      <c r="H18" s="194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7" t="s">
        <v>1</v>
      </c>
      <c r="F27" s="197"/>
      <c r="G27" s="197"/>
      <c r="H27" s="1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32</v>
      </c>
      <c r="E30" s="26"/>
      <c r="F30" s="26"/>
      <c r="G30" s="26"/>
      <c r="H30" s="26"/>
      <c r="I30" s="26"/>
      <c r="J30" s="68">
        <f>ROUND(J127,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6" t="s">
        <v>36</v>
      </c>
      <c r="E33" s="32" t="s">
        <v>37</v>
      </c>
      <c r="F33" s="97">
        <f>ROUND((SUM(BE127:BE250)),  2)</f>
        <v>0</v>
      </c>
      <c r="G33" s="98"/>
      <c r="H33" s="98"/>
      <c r="I33" s="99">
        <v>0.2</v>
      </c>
      <c r="J33" s="97">
        <f>ROUND(((SUM(BE127:BE250))*I33),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38</v>
      </c>
      <c r="F34" s="100">
        <f>ROUND((SUM(BF127:BF250)),  2)</f>
        <v>0</v>
      </c>
      <c r="G34" s="26"/>
      <c r="H34" s="26"/>
      <c r="I34" s="101">
        <v>0.2</v>
      </c>
      <c r="J34" s="100">
        <f>ROUND(((SUM(BF127:BF250))*I34),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100">
        <f>ROUND((SUM(BG127:BG250)),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100">
        <f>ROUND((SUM(BH127:BH250)),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41</v>
      </c>
      <c r="F37" s="97">
        <f>ROUND((SUM(BI127:BI250)),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7"/>
      <c r="F39" s="57"/>
      <c r="G39" s="104" t="s">
        <v>43</v>
      </c>
      <c r="H39" s="105" t="s">
        <v>44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08" t="s">
        <v>48</v>
      </c>
      <c r="G61" s="42" t="s">
        <v>47</v>
      </c>
      <c r="H61" s="29"/>
      <c r="I61" s="29"/>
      <c r="J61" s="109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08" t="s">
        <v>48</v>
      </c>
      <c r="G76" s="42" t="s">
        <v>47</v>
      </c>
      <c r="H76" s="29"/>
      <c r="I76" s="29"/>
      <c r="J76" s="109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0" t="str">
        <f>E7</f>
        <v>Predškolské zariadenie - nový objekt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2" t="str">
        <f>E9</f>
        <v>03 - ZTI</v>
      </c>
      <c r="F87" s="209"/>
      <c r="G87" s="209"/>
      <c r="H87" s="20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Bučany</v>
      </c>
      <c r="G89" s="26"/>
      <c r="H89" s="26"/>
      <c r="I89" s="23" t="s">
        <v>19</v>
      </c>
      <c r="J89" s="52" t="str">
        <f>IF(J12="","",J12)</f>
        <v>25. 5. 2022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>Obec Bučany</v>
      </c>
      <c r="G91" s="26"/>
      <c r="H91" s="26"/>
      <c r="I91" s="23" t="s">
        <v>27</v>
      </c>
      <c r="J91" s="24" t="str">
        <f>E21</f>
        <v>Ing. Juraj Kobza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0" t="s">
        <v>97</v>
      </c>
      <c r="D94" s="102"/>
      <c r="E94" s="102"/>
      <c r="F94" s="102"/>
      <c r="G94" s="102"/>
      <c r="H94" s="102"/>
      <c r="I94" s="102"/>
      <c r="J94" s="111" t="s">
        <v>98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2" t="s">
        <v>99</v>
      </c>
      <c r="D96" s="26"/>
      <c r="E96" s="26"/>
      <c r="F96" s="26"/>
      <c r="G96" s="26"/>
      <c r="H96" s="26"/>
      <c r="I96" s="26"/>
      <c r="J96" s="68">
        <f>J127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" customHeight="1">
      <c r="B97" s="113"/>
      <c r="D97" s="114" t="s">
        <v>101</v>
      </c>
      <c r="E97" s="115"/>
      <c r="F97" s="115"/>
      <c r="G97" s="115"/>
      <c r="H97" s="115"/>
      <c r="I97" s="115"/>
      <c r="J97" s="116">
        <f>J128</f>
        <v>0</v>
      </c>
      <c r="L97" s="113"/>
    </row>
    <row r="98" spans="1:31" s="10" customFormat="1" ht="19.95" customHeight="1">
      <c r="B98" s="117"/>
      <c r="D98" s="118" t="s">
        <v>102</v>
      </c>
      <c r="E98" s="119"/>
      <c r="F98" s="119"/>
      <c r="G98" s="119"/>
      <c r="H98" s="119"/>
      <c r="I98" s="119"/>
      <c r="J98" s="120">
        <f>J129</f>
        <v>0</v>
      </c>
      <c r="L98" s="117"/>
    </row>
    <row r="99" spans="1:31" s="10" customFormat="1" ht="19.95" customHeight="1">
      <c r="B99" s="117"/>
      <c r="D99" s="118" t="s">
        <v>103</v>
      </c>
      <c r="E99" s="119"/>
      <c r="F99" s="119"/>
      <c r="G99" s="119"/>
      <c r="H99" s="119"/>
      <c r="I99" s="119"/>
      <c r="J99" s="120">
        <f>J141</f>
        <v>0</v>
      </c>
      <c r="L99" s="117"/>
    </row>
    <row r="100" spans="1:31" s="10" customFormat="1" ht="19.95" customHeight="1">
      <c r="B100" s="117"/>
      <c r="D100" s="118" t="s">
        <v>105</v>
      </c>
      <c r="E100" s="119"/>
      <c r="F100" s="119"/>
      <c r="G100" s="119"/>
      <c r="H100" s="119"/>
      <c r="I100" s="119"/>
      <c r="J100" s="120">
        <f>J143</f>
        <v>0</v>
      </c>
      <c r="L100" s="117"/>
    </row>
    <row r="101" spans="1:31" s="10" customFormat="1" ht="19.95" customHeight="1">
      <c r="B101" s="117"/>
      <c r="D101" s="118" t="s">
        <v>835</v>
      </c>
      <c r="E101" s="119"/>
      <c r="F101" s="119"/>
      <c r="G101" s="119"/>
      <c r="H101" s="119"/>
      <c r="I101" s="119"/>
      <c r="J101" s="120">
        <f>J146</f>
        <v>0</v>
      </c>
      <c r="L101" s="117"/>
    </row>
    <row r="102" spans="1:31" s="10" customFormat="1" ht="19.95" customHeight="1">
      <c r="B102" s="117"/>
      <c r="D102" s="118" t="s">
        <v>109</v>
      </c>
      <c r="E102" s="119"/>
      <c r="F102" s="119"/>
      <c r="G102" s="119"/>
      <c r="H102" s="119"/>
      <c r="I102" s="119"/>
      <c r="J102" s="120">
        <f>J176</f>
        <v>0</v>
      </c>
      <c r="L102" s="117"/>
    </row>
    <row r="103" spans="1:31" s="9" customFormat="1" ht="24.9" customHeight="1">
      <c r="B103" s="113"/>
      <c r="D103" s="114" t="s">
        <v>110</v>
      </c>
      <c r="E103" s="115"/>
      <c r="F103" s="115"/>
      <c r="G103" s="115"/>
      <c r="H103" s="115"/>
      <c r="I103" s="115"/>
      <c r="J103" s="116">
        <f>J178</f>
        <v>0</v>
      </c>
      <c r="L103" s="113"/>
    </row>
    <row r="104" spans="1:31" s="10" customFormat="1" ht="19.95" customHeight="1">
      <c r="B104" s="117"/>
      <c r="D104" s="118" t="s">
        <v>113</v>
      </c>
      <c r="E104" s="119"/>
      <c r="F104" s="119"/>
      <c r="G104" s="119"/>
      <c r="H104" s="119"/>
      <c r="I104" s="119"/>
      <c r="J104" s="120">
        <f>J179</f>
        <v>0</v>
      </c>
      <c r="L104" s="117"/>
    </row>
    <row r="105" spans="1:31" s="10" customFormat="1" ht="19.95" customHeight="1">
      <c r="B105" s="117"/>
      <c r="D105" s="118" t="s">
        <v>836</v>
      </c>
      <c r="E105" s="119"/>
      <c r="F105" s="119"/>
      <c r="G105" s="119"/>
      <c r="H105" s="119"/>
      <c r="I105" s="119"/>
      <c r="J105" s="120">
        <f>J185</f>
        <v>0</v>
      </c>
      <c r="L105" s="117"/>
    </row>
    <row r="106" spans="1:31" s="10" customFormat="1" ht="19.95" customHeight="1">
      <c r="B106" s="117"/>
      <c r="D106" s="118" t="s">
        <v>837</v>
      </c>
      <c r="E106" s="119"/>
      <c r="F106" s="119"/>
      <c r="G106" s="119"/>
      <c r="H106" s="119"/>
      <c r="I106" s="119"/>
      <c r="J106" s="120">
        <f>J200</f>
        <v>0</v>
      </c>
      <c r="L106" s="117"/>
    </row>
    <row r="107" spans="1:31" s="10" customFormat="1" ht="19.95" customHeight="1">
      <c r="B107" s="117"/>
      <c r="D107" s="118" t="s">
        <v>838</v>
      </c>
      <c r="E107" s="119"/>
      <c r="F107" s="119"/>
      <c r="G107" s="119"/>
      <c r="H107" s="119"/>
      <c r="I107" s="119"/>
      <c r="J107" s="120">
        <f>J218</f>
        <v>0</v>
      </c>
      <c r="L107" s="117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6.9" customHeight="1">
      <c r="A113" s="26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4.9" customHeight="1">
      <c r="A114" s="26"/>
      <c r="B114" s="27"/>
      <c r="C114" s="18" t="s">
        <v>121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6.5" customHeight="1">
      <c r="A117" s="26"/>
      <c r="B117" s="27"/>
      <c r="C117" s="26"/>
      <c r="D117" s="26"/>
      <c r="E117" s="210" t="str">
        <f>E7</f>
        <v>Predškolské zariadenie - nový objekt</v>
      </c>
      <c r="F117" s="211"/>
      <c r="G117" s="211"/>
      <c r="H117" s="211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94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72" t="str">
        <f>E9</f>
        <v>03 - ZTI</v>
      </c>
      <c r="F119" s="209"/>
      <c r="G119" s="209"/>
      <c r="H119" s="209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F12</f>
        <v>Bučany</v>
      </c>
      <c r="G121" s="26"/>
      <c r="H121" s="26"/>
      <c r="I121" s="23" t="s">
        <v>19</v>
      </c>
      <c r="J121" s="52" t="str">
        <f>IF(J12="","",J12)</f>
        <v>25. 5. 2022</v>
      </c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15" customHeight="1">
      <c r="A123" s="26"/>
      <c r="B123" s="27"/>
      <c r="C123" s="23" t="s">
        <v>21</v>
      </c>
      <c r="D123" s="26"/>
      <c r="E123" s="26"/>
      <c r="F123" s="21" t="str">
        <f>E15</f>
        <v>Obec Bučany</v>
      </c>
      <c r="G123" s="26"/>
      <c r="H123" s="26"/>
      <c r="I123" s="23" t="s">
        <v>27</v>
      </c>
      <c r="J123" s="24" t="str">
        <f>E21</f>
        <v>Ing. Juraj Kobza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15" customHeight="1">
      <c r="A124" s="26"/>
      <c r="B124" s="27"/>
      <c r="C124" s="23" t="s">
        <v>25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30</v>
      </c>
      <c r="J124" s="24" t="str">
        <f>E24</f>
        <v xml:space="preserve"> </v>
      </c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1"/>
      <c r="B126" s="122"/>
      <c r="C126" s="123" t="s">
        <v>122</v>
      </c>
      <c r="D126" s="124" t="s">
        <v>56</v>
      </c>
      <c r="E126" s="124" t="s">
        <v>53</v>
      </c>
      <c r="F126" s="212" t="s">
        <v>1573</v>
      </c>
      <c r="G126" s="124" t="s">
        <v>123</v>
      </c>
      <c r="H126" s="124" t="s">
        <v>124</v>
      </c>
      <c r="I126" s="124" t="s">
        <v>125</v>
      </c>
      <c r="J126" s="125" t="s">
        <v>98</v>
      </c>
      <c r="K126" s="126" t="s">
        <v>126</v>
      </c>
      <c r="L126" s="127"/>
      <c r="M126" s="59" t="s">
        <v>1</v>
      </c>
      <c r="N126" s="60" t="s">
        <v>36</v>
      </c>
      <c r="O126" s="60" t="s">
        <v>127</v>
      </c>
      <c r="P126" s="60" t="s">
        <v>128</v>
      </c>
      <c r="Q126" s="60" t="s">
        <v>129</v>
      </c>
      <c r="R126" s="60" t="s">
        <v>130</v>
      </c>
      <c r="S126" s="60" t="s">
        <v>131</v>
      </c>
      <c r="T126" s="61" t="s">
        <v>132</v>
      </c>
      <c r="U126" s="121"/>
      <c r="V126" s="121"/>
      <c r="W126" s="121"/>
      <c r="X126" s="121"/>
      <c r="Y126" s="121"/>
      <c r="Z126" s="121"/>
      <c r="AA126" s="121"/>
      <c r="AB126" s="121"/>
      <c r="AC126" s="121"/>
      <c r="AD126" s="121"/>
      <c r="AE126" s="121"/>
    </row>
    <row r="127" spans="1:63" s="2" customFormat="1" ht="22.95" customHeight="1">
      <c r="A127" s="26"/>
      <c r="B127" s="27"/>
      <c r="C127" s="66" t="s">
        <v>99</v>
      </c>
      <c r="D127" s="26"/>
      <c r="E127" s="26"/>
      <c r="F127" s="26"/>
      <c r="G127" s="26"/>
      <c r="H127" s="26"/>
      <c r="I127" s="26"/>
      <c r="J127" s="128">
        <f>BK127</f>
        <v>0</v>
      </c>
      <c r="K127" s="26"/>
      <c r="L127" s="27"/>
      <c r="M127" s="62"/>
      <c r="N127" s="53"/>
      <c r="O127" s="63"/>
      <c r="P127" s="129">
        <f>P128+P178</f>
        <v>304.91582399999999</v>
      </c>
      <c r="Q127" s="63"/>
      <c r="R127" s="129">
        <f>R128+R178</f>
        <v>66.222564900000009</v>
      </c>
      <c r="S127" s="63"/>
      <c r="T127" s="130">
        <f>T128+T178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70</v>
      </c>
      <c r="AU127" s="14" t="s">
        <v>100</v>
      </c>
      <c r="BK127" s="131">
        <f>BK128+BK178</f>
        <v>0</v>
      </c>
    </row>
    <row r="128" spans="1:63" s="12" customFormat="1" ht="25.95" customHeight="1">
      <c r="B128" s="132"/>
      <c r="D128" s="133" t="s">
        <v>70</v>
      </c>
      <c r="E128" s="134" t="s">
        <v>133</v>
      </c>
      <c r="F128" s="134" t="s">
        <v>134</v>
      </c>
      <c r="J128" s="135">
        <f>BK128</f>
        <v>0</v>
      </c>
      <c r="L128" s="132"/>
      <c r="M128" s="136"/>
      <c r="N128" s="137"/>
      <c r="O128" s="137"/>
      <c r="P128" s="138">
        <f>P129+P141+P143+P146+P176</f>
        <v>240.33806399999997</v>
      </c>
      <c r="Q128" s="137"/>
      <c r="R128" s="138">
        <f>R129+R141+R143+R146+R176</f>
        <v>65.491584900000007</v>
      </c>
      <c r="S128" s="137"/>
      <c r="T128" s="139">
        <f>T129+T141+T143+T146+T176</f>
        <v>0</v>
      </c>
      <c r="AR128" s="133" t="s">
        <v>79</v>
      </c>
      <c r="AT128" s="140" t="s">
        <v>70</v>
      </c>
      <c r="AU128" s="140" t="s">
        <v>71</v>
      </c>
      <c r="AY128" s="133" t="s">
        <v>135</v>
      </c>
      <c r="BK128" s="141">
        <f>BK129+BK141+BK143+BK146+BK176</f>
        <v>0</v>
      </c>
    </row>
    <row r="129" spans="1:65" s="12" customFormat="1" ht="22.95" customHeight="1">
      <c r="B129" s="132"/>
      <c r="D129" s="133" t="s">
        <v>70</v>
      </c>
      <c r="E129" s="142" t="s">
        <v>79</v>
      </c>
      <c r="F129" s="142" t="s">
        <v>136</v>
      </c>
      <c r="J129" s="143">
        <f>BK129</f>
        <v>0</v>
      </c>
      <c r="L129" s="132"/>
      <c r="M129" s="136"/>
      <c r="N129" s="137"/>
      <c r="O129" s="137"/>
      <c r="P129" s="138">
        <f>SUM(P130:P140)</f>
        <v>67.857969999999995</v>
      </c>
      <c r="Q129" s="137"/>
      <c r="R129" s="138">
        <f>SUM(R130:R140)</f>
        <v>47.25</v>
      </c>
      <c r="S129" s="137"/>
      <c r="T129" s="139">
        <f>SUM(T130:T140)</f>
        <v>0</v>
      </c>
      <c r="AR129" s="133" t="s">
        <v>79</v>
      </c>
      <c r="AT129" s="140" t="s">
        <v>70</v>
      </c>
      <c r="AU129" s="140" t="s">
        <v>79</v>
      </c>
      <c r="AY129" s="133" t="s">
        <v>135</v>
      </c>
      <c r="BK129" s="141">
        <f>SUM(BK130:BK140)</f>
        <v>0</v>
      </c>
    </row>
    <row r="130" spans="1:65" s="2" customFormat="1" ht="21.75" customHeight="1">
      <c r="A130" s="26"/>
      <c r="B130" s="144"/>
      <c r="C130" s="145" t="s">
        <v>79</v>
      </c>
      <c r="D130" s="145" t="s">
        <v>137</v>
      </c>
      <c r="E130" s="146" t="s">
        <v>162</v>
      </c>
      <c r="F130" s="147" t="s">
        <v>163</v>
      </c>
      <c r="G130" s="148" t="s">
        <v>159</v>
      </c>
      <c r="H130" s="149">
        <v>74.430000000000007</v>
      </c>
      <c r="I130" s="149"/>
      <c r="J130" s="150">
        <f t="shared" ref="J130:J140" si="0">ROUND(I130*H130,2)</f>
        <v>0</v>
      </c>
      <c r="K130" s="151"/>
      <c r="L130" s="27"/>
      <c r="M130" s="152" t="s">
        <v>1</v>
      </c>
      <c r="N130" s="153" t="s">
        <v>38</v>
      </c>
      <c r="O130" s="154">
        <v>0</v>
      </c>
      <c r="P130" s="154">
        <f t="shared" ref="P130:P140" si="1">O130*H130</f>
        <v>0</v>
      </c>
      <c r="Q130" s="154">
        <v>0</v>
      </c>
      <c r="R130" s="154">
        <f t="shared" ref="R130:R140" si="2">Q130*H130</f>
        <v>0</v>
      </c>
      <c r="S130" s="154">
        <v>0</v>
      </c>
      <c r="T130" s="155">
        <f t="shared" ref="T130:T140" si="3"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146</v>
      </c>
      <c r="AT130" s="156" t="s">
        <v>137</v>
      </c>
      <c r="AU130" s="156" t="s">
        <v>142</v>
      </c>
      <c r="AY130" s="14" t="s">
        <v>135</v>
      </c>
      <c r="BE130" s="157">
        <f t="shared" ref="BE130:BE140" si="4">IF(N130="základná",J130,0)</f>
        <v>0</v>
      </c>
      <c r="BF130" s="157">
        <f t="shared" ref="BF130:BF140" si="5">IF(N130="znížená",J130,0)</f>
        <v>0</v>
      </c>
      <c r="BG130" s="157">
        <f t="shared" ref="BG130:BG140" si="6">IF(N130="zákl. prenesená",J130,0)</f>
        <v>0</v>
      </c>
      <c r="BH130" s="157">
        <f t="shared" ref="BH130:BH140" si="7">IF(N130="zníž. prenesená",J130,0)</f>
        <v>0</v>
      </c>
      <c r="BI130" s="157">
        <f t="shared" ref="BI130:BI140" si="8">IF(N130="nulová",J130,0)</f>
        <v>0</v>
      </c>
      <c r="BJ130" s="14" t="s">
        <v>142</v>
      </c>
      <c r="BK130" s="157">
        <f t="shared" ref="BK130:BK140" si="9">ROUND(I130*H130,2)</f>
        <v>0</v>
      </c>
      <c r="BL130" s="14" t="s">
        <v>146</v>
      </c>
      <c r="BM130" s="156" t="s">
        <v>839</v>
      </c>
    </row>
    <row r="131" spans="1:65" s="2" customFormat="1" ht="37.950000000000003" customHeight="1">
      <c r="A131" s="26"/>
      <c r="B131" s="144"/>
      <c r="C131" s="145" t="s">
        <v>142</v>
      </c>
      <c r="D131" s="145" t="s">
        <v>137</v>
      </c>
      <c r="E131" s="146" t="s">
        <v>166</v>
      </c>
      <c r="F131" s="147" t="s">
        <v>167</v>
      </c>
      <c r="G131" s="148" t="s">
        <v>159</v>
      </c>
      <c r="H131" s="149">
        <v>74.430000000000007</v>
      </c>
      <c r="I131" s="149"/>
      <c r="J131" s="150">
        <f t="shared" si="0"/>
        <v>0</v>
      </c>
      <c r="K131" s="151"/>
      <c r="L131" s="27"/>
      <c r="M131" s="152" t="s">
        <v>1</v>
      </c>
      <c r="N131" s="153" t="s">
        <v>38</v>
      </c>
      <c r="O131" s="154">
        <v>0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146</v>
      </c>
      <c r="AT131" s="156" t="s">
        <v>137</v>
      </c>
      <c r="AU131" s="156" t="s">
        <v>142</v>
      </c>
      <c r="AY131" s="14" t="s">
        <v>135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142</v>
      </c>
      <c r="BK131" s="157">
        <f t="shared" si="9"/>
        <v>0</v>
      </c>
      <c r="BL131" s="14" t="s">
        <v>146</v>
      </c>
      <c r="BM131" s="156" t="s">
        <v>840</v>
      </c>
    </row>
    <row r="132" spans="1:65" s="2" customFormat="1" ht="16.5" customHeight="1">
      <c r="A132" s="26"/>
      <c r="B132" s="144"/>
      <c r="C132" s="145" t="s">
        <v>148</v>
      </c>
      <c r="D132" s="145" t="s">
        <v>137</v>
      </c>
      <c r="E132" s="146" t="s">
        <v>841</v>
      </c>
      <c r="F132" s="147" t="s">
        <v>842</v>
      </c>
      <c r="G132" s="148" t="s">
        <v>159</v>
      </c>
      <c r="H132" s="149">
        <v>2</v>
      </c>
      <c r="I132" s="149"/>
      <c r="J132" s="150">
        <f t="shared" si="0"/>
        <v>0</v>
      </c>
      <c r="K132" s="151"/>
      <c r="L132" s="27"/>
      <c r="M132" s="152" t="s">
        <v>1</v>
      </c>
      <c r="N132" s="153" t="s">
        <v>38</v>
      </c>
      <c r="O132" s="154">
        <v>2.9609999999999999</v>
      </c>
      <c r="P132" s="154">
        <f t="shared" si="1"/>
        <v>5.9219999999999997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146</v>
      </c>
      <c r="AT132" s="156" t="s">
        <v>137</v>
      </c>
      <c r="AU132" s="156" t="s">
        <v>142</v>
      </c>
      <c r="AY132" s="14" t="s">
        <v>135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142</v>
      </c>
      <c r="BK132" s="157">
        <f t="shared" si="9"/>
        <v>0</v>
      </c>
      <c r="BL132" s="14" t="s">
        <v>146</v>
      </c>
      <c r="BM132" s="156" t="s">
        <v>843</v>
      </c>
    </row>
    <row r="133" spans="1:65" s="2" customFormat="1" ht="24.15" customHeight="1">
      <c r="A133" s="26"/>
      <c r="B133" s="144"/>
      <c r="C133" s="145" t="s">
        <v>146</v>
      </c>
      <c r="D133" s="145" t="s">
        <v>137</v>
      </c>
      <c r="E133" s="146" t="s">
        <v>844</v>
      </c>
      <c r="F133" s="147" t="s">
        <v>845</v>
      </c>
      <c r="G133" s="148" t="s">
        <v>159</v>
      </c>
      <c r="H133" s="149">
        <v>2</v>
      </c>
      <c r="I133" s="149"/>
      <c r="J133" s="150">
        <f t="shared" si="0"/>
        <v>0</v>
      </c>
      <c r="K133" s="151"/>
      <c r="L133" s="27"/>
      <c r="M133" s="152" t="s">
        <v>1</v>
      </c>
      <c r="N133" s="153" t="s">
        <v>38</v>
      </c>
      <c r="O133" s="154">
        <v>0.44700000000000001</v>
      </c>
      <c r="P133" s="154">
        <f t="shared" si="1"/>
        <v>0.89400000000000002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146</v>
      </c>
      <c r="AT133" s="156" t="s">
        <v>137</v>
      </c>
      <c r="AU133" s="156" t="s">
        <v>142</v>
      </c>
      <c r="AY133" s="14" t="s">
        <v>135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142</v>
      </c>
      <c r="BK133" s="157">
        <f t="shared" si="9"/>
        <v>0</v>
      </c>
      <c r="BL133" s="14" t="s">
        <v>146</v>
      </c>
      <c r="BM133" s="156" t="s">
        <v>846</v>
      </c>
    </row>
    <row r="134" spans="1:65" s="2" customFormat="1" ht="37.950000000000003" customHeight="1">
      <c r="A134" s="26"/>
      <c r="B134" s="144"/>
      <c r="C134" s="145" t="s">
        <v>156</v>
      </c>
      <c r="D134" s="145" t="s">
        <v>137</v>
      </c>
      <c r="E134" s="146" t="s">
        <v>847</v>
      </c>
      <c r="F134" s="147" t="s">
        <v>848</v>
      </c>
      <c r="G134" s="148" t="s">
        <v>159</v>
      </c>
      <c r="H134" s="149">
        <v>36.715000000000003</v>
      </c>
      <c r="I134" s="149"/>
      <c r="J134" s="150">
        <f t="shared" si="0"/>
        <v>0</v>
      </c>
      <c r="K134" s="151"/>
      <c r="L134" s="27"/>
      <c r="M134" s="152" t="s">
        <v>1</v>
      </c>
      <c r="N134" s="153" t="s">
        <v>38</v>
      </c>
      <c r="O134" s="154">
        <v>9.8000000000000004E-2</v>
      </c>
      <c r="P134" s="154">
        <f t="shared" si="1"/>
        <v>3.5980700000000003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146</v>
      </c>
      <c r="AT134" s="156" t="s">
        <v>137</v>
      </c>
      <c r="AU134" s="156" t="s">
        <v>142</v>
      </c>
      <c r="AY134" s="14" t="s">
        <v>135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142</v>
      </c>
      <c r="BK134" s="157">
        <f t="shared" si="9"/>
        <v>0</v>
      </c>
      <c r="BL134" s="14" t="s">
        <v>146</v>
      </c>
      <c r="BM134" s="156" t="s">
        <v>849</v>
      </c>
    </row>
    <row r="135" spans="1:65" s="2" customFormat="1" ht="37.950000000000003" customHeight="1">
      <c r="A135" s="26"/>
      <c r="B135" s="144"/>
      <c r="C135" s="145" t="s">
        <v>161</v>
      </c>
      <c r="D135" s="145" t="s">
        <v>137</v>
      </c>
      <c r="E135" s="146" t="s">
        <v>178</v>
      </c>
      <c r="F135" s="147" t="s">
        <v>179</v>
      </c>
      <c r="G135" s="148" t="s">
        <v>159</v>
      </c>
      <c r="H135" s="149">
        <v>991.30499999999995</v>
      </c>
      <c r="I135" s="149"/>
      <c r="J135" s="150">
        <f t="shared" si="0"/>
        <v>0</v>
      </c>
      <c r="K135" s="151"/>
      <c r="L135" s="27"/>
      <c r="M135" s="152" t="s">
        <v>1</v>
      </c>
      <c r="N135" s="153" t="s">
        <v>38</v>
      </c>
      <c r="O135" s="154">
        <v>7.0000000000000001E-3</v>
      </c>
      <c r="P135" s="154">
        <f t="shared" si="1"/>
        <v>6.9391349999999994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146</v>
      </c>
      <c r="AT135" s="156" t="s">
        <v>137</v>
      </c>
      <c r="AU135" s="156" t="s">
        <v>142</v>
      </c>
      <c r="AY135" s="14" t="s">
        <v>135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142</v>
      </c>
      <c r="BK135" s="157">
        <f t="shared" si="9"/>
        <v>0</v>
      </c>
      <c r="BL135" s="14" t="s">
        <v>146</v>
      </c>
      <c r="BM135" s="156" t="s">
        <v>850</v>
      </c>
    </row>
    <row r="136" spans="1:65" s="2" customFormat="1" ht="16.5" customHeight="1">
      <c r="A136" s="26"/>
      <c r="B136" s="144"/>
      <c r="C136" s="145" t="s">
        <v>165</v>
      </c>
      <c r="D136" s="145" t="s">
        <v>137</v>
      </c>
      <c r="E136" s="146" t="s">
        <v>190</v>
      </c>
      <c r="F136" s="147" t="s">
        <v>191</v>
      </c>
      <c r="G136" s="148" t="s">
        <v>159</v>
      </c>
      <c r="H136" s="149">
        <v>36.715000000000003</v>
      </c>
      <c r="I136" s="149"/>
      <c r="J136" s="150">
        <f t="shared" si="0"/>
        <v>0</v>
      </c>
      <c r="K136" s="151"/>
      <c r="L136" s="27"/>
      <c r="M136" s="152" t="s">
        <v>1</v>
      </c>
      <c r="N136" s="153" t="s">
        <v>38</v>
      </c>
      <c r="O136" s="154">
        <v>8.9999999999999993E-3</v>
      </c>
      <c r="P136" s="154">
        <f t="shared" si="1"/>
        <v>0.33043499999999998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146</v>
      </c>
      <c r="AT136" s="156" t="s">
        <v>137</v>
      </c>
      <c r="AU136" s="156" t="s">
        <v>142</v>
      </c>
      <c r="AY136" s="14" t="s">
        <v>135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142</v>
      </c>
      <c r="BK136" s="157">
        <f t="shared" si="9"/>
        <v>0</v>
      </c>
      <c r="BL136" s="14" t="s">
        <v>146</v>
      </c>
      <c r="BM136" s="156" t="s">
        <v>851</v>
      </c>
    </row>
    <row r="137" spans="1:65" s="2" customFormat="1" ht="24.15" customHeight="1">
      <c r="A137" s="26"/>
      <c r="B137" s="144"/>
      <c r="C137" s="145" t="s">
        <v>169</v>
      </c>
      <c r="D137" s="145" t="s">
        <v>137</v>
      </c>
      <c r="E137" s="146" t="s">
        <v>852</v>
      </c>
      <c r="F137" s="147" t="s">
        <v>195</v>
      </c>
      <c r="G137" s="148" t="s">
        <v>196</v>
      </c>
      <c r="H137" s="149">
        <v>58.744</v>
      </c>
      <c r="I137" s="149"/>
      <c r="J137" s="150">
        <f t="shared" si="0"/>
        <v>0</v>
      </c>
      <c r="K137" s="151"/>
      <c r="L137" s="27"/>
      <c r="M137" s="152" t="s">
        <v>1</v>
      </c>
      <c r="N137" s="153" t="s">
        <v>38</v>
      </c>
      <c r="O137" s="154">
        <v>0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146</v>
      </c>
      <c r="AT137" s="156" t="s">
        <v>137</v>
      </c>
      <c r="AU137" s="156" t="s">
        <v>142</v>
      </c>
      <c r="AY137" s="14" t="s">
        <v>135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142</v>
      </c>
      <c r="BK137" s="157">
        <f t="shared" si="9"/>
        <v>0</v>
      </c>
      <c r="BL137" s="14" t="s">
        <v>146</v>
      </c>
      <c r="BM137" s="156" t="s">
        <v>853</v>
      </c>
    </row>
    <row r="138" spans="1:65" s="2" customFormat="1" ht="24.15" customHeight="1">
      <c r="A138" s="26"/>
      <c r="B138" s="144"/>
      <c r="C138" s="145" t="s">
        <v>173</v>
      </c>
      <c r="D138" s="145" t="s">
        <v>137</v>
      </c>
      <c r="E138" s="146" t="s">
        <v>854</v>
      </c>
      <c r="F138" s="147" t="s">
        <v>855</v>
      </c>
      <c r="G138" s="148" t="s">
        <v>159</v>
      </c>
      <c r="H138" s="149">
        <v>39.865000000000002</v>
      </c>
      <c r="I138" s="149"/>
      <c r="J138" s="150">
        <f t="shared" si="0"/>
        <v>0</v>
      </c>
      <c r="K138" s="151"/>
      <c r="L138" s="27"/>
      <c r="M138" s="152" t="s">
        <v>1</v>
      </c>
      <c r="N138" s="153" t="s">
        <v>38</v>
      </c>
      <c r="O138" s="154">
        <v>0.24199999999999999</v>
      </c>
      <c r="P138" s="154">
        <f t="shared" si="1"/>
        <v>9.6473300000000002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146</v>
      </c>
      <c r="AT138" s="156" t="s">
        <v>137</v>
      </c>
      <c r="AU138" s="156" t="s">
        <v>142</v>
      </c>
      <c r="AY138" s="14" t="s">
        <v>135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142</v>
      </c>
      <c r="BK138" s="157">
        <f t="shared" si="9"/>
        <v>0</v>
      </c>
      <c r="BL138" s="14" t="s">
        <v>146</v>
      </c>
      <c r="BM138" s="156" t="s">
        <v>856</v>
      </c>
    </row>
    <row r="139" spans="1:65" s="2" customFormat="1" ht="24.15" customHeight="1">
      <c r="A139" s="26"/>
      <c r="B139" s="144"/>
      <c r="C139" s="145" t="s">
        <v>177</v>
      </c>
      <c r="D139" s="145" t="s">
        <v>137</v>
      </c>
      <c r="E139" s="146" t="s">
        <v>857</v>
      </c>
      <c r="F139" s="147" t="s">
        <v>858</v>
      </c>
      <c r="G139" s="148" t="s">
        <v>159</v>
      </c>
      <c r="H139" s="149">
        <v>27</v>
      </c>
      <c r="I139" s="149"/>
      <c r="J139" s="150">
        <f t="shared" si="0"/>
        <v>0</v>
      </c>
      <c r="K139" s="151"/>
      <c r="L139" s="27"/>
      <c r="M139" s="152" t="s">
        <v>1</v>
      </c>
      <c r="N139" s="153" t="s">
        <v>38</v>
      </c>
      <c r="O139" s="154">
        <v>1.5009999999999999</v>
      </c>
      <c r="P139" s="154">
        <f t="shared" si="1"/>
        <v>40.526999999999994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146</v>
      </c>
      <c r="AT139" s="156" t="s">
        <v>137</v>
      </c>
      <c r="AU139" s="156" t="s">
        <v>142</v>
      </c>
      <c r="AY139" s="14" t="s">
        <v>135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142</v>
      </c>
      <c r="BK139" s="157">
        <f t="shared" si="9"/>
        <v>0</v>
      </c>
      <c r="BL139" s="14" t="s">
        <v>146</v>
      </c>
      <c r="BM139" s="156" t="s">
        <v>859</v>
      </c>
    </row>
    <row r="140" spans="1:65" s="2" customFormat="1" ht="16.5" customHeight="1">
      <c r="A140" s="26"/>
      <c r="B140" s="144"/>
      <c r="C140" s="158" t="s">
        <v>181</v>
      </c>
      <c r="D140" s="158" t="s">
        <v>304</v>
      </c>
      <c r="E140" s="159" t="s">
        <v>860</v>
      </c>
      <c r="F140" s="160" t="s">
        <v>861</v>
      </c>
      <c r="G140" s="161" t="s">
        <v>196</v>
      </c>
      <c r="H140" s="162">
        <v>47.25</v>
      </c>
      <c r="I140" s="162"/>
      <c r="J140" s="163">
        <f t="shared" si="0"/>
        <v>0</v>
      </c>
      <c r="K140" s="164"/>
      <c r="L140" s="165"/>
      <c r="M140" s="166" t="s">
        <v>1</v>
      </c>
      <c r="N140" s="167" t="s">
        <v>38</v>
      </c>
      <c r="O140" s="154">
        <v>0</v>
      </c>
      <c r="P140" s="154">
        <f t="shared" si="1"/>
        <v>0</v>
      </c>
      <c r="Q140" s="154">
        <v>1</v>
      </c>
      <c r="R140" s="154">
        <f t="shared" si="2"/>
        <v>47.25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169</v>
      </c>
      <c r="AT140" s="156" t="s">
        <v>304</v>
      </c>
      <c r="AU140" s="156" t="s">
        <v>142</v>
      </c>
      <c r="AY140" s="14" t="s">
        <v>135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142</v>
      </c>
      <c r="BK140" s="157">
        <f t="shared" si="9"/>
        <v>0</v>
      </c>
      <c r="BL140" s="14" t="s">
        <v>146</v>
      </c>
      <c r="BM140" s="156" t="s">
        <v>862</v>
      </c>
    </row>
    <row r="141" spans="1:65" s="12" customFormat="1" ht="22.95" customHeight="1">
      <c r="B141" s="132"/>
      <c r="D141" s="133" t="s">
        <v>70</v>
      </c>
      <c r="E141" s="142" t="s">
        <v>142</v>
      </c>
      <c r="F141" s="142" t="s">
        <v>198</v>
      </c>
      <c r="J141" s="143">
        <f>BK141</f>
        <v>0</v>
      </c>
      <c r="L141" s="132"/>
      <c r="M141" s="136"/>
      <c r="N141" s="137"/>
      <c r="O141" s="137"/>
      <c r="P141" s="138">
        <f>P142</f>
        <v>1.218</v>
      </c>
      <c r="Q141" s="137"/>
      <c r="R141" s="138">
        <f>R142</f>
        <v>2.7450000000000002E-2</v>
      </c>
      <c r="S141" s="137"/>
      <c r="T141" s="139">
        <f>T142</f>
        <v>0</v>
      </c>
      <c r="AR141" s="133" t="s">
        <v>79</v>
      </c>
      <c r="AT141" s="140" t="s">
        <v>70</v>
      </c>
      <c r="AU141" s="140" t="s">
        <v>79</v>
      </c>
      <c r="AY141" s="133" t="s">
        <v>135</v>
      </c>
      <c r="BK141" s="141">
        <f>BK142</f>
        <v>0</v>
      </c>
    </row>
    <row r="142" spans="1:65" s="2" customFormat="1" ht="16.5" customHeight="1">
      <c r="A142" s="26"/>
      <c r="B142" s="144"/>
      <c r="C142" s="145" t="s">
        <v>185</v>
      </c>
      <c r="D142" s="145" t="s">
        <v>137</v>
      </c>
      <c r="E142" s="146" t="s">
        <v>863</v>
      </c>
      <c r="F142" s="147" t="s">
        <v>864</v>
      </c>
      <c r="G142" s="148" t="s">
        <v>140</v>
      </c>
      <c r="H142" s="149">
        <v>3</v>
      </c>
      <c r="I142" s="149"/>
      <c r="J142" s="150">
        <f>ROUND(I142*H142,2)</f>
        <v>0</v>
      </c>
      <c r="K142" s="151"/>
      <c r="L142" s="27"/>
      <c r="M142" s="152" t="s">
        <v>1</v>
      </c>
      <c r="N142" s="153" t="s">
        <v>38</v>
      </c>
      <c r="O142" s="154">
        <v>0.40600000000000003</v>
      </c>
      <c r="P142" s="154">
        <f>O142*H142</f>
        <v>1.218</v>
      </c>
      <c r="Q142" s="154">
        <v>9.1500000000000001E-3</v>
      </c>
      <c r="R142" s="154">
        <f>Q142*H142</f>
        <v>2.7450000000000002E-2</v>
      </c>
      <c r="S142" s="154">
        <v>0</v>
      </c>
      <c r="T142" s="155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146</v>
      </c>
      <c r="AT142" s="156" t="s">
        <v>137</v>
      </c>
      <c r="AU142" s="156" t="s">
        <v>142</v>
      </c>
      <c r="AY142" s="14" t="s">
        <v>135</v>
      </c>
      <c r="BE142" s="157">
        <f>IF(N142="základná",J142,0)</f>
        <v>0</v>
      </c>
      <c r="BF142" s="157">
        <f>IF(N142="znížená",J142,0)</f>
        <v>0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4" t="s">
        <v>142</v>
      </c>
      <c r="BK142" s="157">
        <f>ROUND(I142*H142,2)</f>
        <v>0</v>
      </c>
      <c r="BL142" s="14" t="s">
        <v>146</v>
      </c>
      <c r="BM142" s="156" t="s">
        <v>865</v>
      </c>
    </row>
    <row r="143" spans="1:65" s="12" customFormat="1" ht="22.95" customHeight="1">
      <c r="B143" s="132"/>
      <c r="D143" s="133" t="s">
        <v>70</v>
      </c>
      <c r="E143" s="142" t="s">
        <v>146</v>
      </c>
      <c r="F143" s="142" t="s">
        <v>270</v>
      </c>
      <c r="J143" s="143">
        <f>BK143</f>
        <v>0</v>
      </c>
      <c r="L143" s="132"/>
      <c r="M143" s="136"/>
      <c r="N143" s="137"/>
      <c r="O143" s="137"/>
      <c r="P143" s="138">
        <f>SUM(P144:P145)</f>
        <v>11.619300000000001</v>
      </c>
      <c r="Q143" s="137"/>
      <c r="R143" s="138">
        <f>SUM(R144:R145)</f>
        <v>17.629479</v>
      </c>
      <c r="S143" s="137"/>
      <c r="T143" s="139">
        <f>SUM(T144:T145)</f>
        <v>0</v>
      </c>
      <c r="AR143" s="133" t="s">
        <v>79</v>
      </c>
      <c r="AT143" s="140" t="s">
        <v>70</v>
      </c>
      <c r="AU143" s="140" t="s">
        <v>79</v>
      </c>
      <c r="AY143" s="133" t="s">
        <v>135</v>
      </c>
      <c r="BK143" s="141">
        <f>SUM(BK144:BK145)</f>
        <v>0</v>
      </c>
    </row>
    <row r="144" spans="1:65" s="2" customFormat="1" ht="33" customHeight="1">
      <c r="A144" s="26"/>
      <c r="B144" s="144"/>
      <c r="C144" s="145" t="s">
        <v>189</v>
      </c>
      <c r="D144" s="145" t="s">
        <v>137</v>
      </c>
      <c r="E144" s="146" t="s">
        <v>866</v>
      </c>
      <c r="F144" s="147" t="s">
        <v>867</v>
      </c>
      <c r="G144" s="148" t="s">
        <v>159</v>
      </c>
      <c r="H144" s="149">
        <v>9.15</v>
      </c>
      <c r="I144" s="149"/>
      <c r="J144" s="150">
        <f>ROUND(I144*H144,2)</f>
        <v>0</v>
      </c>
      <c r="K144" s="151"/>
      <c r="L144" s="27"/>
      <c r="M144" s="152" t="s">
        <v>1</v>
      </c>
      <c r="N144" s="153" t="s">
        <v>38</v>
      </c>
      <c r="O144" s="154">
        <v>1.246</v>
      </c>
      <c r="P144" s="154">
        <f>O144*H144</f>
        <v>11.4009</v>
      </c>
      <c r="Q144" s="154">
        <v>1.8907799999999999</v>
      </c>
      <c r="R144" s="154">
        <f>Q144*H144</f>
        <v>17.300636999999998</v>
      </c>
      <c r="S144" s="154">
        <v>0</v>
      </c>
      <c r="T144" s="155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146</v>
      </c>
      <c r="AT144" s="156" t="s">
        <v>137</v>
      </c>
      <c r="AU144" s="156" t="s">
        <v>142</v>
      </c>
      <c r="AY144" s="14" t="s">
        <v>135</v>
      </c>
      <c r="BE144" s="157">
        <f>IF(N144="základná",J144,0)</f>
        <v>0</v>
      </c>
      <c r="BF144" s="157">
        <f>IF(N144="znížená",J144,0)</f>
        <v>0</v>
      </c>
      <c r="BG144" s="157">
        <f>IF(N144="zákl. prenesená",J144,0)</f>
        <v>0</v>
      </c>
      <c r="BH144" s="157">
        <f>IF(N144="zníž. prenesená",J144,0)</f>
        <v>0</v>
      </c>
      <c r="BI144" s="157">
        <f>IF(N144="nulová",J144,0)</f>
        <v>0</v>
      </c>
      <c r="BJ144" s="14" t="s">
        <v>142</v>
      </c>
      <c r="BK144" s="157">
        <f>ROUND(I144*H144,2)</f>
        <v>0</v>
      </c>
      <c r="BL144" s="14" t="s">
        <v>146</v>
      </c>
      <c r="BM144" s="156" t="s">
        <v>868</v>
      </c>
    </row>
    <row r="145" spans="1:65" s="2" customFormat="1" ht="24.15" customHeight="1">
      <c r="A145" s="26"/>
      <c r="B145" s="144"/>
      <c r="C145" s="145" t="s">
        <v>193</v>
      </c>
      <c r="D145" s="145" t="s">
        <v>137</v>
      </c>
      <c r="E145" s="146" t="s">
        <v>869</v>
      </c>
      <c r="F145" s="147" t="s">
        <v>870</v>
      </c>
      <c r="G145" s="148" t="s">
        <v>159</v>
      </c>
      <c r="H145" s="149">
        <v>0.15</v>
      </c>
      <c r="I145" s="149"/>
      <c r="J145" s="150">
        <f>ROUND(I145*H145,2)</f>
        <v>0</v>
      </c>
      <c r="K145" s="151"/>
      <c r="L145" s="27"/>
      <c r="M145" s="152" t="s">
        <v>1</v>
      </c>
      <c r="N145" s="153" t="s">
        <v>38</v>
      </c>
      <c r="O145" s="154">
        <v>1.456</v>
      </c>
      <c r="P145" s="154">
        <f>O145*H145</f>
        <v>0.21839999999999998</v>
      </c>
      <c r="Q145" s="154">
        <v>2.1922799999999998</v>
      </c>
      <c r="R145" s="154">
        <f>Q145*H145</f>
        <v>0.32884199999999997</v>
      </c>
      <c r="S145" s="154">
        <v>0</v>
      </c>
      <c r="T145" s="155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146</v>
      </c>
      <c r="AT145" s="156" t="s">
        <v>137</v>
      </c>
      <c r="AU145" s="156" t="s">
        <v>142</v>
      </c>
      <c r="AY145" s="14" t="s">
        <v>135</v>
      </c>
      <c r="BE145" s="157">
        <f>IF(N145="základná",J145,0)</f>
        <v>0</v>
      </c>
      <c r="BF145" s="157">
        <f>IF(N145="znížená",J145,0)</f>
        <v>0</v>
      </c>
      <c r="BG145" s="157">
        <f>IF(N145="zákl. prenesená",J145,0)</f>
        <v>0</v>
      </c>
      <c r="BH145" s="157">
        <f>IF(N145="zníž. prenesená",J145,0)</f>
        <v>0</v>
      </c>
      <c r="BI145" s="157">
        <f>IF(N145="nulová",J145,0)</f>
        <v>0</v>
      </c>
      <c r="BJ145" s="14" t="s">
        <v>142</v>
      </c>
      <c r="BK145" s="157">
        <f>ROUND(I145*H145,2)</f>
        <v>0</v>
      </c>
      <c r="BL145" s="14" t="s">
        <v>146</v>
      </c>
      <c r="BM145" s="156" t="s">
        <v>871</v>
      </c>
    </row>
    <row r="146" spans="1:65" s="12" customFormat="1" ht="22.95" customHeight="1">
      <c r="B146" s="132"/>
      <c r="D146" s="133" t="s">
        <v>70</v>
      </c>
      <c r="E146" s="142" t="s">
        <v>169</v>
      </c>
      <c r="F146" s="142" t="s">
        <v>872</v>
      </c>
      <c r="J146" s="143">
        <f>BK146</f>
        <v>0</v>
      </c>
      <c r="L146" s="132"/>
      <c r="M146" s="136"/>
      <c r="N146" s="137"/>
      <c r="O146" s="137"/>
      <c r="P146" s="138">
        <f>SUM(P147:P175)</f>
        <v>33.112249999999996</v>
      </c>
      <c r="Q146" s="137"/>
      <c r="R146" s="138">
        <f>SUM(R147:R175)</f>
        <v>0.5846558999999999</v>
      </c>
      <c r="S146" s="137"/>
      <c r="T146" s="139">
        <f>SUM(T147:T175)</f>
        <v>0</v>
      </c>
      <c r="AR146" s="133" t="s">
        <v>79</v>
      </c>
      <c r="AT146" s="140" t="s">
        <v>70</v>
      </c>
      <c r="AU146" s="140" t="s">
        <v>79</v>
      </c>
      <c r="AY146" s="133" t="s">
        <v>135</v>
      </c>
      <c r="BK146" s="141">
        <f>SUM(BK147:BK175)</f>
        <v>0</v>
      </c>
    </row>
    <row r="147" spans="1:65" s="2" customFormat="1" ht="24.15" customHeight="1">
      <c r="A147" s="26"/>
      <c r="B147" s="144"/>
      <c r="C147" s="145" t="s">
        <v>199</v>
      </c>
      <c r="D147" s="145" t="s">
        <v>137</v>
      </c>
      <c r="E147" s="146" t="s">
        <v>873</v>
      </c>
      <c r="F147" s="147" t="s">
        <v>874</v>
      </c>
      <c r="G147" s="148" t="s">
        <v>414</v>
      </c>
      <c r="H147" s="149">
        <v>75.5</v>
      </c>
      <c r="I147" s="149"/>
      <c r="J147" s="150">
        <f t="shared" ref="J147:J175" si="10">ROUND(I147*H147,2)</f>
        <v>0</v>
      </c>
      <c r="K147" s="151"/>
      <c r="L147" s="27"/>
      <c r="M147" s="152" t="s">
        <v>1</v>
      </c>
      <c r="N147" s="153" t="s">
        <v>38</v>
      </c>
      <c r="O147" s="154">
        <v>3.5000000000000003E-2</v>
      </c>
      <c r="P147" s="154">
        <f t="shared" ref="P147:P175" si="11">O147*H147</f>
        <v>2.6425000000000001</v>
      </c>
      <c r="Q147" s="154">
        <v>1.0000000000000001E-5</v>
      </c>
      <c r="R147" s="154">
        <f t="shared" ref="R147:R175" si="12">Q147*H147</f>
        <v>7.5500000000000003E-4</v>
      </c>
      <c r="S147" s="154">
        <v>0</v>
      </c>
      <c r="T147" s="155">
        <f t="shared" ref="T147:T175" si="13"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146</v>
      </c>
      <c r="AT147" s="156" t="s">
        <v>137</v>
      </c>
      <c r="AU147" s="156" t="s">
        <v>142</v>
      </c>
      <c r="AY147" s="14" t="s">
        <v>135</v>
      </c>
      <c r="BE147" s="157">
        <f t="shared" ref="BE147:BE175" si="14">IF(N147="základná",J147,0)</f>
        <v>0</v>
      </c>
      <c r="BF147" s="157">
        <f t="shared" ref="BF147:BF175" si="15">IF(N147="znížená",J147,0)</f>
        <v>0</v>
      </c>
      <c r="BG147" s="157">
        <f t="shared" ref="BG147:BG175" si="16">IF(N147="zákl. prenesená",J147,0)</f>
        <v>0</v>
      </c>
      <c r="BH147" s="157">
        <f t="shared" ref="BH147:BH175" si="17">IF(N147="zníž. prenesená",J147,0)</f>
        <v>0</v>
      </c>
      <c r="BI147" s="157">
        <f t="shared" ref="BI147:BI175" si="18">IF(N147="nulová",J147,0)</f>
        <v>0</v>
      </c>
      <c r="BJ147" s="14" t="s">
        <v>142</v>
      </c>
      <c r="BK147" s="157">
        <f t="shared" ref="BK147:BK175" si="19">ROUND(I147*H147,2)</f>
        <v>0</v>
      </c>
      <c r="BL147" s="14" t="s">
        <v>146</v>
      </c>
      <c r="BM147" s="156" t="s">
        <v>875</v>
      </c>
    </row>
    <row r="148" spans="1:65" s="2" customFormat="1" ht="33" customHeight="1">
      <c r="A148" s="26"/>
      <c r="B148" s="144"/>
      <c r="C148" s="158" t="s">
        <v>141</v>
      </c>
      <c r="D148" s="158" t="s">
        <v>304</v>
      </c>
      <c r="E148" s="159" t="s">
        <v>876</v>
      </c>
      <c r="F148" s="160" t="s">
        <v>877</v>
      </c>
      <c r="G148" s="161" t="s">
        <v>140</v>
      </c>
      <c r="H148" s="162">
        <v>18.875</v>
      </c>
      <c r="I148" s="162"/>
      <c r="J148" s="163">
        <f t="shared" si="10"/>
        <v>0</v>
      </c>
      <c r="K148" s="164"/>
      <c r="L148" s="165"/>
      <c r="M148" s="166" t="s">
        <v>1</v>
      </c>
      <c r="N148" s="167" t="s">
        <v>38</v>
      </c>
      <c r="O148" s="154">
        <v>0</v>
      </c>
      <c r="P148" s="154">
        <f t="shared" si="11"/>
        <v>0</v>
      </c>
      <c r="Q148" s="154">
        <v>6.4999999999999997E-3</v>
      </c>
      <c r="R148" s="154">
        <f t="shared" si="12"/>
        <v>0.12268749999999999</v>
      </c>
      <c r="S148" s="154">
        <v>0</v>
      </c>
      <c r="T148" s="155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169</v>
      </c>
      <c r="AT148" s="156" t="s">
        <v>304</v>
      </c>
      <c r="AU148" s="156" t="s">
        <v>142</v>
      </c>
      <c r="AY148" s="14" t="s">
        <v>135</v>
      </c>
      <c r="BE148" s="157">
        <f t="shared" si="14"/>
        <v>0</v>
      </c>
      <c r="BF148" s="157">
        <f t="shared" si="15"/>
        <v>0</v>
      </c>
      <c r="BG148" s="157">
        <f t="shared" si="16"/>
        <v>0</v>
      </c>
      <c r="BH148" s="157">
        <f t="shared" si="17"/>
        <v>0</v>
      </c>
      <c r="BI148" s="157">
        <f t="shared" si="18"/>
        <v>0</v>
      </c>
      <c r="BJ148" s="14" t="s">
        <v>142</v>
      </c>
      <c r="BK148" s="157">
        <f t="shared" si="19"/>
        <v>0</v>
      </c>
      <c r="BL148" s="14" t="s">
        <v>146</v>
      </c>
      <c r="BM148" s="156" t="s">
        <v>878</v>
      </c>
    </row>
    <row r="149" spans="1:65" s="2" customFormat="1" ht="24.15" customHeight="1">
      <c r="A149" s="26"/>
      <c r="B149" s="144"/>
      <c r="C149" s="145" t="s">
        <v>206</v>
      </c>
      <c r="D149" s="145" t="s">
        <v>137</v>
      </c>
      <c r="E149" s="146" t="s">
        <v>879</v>
      </c>
      <c r="F149" s="147" t="s">
        <v>880</v>
      </c>
      <c r="G149" s="148" t="s">
        <v>414</v>
      </c>
      <c r="H149" s="149">
        <v>15</v>
      </c>
      <c r="I149" s="149"/>
      <c r="J149" s="150">
        <f t="shared" si="10"/>
        <v>0</v>
      </c>
      <c r="K149" s="151"/>
      <c r="L149" s="27"/>
      <c r="M149" s="152" t="s">
        <v>1</v>
      </c>
      <c r="N149" s="153" t="s">
        <v>38</v>
      </c>
      <c r="O149" s="154">
        <v>0.04</v>
      </c>
      <c r="P149" s="154">
        <f t="shared" si="11"/>
        <v>0.6</v>
      </c>
      <c r="Q149" s="154">
        <v>1.0000000000000001E-5</v>
      </c>
      <c r="R149" s="154">
        <f t="shared" si="12"/>
        <v>1.5000000000000001E-4</v>
      </c>
      <c r="S149" s="154">
        <v>0</v>
      </c>
      <c r="T149" s="155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146</v>
      </c>
      <c r="AT149" s="156" t="s">
        <v>137</v>
      </c>
      <c r="AU149" s="156" t="s">
        <v>142</v>
      </c>
      <c r="AY149" s="14" t="s">
        <v>135</v>
      </c>
      <c r="BE149" s="157">
        <f t="shared" si="14"/>
        <v>0</v>
      </c>
      <c r="BF149" s="157">
        <f t="shared" si="15"/>
        <v>0</v>
      </c>
      <c r="BG149" s="157">
        <f t="shared" si="16"/>
        <v>0</v>
      </c>
      <c r="BH149" s="157">
        <f t="shared" si="17"/>
        <v>0</v>
      </c>
      <c r="BI149" s="157">
        <f t="shared" si="18"/>
        <v>0</v>
      </c>
      <c r="BJ149" s="14" t="s">
        <v>142</v>
      </c>
      <c r="BK149" s="157">
        <f t="shared" si="19"/>
        <v>0</v>
      </c>
      <c r="BL149" s="14" t="s">
        <v>146</v>
      </c>
      <c r="BM149" s="156" t="s">
        <v>881</v>
      </c>
    </row>
    <row r="150" spans="1:65" s="2" customFormat="1" ht="24.15" customHeight="1">
      <c r="A150" s="26"/>
      <c r="B150" s="144"/>
      <c r="C150" s="158" t="s">
        <v>210</v>
      </c>
      <c r="D150" s="158" t="s">
        <v>304</v>
      </c>
      <c r="E150" s="159" t="s">
        <v>882</v>
      </c>
      <c r="F150" s="160" t="s">
        <v>883</v>
      </c>
      <c r="G150" s="161" t="s">
        <v>140</v>
      </c>
      <c r="H150" s="162">
        <v>3.75</v>
      </c>
      <c r="I150" s="162"/>
      <c r="J150" s="163">
        <f t="shared" si="10"/>
        <v>0</v>
      </c>
      <c r="K150" s="164"/>
      <c r="L150" s="165"/>
      <c r="M150" s="166" t="s">
        <v>1</v>
      </c>
      <c r="N150" s="167" t="s">
        <v>38</v>
      </c>
      <c r="O150" s="154">
        <v>0</v>
      </c>
      <c r="P150" s="154">
        <f t="shared" si="11"/>
        <v>0</v>
      </c>
      <c r="Q150" s="154">
        <v>6.8599999999999998E-3</v>
      </c>
      <c r="R150" s="154">
        <f t="shared" si="12"/>
        <v>2.5724999999999998E-2</v>
      </c>
      <c r="S150" s="154">
        <v>0</v>
      </c>
      <c r="T150" s="155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169</v>
      </c>
      <c r="AT150" s="156" t="s">
        <v>304</v>
      </c>
      <c r="AU150" s="156" t="s">
        <v>142</v>
      </c>
      <c r="AY150" s="14" t="s">
        <v>135</v>
      </c>
      <c r="BE150" s="157">
        <f t="shared" si="14"/>
        <v>0</v>
      </c>
      <c r="BF150" s="157">
        <f t="shared" si="15"/>
        <v>0</v>
      </c>
      <c r="BG150" s="157">
        <f t="shared" si="16"/>
        <v>0</v>
      </c>
      <c r="BH150" s="157">
        <f t="shared" si="17"/>
        <v>0</v>
      </c>
      <c r="BI150" s="157">
        <f t="shared" si="18"/>
        <v>0</v>
      </c>
      <c r="BJ150" s="14" t="s">
        <v>142</v>
      </c>
      <c r="BK150" s="157">
        <f t="shared" si="19"/>
        <v>0</v>
      </c>
      <c r="BL150" s="14" t="s">
        <v>146</v>
      </c>
      <c r="BM150" s="156" t="s">
        <v>884</v>
      </c>
    </row>
    <row r="151" spans="1:65" s="2" customFormat="1" ht="24.15" customHeight="1">
      <c r="A151" s="26"/>
      <c r="B151" s="144"/>
      <c r="C151" s="145" t="s">
        <v>214</v>
      </c>
      <c r="D151" s="145" t="s">
        <v>137</v>
      </c>
      <c r="E151" s="146" t="s">
        <v>885</v>
      </c>
      <c r="F151" s="147" t="s">
        <v>886</v>
      </c>
      <c r="G151" s="148" t="s">
        <v>414</v>
      </c>
      <c r="H151" s="149">
        <v>52</v>
      </c>
      <c r="I151" s="149"/>
      <c r="J151" s="150">
        <f t="shared" si="10"/>
        <v>0</v>
      </c>
      <c r="K151" s="151"/>
      <c r="L151" s="27"/>
      <c r="M151" s="152" t="s">
        <v>1</v>
      </c>
      <c r="N151" s="153" t="s">
        <v>38</v>
      </c>
      <c r="O151" s="154">
        <v>4.2999999999999997E-2</v>
      </c>
      <c r="P151" s="154">
        <f t="shared" si="11"/>
        <v>2.2359999999999998</v>
      </c>
      <c r="Q151" s="154">
        <v>1.0000000000000001E-5</v>
      </c>
      <c r="R151" s="154">
        <f t="shared" si="12"/>
        <v>5.2000000000000006E-4</v>
      </c>
      <c r="S151" s="154">
        <v>0</v>
      </c>
      <c r="T151" s="155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146</v>
      </c>
      <c r="AT151" s="156" t="s">
        <v>137</v>
      </c>
      <c r="AU151" s="156" t="s">
        <v>142</v>
      </c>
      <c r="AY151" s="14" t="s">
        <v>135</v>
      </c>
      <c r="BE151" s="157">
        <f t="shared" si="14"/>
        <v>0</v>
      </c>
      <c r="BF151" s="157">
        <f t="shared" si="15"/>
        <v>0</v>
      </c>
      <c r="BG151" s="157">
        <f t="shared" si="16"/>
        <v>0</v>
      </c>
      <c r="BH151" s="157">
        <f t="shared" si="17"/>
        <v>0</v>
      </c>
      <c r="BI151" s="157">
        <f t="shared" si="18"/>
        <v>0</v>
      </c>
      <c r="BJ151" s="14" t="s">
        <v>142</v>
      </c>
      <c r="BK151" s="157">
        <f t="shared" si="19"/>
        <v>0</v>
      </c>
      <c r="BL151" s="14" t="s">
        <v>146</v>
      </c>
      <c r="BM151" s="156" t="s">
        <v>887</v>
      </c>
    </row>
    <row r="152" spans="1:65" s="2" customFormat="1" ht="24.15" customHeight="1">
      <c r="A152" s="26"/>
      <c r="B152" s="144"/>
      <c r="C152" s="158" t="s">
        <v>7</v>
      </c>
      <c r="D152" s="158" t="s">
        <v>304</v>
      </c>
      <c r="E152" s="159" t="s">
        <v>888</v>
      </c>
      <c r="F152" s="160" t="s">
        <v>889</v>
      </c>
      <c r="G152" s="161" t="s">
        <v>140</v>
      </c>
      <c r="H152" s="162">
        <v>11.96</v>
      </c>
      <c r="I152" s="162"/>
      <c r="J152" s="163">
        <f t="shared" si="10"/>
        <v>0</v>
      </c>
      <c r="K152" s="164"/>
      <c r="L152" s="165"/>
      <c r="M152" s="166" t="s">
        <v>1</v>
      </c>
      <c r="N152" s="167" t="s">
        <v>38</v>
      </c>
      <c r="O152" s="154">
        <v>0</v>
      </c>
      <c r="P152" s="154">
        <f t="shared" si="11"/>
        <v>0</v>
      </c>
      <c r="Q152" s="154">
        <v>1.0540000000000001E-2</v>
      </c>
      <c r="R152" s="154">
        <f t="shared" si="12"/>
        <v>0.12605840000000001</v>
      </c>
      <c r="S152" s="154">
        <v>0</v>
      </c>
      <c r="T152" s="155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169</v>
      </c>
      <c r="AT152" s="156" t="s">
        <v>304</v>
      </c>
      <c r="AU152" s="156" t="s">
        <v>142</v>
      </c>
      <c r="AY152" s="14" t="s">
        <v>135</v>
      </c>
      <c r="BE152" s="157">
        <f t="shared" si="14"/>
        <v>0</v>
      </c>
      <c r="BF152" s="157">
        <f t="shared" si="15"/>
        <v>0</v>
      </c>
      <c r="BG152" s="157">
        <f t="shared" si="16"/>
        <v>0</v>
      </c>
      <c r="BH152" s="157">
        <f t="shared" si="17"/>
        <v>0</v>
      </c>
      <c r="BI152" s="157">
        <f t="shared" si="18"/>
        <v>0</v>
      </c>
      <c r="BJ152" s="14" t="s">
        <v>142</v>
      </c>
      <c r="BK152" s="157">
        <f t="shared" si="19"/>
        <v>0</v>
      </c>
      <c r="BL152" s="14" t="s">
        <v>146</v>
      </c>
      <c r="BM152" s="156" t="s">
        <v>890</v>
      </c>
    </row>
    <row r="153" spans="1:65" s="2" customFormat="1" ht="16.5" customHeight="1">
      <c r="A153" s="26"/>
      <c r="B153" s="144"/>
      <c r="C153" s="145" t="s">
        <v>221</v>
      </c>
      <c r="D153" s="145" t="s">
        <v>137</v>
      </c>
      <c r="E153" s="146" t="s">
        <v>891</v>
      </c>
      <c r="F153" s="147" t="s">
        <v>892</v>
      </c>
      <c r="G153" s="148" t="s">
        <v>140</v>
      </c>
      <c r="H153" s="149">
        <v>17</v>
      </c>
      <c r="I153" s="149"/>
      <c r="J153" s="150">
        <f t="shared" si="10"/>
        <v>0</v>
      </c>
      <c r="K153" s="151"/>
      <c r="L153" s="27"/>
      <c r="M153" s="152" t="s">
        <v>1</v>
      </c>
      <c r="N153" s="153" t="s">
        <v>38</v>
      </c>
      <c r="O153" s="154">
        <v>0.17499999999999999</v>
      </c>
      <c r="P153" s="154">
        <f t="shared" si="11"/>
        <v>2.9749999999999996</v>
      </c>
      <c r="Q153" s="154">
        <v>4.0000000000000003E-5</v>
      </c>
      <c r="R153" s="154">
        <f t="shared" si="12"/>
        <v>6.8000000000000005E-4</v>
      </c>
      <c r="S153" s="154">
        <v>0</v>
      </c>
      <c r="T153" s="155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146</v>
      </c>
      <c r="AT153" s="156" t="s">
        <v>137</v>
      </c>
      <c r="AU153" s="156" t="s">
        <v>142</v>
      </c>
      <c r="AY153" s="14" t="s">
        <v>135</v>
      </c>
      <c r="BE153" s="157">
        <f t="shared" si="14"/>
        <v>0</v>
      </c>
      <c r="BF153" s="157">
        <f t="shared" si="15"/>
        <v>0</v>
      </c>
      <c r="BG153" s="157">
        <f t="shared" si="16"/>
        <v>0</v>
      </c>
      <c r="BH153" s="157">
        <f t="shared" si="17"/>
        <v>0</v>
      </c>
      <c r="BI153" s="157">
        <f t="shared" si="18"/>
        <v>0</v>
      </c>
      <c r="BJ153" s="14" t="s">
        <v>142</v>
      </c>
      <c r="BK153" s="157">
        <f t="shared" si="19"/>
        <v>0</v>
      </c>
      <c r="BL153" s="14" t="s">
        <v>146</v>
      </c>
      <c r="BM153" s="156" t="s">
        <v>893</v>
      </c>
    </row>
    <row r="154" spans="1:65" s="2" customFormat="1" ht="24.15" customHeight="1">
      <c r="A154" s="26"/>
      <c r="B154" s="144"/>
      <c r="C154" s="158" t="s">
        <v>225</v>
      </c>
      <c r="D154" s="158" t="s">
        <v>304</v>
      </c>
      <c r="E154" s="159" t="s">
        <v>894</v>
      </c>
      <c r="F154" s="160" t="s">
        <v>895</v>
      </c>
      <c r="G154" s="161" t="s">
        <v>140</v>
      </c>
      <c r="H154" s="162">
        <v>17</v>
      </c>
      <c r="I154" s="162"/>
      <c r="J154" s="163">
        <f t="shared" si="10"/>
        <v>0</v>
      </c>
      <c r="K154" s="164"/>
      <c r="L154" s="165"/>
      <c r="M154" s="166" t="s">
        <v>1</v>
      </c>
      <c r="N154" s="167" t="s">
        <v>38</v>
      </c>
      <c r="O154" s="154">
        <v>0</v>
      </c>
      <c r="P154" s="154">
        <f t="shared" si="11"/>
        <v>0</v>
      </c>
      <c r="Q154" s="154">
        <v>3.2000000000000003E-4</v>
      </c>
      <c r="R154" s="154">
        <f t="shared" si="12"/>
        <v>5.4400000000000004E-3</v>
      </c>
      <c r="S154" s="154">
        <v>0</v>
      </c>
      <c r="T154" s="155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169</v>
      </c>
      <c r="AT154" s="156" t="s">
        <v>304</v>
      </c>
      <c r="AU154" s="156" t="s">
        <v>142</v>
      </c>
      <c r="AY154" s="14" t="s">
        <v>135</v>
      </c>
      <c r="BE154" s="157">
        <f t="shared" si="14"/>
        <v>0</v>
      </c>
      <c r="BF154" s="157">
        <f t="shared" si="15"/>
        <v>0</v>
      </c>
      <c r="BG154" s="157">
        <f t="shared" si="16"/>
        <v>0</v>
      </c>
      <c r="BH154" s="157">
        <f t="shared" si="17"/>
        <v>0</v>
      </c>
      <c r="BI154" s="157">
        <f t="shared" si="18"/>
        <v>0</v>
      </c>
      <c r="BJ154" s="14" t="s">
        <v>142</v>
      </c>
      <c r="BK154" s="157">
        <f t="shared" si="19"/>
        <v>0</v>
      </c>
      <c r="BL154" s="14" t="s">
        <v>146</v>
      </c>
      <c r="BM154" s="156" t="s">
        <v>896</v>
      </c>
    </row>
    <row r="155" spans="1:65" s="2" customFormat="1" ht="16.5" customHeight="1">
      <c r="A155" s="26"/>
      <c r="B155" s="144"/>
      <c r="C155" s="145" t="s">
        <v>230</v>
      </c>
      <c r="D155" s="145" t="s">
        <v>137</v>
      </c>
      <c r="E155" s="146" t="s">
        <v>897</v>
      </c>
      <c r="F155" s="147" t="s">
        <v>898</v>
      </c>
      <c r="G155" s="148" t="s">
        <v>140</v>
      </c>
      <c r="H155" s="149">
        <v>3</v>
      </c>
      <c r="I155" s="149"/>
      <c r="J155" s="150">
        <f t="shared" si="10"/>
        <v>0</v>
      </c>
      <c r="K155" s="151"/>
      <c r="L155" s="27"/>
      <c r="M155" s="152" t="s">
        <v>1</v>
      </c>
      <c r="N155" s="153" t="s">
        <v>38</v>
      </c>
      <c r="O155" s="154">
        <v>0.17499999999999999</v>
      </c>
      <c r="P155" s="154">
        <f t="shared" si="11"/>
        <v>0.52499999999999991</v>
      </c>
      <c r="Q155" s="154">
        <v>4.0000000000000003E-5</v>
      </c>
      <c r="R155" s="154">
        <f t="shared" si="12"/>
        <v>1.2000000000000002E-4</v>
      </c>
      <c r="S155" s="154">
        <v>0</v>
      </c>
      <c r="T155" s="155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146</v>
      </c>
      <c r="AT155" s="156" t="s">
        <v>137</v>
      </c>
      <c r="AU155" s="156" t="s">
        <v>142</v>
      </c>
      <c r="AY155" s="14" t="s">
        <v>135</v>
      </c>
      <c r="BE155" s="157">
        <f t="shared" si="14"/>
        <v>0</v>
      </c>
      <c r="BF155" s="157">
        <f t="shared" si="15"/>
        <v>0</v>
      </c>
      <c r="BG155" s="157">
        <f t="shared" si="16"/>
        <v>0</v>
      </c>
      <c r="BH155" s="157">
        <f t="shared" si="17"/>
        <v>0</v>
      </c>
      <c r="BI155" s="157">
        <f t="shared" si="18"/>
        <v>0</v>
      </c>
      <c r="BJ155" s="14" t="s">
        <v>142</v>
      </c>
      <c r="BK155" s="157">
        <f t="shared" si="19"/>
        <v>0</v>
      </c>
      <c r="BL155" s="14" t="s">
        <v>146</v>
      </c>
      <c r="BM155" s="156" t="s">
        <v>899</v>
      </c>
    </row>
    <row r="156" spans="1:65" s="2" customFormat="1" ht="24.15" customHeight="1">
      <c r="A156" s="26"/>
      <c r="B156" s="144"/>
      <c r="C156" s="158" t="s">
        <v>234</v>
      </c>
      <c r="D156" s="158" t="s">
        <v>304</v>
      </c>
      <c r="E156" s="159" t="s">
        <v>900</v>
      </c>
      <c r="F156" s="160" t="s">
        <v>901</v>
      </c>
      <c r="G156" s="161" t="s">
        <v>140</v>
      </c>
      <c r="H156" s="162">
        <v>3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38</v>
      </c>
      <c r="O156" s="154">
        <v>0</v>
      </c>
      <c r="P156" s="154">
        <f t="shared" si="11"/>
        <v>0</v>
      </c>
      <c r="Q156" s="154">
        <v>5.2999999999999998E-4</v>
      </c>
      <c r="R156" s="154">
        <f t="shared" si="12"/>
        <v>1.5899999999999998E-3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169</v>
      </c>
      <c r="AT156" s="156" t="s">
        <v>304</v>
      </c>
      <c r="AU156" s="156" t="s">
        <v>142</v>
      </c>
      <c r="AY156" s="14" t="s">
        <v>135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142</v>
      </c>
      <c r="BK156" s="157">
        <f t="shared" si="19"/>
        <v>0</v>
      </c>
      <c r="BL156" s="14" t="s">
        <v>146</v>
      </c>
      <c r="BM156" s="156" t="s">
        <v>902</v>
      </c>
    </row>
    <row r="157" spans="1:65" s="2" customFormat="1" ht="16.5" customHeight="1">
      <c r="A157" s="26"/>
      <c r="B157" s="144"/>
      <c r="C157" s="145" t="s">
        <v>238</v>
      </c>
      <c r="D157" s="145" t="s">
        <v>137</v>
      </c>
      <c r="E157" s="146" t="s">
        <v>903</v>
      </c>
      <c r="F157" s="147" t="s">
        <v>904</v>
      </c>
      <c r="G157" s="148" t="s">
        <v>140</v>
      </c>
      <c r="H157" s="149">
        <v>13</v>
      </c>
      <c r="I157" s="149"/>
      <c r="J157" s="150">
        <f t="shared" si="10"/>
        <v>0</v>
      </c>
      <c r="K157" s="151"/>
      <c r="L157" s="27"/>
      <c r="M157" s="152" t="s">
        <v>1</v>
      </c>
      <c r="N157" s="153" t="s">
        <v>38</v>
      </c>
      <c r="O157" s="154">
        <v>0.2</v>
      </c>
      <c r="P157" s="154">
        <f t="shared" si="11"/>
        <v>2.6</v>
      </c>
      <c r="Q157" s="154">
        <v>4.0000000000000003E-5</v>
      </c>
      <c r="R157" s="154">
        <f t="shared" si="12"/>
        <v>5.2000000000000006E-4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146</v>
      </c>
      <c r="AT157" s="156" t="s">
        <v>137</v>
      </c>
      <c r="AU157" s="156" t="s">
        <v>142</v>
      </c>
      <c r="AY157" s="14" t="s">
        <v>135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142</v>
      </c>
      <c r="BK157" s="157">
        <f t="shared" si="19"/>
        <v>0</v>
      </c>
      <c r="BL157" s="14" t="s">
        <v>146</v>
      </c>
      <c r="BM157" s="156" t="s">
        <v>905</v>
      </c>
    </row>
    <row r="158" spans="1:65" s="2" customFormat="1" ht="24.15" customHeight="1">
      <c r="A158" s="26"/>
      <c r="B158" s="144"/>
      <c r="C158" s="158" t="s">
        <v>242</v>
      </c>
      <c r="D158" s="158" t="s">
        <v>304</v>
      </c>
      <c r="E158" s="159" t="s">
        <v>906</v>
      </c>
      <c r="F158" s="160" t="s">
        <v>907</v>
      </c>
      <c r="G158" s="161" t="s">
        <v>140</v>
      </c>
      <c r="H158" s="162">
        <v>13</v>
      </c>
      <c r="I158" s="162"/>
      <c r="J158" s="163">
        <f t="shared" si="10"/>
        <v>0</v>
      </c>
      <c r="K158" s="164"/>
      <c r="L158" s="165"/>
      <c r="M158" s="166" t="s">
        <v>1</v>
      </c>
      <c r="N158" s="167" t="s">
        <v>38</v>
      </c>
      <c r="O158" s="154">
        <v>0</v>
      </c>
      <c r="P158" s="154">
        <f t="shared" si="11"/>
        <v>0</v>
      </c>
      <c r="Q158" s="154">
        <v>4.0000000000000002E-4</v>
      </c>
      <c r="R158" s="154">
        <f t="shared" si="12"/>
        <v>5.2000000000000006E-3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169</v>
      </c>
      <c r="AT158" s="156" t="s">
        <v>304</v>
      </c>
      <c r="AU158" s="156" t="s">
        <v>142</v>
      </c>
      <c r="AY158" s="14" t="s">
        <v>135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142</v>
      </c>
      <c r="BK158" s="157">
        <f t="shared" si="19"/>
        <v>0</v>
      </c>
      <c r="BL158" s="14" t="s">
        <v>146</v>
      </c>
      <c r="BM158" s="156" t="s">
        <v>908</v>
      </c>
    </row>
    <row r="159" spans="1:65" s="2" customFormat="1" ht="16.5" customHeight="1">
      <c r="A159" s="26"/>
      <c r="B159" s="144"/>
      <c r="C159" s="145" t="s">
        <v>246</v>
      </c>
      <c r="D159" s="145" t="s">
        <v>137</v>
      </c>
      <c r="E159" s="146" t="s">
        <v>909</v>
      </c>
      <c r="F159" s="147" t="s">
        <v>910</v>
      </c>
      <c r="G159" s="148" t="s">
        <v>140</v>
      </c>
      <c r="H159" s="149">
        <v>12</v>
      </c>
      <c r="I159" s="149"/>
      <c r="J159" s="150">
        <f t="shared" si="10"/>
        <v>0</v>
      </c>
      <c r="K159" s="151"/>
      <c r="L159" s="27"/>
      <c r="M159" s="152" t="s">
        <v>1</v>
      </c>
      <c r="N159" s="153" t="s">
        <v>38</v>
      </c>
      <c r="O159" s="154">
        <v>0.2</v>
      </c>
      <c r="P159" s="154">
        <f t="shared" si="11"/>
        <v>2.4000000000000004</v>
      </c>
      <c r="Q159" s="154">
        <v>4.0000000000000003E-5</v>
      </c>
      <c r="R159" s="154">
        <f t="shared" si="12"/>
        <v>4.8000000000000007E-4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146</v>
      </c>
      <c r="AT159" s="156" t="s">
        <v>137</v>
      </c>
      <c r="AU159" s="156" t="s">
        <v>142</v>
      </c>
      <c r="AY159" s="14" t="s">
        <v>135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142</v>
      </c>
      <c r="BK159" s="157">
        <f t="shared" si="19"/>
        <v>0</v>
      </c>
      <c r="BL159" s="14" t="s">
        <v>146</v>
      </c>
      <c r="BM159" s="156" t="s">
        <v>911</v>
      </c>
    </row>
    <row r="160" spans="1:65" s="2" customFormat="1" ht="24.15" customHeight="1">
      <c r="A160" s="26"/>
      <c r="B160" s="144"/>
      <c r="C160" s="158" t="s">
        <v>250</v>
      </c>
      <c r="D160" s="158" t="s">
        <v>304</v>
      </c>
      <c r="E160" s="159" t="s">
        <v>912</v>
      </c>
      <c r="F160" s="160" t="s">
        <v>913</v>
      </c>
      <c r="G160" s="161" t="s">
        <v>140</v>
      </c>
      <c r="H160" s="162">
        <v>12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38</v>
      </c>
      <c r="O160" s="154">
        <v>0</v>
      </c>
      <c r="P160" s="154">
        <f t="shared" si="11"/>
        <v>0</v>
      </c>
      <c r="Q160" s="154">
        <v>7.6999999999999996E-4</v>
      </c>
      <c r="R160" s="154">
        <f t="shared" si="12"/>
        <v>9.2399999999999999E-3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169</v>
      </c>
      <c r="AT160" s="156" t="s">
        <v>304</v>
      </c>
      <c r="AU160" s="156" t="s">
        <v>142</v>
      </c>
      <c r="AY160" s="14" t="s">
        <v>135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142</v>
      </c>
      <c r="BK160" s="157">
        <f t="shared" si="19"/>
        <v>0</v>
      </c>
      <c r="BL160" s="14" t="s">
        <v>146</v>
      </c>
      <c r="BM160" s="156" t="s">
        <v>914</v>
      </c>
    </row>
    <row r="161" spans="1:65" s="2" customFormat="1" ht="16.5" customHeight="1">
      <c r="A161" s="26"/>
      <c r="B161" s="144"/>
      <c r="C161" s="145" t="s">
        <v>254</v>
      </c>
      <c r="D161" s="145" t="s">
        <v>137</v>
      </c>
      <c r="E161" s="146" t="s">
        <v>915</v>
      </c>
      <c r="F161" s="147" t="s">
        <v>916</v>
      </c>
      <c r="G161" s="148" t="s">
        <v>140</v>
      </c>
      <c r="H161" s="149">
        <v>1</v>
      </c>
      <c r="I161" s="149"/>
      <c r="J161" s="150">
        <f t="shared" si="10"/>
        <v>0</v>
      </c>
      <c r="K161" s="151"/>
      <c r="L161" s="27"/>
      <c r="M161" s="152" t="s">
        <v>1</v>
      </c>
      <c r="N161" s="153" t="s">
        <v>38</v>
      </c>
      <c r="O161" s="154">
        <v>0.2</v>
      </c>
      <c r="P161" s="154">
        <f t="shared" si="11"/>
        <v>0.2</v>
      </c>
      <c r="Q161" s="154">
        <v>4.0000000000000003E-5</v>
      </c>
      <c r="R161" s="154">
        <f t="shared" si="12"/>
        <v>4.0000000000000003E-5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146</v>
      </c>
      <c r="AT161" s="156" t="s">
        <v>137</v>
      </c>
      <c r="AU161" s="156" t="s">
        <v>142</v>
      </c>
      <c r="AY161" s="14" t="s">
        <v>135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142</v>
      </c>
      <c r="BK161" s="157">
        <f t="shared" si="19"/>
        <v>0</v>
      </c>
      <c r="BL161" s="14" t="s">
        <v>146</v>
      </c>
      <c r="BM161" s="156" t="s">
        <v>917</v>
      </c>
    </row>
    <row r="162" spans="1:65" s="2" customFormat="1" ht="24.15" customHeight="1">
      <c r="A162" s="26"/>
      <c r="B162" s="144"/>
      <c r="C162" s="158" t="s">
        <v>258</v>
      </c>
      <c r="D162" s="158" t="s">
        <v>304</v>
      </c>
      <c r="E162" s="159" t="s">
        <v>918</v>
      </c>
      <c r="F162" s="160" t="s">
        <v>919</v>
      </c>
      <c r="G162" s="161" t="s">
        <v>140</v>
      </c>
      <c r="H162" s="162">
        <v>1</v>
      </c>
      <c r="I162" s="162"/>
      <c r="J162" s="163">
        <f t="shared" si="10"/>
        <v>0</v>
      </c>
      <c r="K162" s="164"/>
      <c r="L162" s="165"/>
      <c r="M162" s="166" t="s">
        <v>1</v>
      </c>
      <c r="N162" s="167" t="s">
        <v>38</v>
      </c>
      <c r="O162" s="154">
        <v>0</v>
      </c>
      <c r="P162" s="154">
        <f t="shared" si="11"/>
        <v>0</v>
      </c>
      <c r="Q162" s="154">
        <v>2.7E-4</v>
      </c>
      <c r="R162" s="154">
        <f t="shared" si="12"/>
        <v>2.7E-4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169</v>
      </c>
      <c r="AT162" s="156" t="s">
        <v>304</v>
      </c>
      <c r="AU162" s="156" t="s">
        <v>142</v>
      </c>
      <c r="AY162" s="14" t="s">
        <v>135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142</v>
      </c>
      <c r="BK162" s="157">
        <f t="shared" si="19"/>
        <v>0</v>
      </c>
      <c r="BL162" s="14" t="s">
        <v>146</v>
      </c>
      <c r="BM162" s="156" t="s">
        <v>920</v>
      </c>
    </row>
    <row r="163" spans="1:65" s="2" customFormat="1" ht="16.5" customHeight="1">
      <c r="A163" s="26"/>
      <c r="B163" s="144"/>
      <c r="C163" s="145" t="s">
        <v>262</v>
      </c>
      <c r="D163" s="145" t="s">
        <v>137</v>
      </c>
      <c r="E163" s="146" t="s">
        <v>921</v>
      </c>
      <c r="F163" s="147" t="s">
        <v>922</v>
      </c>
      <c r="G163" s="148" t="s">
        <v>140</v>
      </c>
      <c r="H163" s="149">
        <v>4</v>
      </c>
      <c r="I163" s="149"/>
      <c r="J163" s="150">
        <f t="shared" si="10"/>
        <v>0</v>
      </c>
      <c r="K163" s="151"/>
      <c r="L163" s="27"/>
      <c r="M163" s="152" t="s">
        <v>1</v>
      </c>
      <c r="N163" s="153" t="s">
        <v>38</v>
      </c>
      <c r="O163" s="154">
        <v>0.215</v>
      </c>
      <c r="P163" s="154">
        <f t="shared" si="11"/>
        <v>0.86</v>
      </c>
      <c r="Q163" s="154">
        <v>5.0000000000000002E-5</v>
      </c>
      <c r="R163" s="154">
        <f t="shared" si="12"/>
        <v>2.0000000000000001E-4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146</v>
      </c>
      <c r="AT163" s="156" t="s">
        <v>137</v>
      </c>
      <c r="AU163" s="156" t="s">
        <v>142</v>
      </c>
      <c r="AY163" s="14" t="s">
        <v>135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142</v>
      </c>
      <c r="BK163" s="157">
        <f t="shared" si="19"/>
        <v>0</v>
      </c>
      <c r="BL163" s="14" t="s">
        <v>146</v>
      </c>
      <c r="BM163" s="156" t="s">
        <v>923</v>
      </c>
    </row>
    <row r="164" spans="1:65" s="2" customFormat="1" ht="24.15" customHeight="1">
      <c r="A164" s="26"/>
      <c r="B164" s="144"/>
      <c r="C164" s="158" t="s">
        <v>266</v>
      </c>
      <c r="D164" s="158" t="s">
        <v>304</v>
      </c>
      <c r="E164" s="159" t="s">
        <v>924</v>
      </c>
      <c r="F164" s="160" t="s">
        <v>925</v>
      </c>
      <c r="G164" s="161" t="s">
        <v>140</v>
      </c>
      <c r="H164" s="162">
        <v>4</v>
      </c>
      <c r="I164" s="162"/>
      <c r="J164" s="163">
        <f t="shared" si="10"/>
        <v>0</v>
      </c>
      <c r="K164" s="164"/>
      <c r="L164" s="165"/>
      <c r="M164" s="166" t="s">
        <v>1</v>
      </c>
      <c r="N164" s="167" t="s">
        <v>38</v>
      </c>
      <c r="O164" s="154">
        <v>0</v>
      </c>
      <c r="P164" s="154">
        <f t="shared" si="11"/>
        <v>0</v>
      </c>
      <c r="Q164" s="154">
        <v>7.2000000000000005E-4</v>
      </c>
      <c r="R164" s="154">
        <f t="shared" si="12"/>
        <v>2.8800000000000002E-3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169</v>
      </c>
      <c r="AT164" s="156" t="s">
        <v>304</v>
      </c>
      <c r="AU164" s="156" t="s">
        <v>142</v>
      </c>
      <c r="AY164" s="14" t="s">
        <v>135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142</v>
      </c>
      <c r="BK164" s="157">
        <f t="shared" si="19"/>
        <v>0</v>
      </c>
      <c r="BL164" s="14" t="s">
        <v>146</v>
      </c>
      <c r="BM164" s="156" t="s">
        <v>926</v>
      </c>
    </row>
    <row r="165" spans="1:65" s="2" customFormat="1" ht="16.5" customHeight="1">
      <c r="A165" s="26"/>
      <c r="B165" s="144"/>
      <c r="C165" s="145" t="s">
        <v>271</v>
      </c>
      <c r="D165" s="145" t="s">
        <v>137</v>
      </c>
      <c r="E165" s="146" t="s">
        <v>927</v>
      </c>
      <c r="F165" s="147" t="s">
        <v>928</v>
      </c>
      <c r="G165" s="148" t="s">
        <v>140</v>
      </c>
      <c r="H165" s="149">
        <v>1</v>
      </c>
      <c r="I165" s="149"/>
      <c r="J165" s="150">
        <f t="shared" si="10"/>
        <v>0</v>
      </c>
      <c r="K165" s="151"/>
      <c r="L165" s="27"/>
      <c r="M165" s="152" t="s">
        <v>1</v>
      </c>
      <c r="N165" s="153" t="s">
        <v>38</v>
      </c>
      <c r="O165" s="154">
        <v>0.215</v>
      </c>
      <c r="P165" s="154">
        <f t="shared" si="11"/>
        <v>0.215</v>
      </c>
      <c r="Q165" s="154">
        <v>5.0000000000000002E-5</v>
      </c>
      <c r="R165" s="154">
        <f t="shared" si="12"/>
        <v>5.0000000000000002E-5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146</v>
      </c>
      <c r="AT165" s="156" t="s">
        <v>137</v>
      </c>
      <c r="AU165" s="156" t="s">
        <v>142</v>
      </c>
      <c r="AY165" s="14" t="s">
        <v>135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142</v>
      </c>
      <c r="BK165" s="157">
        <f t="shared" si="19"/>
        <v>0</v>
      </c>
      <c r="BL165" s="14" t="s">
        <v>146</v>
      </c>
      <c r="BM165" s="156" t="s">
        <v>929</v>
      </c>
    </row>
    <row r="166" spans="1:65" s="2" customFormat="1" ht="24.15" customHeight="1">
      <c r="A166" s="26"/>
      <c r="B166" s="144"/>
      <c r="C166" s="158" t="s">
        <v>275</v>
      </c>
      <c r="D166" s="158" t="s">
        <v>304</v>
      </c>
      <c r="E166" s="159" t="s">
        <v>930</v>
      </c>
      <c r="F166" s="160" t="s">
        <v>931</v>
      </c>
      <c r="G166" s="161" t="s">
        <v>140</v>
      </c>
      <c r="H166" s="162">
        <v>1</v>
      </c>
      <c r="I166" s="162"/>
      <c r="J166" s="163">
        <f t="shared" si="10"/>
        <v>0</v>
      </c>
      <c r="K166" s="164"/>
      <c r="L166" s="165"/>
      <c r="M166" s="166" t="s">
        <v>1</v>
      </c>
      <c r="N166" s="167" t="s">
        <v>38</v>
      </c>
      <c r="O166" s="154">
        <v>0</v>
      </c>
      <c r="P166" s="154">
        <f t="shared" si="11"/>
        <v>0</v>
      </c>
      <c r="Q166" s="154">
        <v>9.6000000000000002E-4</v>
      </c>
      <c r="R166" s="154">
        <f t="shared" si="12"/>
        <v>9.6000000000000002E-4</v>
      </c>
      <c r="S166" s="154">
        <v>0</v>
      </c>
      <c r="T166" s="15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169</v>
      </c>
      <c r="AT166" s="156" t="s">
        <v>304</v>
      </c>
      <c r="AU166" s="156" t="s">
        <v>142</v>
      </c>
      <c r="AY166" s="14" t="s">
        <v>135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142</v>
      </c>
      <c r="BK166" s="157">
        <f t="shared" si="19"/>
        <v>0</v>
      </c>
      <c r="BL166" s="14" t="s">
        <v>146</v>
      </c>
      <c r="BM166" s="156" t="s">
        <v>932</v>
      </c>
    </row>
    <row r="167" spans="1:65" s="2" customFormat="1" ht="16.5" customHeight="1">
      <c r="A167" s="26"/>
      <c r="B167" s="144"/>
      <c r="C167" s="145" t="s">
        <v>279</v>
      </c>
      <c r="D167" s="145" t="s">
        <v>137</v>
      </c>
      <c r="E167" s="146" t="s">
        <v>933</v>
      </c>
      <c r="F167" s="147" t="s">
        <v>934</v>
      </c>
      <c r="G167" s="148" t="s">
        <v>414</v>
      </c>
      <c r="H167" s="149">
        <v>142.5</v>
      </c>
      <c r="I167" s="149"/>
      <c r="J167" s="150">
        <f t="shared" si="10"/>
        <v>0</v>
      </c>
      <c r="K167" s="151"/>
      <c r="L167" s="27"/>
      <c r="M167" s="152" t="s">
        <v>1</v>
      </c>
      <c r="N167" s="153" t="s">
        <v>38</v>
      </c>
      <c r="O167" s="154">
        <v>5.7000000000000002E-2</v>
      </c>
      <c r="P167" s="154">
        <f t="shared" si="11"/>
        <v>8.1225000000000005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146</v>
      </c>
      <c r="AT167" s="156" t="s">
        <v>137</v>
      </c>
      <c r="AU167" s="156" t="s">
        <v>142</v>
      </c>
      <c r="AY167" s="14" t="s">
        <v>135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4" t="s">
        <v>142</v>
      </c>
      <c r="BK167" s="157">
        <f t="shared" si="19"/>
        <v>0</v>
      </c>
      <c r="BL167" s="14" t="s">
        <v>146</v>
      </c>
      <c r="BM167" s="156" t="s">
        <v>935</v>
      </c>
    </row>
    <row r="168" spans="1:65" s="2" customFormat="1" ht="37.950000000000003" customHeight="1">
      <c r="A168" s="26"/>
      <c r="B168" s="144"/>
      <c r="C168" s="145" t="s">
        <v>283</v>
      </c>
      <c r="D168" s="145" t="s">
        <v>137</v>
      </c>
      <c r="E168" s="146" t="s">
        <v>936</v>
      </c>
      <c r="F168" s="147" t="s">
        <v>937</v>
      </c>
      <c r="G168" s="148" t="s">
        <v>140</v>
      </c>
      <c r="H168" s="149">
        <v>1</v>
      </c>
      <c r="I168" s="149"/>
      <c r="J168" s="150">
        <f t="shared" si="10"/>
        <v>0</v>
      </c>
      <c r="K168" s="151"/>
      <c r="L168" s="27"/>
      <c r="M168" s="152" t="s">
        <v>1</v>
      </c>
      <c r="N168" s="153" t="s">
        <v>38</v>
      </c>
      <c r="O168" s="154">
        <v>2.2025000000000001</v>
      </c>
      <c r="P168" s="154">
        <f t="shared" si="11"/>
        <v>2.2025000000000001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146</v>
      </c>
      <c r="AT168" s="156" t="s">
        <v>137</v>
      </c>
      <c r="AU168" s="156" t="s">
        <v>142</v>
      </c>
      <c r="AY168" s="14" t="s">
        <v>135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4" t="s">
        <v>142</v>
      </c>
      <c r="BK168" s="157">
        <f t="shared" si="19"/>
        <v>0</v>
      </c>
      <c r="BL168" s="14" t="s">
        <v>146</v>
      </c>
      <c r="BM168" s="156" t="s">
        <v>938</v>
      </c>
    </row>
    <row r="169" spans="1:65" s="2" customFormat="1" ht="24.15" customHeight="1">
      <c r="A169" s="26"/>
      <c r="B169" s="144"/>
      <c r="C169" s="158" t="s">
        <v>287</v>
      </c>
      <c r="D169" s="158" t="s">
        <v>304</v>
      </c>
      <c r="E169" s="159" t="s">
        <v>939</v>
      </c>
      <c r="F169" s="160" t="s">
        <v>940</v>
      </c>
      <c r="G169" s="161" t="s">
        <v>140</v>
      </c>
      <c r="H169" s="162">
        <v>1</v>
      </c>
      <c r="I169" s="162"/>
      <c r="J169" s="163">
        <f t="shared" si="10"/>
        <v>0</v>
      </c>
      <c r="K169" s="164"/>
      <c r="L169" s="165"/>
      <c r="M169" s="166" t="s">
        <v>1</v>
      </c>
      <c r="N169" s="167" t="s">
        <v>38</v>
      </c>
      <c r="O169" s="154">
        <v>0</v>
      </c>
      <c r="P169" s="154">
        <f t="shared" si="11"/>
        <v>0</v>
      </c>
      <c r="Q169" s="154">
        <v>3.4290000000000001E-2</v>
      </c>
      <c r="R169" s="154">
        <f t="shared" si="12"/>
        <v>3.4290000000000001E-2</v>
      </c>
      <c r="S169" s="154">
        <v>0</v>
      </c>
      <c r="T169" s="15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169</v>
      </c>
      <c r="AT169" s="156" t="s">
        <v>304</v>
      </c>
      <c r="AU169" s="156" t="s">
        <v>142</v>
      </c>
      <c r="AY169" s="14" t="s">
        <v>135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4" t="s">
        <v>142</v>
      </c>
      <c r="BK169" s="157">
        <f t="shared" si="19"/>
        <v>0</v>
      </c>
      <c r="BL169" s="14" t="s">
        <v>146</v>
      </c>
      <c r="BM169" s="156" t="s">
        <v>941</v>
      </c>
    </row>
    <row r="170" spans="1:65" s="2" customFormat="1" ht="24.15" customHeight="1">
      <c r="A170" s="26"/>
      <c r="B170" s="144"/>
      <c r="C170" s="158" t="s">
        <v>291</v>
      </c>
      <c r="D170" s="158" t="s">
        <v>304</v>
      </c>
      <c r="E170" s="159" t="s">
        <v>942</v>
      </c>
      <c r="F170" s="160" t="s">
        <v>943</v>
      </c>
      <c r="G170" s="161" t="s">
        <v>140</v>
      </c>
      <c r="H170" s="162">
        <v>1</v>
      </c>
      <c r="I170" s="162"/>
      <c r="J170" s="163">
        <f t="shared" si="10"/>
        <v>0</v>
      </c>
      <c r="K170" s="164"/>
      <c r="L170" s="165"/>
      <c r="M170" s="166" t="s">
        <v>1</v>
      </c>
      <c r="N170" s="167" t="s">
        <v>38</v>
      </c>
      <c r="O170" s="154">
        <v>0</v>
      </c>
      <c r="P170" s="154">
        <f t="shared" si="11"/>
        <v>0</v>
      </c>
      <c r="Q170" s="154">
        <v>3.6400000000000002E-2</v>
      </c>
      <c r="R170" s="154">
        <f t="shared" si="12"/>
        <v>3.6400000000000002E-2</v>
      </c>
      <c r="S170" s="154">
        <v>0</v>
      </c>
      <c r="T170" s="15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169</v>
      </c>
      <c r="AT170" s="156" t="s">
        <v>304</v>
      </c>
      <c r="AU170" s="156" t="s">
        <v>142</v>
      </c>
      <c r="AY170" s="14" t="s">
        <v>135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4" t="s">
        <v>142</v>
      </c>
      <c r="BK170" s="157">
        <f t="shared" si="19"/>
        <v>0</v>
      </c>
      <c r="BL170" s="14" t="s">
        <v>146</v>
      </c>
      <c r="BM170" s="156" t="s">
        <v>944</v>
      </c>
    </row>
    <row r="171" spans="1:65" s="2" customFormat="1" ht="24.15" customHeight="1">
      <c r="A171" s="26"/>
      <c r="B171" s="144"/>
      <c r="C171" s="158" t="s">
        <v>295</v>
      </c>
      <c r="D171" s="158" t="s">
        <v>304</v>
      </c>
      <c r="E171" s="159" t="s">
        <v>945</v>
      </c>
      <c r="F171" s="160" t="s">
        <v>946</v>
      </c>
      <c r="G171" s="161" t="s">
        <v>140</v>
      </c>
      <c r="H171" s="162">
        <v>1</v>
      </c>
      <c r="I171" s="162"/>
      <c r="J171" s="163">
        <f t="shared" si="10"/>
        <v>0</v>
      </c>
      <c r="K171" s="164"/>
      <c r="L171" s="165"/>
      <c r="M171" s="166" t="s">
        <v>1</v>
      </c>
      <c r="N171" s="167" t="s">
        <v>38</v>
      </c>
      <c r="O171" s="154">
        <v>0</v>
      </c>
      <c r="P171" s="154">
        <f t="shared" si="11"/>
        <v>0</v>
      </c>
      <c r="Q171" s="154">
        <v>1.75E-3</v>
      </c>
      <c r="R171" s="154">
        <f t="shared" si="12"/>
        <v>1.75E-3</v>
      </c>
      <c r="S171" s="154">
        <v>0</v>
      </c>
      <c r="T171" s="155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169</v>
      </c>
      <c r="AT171" s="156" t="s">
        <v>304</v>
      </c>
      <c r="AU171" s="156" t="s">
        <v>142</v>
      </c>
      <c r="AY171" s="14" t="s">
        <v>135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4" t="s">
        <v>142</v>
      </c>
      <c r="BK171" s="157">
        <f t="shared" si="19"/>
        <v>0</v>
      </c>
      <c r="BL171" s="14" t="s">
        <v>146</v>
      </c>
      <c r="BM171" s="156" t="s">
        <v>947</v>
      </c>
    </row>
    <row r="172" spans="1:65" s="2" customFormat="1" ht="16.5" customHeight="1">
      <c r="A172" s="26"/>
      <c r="B172" s="144"/>
      <c r="C172" s="158" t="s">
        <v>299</v>
      </c>
      <c r="D172" s="158" t="s">
        <v>304</v>
      </c>
      <c r="E172" s="159" t="s">
        <v>948</v>
      </c>
      <c r="F172" s="160" t="s">
        <v>949</v>
      </c>
      <c r="G172" s="161" t="s">
        <v>140</v>
      </c>
      <c r="H172" s="162">
        <v>1</v>
      </c>
      <c r="I172" s="162"/>
      <c r="J172" s="163">
        <f t="shared" si="10"/>
        <v>0</v>
      </c>
      <c r="K172" s="164"/>
      <c r="L172" s="165"/>
      <c r="M172" s="166" t="s">
        <v>1</v>
      </c>
      <c r="N172" s="167" t="s">
        <v>38</v>
      </c>
      <c r="O172" s="154">
        <v>0</v>
      </c>
      <c r="P172" s="154">
        <f t="shared" si="11"/>
        <v>0</v>
      </c>
      <c r="Q172" s="154">
        <v>4.2000000000000003E-2</v>
      </c>
      <c r="R172" s="154">
        <f t="shared" si="12"/>
        <v>4.2000000000000003E-2</v>
      </c>
      <c r="S172" s="154">
        <v>0</v>
      </c>
      <c r="T172" s="155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169</v>
      </c>
      <c r="AT172" s="156" t="s">
        <v>304</v>
      </c>
      <c r="AU172" s="156" t="s">
        <v>142</v>
      </c>
      <c r="AY172" s="14" t="s">
        <v>135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4" t="s">
        <v>142</v>
      </c>
      <c r="BK172" s="157">
        <f t="shared" si="19"/>
        <v>0</v>
      </c>
      <c r="BL172" s="14" t="s">
        <v>146</v>
      </c>
      <c r="BM172" s="156" t="s">
        <v>950</v>
      </c>
    </row>
    <row r="173" spans="1:65" s="2" customFormat="1" ht="24.15" customHeight="1">
      <c r="A173" s="26"/>
      <c r="B173" s="144"/>
      <c r="C173" s="158" t="s">
        <v>303</v>
      </c>
      <c r="D173" s="158" t="s">
        <v>304</v>
      </c>
      <c r="E173" s="159" t="s">
        <v>951</v>
      </c>
      <c r="F173" s="160" t="s">
        <v>952</v>
      </c>
      <c r="G173" s="161" t="s">
        <v>140</v>
      </c>
      <c r="H173" s="162">
        <v>1</v>
      </c>
      <c r="I173" s="162"/>
      <c r="J173" s="163">
        <f t="shared" si="10"/>
        <v>0</v>
      </c>
      <c r="K173" s="164"/>
      <c r="L173" s="165"/>
      <c r="M173" s="166" t="s">
        <v>1</v>
      </c>
      <c r="N173" s="167" t="s">
        <v>38</v>
      </c>
      <c r="O173" s="154">
        <v>0</v>
      </c>
      <c r="P173" s="154">
        <f t="shared" si="11"/>
        <v>0</v>
      </c>
      <c r="Q173" s="154">
        <v>0.15229999999999999</v>
      </c>
      <c r="R173" s="154">
        <f t="shared" si="12"/>
        <v>0.15229999999999999</v>
      </c>
      <c r="S173" s="154">
        <v>0</v>
      </c>
      <c r="T173" s="155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169</v>
      </c>
      <c r="AT173" s="156" t="s">
        <v>304</v>
      </c>
      <c r="AU173" s="156" t="s">
        <v>142</v>
      </c>
      <c r="AY173" s="14" t="s">
        <v>135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4" t="s">
        <v>142</v>
      </c>
      <c r="BK173" s="157">
        <f t="shared" si="19"/>
        <v>0</v>
      </c>
      <c r="BL173" s="14" t="s">
        <v>146</v>
      </c>
      <c r="BM173" s="156" t="s">
        <v>953</v>
      </c>
    </row>
    <row r="174" spans="1:65" s="2" customFormat="1" ht="24.15" customHeight="1">
      <c r="A174" s="26"/>
      <c r="B174" s="144"/>
      <c r="C174" s="145" t="s">
        <v>308</v>
      </c>
      <c r="D174" s="145" t="s">
        <v>137</v>
      </c>
      <c r="E174" s="146" t="s">
        <v>954</v>
      </c>
      <c r="F174" s="147" t="s">
        <v>955</v>
      </c>
      <c r="G174" s="148" t="s">
        <v>140</v>
      </c>
      <c r="H174" s="149">
        <v>1</v>
      </c>
      <c r="I174" s="149"/>
      <c r="J174" s="150">
        <f t="shared" si="10"/>
        <v>0</v>
      </c>
      <c r="K174" s="151"/>
      <c r="L174" s="27"/>
      <c r="M174" s="152" t="s">
        <v>1</v>
      </c>
      <c r="N174" s="153" t="s">
        <v>38</v>
      </c>
      <c r="O174" s="154">
        <v>5.2499999999999998E-2</v>
      </c>
      <c r="P174" s="154">
        <f t="shared" si="11"/>
        <v>5.2499999999999998E-2</v>
      </c>
      <c r="Q174" s="154">
        <v>1E-4</v>
      </c>
      <c r="R174" s="154">
        <f t="shared" si="12"/>
        <v>1E-4</v>
      </c>
      <c r="S174" s="154">
        <v>0</v>
      </c>
      <c r="T174" s="155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146</v>
      </c>
      <c r="AT174" s="156" t="s">
        <v>137</v>
      </c>
      <c r="AU174" s="156" t="s">
        <v>142</v>
      </c>
      <c r="AY174" s="14" t="s">
        <v>135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4" t="s">
        <v>142</v>
      </c>
      <c r="BK174" s="157">
        <f t="shared" si="19"/>
        <v>0</v>
      </c>
      <c r="BL174" s="14" t="s">
        <v>146</v>
      </c>
      <c r="BM174" s="156" t="s">
        <v>956</v>
      </c>
    </row>
    <row r="175" spans="1:65" s="2" customFormat="1" ht="24.15" customHeight="1">
      <c r="A175" s="26"/>
      <c r="B175" s="144"/>
      <c r="C175" s="145" t="s">
        <v>312</v>
      </c>
      <c r="D175" s="145" t="s">
        <v>137</v>
      </c>
      <c r="E175" s="146" t="s">
        <v>957</v>
      </c>
      <c r="F175" s="147" t="s">
        <v>958</v>
      </c>
      <c r="G175" s="148" t="s">
        <v>414</v>
      </c>
      <c r="H175" s="149">
        <v>142.5</v>
      </c>
      <c r="I175" s="149"/>
      <c r="J175" s="150">
        <f t="shared" si="10"/>
        <v>0</v>
      </c>
      <c r="K175" s="151"/>
      <c r="L175" s="27"/>
      <c r="M175" s="152" t="s">
        <v>1</v>
      </c>
      <c r="N175" s="153" t="s">
        <v>38</v>
      </c>
      <c r="O175" s="154">
        <v>5.2499999999999998E-2</v>
      </c>
      <c r="P175" s="154">
        <f t="shared" si="11"/>
        <v>7.4812499999999993</v>
      </c>
      <c r="Q175" s="154">
        <v>1E-4</v>
      </c>
      <c r="R175" s="154">
        <f t="shared" si="12"/>
        <v>1.4250000000000001E-2</v>
      </c>
      <c r="S175" s="154">
        <v>0</v>
      </c>
      <c r="T175" s="155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146</v>
      </c>
      <c r="AT175" s="156" t="s">
        <v>137</v>
      </c>
      <c r="AU175" s="156" t="s">
        <v>142</v>
      </c>
      <c r="AY175" s="14" t="s">
        <v>135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4" t="s">
        <v>142</v>
      </c>
      <c r="BK175" s="157">
        <f t="shared" si="19"/>
        <v>0</v>
      </c>
      <c r="BL175" s="14" t="s">
        <v>146</v>
      </c>
      <c r="BM175" s="156" t="s">
        <v>959</v>
      </c>
    </row>
    <row r="176" spans="1:65" s="12" customFormat="1" ht="22.95" customHeight="1">
      <c r="B176" s="132"/>
      <c r="D176" s="133" t="s">
        <v>70</v>
      </c>
      <c r="E176" s="142" t="s">
        <v>480</v>
      </c>
      <c r="F176" s="142" t="s">
        <v>481</v>
      </c>
      <c r="J176" s="143">
        <f>BK176</f>
        <v>0</v>
      </c>
      <c r="L176" s="132"/>
      <c r="M176" s="136"/>
      <c r="N176" s="137"/>
      <c r="O176" s="137"/>
      <c r="P176" s="138">
        <f>P177</f>
        <v>126.53054400000001</v>
      </c>
      <c r="Q176" s="137"/>
      <c r="R176" s="138">
        <f>R177</f>
        <v>0</v>
      </c>
      <c r="S176" s="137"/>
      <c r="T176" s="139">
        <f>T177</f>
        <v>0</v>
      </c>
      <c r="AR176" s="133" t="s">
        <v>79</v>
      </c>
      <c r="AT176" s="140" t="s">
        <v>70</v>
      </c>
      <c r="AU176" s="140" t="s">
        <v>79</v>
      </c>
      <c r="AY176" s="133" t="s">
        <v>135</v>
      </c>
      <c r="BK176" s="141">
        <f>BK177</f>
        <v>0</v>
      </c>
    </row>
    <row r="177" spans="1:65" s="2" customFormat="1" ht="24.15" customHeight="1">
      <c r="A177" s="26"/>
      <c r="B177" s="144"/>
      <c r="C177" s="145" t="s">
        <v>316</v>
      </c>
      <c r="D177" s="145" t="s">
        <v>137</v>
      </c>
      <c r="E177" s="146" t="s">
        <v>960</v>
      </c>
      <c r="F177" s="147" t="s">
        <v>961</v>
      </c>
      <c r="G177" s="148" t="s">
        <v>196</v>
      </c>
      <c r="H177" s="149">
        <v>65.492000000000004</v>
      </c>
      <c r="I177" s="149"/>
      <c r="J177" s="150">
        <f>ROUND(I177*H177,2)</f>
        <v>0</v>
      </c>
      <c r="K177" s="151"/>
      <c r="L177" s="27"/>
      <c r="M177" s="152" t="s">
        <v>1</v>
      </c>
      <c r="N177" s="153" t="s">
        <v>38</v>
      </c>
      <c r="O177" s="154">
        <v>1.9319999999999999</v>
      </c>
      <c r="P177" s="154">
        <f>O177*H177</f>
        <v>126.53054400000001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146</v>
      </c>
      <c r="AT177" s="156" t="s">
        <v>137</v>
      </c>
      <c r="AU177" s="156" t="s">
        <v>142</v>
      </c>
      <c r="AY177" s="14" t="s">
        <v>135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4" t="s">
        <v>142</v>
      </c>
      <c r="BK177" s="157">
        <f>ROUND(I177*H177,2)</f>
        <v>0</v>
      </c>
      <c r="BL177" s="14" t="s">
        <v>146</v>
      </c>
      <c r="BM177" s="156" t="s">
        <v>962</v>
      </c>
    </row>
    <row r="178" spans="1:65" s="12" customFormat="1" ht="25.95" customHeight="1">
      <c r="B178" s="132"/>
      <c r="D178" s="133" t="s">
        <v>70</v>
      </c>
      <c r="E178" s="134" t="s">
        <v>486</v>
      </c>
      <c r="F178" s="134" t="s">
        <v>487</v>
      </c>
      <c r="J178" s="135">
        <f>BK178</f>
        <v>0</v>
      </c>
      <c r="L178" s="132"/>
      <c r="M178" s="136"/>
      <c r="N178" s="137"/>
      <c r="O178" s="137"/>
      <c r="P178" s="138">
        <f>P179+P185+P200+P218</f>
        <v>64.577760000000012</v>
      </c>
      <c r="Q178" s="137"/>
      <c r="R178" s="138">
        <f>R179+R185+R200+R218</f>
        <v>0.73097999999999996</v>
      </c>
      <c r="S178" s="137"/>
      <c r="T178" s="139">
        <f>T179+T185+T200+T218</f>
        <v>0</v>
      </c>
      <c r="AR178" s="133" t="s">
        <v>142</v>
      </c>
      <c r="AT178" s="140" t="s">
        <v>70</v>
      </c>
      <c r="AU178" s="140" t="s">
        <v>71</v>
      </c>
      <c r="AY178" s="133" t="s">
        <v>135</v>
      </c>
      <c r="BK178" s="141">
        <f>BK179+BK185+BK200+BK218</f>
        <v>0</v>
      </c>
    </row>
    <row r="179" spans="1:65" s="12" customFormat="1" ht="22.95" customHeight="1">
      <c r="B179" s="132"/>
      <c r="D179" s="133" t="s">
        <v>70</v>
      </c>
      <c r="E179" s="142" t="s">
        <v>588</v>
      </c>
      <c r="F179" s="142" t="s">
        <v>589</v>
      </c>
      <c r="J179" s="143">
        <f>BK179</f>
        <v>0</v>
      </c>
      <c r="L179" s="132"/>
      <c r="M179" s="136"/>
      <c r="N179" s="137"/>
      <c r="O179" s="137"/>
      <c r="P179" s="138">
        <f>SUM(P180:P184)</f>
        <v>0</v>
      </c>
      <c r="Q179" s="137"/>
      <c r="R179" s="138">
        <f>SUM(R180:R184)</f>
        <v>0</v>
      </c>
      <c r="S179" s="137"/>
      <c r="T179" s="139">
        <f>SUM(T180:T184)</f>
        <v>0</v>
      </c>
      <c r="AR179" s="133" t="s">
        <v>142</v>
      </c>
      <c r="AT179" s="140" t="s">
        <v>70</v>
      </c>
      <c r="AU179" s="140" t="s">
        <v>79</v>
      </c>
      <c r="AY179" s="133" t="s">
        <v>135</v>
      </c>
      <c r="BK179" s="141">
        <f>SUM(BK180:BK184)</f>
        <v>0</v>
      </c>
    </row>
    <row r="180" spans="1:65" s="2" customFormat="1" ht="24.15" customHeight="1">
      <c r="A180" s="26"/>
      <c r="B180" s="144"/>
      <c r="C180" s="145" t="s">
        <v>320</v>
      </c>
      <c r="D180" s="145" t="s">
        <v>137</v>
      </c>
      <c r="E180" s="146" t="s">
        <v>963</v>
      </c>
      <c r="F180" s="147" t="s">
        <v>964</v>
      </c>
      <c r="G180" s="148" t="s">
        <v>414</v>
      </c>
      <c r="H180" s="149">
        <v>98</v>
      </c>
      <c r="I180" s="149"/>
      <c r="J180" s="150">
        <f>ROUND(I180*H180,2)</f>
        <v>0</v>
      </c>
      <c r="K180" s="151"/>
      <c r="L180" s="27"/>
      <c r="M180" s="152" t="s">
        <v>1</v>
      </c>
      <c r="N180" s="153" t="s">
        <v>38</v>
      </c>
      <c r="O180" s="154">
        <v>0</v>
      </c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141</v>
      </c>
      <c r="AT180" s="156" t="s">
        <v>137</v>
      </c>
      <c r="AU180" s="156" t="s">
        <v>142</v>
      </c>
      <c r="AY180" s="14" t="s">
        <v>135</v>
      </c>
      <c r="BE180" s="157">
        <f>IF(N180="základná",J180,0)</f>
        <v>0</v>
      </c>
      <c r="BF180" s="157">
        <f>IF(N180="znížená",J180,0)</f>
        <v>0</v>
      </c>
      <c r="BG180" s="157">
        <f>IF(N180="zákl. prenesená",J180,0)</f>
        <v>0</v>
      </c>
      <c r="BH180" s="157">
        <f>IF(N180="zníž. prenesená",J180,0)</f>
        <v>0</v>
      </c>
      <c r="BI180" s="157">
        <f>IF(N180="nulová",J180,0)</f>
        <v>0</v>
      </c>
      <c r="BJ180" s="14" t="s">
        <v>142</v>
      </c>
      <c r="BK180" s="157">
        <f>ROUND(I180*H180,2)</f>
        <v>0</v>
      </c>
      <c r="BL180" s="14" t="s">
        <v>141</v>
      </c>
      <c r="BM180" s="156" t="s">
        <v>965</v>
      </c>
    </row>
    <row r="181" spans="1:65" s="2" customFormat="1" ht="21.75" customHeight="1">
      <c r="A181" s="26"/>
      <c r="B181" s="144"/>
      <c r="C181" s="158" t="s">
        <v>325</v>
      </c>
      <c r="D181" s="158" t="s">
        <v>304</v>
      </c>
      <c r="E181" s="159" t="s">
        <v>966</v>
      </c>
      <c r="F181" s="160" t="s">
        <v>967</v>
      </c>
      <c r="G181" s="161" t="s">
        <v>414</v>
      </c>
      <c r="H181" s="162">
        <v>56</v>
      </c>
      <c r="I181" s="162"/>
      <c r="J181" s="163">
        <f>ROUND(I181*H181,2)</f>
        <v>0</v>
      </c>
      <c r="K181" s="164"/>
      <c r="L181" s="165"/>
      <c r="M181" s="166" t="s">
        <v>1</v>
      </c>
      <c r="N181" s="167" t="s">
        <v>38</v>
      </c>
      <c r="O181" s="154">
        <v>0</v>
      </c>
      <c r="P181" s="154">
        <f>O181*H181</f>
        <v>0</v>
      </c>
      <c r="Q181" s="154">
        <v>0</v>
      </c>
      <c r="R181" s="154">
        <f>Q181*H181</f>
        <v>0</v>
      </c>
      <c r="S181" s="154">
        <v>0</v>
      </c>
      <c r="T181" s="155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266</v>
      </c>
      <c r="AT181" s="156" t="s">
        <v>304</v>
      </c>
      <c r="AU181" s="156" t="s">
        <v>142</v>
      </c>
      <c r="AY181" s="14" t="s">
        <v>135</v>
      </c>
      <c r="BE181" s="157">
        <f>IF(N181="základná",J181,0)</f>
        <v>0</v>
      </c>
      <c r="BF181" s="157">
        <f>IF(N181="znížená",J181,0)</f>
        <v>0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4" t="s">
        <v>142</v>
      </c>
      <c r="BK181" s="157">
        <f>ROUND(I181*H181,2)</f>
        <v>0</v>
      </c>
      <c r="BL181" s="14" t="s">
        <v>141</v>
      </c>
      <c r="BM181" s="156" t="s">
        <v>968</v>
      </c>
    </row>
    <row r="182" spans="1:65" s="2" customFormat="1" ht="21.75" customHeight="1">
      <c r="A182" s="26"/>
      <c r="B182" s="144"/>
      <c r="C182" s="158" t="s">
        <v>329</v>
      </c>
      <c r="D182" s="158" t="s">
        <v>304</v>
      </c>
      <c r="E182" s="159" t="s">
        <v>969</v>
      </c>
      <c r="F182" s="160" t="s">
        <v>970</v>
      </c>
      <c r="G182" s="161" t="s">
        <v>414</v>
      </c>
      <c r="H182" s="162">
        <v>25</v>
      </c>
      <c r="I182" s="162"/>
      <c r="J182" s="163">
        <f>ROUND(I182*H182,2)</f>
        <v>0</v>
      </c>
      <c r="K182" s="164"/>
      <c r="L182" s="165"/>
      <c r="M182" s="166" t="s">
        <v>1</v>
      </c>
      <c r="N182" s="167" t="s">
        <v>38</v>
      </c>
      <c r="O182" s="154">
        <v>0</v>
      </c>
      <c r="P182" s="154">
        <f>O182*H182</f>
        <v>0</v>
      </c>
      <c r="Q182" s="154">
        <v>0</v>
      </c>
      <c r="R182" s="154">
        <f>Q182*H182</f>
        <v>0</v>
      </c>
      <c r="S182" s="154">
        <v>0</v>
      </c>
      <c r="T182" s="155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266</v>
      </c>
      <c r="AT182" s="156" t="s">
        <v>304</v>
      </c>
      <c r="AU182" s="156" t="s">
        <v>142</v>
      </c>
      <c r="AY182" s="14" t="s">
        <v>135</v>
      </c>
      <c r="BE182" s="157">
        <f>IF(N182="základná",J182,0)</f>
        <v>0</v>
      </c>
      <c r="BF182" s="157">
        <f>IF(N182="znížená",J182,0)</f>
        <v>0</v>
      </c>
      <c r="BG182" s="157">
        <f>IF(N182="zákl. prenesená",J182,0)</f>
        <v>0</v>
      </c>
      <c r="BH182" s="157">
        <f>IF(N182="zníž. prenesená",J182,0)</f>
        <v>0</v>
      </c>
      <c r="BI182" s="157">
        <f>IF(N182="nulová",J182,0)</f>
        <v>0</v>
      </c>
      <c r="BJ182" s="14" t="s">
        <v>142</v>
      </c>
      <c r="BK182" s="157">
        <f>ROUND(I182*H182,2)</f>
        <v>0</v>
      </c>
      <c r="BL182" s="14" t="s">
        <v>141</v>
      </c>
      <c r="BM182" s="156" t="s">
        <v>971</v>
      </c>
    </row>
    <row r="183" spans="1:65" s="2" customFormat="1" ht="21.75" customHeight="1">
      <c r="A183" s="26"/>
      <c r="B183" s="144"/>
      <c r="C183" s="158" t="s">
        <v>333</v>
      </c>
      <c r="D183" s="158" t="s">
        <v>304</v>
      </c>
      <c r="E183" s="159" t="s">
        <v>972</v>
      </c>
      <c r="F183" s="160" t="s">
        <v>973</v>
      </c>
      <c r="G183" s="161" t="s">
        <v>414</v>
      </c>
      <c r="H183" s="162">
        <v>22</v>
      </c>
      <c r="I183" s="162"/>
      <c r="J183" s="163">
        <f>ROUND(I183*H183,2)</f>
        <v>0</v>
      </c>
      <c r="K183" s="164"/>
      <c r="L183" s="165"/>
      <c r="M183" s="166" t="s">
        <v>1</v>
      </c>
      <c r="N183" s="167" t="s">
        <v>38</v>
      </c>
      <c r="O183" s="154">
        <v>0</v>
      </c>
      <c r="P183" s="154">
        <f>O183*H183</f>
        <v>0</v>
      </c>
      <c r="Q183" s="154">
        <v>0</v>
      </c>
      <c r="R183" s="154">
        <f>Q183*H183</f>
        <v>0</v>
      </c>
      <c r="S183" s="154">
        <v>0</v>
      </c>
      <c r="T183" s="155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6" t="s">
        <v>266</v>
      </c>
      <c r="AT183" s="156" t="s">
        <v>304</v>
      </c>
      <c r="AU183" s="156" t="s">
        <v>142</v>
      </c>
      <c r="AY183" s="14" t="s">
        <v>135</v>
      </c>
      <c r="BE183" s="157">
        <f>IF(N183="základná",J183,0)</f>
        <v>0</v>
      </c>
      <c r="BF183" s="157">
        <f>IF(N183="znížená",J183,0)</f>
        <v>0</v>
      </c>
      <c r="BG183" s="157">
        <f>IF(N183="zákl. prenesená",J183,0)</f>
        <v>0</v>
      </c>
      <c r="BH183" s="157">
        <f>IF(N183="zníž. prenesená",J183,0)</f>
        <v>0</v>
      </c>
      <c r="BI183" s="157">
        <f>IF(N183="nulová",J183,0)</f>
        <v>0</v>
      </c>
      <c r="BJ183" s="14" t="s">
        <v>142</v>
      </c>
      <c r="BK183" s="157">
        <f>ROUND(I183*H183,2)</f>
        <v>0</v>
      </c>
      <c r="BL183" s="14" t="s">
        <v>141</v>
      </c>
      <c r="BM183" s="156" t="s">
        <v>974</v>
      </c>
    </row>
    <row r="184" spans="1:65" s="2" customFormat="1" ht="24.15" customHeight="1">
      <c r="A184" s="26"/>
      <c r="B184" s="144"/>
      <c r="C184" s="145" t="s">
        <v>337</v>
      </c>
      <c r="D184" s="145" t="s">
        <v>137</v>
      </c>
      <c r="E184" s="146" t="s">
        <v>975</v>
      </c>
      <c r="F184" s="147" t="s">
        <v>976</v>
      </c>
      <c r="G184" s="148" t="s">
        <v>537</v>
      </c>
      <c r="H184" s="149">
        <v>5.91</v>
      </c>
      <c r="I184" s="149"/>
      <c r="J184" s="150">
        <f>ROUND(I184*H184,2)</f>
        <v>0</v>
      </c>
      <c r="K184" s="151"/>
      <c r="L184" s="27"/>
      <c r="M184" s="152" t="s">
        <v>1</v>
      </c>
      <c r="N184" s="153" t="s">
        <v>38</v>
      </c>
      <c r="O184" s="154">
        <v>0</v>
      </c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141</v>
      </c>
      <c r="AT184" s="156" t="s">
        <v>137</v>
      </c>
      <c r="AU184" s="156" t="s">
        <v>142</v>
      </c>
      <c r="AY184" s="14" t="s">
        <v>135</v>
      </c>
      <c r="BE184" s="157">
        <f>IF(N184="základná",J184,0)</f>
        <v>0</v>
      </c>
      <c r="BF184" s="157">
        <f>IF(N184="znížená",J184,0)</f>
        <v>0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4" t="s">
        <v>142</v>
      </c>
      <c r="BK184" s="157">
        <f>ROUND(I184*H184,2)</f>
        <v>0</v>
      </c>
      <c r="BL184" s="14" t="s">
        <v>141</v>
      </c>
      <c r="BM184" s="156" t="s">
        <v>977</v>
      </c>
    </row>
    <row r="185" spans="1:65" s="12" customFormat="1" ht="22.95" customHeight="1">
      <c r="B185" s="132"/>
      <c r="D185" s="133" t="s">
        <v>70</v>
      </c>
      <c r="E185" s="142" t="s">
        <v>978</v>
      </c>
      <c r="F185" s="142" t="s">
        <v>979</v>
      </c>
      <c r="J185" s="143">
        <f>BK185</f>
        <v>0</v>
      </c>
      <c r="L185" s="132"/>
      <c r="M185" s="136"/>
      <c r="N185" s="137"/>
      <c r="O185" s="137"/>
      <c r="P185" s="138">
        <f>SUM(P186:P199)</f>
        <v>5.2639200000000006</v>
      </c>
      <c r="Q185" s="137"/>
      <c r="R185" s="138">
        <f>SUM(R186:R199)</f>
        <v>5.1400000000000005E-3</v>
      </c>
      <c r="S185" s="137"/>
      <c r="T185" s="139">
        <f>SUM(T186:T199)</f>
        <v>0</v>
      </c>
      <c r="AR185" s="133" t="s">
        <v>142</v>
      </c>
      <c r="AT185" s="140" t="s">
        <v>70</v>
      </c>
      <c r="AU185" s="140" t="s">
        <v>79</v>
      </c>
      <c r="AY185" s="133" t="s">
        <v>135</v>
      </c>
      <c r="BK185" s="141">
        <f>SUM(BK186:BK199)</f>
        <v>0</v>
      </c>
    </row>
    <row r="186" spans="1:65" s="2" customFormat="1" ht="16.5" customHeight="1">
      <c r="A186" s="26"/>
      <c r="B186" s="144"/>
      <c r="C186" s="145" t="s">
        <v>341</v>
      </c>
      <c r="D186" s="145" t="s">
        <v>137</v>
      </c>
      <c r="E186" s="146" t="s">
        <v>980</v>
      </c>
      <c r="F186" s="147" t="s">
        <v>981</v>
      </c>
      <c r="G186" s="148" t="s">
        <v>140</v>
      </c>
      <c r="H186" s="149">
        <v>10</v>
      </c>
      <c r="I186" s="149"/>
      <c r="J186" s="150">
        <f t="shared" ref="J186:J199" si="20">ROUND(I186*H186,2)</f>
        <v>0</v>
      </c>
      <c r="K186" s="151"/>
      <c r="L186" s="27"/>
      <c r="M186" s="152" t="s">
        <v>1</v>
      </c>
      <c r="N186" s="153" t="s">
        <v>38</v>
      </c>
      <c r="O186" s="154">
        <v>0.22</v>
      </c>
      <c r="P186" s="154">
        <f t="shared" ref="P186:P199" si="21">O186*H186</f>
        <v>2.2000000000000002</v>
      </c>
      <c r="Q186" s="154">
        <v>0</v>
      </c>
      <c r="R186" s="154">
        <f t="shared" ref="R186:R199" si="22">Q186*H186</f>
        <v>0</v>
      </c>
      <c r="S186" s="154">
        <v>0</v>
      </c>
      <c r="T186" s="155">
        <f t="shared" ref="T186:T199" si="23"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141</v>
      </c>
      <c r="AT186" s="156" t="s">
        <v>137</v>
      </c>
      <c r="AU186" s="156" t="s">
        <v>142</v>
      </c>
      <c r="AY186" s="14" t="s">
        <v>135</v>
      </c>
      <c r="BE186" s="157">
        <f t="shared" ref="BE186:BE199" si="24">IF(N186="základná",J186,0)</f>
        <v>0</v>
      </c>
      <c r="BF186" s="157">
        <f t="shared" ref="BF186:BF199" si="25">IF(N186="znížená",J186,0)</f>
        <v>0</v>
      </c>
      <c r="BG186" s="157">
        <f t="shared" ref="BG186:BG199" si="26">IF(N186="zákl. prenesená",J186,0)</f>
        <v>0</v>
      </c>
      <c r="BH186" s="157">
        <f t="shared" ref="BH186:BH199" si="27">IF(N186="zníž. prenesená",J186,0)</f>
        <v>0</v>
      </c>
      <c r="BI186" s="157">
        <f t="shared" ref="BI186:BI199" si="28">IF(N186="nulová",J186,0)</f>
        <v>0</v>
      </c>
      <c r="BJ186" s="14" t="s">
        <v>142</v>
      </c>
      <c r="BK186" s="157">
        <f t="shared" ref="BK186:BK199" si="29">ROUND(I186*H186,2)</f>
        <v>0</v>
      </c>
      <c r="BL186" s="14" t="s">
        <v>141</v>
      </c>
      <c r="BM186" s="156" t="s">
        <v>982</v>
      </c>
    </row>
    <row r="187" spans="1:65" s="2" customFormat="1" ht="16.5" customHeight="1">
      <c r="A187" s="26"/>
      <c r="B187" s="144"/>
      <c r="C187" s="158" t="s">
        <v>345</v>
      </c>
      <c r="D187" s="158" t="s">
        <v>304</v>
      </c>
      <c r="E187" s="159" t="s">
        <v>983</v>
      </c>
      <c r="F187" s="160" t="s">
        <v>984</v>
      </c>
      <c r="G187" s="161" t="s">
        <v>140</v>
      </c>
      <c r="H187" s="162">
        <v>10</v>
      </c>
      <c r="I187" s="162"/>
      <c r="J187" s="163">
        <f t="shared" si="20"/>
        <v>0</v>
      </c>
      <c r="K187" s="164"/>
      <c r="L187" s="165"/>
      <c r="M187" s="166" t="s">
        <v>1</v>
      </c>
      <c r="N187" s="167" t="s">
        <v>38</v>
      </c>
      <c r="O187" s="154">
        <v>0</v>
      </c>
      <c r="P187" s="154">
        <f t="shared" si="21"/>
        <v>0</v>
      </c>
      <c r="Q187" s="154">
        <v>5.0000000000000002E-5</v>
      </c>
      <c r="R187" s="154">
        <f t="shared" si="22"/>
        <v>5.0000000000000001E-4</v>
      </c>
      <c r="S187" s="154">
        <v>0</v>
      </c>
      <c r="T187" s="155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266</v>
      </c>
      <c r="AT187" s="156" t="s">
        <v>304</v>
      </c>
      <c r="AU187" s="156" t="s">
        <v>142</v>
      </c>
      <c r="AY187" s="14" t="s">
        <v>135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4" t="s">
        <v>142</v>
      </c>
      <c r="BK187" s="157">
        <f t="shared" si="29"/>
        <v>0</v>
      </c>
      <c r="BL187" s="14" t="s">
        <v>141</v>
      </c>
      <c r="BM187" s="156" t="s">
        <v>985</v>
      </c>
    </row>
    <row r="188" spans="1:65" s="2" customFormat="1" ht="16.5" customHeight="1">
      <c r="A188" s="26"/>
      <c r="B188" s="144"/>
      <c r="C188" s="145" t="s">
        <v>349</v>
      </c>
      <c r="D188" s="145" t="s">
        <v>137</v>
      </c>
      <c r="E188" s="146" t="s">
        <v>986</v>
      </c>
      <c r="F188" s="147" t="s">
        <v>987</v>
      </c>
      <c r="G188" s="148" t="s">
        <v>414</v>
      </c>
      <c r="H188" s="149">
        <v>10</v>
      </c>
      <c r="I188" s="149"/>
      <c r="J188" s="150">
        <f t="shared" si="20"/>
        <v>0</v>
      </c>
      <c r="K188" s="151"/>
      <c r="L188" s="27"/>
      <c r="M188" s="152" t="s">
        <v>1</v>
      </c>
      <c r="N188" s="153" t="s">
        <v>38</v>
      </c>
      <c r="O188" s="154">
        <v>0</v>
      </c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141</v>
      </c>
      <c r="AT188" s="156" t="s">
        <v>137</v>
      </c>
      <c r="AU188" s="156" t="s">
        <v>142</v>
      </c>
      <c r="AY188" s="14" t="s">
        <v>135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4" t="s">
        <v>142</v>
      </c>
      <c r="BK188" s="157">
        <f t="shared" si="29"/>
        <v>0</v>
      </c>
      <c r="BL188" s="14" t="s">
        <v>141</v>
      </c>
      <c r="BM188" s="156" t="s">
        <v>988</v>
      </c>
    </row>
    <row r="189" spans="1:65" s="2" customFormat="1" ht="24.15" customHeight="1">
      <c r="A189" s="26"/>
      <c r="B189" s="144"/>
      <c r="C189" s="145" t="s">
        <v>354</v>
      </c>
      <c r="D189" s="145" t="s">
        <v>137</v>
      </c>
      <c r="E189" s="146" t="s">
        <v>989</v>
      </c>
      <c r="F189" s="147" t="s">
        <v>990</v>
      </c>
      <c r="G189" s="148" t="s">
        <v>140</v>
      </c>
      <c r="H189" s="149">
        <v>2</v>
      </c>
      <c r="I189" s="149"/>
      <c r="J189" s="150">
        <f t="shared" si="20"/>
        <v>0</v>
      </c>
      <c r="K189" s="151"/>
      <c r="L189" s="27"/>
      <c r="M189" s="152" t="s">
        <v>1</v>
      </c>
      <c r="N189" s="153" t="s">
        <v>38</v>
      </c>
      <c r="O189" s="154">
        <v>0.14899999999999999</v>
      </c>
      <c r="P189" s="154">
        <f t="shared" si="21"/>
        <v>0.29799999999999999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141</v>
      </c>
      <c r="AT189" s="156" t="s">
        <v>137</v>
      </c>
      <c r="AU189" s="156" t="s">
        <v>142</v>
      </c>
      <c r="AY189" s="14" t="s">
        <v>135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4" t="s">
        <v>142</v>
      </c>
      <c r="BK189" s="157">
        <f t="shared" si="29"/>
        <v>0</v>
      </c>
      <c r="BL189" s="14" t="s">
        <v>141</v>
      </c>
      <c r="BM189" s="156" t="s">
        <v>991</v>
      </c>
    </row>
    <row r="190" spans="1:65" s="2" customFormat="1" ht="24.15" customHeight="1">
      <c r="A190" s="26"/>
      <c r="B190" s="144"/>
      <c r="C190" s="145" t="s">
        <v>358</v>
      </c>
      <c r="D190" s="145" t="s">
        <v>137</v>
      </c>
      <c r="E190" s="146" t="s">
        <v>992</v>
      </c>
      <c r="F190" s="147" t="s">
        <v>993</v>
      </c>
      <c r="G190" s="148" t="s">
        <v>140</v>
      </c>
      <c r="H190" s="149">
        <v>1</v>
      </c>
      <c r="I190" s="149"/>
      <c r="J190" s="150">
        <f t="shared" si="20"/>
        <v>0</v>
      </c>
      <c r="K190" s="151"/>
      <c r="L190" s="27"/>
      <c r="M190" s="152" t="s">
        <v>1</v>
      </c>
      <c r="N190" s="153" t="s">
        <v>38</v>
      </c>
      <c r="O190" s="154">
        <v>0</v>
      </c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141</v>
      </c>
      <c r="AT190" s="156" t="s">
        <v>137</v>
      </c>
      <c r="AU190" s="156" t="s">
        <v>142</v>
      </c>
      <c r="AY190" s="14" t="s">
        <v>135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4" t="s">
        <v>142</v>
      </c>
      <c r="BK190" s="157">
        <f t="shared" si="29"/>
        <v>0</v>
      </c>
      <c r="BL190" s="14" t="s">
        <v>141</v>
      </c>
      <c r="BM190" s="156" t="s">
        <v>994</v>
      </c>
    </row>
    <row r="191" spans="1:65" s="2" customFormat="1" ht="24.15" customHeight="1">
      <c r="A191" s="26"/>
      <c r="B191" s="144"/>
      <c r="C191" s="145" t="s">
        <v>362</v>
      </c>
      <c r="D191" s="145" t="s">
        <v>137</v>
      </c>
      <c r="E191" s="146" t="s">
        <v>995</v>
      </c>
      <c r="F191" s="147" t="s">
        <v>996</v>
      </c>
      <c r="G191" s="148" t="s">
        <v>140</v>
      </c>
      <c r="H191" s="149">
        <v>3</v>
      </c>
      <c r="I191" s="149"/>
      <c r="J191" s="150">
        <f t="shared" si="20"/>
        <v>0</v>
      </c>
      <c r="K191" s="151"/>
      <c r="L191" s="27"/>
      <c r="M191" s="152" t="s">
        <v>1</v>
      </c>
      <c r="N191" s="153" t="s">
        <v>38</v>
      </c>
      <c r="O191" s="154">
        <v>0.19900000000000001</v>
      </c>
      <c r="P191" s="154">
        <f t="shared" si="21"/>
        <v>0.59699999999999998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6" t="s">
        <v>141</v>
      </c>
      <c r="AT191" s="156" t="s">
        <v>137</v>
      </c>
      <c r="AU191" s="156" t="s">
        <v>142</v>
      </c>
      <c r="AY191" s="14" t="s">
        <v>135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4" t="s">
        <v>142</v>
      </c>
      <c r="BK191" s="157">
        <f t="shared" si="29"/>
        <v>0</v>
      </c>
      <c r="BL191" s="14" t="s">
        <v>141</v>
      </c>
      <c r="BM191" s="156" t="s">
        <v>997</v>
      </c>
    </row>
    <row r="192" spans="1:65" s="2" customFormat="1" ht="24.15" customHeight="1">
      <c r="A192" s="26"/>
      <c r="B192" s="144"/>
      <c r="C192" s="145" t="s">
        <v>366</v>
      </c>
      <c r="D192" s="145" t="s">
        <v>137</v>
      </c>
      <c r="E192" s="146" t="s">
        <v>998</v>
      </c>
      <c r="F192" s="147" t="s">
        <v>999</v>
      </c>
      <c r="G192" s="148" t="s">
        <v>140</v>
      </c>
      <c r="H192" s="149">
        <v>9</v>
      </c>
      <c r="I192" s="149"/>
      <c r="J192" s="150">
        <f t="shared" si="20"/>
        <v>0</v>
      </c>
      <c r="K192" s="151"/>
      <c r="L192" s="27"/>
      <c r="M192" s="152" t="s">
        <v>1</v>
      </c>
      <c r="N192" s="153" t="s">
        <v>38</v>
      </c>
      <c r="O192" s="154">
        <v>0</v>
      </c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141</v>
      </c>
      <c r="AT192" s="156" t="s">
        <v>137</v>
      </c>
      <c r="AU192" s="156" t="s">
        <v>142</v>
      </c>
      <c r="AY192" s="14" t="s">
        <v>135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4" t="s">
        <v>142</v>
      </c>
      <c r="BK192" s="157">
        <f t="shared" si="29"/>
        <v>0</v>
      </c>
      <c r="BL192" s="14" t="s">
        <v>141</v>
      </c>
      <c r="BM192" s="156" t="s">
        <v>1000</v>
      </c>
    </row>
    <row r="193" spans="1:65" s="2" customFormat="1" ht="16.5" customHeight="1">
      <c r="A193" s="26"/>
      <c r="B193" s="144"/>
      <c r="C193" s="145" t="s">
        <v>370</v>
      </c>
      <c r="D193" s="145" t="s">
        <v>137</v>
      </c>
      <c r="E193" s="146" t="s">
        <v>1001</v>
      </c>
      <c r="F193" s="147" t="s">
        <v>1002</v>
      </c>
      <c r="G193" s="148" t="s">
        <v>140</v>
      </c>
      <c r="H193" s="149">
        <v>4</v>
      </c>
      <c r="I193" s="149"/>
      <c r="J193" s="150">
        <f t="shared" si="20"/>
        <v>0</v>
      </c>
      <c r="K193" s="151"/>
      <c r="L193" s="27"/>
      <c r="M193" s="152" t="s">
        <v>1</v>
      </c>
      <c r="N193" s="153" t="s">
        <v>38</v>
      </c>
      <c r="O193" s="154">
        <v>0.54222999999999999</v>
      </c>
      <c r="P193" s="154">
        <f t="shared" si="21"/>
        <v>2.16892</v>
      </c>
      <c r="Q193" s="154">
        <v>1.16E-3</v>
      </c>
      <c r="R193" s="154">
        <f t="shared" si="22"/>
        <v>4.64E-3</v>
      </c>
      <c r="S193" s="154">
        <v>0</v>
      </c>
      <c r="T193" s="155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141</v>
      </c>
      <c r="AT193" s="156" t="s">
        <v>137</v>
      </c>
      <c r="AU193" s="156" t="s">
        <v>142</v>
      </c>
      <c r="AY193" s="14" t="s">
        <v>135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4" t="s">
        <v>142</v>
      </c>
      <c r="BK193" s="157">
        <f t="shared" si="29"/>
        <v>0</v>
      </c>
      <c r="BL193" s="14" t="s">
        <v>141</v>
      </c>
      <c r="BM193" s="156" t="s">
        <v>1003</v>
      </c>
    </row>
    <row r="194" spans="1:65" s="2" customFormat="1" ht="21.75" customHeight="1">
      <c r="A194" s="26"/>
      <c r="B194" s="144"/>
      <c r="C194" s="145" t="s">
        <v>374</v>
      </c>
      <c r="D194" s="145" t="s">
        <v>137</v>
      </c>
      <c r="E194" s="146" t="s">
        <v>1004</v>
      </c>
      <c r="F194" s="147" t="s">
        <v>1005</v>
      </c>
      <c r="G194" s="148" t="s">
        <v>140</v>
      </c>
      <c r="H194" s="149">
        <v>1</v>
      </c>
      <c r="I194" s="149"/>
      <c r="J194" s="150">
        <f t="shared" si="20"/>
        <v>0</v>
      </c>
      <c r="K194" s="151"/>
      <c r="L194" s="27"/>
      <c r="M194" s="152" t="s">
        <v>1</v>
      </c>
      <c r="N194" s="153" t="s">
        <v>38</v>
      </c>
      <c r="O194" s="154">
        <v>0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141</v>
      </c>
      <c r="AT194" s="156" t="s">
        <v>137</v>
      </c>
      <c r="AU194" s="156" t="s">
        <v>142</v>
      </c>
      <c r="AY194" s="14" t="s">
        <v>135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4" t="s">
        <v>142</v>
      </c>
      <c r="BK194" s="157">
        <f t="shared" si="29"/>
        <v>0</v>
      </c>
      <c r="BL194" s="14" t="s">
        <v>141</v>
      </c>
      <c r="BM194" s="156" t="s">
        <v>1006</v>
      </c>
    </row>
    <row r="195" spans="1:65" s="2" customFormat="1" ht="16.5" customHeight="1">
      <c r="A195" s="26"/>
      <c r="B195" s="144"/>
      <c r="C195" s="145" t="s">
        <v>378</v>
      </c>
      <c r="D195" s="145" t="s">
        <v>137</v>
      </c>
      <c r="E195" s="146" t="s">
        <v>1007</v>
      </c>
      <c r="F195" s="147" t="s">
        <v>1008</v>
      </c>
      <c r="G195" s="148" t="s">
        <v>140</v>
      </c>
      <c r="H195" s="149">
        <v>1</v>
      </c>
      <c r="I195" s="149"/>
      <c r="J195" s="150">
        <f t="shared" si="20"/>
        <v>0</v>
      </c>
      <c r="K195" s="151"/>
      <c r="L195" s="27"/>
      <c r="M195" s="152" t="s">
        <v>1</v>
      </c>
      <c r="N195" s="153" t="s">
        <v>38</v>
      </c>
      <c r="O195" s="154">
        <v>0</v>
      </c>
      <c r="P195" s="154">
        <f t="shared" si="21"/>
        <v>0</v>
      </c>
      <c r="Q195" s="154">
        <v>0</v>
      </c>
      <c r="R195" s="154">
        <f t="shared" si="22"/>
        <v>0</v>
      </c>
      <c r="S195" s="154">
        <v>0</v>
      </c>
      <c r="T195" s="155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141</v>
      </c>
      <c r="AT195" s="156" t="s">
        <v>137</v>
      </c>
      <c r="AU195" s="156" t="s">
        <v>142</v>
      </c>
      <c r="AY195" s="14" t="s">
        <v>135</v>
      </c>
      <c r="BE195" s="157">
        <f t="shared" si="24"/>
        <v>0</v>
      </c>
      <c r="BF195" s="157">
        <f t="shared" si="25"/>
        <v>0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4" t="s">
        <v>142</v>
      </c>
      <c r="BK195" s="157">
        <f t="shared" si="29"/>
        <v>0</v>
      </c>
      <c r="BL195" s="14" t="s">
        <v>141</v>
      </c>
      <c r="BM195" s="156" t="s">
        <v>1009</v>
      </c>
    </row>
    <row r="196" spans="1:65" s="2" customFormat="1" ht="24.15" customHeight="1">
      <c r="A196" s="26"/>
      <c r="B196" s="144"/>
      <c r="C196" s="145" t="s">
        <v>382</v>
      </c>
      <c r="D196" s="145" t="s">
        <v>137</v>
      </c>
      <c r="E196" s="146" t="s">
        <v>1010</v>
      </c>
      <c r="F196" s="147" t="s">
        <v>1011</v>
      </c>
      <c r="G196" s="148" t="s">
        <v>414</v>
      </c>
      <c r="H196" s="149">
        <v>10</v>
      </c>
      <c r="I196" s="149"/>
      <c r="J196" s="150">
        <f t="shared" si="20"/>
        <v>0</v>
      </c>
      <c r="K196" s="151"/>
      <c r="L196" s="27"/>
      <c r="M196" s="152" t="s">
        <v>1</v>
      </c>
      <c r="N196" s="153" t="s">
        <v>38</v>
      </c>
      <c r="O196" s="154">
        <v>0</v>
      </c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56" t="s">
        <v>141</v>
      </c>
      <c r="AT196" s="156" t="s">
        <v>137</v>
      </c>
      <c r="AU196" s="156" t="s">
        <v>142</v>
      </c>
      <c r="AY196" s="14" t="s">
        <v>135</v>
      </c>
      <c r="BE196" s="157">
        <f t="shared" si="24"/>
        <v>0</v>
      </c>
      <c r="BF196" s="157">
        <f t="shared" si="25"/>
        <v>0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4" t="s">
        <v>142</v>
      </c>
      <c r="BK196" s="157">
        <f t="shared" si="29"/>
        <v>0</v>
      </c>
      <c r="BL196" s="14" t="s">
        <v>141</v>
      </c>
      <c r="BM196" s="156" t="s">
        <v>1012</v>
      </c>
    </row>
    <row r="197" spans="1:65" s="2" customFormat="1" ht="16.5" customHeight="1">
      <c r="A197" s="26"/>
      <c r="B197" s="144"/>
      <c r="C197" s="158" t="s">
        <v>386</v>
      </c>
      <c r="D197" s="158" t="s">
        <v>304</v>
      </c>
      <c r="E197" s="159" t="s">
        <v>1013</v>
      </c>
      <c r="F197" s="160" t="s">
        <v>1014</v>
      </c>
      <c r="G197" s="161" t="s">
        <v>140</v>
      </c>
      <c r="H197" s="162">
        <v>1</v>
      </c>
      <c r="I197" s="162"/>
      <c r="J197" s="163">
        <f t="shared" si="20"/>
        <v>0</v>
      </c>
      <c r="K197" s="164"/>
      <c r="L197" s="165"/>
      <c r="M197" s="166" t="s">
        <v>1</v>
      </c>
      <c r="N197" s="167" t="s">
        <v>38</v>
      </c>
      <c r="O197" s="154">
        <v>0</v>
      </c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56" t="s">
        <v>266</v>
      </c>
      <c r="AT197" s="156" t="s">
        <v>304</v>
      </c>
      <c r="AU197" s="156" t="s">
        <v>142</v>
      </c>
      <c r="AY197" s="14" t="s">
        <v>135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4" t="s">
        <v>142</v>
      </c>
      <c r="BK197" s="157">
        <f t="shared" si="29"/>
        <v>0</v>
      </c>
      <c r="BL197" s="14" t="s">
        <v>141</v>
      </c>
      <c r="BM197" s="156" t="s">
        <v>1015</v>
      </c>
    </row>
    <row r="198" spans="1:65" s="2" customFormat="1" ht="16.5" customHeight="1">
      <c r="A198" s="26"/>
      <c r="B198" s="144"/>
      <c r="C198" s="158" t="s">
        <v>390</v>
      </c>
      <c r="D198" s="158" t="s">
        <v>304</v>
      </c>
      <c r="E198" s="159" t="s">
        <v>1016</v>
      </c>
      <c r="F198" s="160" t="s">
        <v>1017</v>
      </c>
      <c r="G198" s="161" t="s">
        <v>140</v>
      </c>
      <c r="H198" s="162">
        <v>1</v>
      </c>
      <c r="I198" s="162"/>
      <c r="J198" s="163">
        <f t="shared" si="20"/>
        <v>0</v>
      </c>
      <c r="K198" s="164"/>
      <c r="L198" s="165"/>
      <c r="M198" s="166" t="s">
        <v>1</v>
      </c>
      <c r="N198" s="167" t="s">
        <v>38</v>
      </c>
      <c r="O198" s="154">
        <v>0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56" t="s">
        <v>266</v>
      </c>
      <c r="AT198" s="156" t="s">
        <v>304</v>
      </c>
      <c r="AU198" s="156" t="s">
        <v>142</v>
      </c>
      <c r="AY198" s="14" t="s">
        <v>135</v>
      </c>
      <c r="BE198" s="157">
        <f t="shared" si="24"/>
        <v>0</v>
      </c>
      <c r="BF198" s="157">
        <f t="shared" si="25"/>
        <v>0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4" t="s">
        <v>142</v>
      </c>
      <c r="BK198" s="157">
        <f t="shared" si="29"/>
        <v>0</v>
      </c>
      <c r="BL198" s="14" t="s">
        <v>141</v>
      </c>
      <c r="BM198" s="156" t="s">
        <v>1018</v>
      </c>
    </row>
    <row r="199" spans="1:65" s="2" customFormat="1" ht="24.15" customHeight="1">
      <c r="A199" s="26"/>
      <c r="B199" s="144"/>
      <c r="C199" s="145" t="s">
        <v>394</v>
      </c>
      <c r="D199" s="145" t="s">
        <v>137</v>
      </c>
      <c r="E199" s="146" t="s">
        <v>1019</v>
      </c>
      <c r="F199" s="147" t="s">
        <v>1020</v>
      </c>
      <c r="G199" s="148" t="s">
        <v>537</v>
      </c>
      <c r="H199" s="149">
        <v>4.5359999999999996</v>
      </c>
      <c r="I199" s="149"/>
      <c r="J199" s="150">
        <f t="shared" si="20"/>
        <v>0</v>
      </c>
      <c r="K199" s="151"/>
      <c r="L199" s="27"/>
      <c r="M199" s="152" t="s">
        <v>1</v>
      </c>
      <c r="N199" s="153" t="s">
        <v>38</v>
      </c>
      <c r="O199" s="154">
        <v>0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56" t="s">
        <v>141</v>
      </c>
      <c r="AT199" s="156" t="s">
        <v>137</v>
      </c>
      <c r="AU199" s="156" t="s">
        <v>142</v>
      </c>
      <c r="AY199" s="14" t="s">
        <v>135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4" t="s">
        <v>142</v>
      </c>
      <c r="BK199" s="157">
        <f t="shared" si="29"/>
        <v>0</v>
      </c>
      <c r="BL199" s="14" t="s">
        <v>141</v>
      </c>
      <c r="BM199" s="156" t="s">
        <v>1021</v>
      </c>
    </row>
    <row r="200" spans="1:65" s="12" customFormat="1" ht="22.95" customHeight="1">
      <c r="B200" s="132"/>
      <c r="D200" s="133" t="s">
        <v>70</v>
      </c>
      <c r="E200" s="142" t="s">
        <v>1022</v>
      </c>
      <c r="F200" s="142" t="s">
        <v>1023</v>
      </c>
      <c r="J200" s="143">
        <f>BK200</f>
        <v>0</v>
      </c>
      <c r="L200" s="132"/>
      <c r="M200" s="136"/>
      <c r="N200" s="137"/>
      <c r="O200" s="137"/>
      <c r="P200" s="138">
        <f>SUM(P201:P217)</f>
        <v>27.577870000000004</v>
      </c>
      <c r="Q200" s="137"/>
      <c r="R200" s="138">
        <f>SUM(R201:R217)</f>
        <v>0.20424000000000006</v>
      </c>
      <c r="S200" s="137"/>
      <c r="T200" s="139">
        <f>SUM(T201:T217)</f>
        <v>0</v>
      </c>
      <c r="AR200" s="133" t="s">
        <v>142</v>
      </c>
      <c r="AT200" s="140" t="s">
        <v>70</v>
      </c>
      <c r="AU200" s="140" t="s">
        <v>79</v>
      </c>
      <c r="AY200" s="133" t="s">
        <v>135</v>
      </c>
      <c r="BK200" s="141">
        <f>SUM(BK201:BK217)</f>
        <v>0</v>
      </c>
    </row>
    <row r="201" spans="1:65" s="2" customFormat="1" ht="37.950000000000003" customHeight="1">
      <c r="A201" s="26"/>
      <c r="B201" s="144"/>
      <c r="C201" s="145" t="s">
        <v>398</v>
      </c>
      <c r="D201" s="145" t="s">
        <v>137</v>
      </c>
      <c r="E201" s="146" t="s">
        <v>1024</v>
      </c>
      <c r="F201" s="147" t="s">
        <v>1025</v>
      </c>
      <c r="G201" s="148" t="s">
        <v>414</v>
      </c>
      <c r="H201" s="149">
        <v>30</v>
      </c>
      <c r="I201" s="149"/>
      <c r="J201" s="150">
        <f t="shared" ref="J201:J217" si="30">ROUND(I201*H201,2)</f>
        <v>0</v>
      </c>
      <c r="K201" s="151"/>
      <c r="L201" s="27"/>
      <c r="M201" s="152" t="s">
        <v>1</v>
      </c>
      <c r="N201" s="153" t="s">
        <v>38</v>
      </c>
      <c r="O201" s="154">
        <v>0.35804000000000002</v>
      </c>
      <c r="P201" s="154">
        <f t="shared" ref="P201:P217" si="31">O201*H201</f>
        <v>10.741200000000001</v>
      </c>
      <c r="Q201" s="154">
        <v>4.2900000000000004E-3</v>
      </c>
      <c r="R201" s="154">
        <f t="shared" ref="R201:R217" si="32">Q201*H201</f>
        <v>0.12870000000000001</v>
      </c>
      <c r="S201" s="154">
        <v>0</v>
      </c>
      <c r="T201" s="155">
        <f t="shared" ref="T201:T217" si="33"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56" t="s">
        <v>141</v>
      </c>
      <c r="AT201" s="156" t="s">
        <v>137</v>
      </c>
      <c r="AU201" s="156" t="s">
        <v>142</v>
      </c>
      <c r="AY201" s="14" t="s">
        <v>135</v>
      </c>
      <c r="BE201" s="157">
        <f t="shared" ref="BE201:BE217" si="34">IF(N201="základná",J201,0)</f>
        <v>0</v>
      </c>
      <c r="BF201" s="157">
        <f t="shared" ref="BF201:BF217" si="35">IF(N201="znížená",J201,0)</f>
        <v>0</v>
      </c>
      <c r="BG201" s="157">
        <f t="shared" ref="BG201:BG217" si="36">IF(N201="zákl. prenesená",J201,0)</f>
        <v>0</v>
      </c>
      <c r="BH201" s="157">
        <f t="shared" ref="BH201:BH217" si="37">IF(N201="zníž. prenesená",J201,0)</f>
        <v>0</v>
      </c>
      <c r="BI201" s="157">
        <f t="shared" ref="BI201:BI217" si="38">IF(N201="nulová",J201,0)</f>
        <v>0</v>
      </c>
      <c r="BJ201" s="14" t="s">
        <v>142</v>
      </c>
      <c r="BK201" s="157">
        <f t="shared" ref="BK201:BK217" si="39">ROUND(I201*H201,2)</f>
        <v>0</v>
      </c>
      <c r="BL201" s="14" t="s">
        <v>141</v>
      </c>
      <c r="BM201" s="156" t="s">
        <v>1026</v>
      </c>
    </row>
    <row r="202" spans="1:65" s="2" customFormat="1" ht="24.15" customHeight="1">
      <c r="A202" s="26"/>
      <c r="B202" s="144"/>
      <c r="C202" s="145" t="s">
        <v>402</v>
      </c>
      <c r="D202" s="145" t="s">
        <v>137</v>
      </c>
      <c r="E202" s="146" t="s">
        <v>1027</v>
      </c>
      <c r="F202" s="147" t="s">
        <v>1028</v>
      </c>
      <c r="G202" s="148" t="s">
        <v>414</v>
      </c>
      <c r="H202" s="149">
        <v>20</v>
      </c>
      <c r="I202" s="149"/>
      <c r="J202" s="150">
        <f t="shared" si="30"/>
        <v>0</v>
      </c>
      <c r="K202" s="151"/>
      <c r="L202" s="27"/>
      <c r="M202" s="152" t="s">
        <v>1</v>
      </c>
      <c r="N202" s="153" t="s">
        <v>38</v>
      </c>
      <c r="O202" s="154">
        <v>0.22183</v>
      </c>
      <c r="P202" s="154">
        <f t="shared" si="31"/>
        <v>4.4366000000000003</v>
      </c>
      <c r="Q202" s="154">
        <v>1.6000000000000001E-4</v>
      </c>
      <c r="R202" s="154">
        <f t="shared" si="32"/>
        <v>3.2000000000000002E-3</v>
      </c>
      <c r="S202" s="154">
        <v>0</v>
      </c>
      <c r="T202" s="155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56" t="s">
        <v>141</v>
      </c>
      <c r="AT202" s="156" t="s">
        <v>137</v>
      </c>
      <c r="AU202" s="156" t="s">
        <v>142</v>
      </c>
      <c r="AY202" s="14" t="s">
        <v>135</v>
      </c>
      <c r="BE202" s="157">
        <f t="shared" si="34"/>
        <v>0</v>
      </c>
      <c r="BF202" s="157">
        <f t="shared" si="35"/>
        <v>0</v>
      </c>
      <c r="BG202" s="157">
        <f t="shared" si="36"/>
        <v>0</v>
      </c>
      <c r="BH202" s="157">
        <f t="shared" si="37"/>
        <v>0</v>
      </c>
      <c r="BI202" s="157">
        <f t="shared" si="38"/>
        <v>0</v>
      </c>
      <c r="BJ202" s="14" t="s">
        <v>142</v>
      </c>
      <c r="BK202" s="157">
        <f t="shared" si="39"/>
        <v>0</v>
      </c>
      <c r="BL202" s="14" t="s">
        <v>141</v>
      </c>
      <c r="BM202" s="156" t="s">
        <v>1029</v>
      </c>
    </row>
    <row r="203" spans="1:65" s="2" customFormat="1" ht="24.15" customHeight="1">
      <c r="A203" s="26"/>
      <c r="B203" s="144"/>
      <c r="C203" s="145" t="s">
        <v>406</v>
      </c>
      <c r="D203" s="145" t="s">
        <v>137</v>
      </c>
      <c r="E203" s="146" t="s">
        <v>1030</v>
      </c>
      <c r="F203" s="147" t="s">
        <v>1031</v>
      </c>
      <c r="G203" s="148" t="s">
        <v>414</v>
      </c>
      <c r="H203" s="149">
        <v>26</v>
      </c>
      <c r="I203" s="149"/>
      <c r="J203" s="150">
        <f t="shared" si="30"/>
        <v>0</v>
      </c>
      <c r="K203" s="151"/>
      <c r="L203" s="27"/>
      <c r="M203" s="152" t="s">
        <v>1</v>
      </c>
      <c r="N203" s="153" t="s">
        <v>38</v>
      </c>
      <c r="O203" s="154">
        <v>0.22252</v>
      </c>
      <c r="P203" s="154">
        <f t="shared" si="31"/>
        <v>5.78552</v>
      </c>
      <c r="Q203" s="154">
        <v>2.9E-4</v>
      </c>
      <c r="R203" s="154">
        <f t="shared" si="32"/>
        <v>7.5399999999999998E-3</v>
      </c>
      <c r="S203" s="154">
        <v>0</v>
      </c>
      <c r="T203" s="155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56" t="s">
        <v>141</v>
      </c>
      <c r="AT203" s="156" t="s">
        <v>137</v>
      </c>
      <c r="AU203" s="156" t="s">
        <v>142</v>
      </c>
      <c r="AY203" s="14" t="s">
        <v>135</v>
      </c>
      <c r="BE203" s="157">
        <f t="shared" si="34"/>
        <v>0</v>
      </c>
      <c r="BF203" s="157">
        <f t="shared" si="35"/>
        <v>0</v>
      </c>
      <c r="BG203" s="157">
        <f t="shared" si="36"/>
        <v>0</v>
      </c>
      <c r="BH203" s="157">
        <f t="shared" si="37"/>
        <v>0</v>
      </c>
      <c r="BI203" s="157">
        <f t="shared" si="38"/>
        <v>0</v>
      </c>
      <c r="BJ203" s="14" t="s">
        <v>142</v>
      </c>
      <c r="BK203" s="157">
        <f t="shared" si="39"/>
        <v>0</v>
      </c>
      <c r="BL203" s="14" t="s">
        <v>141</v>
      </c>
      <c r="BM203" s="156" t="s">
        <v>1032</v>
      </c>
    </row>
    <row r="204" spans="1:65" s="2" customFormat="1" ht="24.15" customHeight="1">
      <c r="A204" s="26"/>
      <c r="B204" s="144"/>
      <c r="C204" s="145" t="s">
        <v>411</v>
      </c>
      <c r="D204" s="145" t="s">
        <v>137</v>
      </c>
      <c r="E204" s="146" t="s">
        <v>1033</v>
      </c>
      <c r="F204" s="147" t="s">
        <v>1034</v>
      </c>
      <c r="G204" s="148" t="s">
        <v>414</v>
      </c>
      <c r="H204" s="149">
        <v>22</v>
      </c>
      <c r="I204" s="149"/>
      <c r="J204" s="150">
        <f t="shared" si="30"/>
        <v>0</v>
      </c>
      <c r="K204" s="151"/>
      <c r="L204" s="27"/>
      <c r="M204" s="152" t="s">
        <v>1</v>
      </c>
      <c r="N204" s="153" t="s">
        <v>38</v>
      </c>
      <c r="O204" s="154">
        <v>0.22752</v>
      </c>
      <c r="P204" s="154">
        <f t="shared" si="31"/>
        <v>5.0054400000000001</v>
      </c>
      <c r="Q204" s="154">
        <v>1.57E-3</v>
      </c>
      <c r="R204" s="154">
        <f t="shared" si="32"/>
        <v>3.4540000000000001E-2</v>
      </c>
      <c r="S204" s="154">
        <v>0</v>
      </c>
      <c r="T204" s="155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56" t="s">
        <v>141</v>
      </c>
      <c r="AT204" s="156" t="s">
        <v>137</v>
      </c>
      <c r="AU204" s="156" t="s">
        <v>142</v>
      </c>
      <c r="AY204" s="14" t="s">
        <v>135</v>
      </c>
      <c r="BE204" s="157">
        <f t="shared" si="34"/>
        <v>0</v>
      </c>
      <c r="BF204" s="157">
        <f t="shared" si="35"/>
        <v>0</v>
      </c>
      <c r="BG204" s="157">
        <f t="shared" si="36"/>
        <v>0</v>
      </c>
      <c r="BH204" s="157">
        <f t="shared" si="37"/>
        <v>0</v>
      </c>
      <c r="BI204" s="157">
        <f t="shared" si="38"/>
        <v>0</v>
      </c>
      <c r="BJ204" s="14" t="s">
        <v>142</v>
      </c>
      <c r="BK204" s="157">
        <f t="shared" si="39"/>
        <v>0</v>
      </c>
      <c r="BL204" s="14" t="s">
        <v>141</v>
      </c>
      <c r="BM204" s="156" t="s">
        <v>1035</v>
      </c>
    </row>
    <row r="205" spans="1:65" s="2" customFormat="1" ht="24.15" customHeight="1">
      <c r="A205" s="26"/>
      <c r="B205" s="144"/>
      <c r="C205" s="145" t="s">
        <v>416</v>
      </c>
      <c r="D205" s="145" t="s">
        <v>137</v>
      </c>
      <c r="E205" s="146" t="s">
        <v>1036</v>
      </c>
      <c r="F205" s="147" t="s">
        <v>1037</v>
      </c>
      <c r="G205" s="148" t="s">
        <v>1038</v>
      </c>
      <c r="H205" s="149">
        <v>16</v>
      </c>
      <c r="I205" s="149"/>
      <c r="J205" s="150">
        <f t="shared" si="30"/>
        <v>0</v>
      </c>
      <c r="K205" s="151"/>
      <c r="L205" s="27"/>
      <c r="M205" s="152" t="s">
        <v>1</v>
      </c>
      <c r="N205" s="153" t="s">
        <v>38</v>
      </c>
      <c r="O205" s="154">
        <v>0</v>
      </c>
      <c r="P205" s="154">
        <f t="shared" si="31"/>
        <v>0</v>
      </c>
      <c r="Q205" s="154">
        <v>0</v>
      </c>
      <c r="R205" s="154">
        <f t="shared" si="32"/>
        <v>0</v>
      </c>
      <c r="S205" s="154">
        <v>0</v>
      </c>
      <c r="T205" s="155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56" t="s">
        <v>141</v>
      </c>
      <c r="AT205" s="156" t="s">
        <v>137</v>
      </c>
      <c r="AU205" s="156" t="s">
        <v>142</v>
      </c>
      <c r="AY205" s="14" t="s">
        <v>135</v>
      </c>
      <c r="BE205" s="157">
        <f t="shared" si="34"/>
        <v>0</v>
      </c>
      <c r="BF205" s="157">
        <f t="shared" si="35"/>
        <v>0</v>
      </c>
      <c r="BG205" s="157">
        <f t="shared" si="36"/>
        <v>0</v>
      </c>
      <c r="BH205" s="157">
        <f t="shared" si="37"/>
        <v>0</v>
      </c>
      <c r="BI205" s="157">
        <f t="shared" si="38"/>
        <v>0</v>
      </c>
      <c r="BJ205" s="14" t="s">
        <v>142</v>
      </c>
      <c r="BK205" s="157">
        <f t="shared" si="39"/>
        <v>0</v>
      </c>
      <c r="BL205" s="14" t="s">
        <v>141</v>
      </c>
      <c r="BM205" s="156" t="s">
        <v>1039</v>
      </c>
    </row>
    <row r="206" spans="1:65" s="2" customFormat="1" ht="24.15" customHeight="1">
      <c r="A206" s="26"/>
      <c r="B206" s="144"/>
      <c r="C206" s="158" t="s">
        <v>420</v>
      </c>
      <c r="D206" s="158" t="s">
        <v>304</v>
      </c>
      <c r="E206" s="159" t="s">
        <v>1040</v>
      </c>
      <c r="F206" s="160" t="s">
        <v>1041</v>
      </c>
      <c r="G206" s="161" t="s">
        <v>140</v>
      </c>
      <c r="H206" s="162">
        <v>16</v>
      </c>
      <c r="I206" s="162"/>
      <c r="J206" s="163">
        <f t="shared" si="30"/>
        <v>0</v>
      </c>
      <c r="K206" s="164"/>
      <c r="L206" s="165"/>
      <c r="M206" s="166" t="s">
        <v>1</v>
      </c>
      <c r="N206" s="167" t="s">
        <v>38</v>
      </c>
      <c r="O206" s="154">
        <v>0</v>
      </c>
      <c r="P206" s="154">
        <f t="shared" si="31"/>
        <v>0</v>
      </c>
      <c r="Q206" s="154">
        <v>1.1E-4</v>
      </c>
      <c r="R206" s="154">
        <f t="shared" si="32"/>
        <v>1.7600000000000001E-3</v>
      </c>
      <c r="S206" s="154">
        <v>0</v>
      </c>
      <c r="T206" s="155">
        <f t="shared" si="3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56" t="s">
        <v>666</v>
      </c>
      <c r="AT206" s="156" t="s">
        <v>304</v>
      </c>
      <c r="AU206" s="156" t="s">
        <v>142</v>
      </c>
      <c r="AY206" s="14" t="s">
        <v>135</v>
      </c>
      <c r="BE206" s="157">
        <f t="shared" si="34"/>
        <v>0</v>
      </c>
      <c r="BF206" s="157">
        <f t="shared" si="35"/>
        <v>0</v>
      </c>
      <c r="BG206" s="157">
        <f t="shared" si="36"/>
        <v>0</v>
      </c>
      <c r="BH206" s="157">
        <f t="shared" si="37"/>
        <v>0</v>
      </c>
      <c r="BI206" s="157">
        <f t="shared" si="38"/>
        <v>0</v>
      </c>
      <c r="BJ206" s="14" t="s">
        <v>142</v>
      </c>
      <c r="BK206" s="157">
        <f t="shared" si="39"/>
        <v>0</v>
      </c>
      <c r="BL206" s="14" t="s">
        <v>666</v>
      </c>
      <c r="BM206" s="156" t="s">
        <v>1042</v>
      </c>
    </row>
    <row r="207" spans="1:65" s="2" customFormat="1" ht="24.15" customHeight="1">
      <c r="A207" s="26"/>
      <c r="B207" s="144"/>
      <c r="C207" s="145" t="s">
        <v>424</v>
      </c>
      <c r="D207" s="145" t="s">
        <v>137</v>
      </c>
      <c r="E207" s="146" t="s">
        <v>1043</v>
      </c>
      <c r="F207" s="147" t="s">
        <v>1044</v>
      </c>
      <c r="G207" s="148" t="s">
        <v>1045</v>
      </c>
      <c r="H207" s="149">
        <v>11</v>
      </c>
      <c r="I207" s="149"/>
      <c r="J207" s="150">
        <f t="shared" si="30"/>
        <v>0</v>
      </c>
      <c r="K207" s="151"/>
      <c r="L207" s="27"/>
      <c r="M207" s="152" t="s">
        <v>1</v>
      </c>
      <c r="N207" s="153" t="s">
        <v>38</v>
      </c>
      <c r="O207" s="154">
        <v>0</v>
      </c>
      <c r="P207" s="154">
        <f t="shared" si="31"/>
        <v>0</v>
      </c>
      <c r="Q207" s="154">
        <v>0</v>
      </c>
      <c r="R207" s="154">
        <f t="shared" si="32"/>
        <v>0</v>
      </c>
      <c r="S207" s="154">
        <v>0</v>
      </c>
      <c r="T207" s="155">
        <f t="shared" si="3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56" t="s">
        <v>141</v>
      </c>
      <c r="AT207" s="156" t="s">
        <v>137</v>
      </c>
      <c r="AU207" s="156" t="s">
        <v>142</v>
      </c>
      <c r="AY207" s="14" t="s">
        <v>135</v>
      </c>
      <c r="BE207" s="157">
        <f t="shared" si="34"/>
        <v>0</v>
      </c>
      <c r="BF207" s="157">
        <f t="shared" si="35"/>
        <v>0</v>
      </c>
      <c r="BG207" s="157">
        <f t="shared" si="36"/>
        <v>0</v>
      </c>
      <c r="BH207" s="157">
        <f t="shared" si="37"/>
        <v>0</v>
      </c>
      <c r="BI207" s="157">
        <f t="shared" si="38"/>
        <v>0</v>
      </c>
      <c r="BJ207" s="14" t="s">
        <v>142</v>
      </c>
      <c r="BK207" s="157">
        <f t="shared" si="39"/>
        <v>0</v>
      </c>
      <c r="BL207" s="14" t="s">
        <v>141</v>
      </c>
      <c r="BM207" s="156" t="s">
        <v>1046</v>
      </c>
    </row>
    <row r="208" spans="1:65" s="2" customFormat="1" ht="16.5" customHeight="1">
      <c r="A208" s="26"/>
      <c r="B208" s="144"/>
      <c r="C208" s="158" t="s">
        <v>428</v>
      </c>
      <c r="D208" s="158" t="s">
        <v>304</v>
      </c>
      <c r="E208" s="159" t="s">
        <v>1047</v>
      </c>
      <c r="F208" s="160" t="s">
        <v>1048</v>
      </c>
      <c r="G208" s="161" t="s">
        <v>140</v>
      </c>
      <c r="H208" s="162">
        <v>11</v>
      </c>
      <c r="I208" s="162"/>
      <c r="J208" s="163">
        <f t="shared" si="30"/>
        <v>0</v>
      </c>
      <c r="K208" s="164"/>
      <c r="L208" s="165"/>
      <c r="M208" s="166" t="s">
        <v>1</v>
      </c>
      <c r="N208" s="167" t="s">
        <v>38</v>
      </c>
      <c r="O208" s="154">
        <v>0</v>
      </c>
      <c r="P208" s="154">
        <f t="shared" si="31"/>
        <v>0</v>
      </c>
      <c r="Q208" s="154">
        <v>8.0000000000000007E-5</v>
      </c>
      <c r="R208" s="154">
        <f t="shared" si="32"/>
        <v>8.8000000000000003E-4</v>
      </c>
      <c r="S208" s="154">
        <v>0</v>
      </c>
      <c r="T208" s="155">
        <f t="shared" si="3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56" t="s">
        <v>666</v>
      </c>
      <c r="AT208" s="156" t="s">
        <v>304</v>
      </c>
      <c r="AU208" s="156" t="s">
        <v>142</v>
      </c>
      <c r="AY208" s="14" t="s">
        <v>135</v>
      </c>
      <c r="BE208" s="157">
        <f t="shared" si="34"/>
        <v>0</v>
      </c>
      <c r="BF208" s="157">
        <f t="shared" si="35"/>
        <v>0</v>
      </c>
      <c r="BG208" s="157">
        <f t="shared" si="36"/>
        <v>0</v>
      </c>
      <c r="BH208" s="157">
        <f t="shared" si="37"/>
        <v>0</v>
      </c>
      <c r="BI208" s="157">
        <f t="shared" si="38"/>
        <v>0</v>
      </c>
      <c r="BJ208" s="14" t="s">
        <v>142</v>
      </c>
      <c r="BK208" s="157">
        <f t="shared" si="39"/>
        <v>0</v>
      </c>
      <c r="BL208" s="14" t="s">
        <v>666</v>
      </c>
      <c r="BM208" s="156" t="s">
        <v>1049</v>
      </c>
    </row>
    <row r="209" spans="1:65" s="2" customFormat="1" ht="16.5" customHeight="1">
      <c r="A209" s="26"/>
      <c r="B209" s="144"/>
      <c r="C209" s="145" t="s">
        <v>432</v>
      </c>
      <c r="D209" s="145" t="s">
        <v>137</v>
      </c>
      <c r="E209" s="146" t="s">
        <v>1050</v>
      </c>
      <c r="F209" s="147" t="s">
        <v>1051</v>
      </c>
      <c r="G209" s="148" t="s">
        <v>140</v>
      </c>
      <c r="H209" s="149">
        <v>1</v>
      </c>
      <c r="I209" s="149"/>
      <c r="J209" s="150">
        <f t="shared" si="30"/>
        <v>0</v>
      </c>
      <c r="K209" s="151"/>
      <c r="L209" s="27"/>
      <c r="M209" s="152" t="s">
        <v>1</v>
      </c>
      <c r="N209" s="153" t="s">
        <v>38</v>
      </c>
      <c r="O209" s="154">
        <v>0.22353999999999999</v>
      </c>
      <c r="P209" s="154">
        <f t="shared" si="31"/>
        <v>0.22353999999999999</v>
      </c>
      <c r="Q209" s="154">
        <v>1.0000000000000001E-5</v>
      </c>
      <c r="R209" s="154">
        <f t="shared" si="32"/>
        <v>1.0000000000000001E-5</v>
      </c>
      <c r="S209" s="154">
        <v>0</v>
      </c>
      <c r="T209" s="155">
        <f t="shared" si="3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56" t="s">
        <v>141</v>
      </c>
      <c r="AT209" s="156" t="s">
        <v>137</v>
      </c>
      <c r="AU209" s="156" t="s">
        <v>142</v>
      </c>
      <c r="AY209" s="14" t="s">
        <v>135</v>
      </c>
      <c r="BE209" s="157">
        <f t="shared" si="34"/>
        <v>0</v>
      </c>
      <c r="BF209" s="157">
        <f t="shared" si="35"/>
        <v>0</v>
      </c>
      <c r="BG209" s="157">
        <f t="shared" si="36"/>
        <v>0</v>
      </c>
      <c r="BH209" s="157">
        <f t="shared" si="37"/>
        <v>0</v>
      </c>
      <c r="BI209" s="157">
        <f t="shared" si="38"/>
        <v>0</v>
      </c>
      <c r="BJ209" s="14" t="s">
        <v>142</v>
      </c>
      <c r="BK209" s="157">
        <f t="shared" si="39"/>
        <v>0</v>
      </c>
      <c r="BL209" s="14" t="s">
        <v>141</v>
      </c>
      <c r="BM209" s="156" t="s">
        <v>1052</v>
      </c>
    </row>
    <row r="210" spans="1:65" s="2" customFormat="1" ht="16.5" customHeight="1">
      <c r="A210" s="26"/>
      <c r="B210" s="144"/>
      <c r="C210" s="158" t="s">
        <v>436</v>
      </c>
      <c r="D210" s="158" t="s">
        <v>304</v>
      </c>
      <c r="E210" s="159" t="s">
        <v>1053</v>
      </c>
      <c r="F210" s="160" t="s">
        <v>1054</v>
      </c>
      <c r="G210" s="161" t="s">
        <v>140</v>
      </c>
      <c r="H210" s="162">
        <v>1</v>
      </c>
      <c r="I210" s="162"/>
      <c r="J210" s="163">
        <f t="shared" si="30"/>
        <v>0</v>
      </c>
      <c r="K210" s="164"/>
      <c r="L210" s="165"/>
      <c r="M210" s="166" t="s">
        <v>1</v>
      </c>
      <c r="N210" s="167" t="s">
        <v>38</v>
      </c>
      <c r="O210" s="154">
        <v>0</v>
      </c>
      <c r="P210" s="154">
        <f t="shared" si="31"/>
        <v>0</v>
      </c>
      <c r="Q210" s="154">
        <v>8.9999999999999998E-4</v>
      </c>
      <c r="R210" s="154">
        <f t="shared" si="32"/>
        <v>8.9999999999999998E-4</v>
      </c>
      <c r="S210" s="154">
        <v>0</v>
      </c>
      <c r="T210" s="155">
        <f t="shared" si="3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56" t="s">
        <v>266</v>
      </c>
      <c r="AT210" s="156" t="s">
        <v>304</v>
      </c>
      <c r="AU210" s="156" t="s">
        <v>142</v>
      </c>
      <c r="AY210" s="14" t="s">
        <v>135</v>
      </c>
      <c r="BE210" s="157">
        <f t="shared" si="34"/>
        <v>0</v>
      </c>
      <c r="BF210" s="157">
        <f t="shared" si="35"/>
        <v>0</v>
      </c>
      <c r="BG210" s="157">
        <f t="shared" si="36"/>
        <v>0</v>
      </c>
      <c r="BH210" s="157">
        <f t="shared" si="37"/>
        <v>0</v>
      </c>
      <c r="BI210" s="157">
        <f t="shared" si="38"/>
        <v>0</v>
      </c>
      <c r="BJ210" s="14" t="s">
        <v>142</v>
      </c>
      <c r="BK210" s="157">
        <f t="shared" si="39"/>
        <v>0</v>
      </c>
      <c r="BL210" s="14" t="s">
        <v>141</v>
      </c>
      <c r="BM210" s="156" t="s">
        <v>1055</v>
      </c>
    </row>
    <row r="211" spans="1:65" s="2" customFormat="1" ht="24.15" customHeight="1">
      <c r="A211" s="26"/>
      <c r="B211" s="144"/>
      <c r="C211" s="145" t="s">
        <v>440</v>
      </c>
      <c r="D211" s="145" t="s">
        <v>137</v>
      </c>
      <c r="E211" s="146" t="s">
        <v>1056</v>
      </c>
      <c r="F211" s="147" t="s">
        <v>1057</v>
      </c>
      <c r="G211" s="148" t="s">
        <v>1058</v>
      </c>
      <c r="H211" s="149">
        <v>1</v>
      </c>
      <c r="I211" s="149"/>
      <c r="J211" s="150">
        <f t="shared" si="30"/>
        <v>0</v>
      </c>
      <c r="K211" s="151"/>
      <c r="L211" s="27"/>
      <c r="M211" s="152" t="s">
        <v>1</v>
      </c>
      <c r="N211" s="153" t="s">
        <v>38</v>
      </c>
      <c r="O211" s="154">
        <v>1.1348199999999999</v>
      </c>
      <c r="P211" s="154">
        <f t="shared" si="31"/>
        <v>1.1348199999999999</v>
      </c>
      <c r="Q211" s="154">
        <v>2.5999999999999998E-4</v>
      </c>
      <c r="R211" s="154">
        <f t="shared" si="32"/>
        <v>2.5999999999999998E-4</v>
      </c>
      <c r="S211" s="154">
        <v>0</v>
      </c>
      <c r="T211" s="155">
        <f t="shared" si="3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56" t="s">
        <v>141</v>
      </c>
      <c r="AT211" s="156" t="s">
        <v>137</v>
      </c>
      <c r="AU211" s="156" t="s">
        <v>142</v>
      </c>
      <c r="AY211" s="14" t="s">
        <v>135</v>
      </c>
      <c r="BE211" s="157">
        <f t="shared" si="34"/>
        <v>0</v>
      </c>
      <c r="BF211" s="157">
        <f t="shared" si="35"/>
        <v>0</v>
      </c>
      <c r="BG211" s="157">
        <f t="shared" si="36"/>
        <v>0</v>
      </c>
      <c r="BH211" s="157">
        <f t="shared" si="37"/>
        <v>0</v>
      </c>
      <c r="BI211" s="157">
        <f t="shared" si="38"/>
        <v>0</v>
      </c>
      <c r="BJ211" s="14" t="s">
        <v>142</v>
      </c>
      <c r="BK211" s="157">
        <f t="shared" si="39"/>
        <v>0</v>
      </c>
      <c r="BL211" s="14" t="s">
        <v>141</v>
      </c>
      <c r="BM211" s="156" t="s">
        <v>1059</v>
      </c>
    </row>
    <row r="212" spans="1:65" s="2" customFormat="1" ht="21.75" customHeight="1">
      <c r="A212" s="26"/>
      <c r="B212" s="144"/>
      <c r="C212" s="158" t="s">
        <v>444</v>
      </c>
      <c r="D212" s="158" t="s">
        <v>304</v>
      </c>
      <c r="E212" s="159" t="s">
        <v>1060</v>
      </c>
      <c r="F212" s="160" t="s">
        <v>1061</v>
      </c>
      <c r="G212" s="161" t="s">
        <v>140</v>
      </c>
      <c r="H212" s="162">
        <v>1</v>
      </c>
      <c r="I212" s="162"/>
      <c r="J212" s="163">
        <f t="shared" si="30"/>
        <v>0</v>
      </c>
      <c r="K212" s="164"/>
      <c r="L212" s="165"/>
      <c r="M212" s="166" t="s">
        <v>1</v>
      </c>
      <c r="N212" s="167" t="s">
        <v>38</v>
      </c>
      <c r="O212" s="154">
        <v>0</v>
      </c>
      <c r="P212" s="154">
        <f t="shared" si="31"/>
        <v>0</v>
      </c>
      <c r="Q212" s="154">
        <v>2.5000000000000001E-2</v>
      </c>
      <c r="R212" s="154">
        <f t="shared" si="32"/>
        <v>2.5000000000000001E-2</v>
      </c>
      <c r="S212" s="154">
        <v>0</v>
      </c>
      <c r="T212" s="155">
        <f t="shared" si="3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56" t="s">
        <v>266</v>
      </c>
      <c r="AT212" s="156" t="s">
        <v>304</v>
      </c>
      <c r="AU212" s="156" t="s">
        <v>142</v>
      </c>
      <c r="AY212" s="14" t="s">
        <v>135</v>
      </c>
      <c r="BE212" s="157">
        <f t="shared" si="34"/>
        <v>0</v>
      </c>
      <c r="BF212" s="157">
        <f t="shared" si="35"/>
        <v>0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4" t="s">
        <v>142</v>
      </c>
      <c r="BK212" s="157">
        <f t="shared" si="39"/>
        <v>0</v>
      </c>
      <c r="BL212" s="14" t="s">
        <v>141</v>
      </c>
      <c r="BM212" s="156" t="s">
        <v>1062</v>
      </c>
    </row>
    <row r="213" spans="1:65" s="2" customFormat="1" ht="21.75" customHeight="1">
      <c r="A213" s="26"/>
      <c r="B213" s="144"/>
      <c r="C213" s="145" t="s">
        <v>448</v>
      </c>
      <c r="D213" s="145" t="s">
        <v>137</v>
      </c>
      <c r="E213" s="146" t="s">
        <v>1063</v>
      </c>
      <c r="F213" s="147" t="s">
        <v>1064</v>
      </c>
      <c r="G213" s="148" t="s">
        <v>140</v>
      </c>
      <c r="H213" s="149">
        <v>1</v>
      </c>
      <c r="I213" s="149"/>
      <c r="J213" s="150">
        <f t="shared" si="30"/>
        <v>0</v>
      </c>
      <c r="K213" s="151"/>
      <c r="L213" s="27"/>
      <c r="M213" s="152" t="s">
        <v>1</v>
      </c>
      <c r="N213" s="153" t="s">
        <v>38</v>
      </c>
      <c r="O213" s="154">
        <v>0.25074999999999997</v>
      </c>
      <c r="P213" s="154">
        <f t="shared" si="31"/>
        <v>0.25074999999999997</v>
      </c>
      <c r="Q213" s="154">
        <v>0</v>
      </c>
      <c r="R213" s="154">
        <f t="shared" si="32"/>
        <v>0</v>
      </c>
      <c r="S213" s="154">
        <v>0</v>
      </c>
      <c r="T213" s="155">
        <f t="shared" si="3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56" t="s">
        <v>141</v>
      </c>
      <c r="AT213" s="156" t="s">
        <v>137</v>
      </c>
      <c r="AU213" s="156" t="s">
        <v>142</v>
      </c>
      <c r="AY213" s="14" t="s">
        <v>135</v>
      </c>
      <c r="BE213" s="157">
        <f t="shared" si="34"/>
        <v>0</v>
      </c>
      <c r="BF213" s="157">
        <f t="shared" si="35"/>
        <v>0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4" t="s">
        <v>142</v>
      </c>
      <c r="BK213" s="157">
        <f t="shared" si="39"/>
        <v>0</v>
      </c>
      <c r="BL213" s="14" t="s">
        <v>141</v>
      </c>
      <c r="BM213" s="156" t="s">
        <v>1065</v>
      </c>
    </row>
    <row r="214" spans="1:65" s="2" customFormat="1" ht="16.5" customHeight="1">
      <c r="A214" s="26"/>
      <c r="B214" s="144"/>
      <c r="C214" s="158" t="s">
        <v>452</v>
      </c>
      <c r="D214" s="158" t="s">
        <v>304</v>
      </c>
      <c r="E214" s="159" t="s">
        <v>1066</v>
      </c>
      <c r="F214" s="160" t="s">
        <v>1067</v>
      </c>
      <c r="G214" s="161" t="s">
        <v>140</v>
      </c>
      <c r="H214" s="162">
        <v>1</v>
      </c>
      <c r="I214" s="162"/>
      <c r="J214" s="163">
        <f t="shared" si="30"/>
        <v>0</v>
      </c>
      <c r="K214" s="164"/>
      <c r="L214" s="165"/>
      <c r="M214" s="166" t="s">
        <v>1</v>
      </c>
      <c r="N214" s="167" t="s">
        <v>38</v>
      </c>
      <c r="O214" s="154">
        <v>0</v>
      </c>
      <c r="P214" s="154">
        <f t="shared" si="31"/>
        <v>0</v>
      </c>
      <c r="Q214" s="154">
        <v>1.4499999999999999E-3</v>
      </c>
      <c r="R214" s="154">
        <f t="shared" si="32"/>
        <v>1.4499999999999999E-3</v>
      </c>
      <c r="S214" s="154">
        <v>0</v>
      </c>
      <c r="T214" s="155">
        <f t="shared" si="3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56" t="s">
        <v>266</v>
      </c>
      <c r="AT214" s="156" t="s">
        <v>304</v>
      </c>
      <c r="AU214" s="156" t="s">
        <v>142</v>
      </c>
      <c r="AY214" s="14" t="s">
        <v>135</v>
      </c>
      <c r="BE214" s="157">
        <f t="shared" si="34"/>
        <v>0</v>
      </c>
      <c r="BF214" s="157">
        <f t="shared" si="35"/>
        <v>0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4" t="s">
        <v>142</v>
      </c>
      <c r="BK214" s="157">
        <f t="shared" si="39"/>
        <v>0</v>
      </c>
      <c r="BL214" s="14" t="s">
        <v>141</v>
      </c>
      <c r="BM214" s="156" t="s">
        <v>1068</v>
      </c>
    </row>
    <row r="215" spans="1:65" s="2" customFormat="1" ht="24.15" customHeight="1">
      <c r="A215" s="26"/>
      <c r="B215" s="144"/>
      <c r="C215" s="145" t="s">
        <v>456</v>
      </c>
      <c r="D215" s="145" t="s">
        <v>137</v>
      </c>
      <c r="E215" s="146" t="s">
        <v>1069</v>
      </c>
      <c r="F215" s="147" t="s">
        <v>1070</v>
      </c>
      <c r="G215" s="148" t="s">
        <v>414</v>
      </c>
      <c r="H215" s="149">
        <v>98</v>
      </c>
      <c r="I215" s="149"/>
      <c r="J215" s="150">
        <f t="shared" si="30"/>
        <v>0</v>
      </c>
      <c r="K215" s="151"/>
      <c r="L215" s="27"/>
      <c r="M215" s="152" t="s">
        <v>1</v>
      </c>
      <c r="N215" s="153" t="s">
        <v>38</v>
      </c>
      <c r="O215" s="154">
        <v>0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56" t="s">
        <v>141</v>
      </c>
      <c r="AT215" s="156" t="s">
        <v>137</v>
      </c>
      <c r="AU215" s="156" t="s">
        <v>142</v>
      </c>
      <c r="AY215" s="14" t="s">
        <v>135</v>
      </c>
      <c r="BE215" s="157">
        <f t="shared" si="34"/>
        <v>0</v>
      </c>
      <c r="BF215" s="157">
        <f t="shared" si="35"/>
        <v>0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4" t="s">
        <v>142</v>
      </c>
      <c r="BK215" s="157">
        <f t="shared" si="39"/>
        <v>0</v>
      </c>
      <c r="BL215" s="14" t="s">
        <v>141</v>
      </c>
      <c r="BM215" s="156" t="s">
        <v>1071</v>
      </c>
    </row>
    <row r="216" spans="1:65" s="2" customFormat="1" ht="16.5" customHeight="1">
      <c r="A216" s="26"/>
      <c r="B216" s="144"/>
      <c r="C216" s="145" t="s">
        <v>460</v>
      </c>
      <c r="D216" s="145" t="s">
        <v>137</v>
      </c>
      <c r="E216" s="146" t="s">
        <v>1072</v>
      </c>
      <c r="F216" s="147" t="s">
        <v>1073</v>
      </c>
      <c r="G216" s="148" t="s">
        <v>414</v>
      </c>
      <c r="H216" s="149">
        <v>98</v>
      </c>
      <c r="I216" s="149"/>
      <c r="J216" s="150">
        <f t="shared" si="30"/>
        <v>0</v>
      </c>
      <c r="K216" s="151"/>
      <c r="L216" s="27"/>
      <c r="M216" s="152" t="s">
        <v>1</v>
      </c>
      <c r="N216" s="153" t="s">
        <v>38</v>
      </c>
      <c r="O216" s="154">
        <v>0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56" t="s">
        <v>141</v>
      </c>
      <c r="AT216" s="156" t="s">
        <v>137</v>
      </c>
      <c r="AU216" s="156" t="s">
        <v>142</v>
      </c>
      <c r="AY216" s="14" t="s">
        <v>135</v>
      </c>
      <c r="BE216" s="157">
        <f t="shared" si="34"/>
        <v>0</v>
      </c>
      <c r="BF216" s="157">
        <f t="shared" si="35"/>
        <v>0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4" t="s">
        <v>142</v>
      </c>
      <c r="BK216" s="157">
        <f t="shared" si="39"/>
        <v>0</v>
      </c>
      <c r="BL216" s="14" t="s">
        <v>141</v>
      </c>
      <c r="BM216" s="156" t="s">
        <v>1074</v>
      </c>
    </row>
    <row r="217" spans="1:65" s="2" customFormat="1" ht="24.15" customHeight="1">
      <c r="A217" s="26"/>
      <c r="B217" s="144"/>
      <c r="C217" s="145" t="s">
        <v>464</v>
      </c>
      <c r="D217" s="145" t="s">
        <v>137</v>
      </c>
      <c r="E217" s="146" t="s">
        <v>1075</v>
      </c>
      <c r="F217" s="147" t="s">
        <v>1076</v>
      </c>
      <c r="G217" s="148" t="s">
        <v>537</v>
      </c>
      <c r="H217" s="149">
        <v>38.758000000000003</v>
      </c>
      <c r="I217" s="149"/>
      <c r="J217" s="150">
        <f t="shared" si="30"/>
        <v>0</v>
      </c>
      <c r="K217" s="151"/>
      <c r="L217" s="27"/>
      <c r="M217" s="152" t="s">
        <v>1</v>
      </c>
      <c r="N217" s="153" t="s">
        <v>38</v>
      </c>
      <c r="O217" s="154">
        <v>0</v>
      </c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56" t="s">
        <v>141</v>
      </c>
      <c r="AT217" s="156" t="s">
        <v>137</v>
      </c>
      <c r="AU217" s="156" t="s">
        <v>142</v>
      </c>
      <c r="AY217" s="14" t="s">
        <v>135</v>
      </c>
      <c r="BE217" s="157">
        <f t="shared" si="34"/>
        <v>0</v>
      </c>
      <c r="BF217" s="157">
        <f t="shared" si="35"/>
        <v>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4" t="s">
        <v>142</v>
      </c>
      <c r="BK217" s="157">
        <f t="shared" si="39"/>
        <v>0</v>
      </c>
      <c r="BL217" s="14" t="s">
        <v>141</v>
      </c>
      <c r="BM217" s="156" t="s">
        <v>1077</v>
      </c>
    </row>
    <row r="218" spans="1:65" s="12" customFormat="1" ht="22.95" customHeight="1">
      <c r="B218" s="132"/>
      <c r="D218" s="133" t="s">
        <v>70</v>
      </c>
      <c r="E218" s="142" t="s">
        <v>1078</v>
      </c>
      <c r="F218" s="142" t="s">
        <v>1079</v>
      </c>
      <c r="J218" s="143">
        <f>BK218</f>
        <v>0</v>
      </c>
      <c r="L218" s="132"/>
      <c r="M218" s="136"/>
      <c r="N218" s="137"/>
      <c r="O218" s="137"/>
      <c r="P218" s="138">
        <f>SUM(P219:P250)</f>
        <v>31.735970000000002</v>
      </c>
      <c r="Q218" s="137"/>
      <c r="R218" s="138">
        <f>SUM(R219:R250)</f>
        <v>0.52159999999999995</v>
      </c>
      <c r="S218" s="137"/>
      <c r="T218" s="139">
        <f>SUM(T219:T250)</f>
        <v>0</v>
      </c>
      <c r="AR218" s="133" t="s">
        <v>142</v>
      </c>
      <c r="AT218" s="140" t="s">
        <v>70</v>
      </c>
      <c r="AU218" s="140" t="s">
        <v>79</v>
      </c>
      <c r="AY218" s="133" t="s">
        <v>135</v>
      </c>
      <c r="BK218" s="141">
        <f>SUM(BK219:BK250)</f>
        <v>0</v>
      </c>
    </row>
    <row r="219" spans="1:65" s="2" customFormat="1" ht="24.15" customHeight="1">
      <c r="A219" s="26"/>
      <c r="B219" s="144"/>
      <c r="C219" s="145" t="s">
        <v>468</v>
      </c>
      <c r="D219" s="145" t="s">
        <v>137</v>
      </c>
      <c r="E219" s="146" t="s">
        <v>1080</v>
      </c>
      <c r="F219" s="147" t="s">
        <v>1081</v>
      </c>
      <c r="G219" s="148" t="s">
        <v>140</v>
      </c>
      <c r="H219" s="149">
        <v>1</v>
      </c>
      <c r="I219" s="149"/>
      <c r="J219" s="150">
        <f t="shared" ref="J219:J250" si="40">ROUND(I219*H219,2)</f>
        <v>0</v>
      </c>
      <c r="K219" s="151"/>
      <c r="L219" s="27"/>
      <c r="M219" s="152" t="s">
        <v>1</v>
      </c>
      <c r="N219" s="153" t="s">
        <v>38</v>
      </c>
      <c r="O219" s="154">
        <v>0.92428999999999994</v>
      </c>
      <c r="P219" s="154">
        <f t="shared" ref="P219:P250" si="41">O219*H219</f>
        <v>0.92428999999999994</v>
      </c>
      <c r="Q219" s="154">
        <v>7.2999999999999996E-4</v>
      </c>
      <c r="R219" s="154">
        <f t="shared" ref="R219:R250" si="42">Q219*H219</f>
        <v>7.2999999999999996E-4</v>
      </c>
      <c r="S219" s="154">
        <v>0</v>
      </c>
      <c r="T219" s="155">
        <f t="shared" ref="T219:T250" si="4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56" t="s">
        <v>141</v>
      </c>
      <c r="AT219" s="156" t="s">
        <v>137</v>
      </c>
      <c r="AU219" s="156" t="s">
        <v>142</v>
      </c>
      <c r="AY219" s="14" t="s">
        <v>135</v>
      </c>
      <c r="BE219" s="157">
        <f t="shared" ref="BE219:BE250" si="44">IF(N219="základná",J219,0)</f>
        <v>0</v>
      </c>
      <c r="BF219" s="157">
        <f t="shared" ref="BF219:BF250" si="45">IF(N219="znížená",J219,0)</f>
        <v>0</v>
      </c>
      <c r="BG219" s="157">
        <f t="shared" ref="BG219:BG250" si="46">IF(N219="zákl. prenesená",J219,0)</f>
        <v>0</v>
      </c>
      <c r="BH219" s="157">
        <f t="shared" ref="BH219:BH250" si="47">IF(N219="zníž. prenesená",J219,0)</f>
        <v>0</v>
      </c>
      <c r="BI219" s="157">
        <f t="shared" ref="BI219:BI250" si="48">IF(N219="nulová",J219,0)</f>
        <v>0</v>
      </c>
      <c r="BJ219" s="14" t="s">
        <v>142</v>
      </c>
      <c r="BK219" s="157">
        <f t="shared" ref="BK219:BK250" si="49">ROUND(I219*H219,2)</f>
        <v>0</v>
      </c>
      <c r="BL219" s="14" t="s">
        <v>141</v>
      </c>
      <c r="BM219" s="156" t="s">
        <v>1082</v>
      </c>
    </row>
    <row r="220" spans="1:65" s="2" customFormat="1" ht="24.15" customHeight="1">
      <c r="A220" s="26"/>
      <c r="B220" s="144"/>
      <c r="C220" s="158" t="s">
        <v>472</v>
      </c>
      <c r="D220" s="158" t="s">
        <v>304</v>
      </c>
      <c r="E220" s="159" t="s">
        <v>1083</v>
      </c>
      <c r="F220" s="160" t="s">
        <v>1084</v>
      </c>
      <c r="G220" s="161" t="s">
        <v>140</v>
      </c>
      <c r="H220" s="162">
        <v>1</v>
      </c>
      <c r="I220" s="162"/>
      <c r="J220" s="163">
        <f t="shared" si="40"/>
        <v>0</v>
      </c>
      <c r="K220" s="164"/>
      <c r="L220" s="165"/>
      <c r="M220" s="166" t="s">
        <v>1</v>
      </c>
      <c r="N220" s="167" t="s">
        <v>38</v>
      </c>
      <c r="O220" s="154">
        <v>0</v>
      </c>
      <c r="P220" s="154">
        <f t="shared" si="41"/>
        <v>0</v>
      </c>
      <c r="Q220" s="154">
        <v>1.9300000000000001E-2</v>
      </c>
      <c r="R220" s="154">
        <f t="shared" si="42"/>
        <v>1.9300000000000001E-2</v>
      </c>
      <c r="S220" s="154">
        <v>0</v>
      </c>
      <c r="T220" s="155">
        <f t="shared" si="4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56" t="s">
        <v>266</v>
      </c>
      <c r="AT220" s="156" t="s">
        <v>304</v>
      </c>
      <c r="AU220" s="156" t="s">
        <v>142</v>
      </c>
      <c r="AY220" s="14" t="s">
        <v>135</v>
      </c>
      <c r="BE220" s="157">
        <f t="shared" si="44"/>
        <v>0</v>
      </c>
      <c r="BF220" s="157">
        <f t="shared" si="45"/>
        <v>0</v>
      </c>
      <c r="BG220" s="157">
        <f t="shared" si="46"/>
        <v>0</v>
      </c>
      <c r="BH220" s="157">
        <f t="shared" si="47"/>
        <v>0</v>
      </c>
      <c r="BI220" s="157">
        <f t="shared" si="48"/>
        <v>0</v>
      </c>
      <c r="BJ220" s="14" t="s">
        <v>142</v>
      </c>
      <c r="BK220" s="157">
        <f t="shared" si="49"/>
        <v>0</v>
      </c>
      <c r="BL220" s="14" t="s">
        <v>141</v>
      </c>
      <c r="BM220" s="156" t="s">
        <v>1085</v>
      </c>
    </row>
    <row r="221" spans="1:65" s="2" customFormat="1" ht="24.15" customHeight="1">
      <c r="A221" s="26"/>
      <c r="B221" s="144"/>
      <c r="C221" s="145" t="s">
        <v>476</v>
      </c>
      <c r="D221" s="145" t="s">
        <v>137</v>
      </c>
      <c r="E221" s="146" t="s">
        <v>1086</v>
      </c>
      <c r="F221" s="147" t="s">
        <v>1087</v>
      </c>
      <c r="G221" s="148" t="s">
        <v>140</v>
      </c>
      <c r="H221" s="149">
        <v>8</v>
      </c>
      <c r="I221" s="149"/>
      <c r="J221" s="150">
        <f t="shared" si="40"/>
        <v>0</v>
      </c>
      <c r="K221" s="151"/>
      <c r="L221" s="27"/>
      <c r="M221" s="152" t="s">
        <v>1</v>
      </c>
      <c r="N221" s="153" t="s">
        <v>38</v>
      </c>
      <c r="O221" s="154">
        <v>0.89170000000000005</v>
      </c>
      <c r="P221" s="154">
        <f t="shared" si="41"/>
        <v>7.1336000000000004</v>
      </c>
      <c r="Q221" s="154">
        <v>1.7000000000000001E-4</v>
      </c>
      <c r="R221" s="154">
        <f t="shared" si="42"/>
        <v>1.3600000000000001E-3</v>
      </c>
      <c r="S221" s="154">
        <v>0</v>
      </c>
      <c r="T221" s="155">
        <f t="shared" si="4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56" t="s">
        <v>141</v>
      </c>
      <c r="AT221" s="156" t="s">
        <v>137</v>
      </c>
      <c r="AU221" s="156" t="s">
        <v>142</v>
      </c>
      <c r="AY221" s="14" t="s">
        <v>135</v>
      </c>
      <c r="BE221" s="157">
        <f t="shared" si="44"/>
        <v>0</v>
      </c>
      <c r="BF221" s="157">
        <f t="shared" si="45"/>
        <v>0</v>
      </c>
      <c r="BG221" s="157">
        <f t="shared" si="46"/>
        <v>0</v>
      </c>
      <c r="BH221" s="157">
        <f t="shared" si="47"/>
        <v>0</v>
      </c>
      <c r="BI221" s="157">
        <f t="shared" si="48"/>
        <v>0</v>
      </c>
      <c r="BJ221" s="14" t="s">
        <v>142</v>
      </c>
      <c r="BK221" s="157">
        <f t="shared" si="49"/>
        <v>0</v>
      </c>
      <c r="BL221" s="14" t="s">
        <v>141</v>
      </c>
      <c r="BM221" s="156" t="s">
        <v>1088</v>
      </c>
    </row>
    <row r="222" spans="1:65" s="2" customFormat="1" ht="16.5" customHeight="1">
      <c r="A222" s="26"/>
      <c r="B222" s="144"/>
      <c r="C222" s="158" t="s">
        <v>482</v>
      </c>
      <c r="D222" s="158" t="s">
        <v>304</v>
      </c>
      <c r="E222" s="159" t="s">
        <v>1089</v>
      </c>
      <c r="F222" s="160" t="s">
        <v>1090</v>
      </c>
      <c r="G222" s="161" t="s">
        <v>140</v>
      </c>
      <c r="H222" s="162">
        <v>8</v>
      </c>
      <c r="I222" s="162"/>
      <c r="J222" s="163">
        <f t="shared" si="40"/>
        <v>0</v>
      </c>
      <c r="K222" s="164"/>
      <c r="L222" s="165"/>
      <c r="M222" s="166" t="s">
        <v>1</v>
      </c>
      <c r="N222" s="167" t="s">
        <v>38</v>
      </c>
      <c r="O222" s="154">
        <v>0</v>
      </c>
      <c r="P222" s="154">
        <f t="shared" si="41"/>
        <v>0</v>
      </c>
      <c r="Q222" s="154">
        <v>1.4500000000000001E-2</v>
      </c>
      <c r="R222" s="154">
        <f t="shared" si="42"/>
        <v>0.11600000000000001</v>
      </c>
      <c r="S222" s="154">
        <v>0</v>
      </c>
      <c r="T222" s="155">
        <f t="shared" si="4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56" t="s">
        <v>266</v>
      </c>
      <c r="AT222" s="156" t="s">
        <v>304</v>
      </c>
      <c r="AU222" s="156" t="s">
        <v>142</v>
      </c>
      <c r="AY222" s="14" t="s">
        <v>135</v>
      </c>
      <c r="BE222" s="157">
        <f t="shared" si="44"/>
        <v>0</v>
      </c>
      <c r="BF222" s="157">
        <f t="shared" si="45"/>
        <v>0</v>
      </c>
      <c r="BG222" s="157">
        <f t="shared" si="46"/>
        <v>0</v>
      </c>
      <c r="BH222" s="157">
        <f t="shared" si="47"/>
        <v>0</v>
      </c>
      <c r="BI222" s="157">
        <f t="shared" si="48"/>
        <v>0</v>
      </c>
      <c r="BJ222" s="14" t="s">
        <v>142</v>
      </c>
      <c r="BK222" s="157">
        <f t="shared" si="49"/>
        <v>0</v>
      </c>
      <c r="BL222" s="14" t="s">
        <v>141</v>
      </c>
      <c r="BM222" s="156" t="s">
        <v>1091</v>
      </c>
    </row>
    <row r="223" spans="1:65" s="2" customFormat="1" ht="16.5" customHeight="1">
      <c r="A223" s="26"/>
      <c r="B223" s="144"/>
      <c r="C223" s="145" t="s">
        <v>490</v>
      </c>
      <c r="D223" s="145" t="s">
        <v>137</v>
      </c>
      <c r="E223" s="146" t="s">
        <v>1092</v>
      </c>
      <c r="F223" s="147" t="s">
        <v>1093</v>
      </c>
      <c r="G223" s="148" t="s">
        <v>140</v>
      </c>
      <c r="H223" s="149">
        <v>8</v>
      </c>
      <c r="I223" s="149"/>
      <c r="J223" s="150">
        <f t="shared" si="40"/>
        <v>0</v>
      </c>
      <c r="K223" s="151"/>
      <c r="L223" s="27"/>
      <c r="M223" s="152" t="s">
        <v>1</v>
      </c>
      <c r="N223" s="153" t="s">
        <v>38</v>
      </c>
      <c r="O223" s="154">
        <v>0.23685</v>
      </c>
      <c r="P223" s="154">
        <f t="shared" si="41"/>
        <v>1.8948</v>
      </c>
      <c r="Q223" s="154">
        <v>0</v>
      </c>
      <c r="R223" s="154">
        <f t="shared" si="42"/>
        <v>0</v>
      </c>
      <c r="S223" s="154">
        <v>0</v>
      </c>
      <c r="T223" s="155">
        <f t="shared" si="4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56" t="s">
        <v>141</v>
      </c>
      <c r="AT223" s="156" t="s">
        <v>137</v>
      </c>
      <c r="AU223" s="156" t="s">
        <v>142</v>
      </c>
      <c r="AY223" s="14" t="s">
        <v>135</v>
      </c>
      <c r="BE223" s="157">
        <f t="shared" si="44"/>
        <v>0</v>
      </c>
      <c r="BF223" s="157">
        <f t="shared" si="45"/>
        <v>0</v>
      </c>
      <c r="BG223" s="157">
        <f t="shared" si="46"/>
        <v>0</v>
      </c>
      <c r="BH223" s="157">
        <f t="shared" si="47"/>
        <v>0</v>
      </c>
      <c r="BI223" s="157">
        <f t="shared" si="48"/>
        <v>0</v>
      </c>
      <c r="BJ223" s="14" t="s">
        <v>142</v>
      </c>
      <c r="BK223" s="157">
        <f t="shared" si="49"/>
        <v>0</v>
      </c>
      <c r="BL223" s="14" t="s">
        <v>141</v>
      </c>
      <c r="BM223" s="156" t="s">
        <v>1094</v>
      </c>
    </row>
    <row r="224" spans="1:65" s="2" customFormat="1" ht="24.15" customHeight="1">
      <c r="A224" s="26"/>
      <c r="B224" s="144"/>
      <c r="C224" s="158" t="s">
        <v>494</v>
      </c>
      <c r="D224" s="158" t="s">
        <v>304</v>
      </c>
      <c r="E224" s="159" t="s">
        <v>1095</v>
      </c>
      <c r="F224" s="160" t="s">
        <v>1096</v>
      </c>
      <c r="G224" s="161" t="s">
        <v>140</v>
      </c>
      <c r="H224" s="162">
        <v>8</v>
      </c>
      <c r="I224" s="162"/>
      <c r="J224" s="163">
        <f t="shared" si="40"/>
        <v>0</v>
      </c>
      <c r="K224" s="164"/>
      <c r="L224" s="165"/>
      <c r="M224" s="166" t="s">
        <v>1</v>
      </c>
      <c r="N224" s="167" t="s">
        <v>38</v>
      </c>
      <c r="O224" s="154">
        <v>0</v>
      </c>
      <c r="P224" s="154">
        <f t="shared" si="41"/>
        <v>0</v>
      </c>
      <c r="Q224" s="154">
        <v>1.47E-2</v>
      </c>
      <c r="R224" s="154">
        <f t="shared" si="42"/>
        <v>0.1176</v>
      </c>
      <c r="S224" s="154">
        <v>0</v>
      </c>
      <c r="T224" s="155">
        <f t="shared" si="4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56" t="s">
        <v>266</v>
      </c>
      <c r="AT224" s="156" t="s">
        <v>304</v>
      </c>
      <c r="AU224" s="156" t="s">
        <v>142</v>
      </c>
      <c r="AY224" s="14" t="s">
        <v>135</v>
      </c>
      <c r="BE224" s="157">
        <f t="shared" si="44"/>
        <v>0</v>
      </c>
      <c r="BF224" s="157">
        <f t="shared" si="45"/>
        <v>0</v>
      </c>
      <c r="BG224" s="157">
        <f t="shared" si="46"/>
        <v>0</v>
      </c>
      <c r="BH224" s="157">
        <f t="shared" si="47"/>
        <v>0</v>
      </c>
      <c r="BI224" s="157">
        <f t="shared" si="48"/>
        <v>0</v>
      </c>
      <c r="BJ224" s="14" t="s">
        <v>142</v>
      </c>
      <c r="BK224" s="157">
        <f t="shared" si="49"/>
        <v>0</v>
      </c>
      <c r="BL224" s="14" t="s">
        <v>141</v>
      </c>
      <c r="BM224" s="156" t="s">
        <v>1097</v>
      </c>
    </row>
    <row r="225" spans="1:65" s="2" customFormat="1" ht="24.15" customHeight="1">
      <c r="A225" s="26"/>
      <c r="B225" s="144"/>
      <c r="C225" s="145" t="s">
        <v>498</v>
      </c>
      <c r="D225" s="145" t="s">
        <v>137</v>
      </c>
      <c r="E225" s="146" t="s">
        <v>1098</v>
      </c>
      <c r="F225" s="147" t="s">
        <v>1099</v>
      </c>
      <c r="G225" s="148" t="s">
        <v>140</v>
      </c>
      <c r="H225" s="149">
        <v>1</v>
      </c>
      <c r="I225" s="149"/>
      <c r="J225" s="150">
        <f t="shared" si="40"/>
        <v>0</v>
      </c>
      <c r="K225" s="151"/>
      <c r="L225" s="27"/>
      <c r="M225" s="152" t="s">
        <v>1</v>
      </c>
      <c r="N225" s="153" t="s">
        <v>38</v>
      </c>
      <c r="O225" s="154">
        <v>1.20068</v>
      </c>
      <c r="P225" s="154">
        <f t="shared" si="41"/>
        <v>1.20068</v>
      </c>
      <c r="Q225" s="154">
        <v>2.3E-3</v>
      </c>
      <c r="R225" s="154">
        <f t="shared" si="42"/>
        <v>2.3E-3</v>
      </c>
      <c r="S225" s="154">
        <v>0</v>
      </c>
      <c r="T225" s="155">
        <f t="shared" si="4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56" t="s">
        <v>141</v>
      </c>
      <c r="AT225" s="156" t="s">
        <v>137</v>
      </c>
      <c r="AU225" s="156" t="s">
        <v>142</v>
      </c>
      <c r="AY225" s="14" t="s">
        <v>135</v>
      </c>
      <c r="BE225" s="157">
        <f t="shared" si="44"/>
        <v>0</v>
      </c>
      <c r="BF225" s="157">
        <f t="shared" si="45"/>
        <v>0</v>
      </c>
      <c r="BG225" s="157">
        <f t="shared" si="46"/>
        <v>0</v>
      </c>
      <c r="BH225" s="157">
        <f t="shared" si="47"/>
        <v>0</v>
      </c>
      <c r="BI225" s="157">
        <f t="shared" si="48"/>
        <v>0</v>
      </c>
      <c r="BJ225" s="14" t="s">
        <v>142</v>
      </c>
      <c r="BK225" s="157">
        <f t="shared" si="49"/>
        <v>0</v>
      </c>
      <c r="BL225" s="14" t="s">
        <v>141</v>
      </c>
      <c r="BM225" s="156" t="s">
        <v>1100</v>
      </c>
    </row>
    <row r="226" spans="1:65" s="2" customFormat="1" ht="16.5" customHeight="1">
      <c r="A226" s="26"/>
      <c r="B226" s="144"/>
      <c r="C226" s="158" t="s">
        <v>502</v>
      </c>
      <c r="D226" s="158" t="s">
        <v>304</v>
      </c>
      <c r="E226" s="159" t="s">
        <v>1101</v>
      </c>
      <c r="F226" s="160" t="s">
        <v>1102</v>
      </c>
      <c r="G226" s="161" t="s">
        <v>140</v>
      </c>
      <c r="H226" s="162">
        <v>1</v>
      </c>
      <c r="I226" s="162"/>
      <c r="J226" s="163">
        <f t="shared" si="40"/>
        <v>0</v>
      </c>
      <c r="K226" s="164"/>
      <c r="L226" s="165"/>
      <c r="M226" s="166" t="s">
        <v>1</v>
      </c>
      <c r="N226" s="167" t="s">
        <v>38</v>
      </c>
      <c r="O226" s="154">
        <v>0</v>
      </c>
      <c r="P226" s="154">
        <f t="shared" si="41"/>
        <v>0</v>
      </c>
      <c r="Q226" s="154">
        <v>1.41E-2</v>
      </c>
      <c r="R226" s="154">
        <f t="shared" si="42"/>
        <v>1.41E-2</v>
      </c>
      <c r="S226" s="154">
        <v>0</v>
      </c>
      <c r="T226" s="155">
        <f t="shared" si="4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56" t="s">
        <v>266</v>
      </c>
      <c r="AT226" s="156" t="s">
        <v>304</v>
      </c>
      <c r="AU226" s="156" t="s">
        <v>142</v>
      </c>
      <c r="AY226" s="14" t="s">
        <v>135</v>
      </c>
      <c r="BE226" s="157">
        <f t="shared" si="44"/>
        <v>0</v>
      </c>
      <c r="BF226" s="157">
        <f t="shared" si="45"/>
        <v>0</v>
      </c>
      <c r="BG226" s="157">
        <f t="shared" si="46"/>
        <v>0</v>
      </c>
      <c r="BH226" s="157">
        <f t="shared" si="47"/>
        <v>0</v>
      </c>
      <c r="BI226" s="157">
        <f t="shared" si="48"/>
        <v>0</v>
      </c>
      <c r="BJ226" s="14" t="s">
        <v>142</v>
      </c>
      <c r="BK226" s="157">
        <f t="shared" si="49"/>
        <v>0</v>
      </c>
      <c r="BL226" s="14" t="s">
        <v>141</v>
      </c>
      <c r="BM226" s="156" t="s">
        <v>1103</v>
      </c>
    </row>
    <row r="227" spans="1:65" s="2" customFormat="1" ht="24.15" customHeight="1">
      <c r="A227" s="26"/>
      <c r="B227" s="144"/>
      <c r="C227" s="145" t="s">
        <v>506</v>
      </c>
      <c r="D227" s="145" t="s">
        <v>137</v>
      </c>
      <c r="E227" s="146" t="s">
        <v>1104</v>
      </c>
      <c r="F227" s="147" t="s">
        <v>1105</v>
      </c>
      <c r="G227" s="148" t="s">
        <v>140</v>
      </c>
      <c r="H227" s="149">
        <v>8</v>
      </c>
      <c r="I227" s="149"/>
      <c r="J227" s="150">
        <f t="shared" si="40"/>
        <v>0</v>
      </c>
      <c r="K227" s="151"/>
      <c r="L227" s="27"/>
      <c r="M227" s="152" t="s">
        <v>1</v>
      </c>
      <c r="N227" s="153" t="s">
        <v>38</v>
      </c>
      <c r="O227" s="154">
        <v>0.90990000000000004</v>
      </c>
      <c r="P227" s="154">
        <f t="shared" si="41"/>
        <v>7.2792000000000003</v>
      </c>
      <c r="Q227" s="154">
        <v>1.7000000000000001E-4</v>
      </c>
      <c r="R227" s="154">
        <f t="shared" si="42"/>
        <v>1.3600000000000001E-3</v>
      </c>
      <c r="S227" s="154">
        <v>0</v>
      </c>
      <c r="T227" s="155">
        <f t="shared" si="4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56" t="s">
        <v>141</v>
      </c>
      <c r="AT227" s="156" t="s">
        <v>137</v>
      </c>
      <c r="AU227" s="156" t="s">
        <v>142</v>
      </c>
      <c r="AY227" s="14" t="s">
        <v>135</v>
      </c>
      <c r="BE227" s="157">
        <f t="shared" si="44"/>
        <v>0</v>
      </c>
      <c r="BF227" s="157">
        <f t="shared" si="45"/>
        <v>0</v>
      </c>
      <c r="BG227" s="157">
        <f t="shared" si="46"/>
        <v>0</v>
      </c>
      <c r="BH227" s="157">
        <f t="shared" si="47"/>
        <v>0</v>
      </c>
      <c r="BI227" s="157">
        <f t="shared" si="48"/>
        <v>0</v>
      </c>
      <c r="BJ227" s="14" t="s">
        <v>142</v>
      </c>
      <c r="BK227" s="157">
        <f t="shared" si="49"/>
        <v>0</v>
      </c>
      <c r="BL227" s="14" t="s">
        <v>141</v>
      </c>
      <c r="BM227" s="156" t="s">
        <v>1106</v>
      </c>
    </row>
    <row r="228" spans="1:65" s="2" customFormat="1" ht="16.5" customHeight="1">
      <c r="A228" s="26"/>
      <c r="B228" s="144"/>
      <c r="C228" s="158" t="s">
        <v>510</v>
      </c>
      <c r="D228" s="158" t="s">
        <v>304</v>
      </c>
      <c r="E228" s="159" t="s">
        <v>1107</v>
      </c>
      <c r="F228" s="160" t="s">
        <v>1108</v>
      </c>
      <c r="G228" s="161" t="s">
        <v>140</v>
      </c>
      <c r="H228" s="162">
        <v>8</v>
      </c>
      <c r="I228" s="162"/>
      <c r="J228" s="163">
        <f t="shared" si="40"/>
        <v>0</v>
      </c>
      <c r="K228" s="164"/>
      <c r="L228" s="165"/>
      <c r="M228" s="166" t="s">
        <v>1</v>
      </c>
      <c r="N228" s="167" t="s">
        <v>38</v>
      </c>
      <c r="O228" s="154">
        <v>0</v>
      </c>
      <c r="P228" s="154">
        <f t="shared" si="41"/>
        <v>0</v>
      </c>
      <c r="Q228" s="154">
        <v>9.4999999999999998E-3</v>
      </c>
      <c r="R228" s="154">
        <f t="shared" si="42"/>
        <v>7.5999999999999998E-2</v>
      </c>
      <c r="S228" s="154">
        <v>0</v>
      </c>
      <c r="T228" s="155">
        <f t="shared" si="43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56" t="s">
        <v>266</v>
      </c>
      <c r="AT228" s="156" t="s">
        <v>304</v>
      </c>
      <c r="AU228" s="156" t="s">
        <v>142</v>
      </c>
      <c r="AY228" s="14" t="s">
        <v>135</v>
      </c>
      <c r="BE228" s="157">
        <f t="shared" si="44"/>
        <v>0</v>
      </c>
      <c r="BF228" s="157">
        <f t="shared" si="45"/>
        <v>0</v>
      </c>
      <c r="BG228" s="157">
        <f t="shared" si="46"/>
        <v>0</v>
      </c>
      <c r="BH228" s="157">
        <f t="shared" si="47"/>
        <v>0</v>
      </c>
      <c r="BI228" s="157">
        <f t="shared" si="48"/>
        <v>0</v>
      </c>
      <c r="BJ228" s="14" t="s">
        <v>142</v>
      </c>
      <c r="BK228" s="157">
        <f t="shared" si="49"/>
        <v>0</v>
      </c>
      <c r="BL228" s="14" t="s">
        <v>141</v>
      </c>
      <c r="BM228" s="156" t="s">
        <v>1109</v>
      </c>
    </row>
    <row r="229" spans="1:65" s="2" customFormat="1" ht="16.5" customHeight="1">
      <c r="A229" s="26"/>
      <c r="B229" s="144"/>
      <c r="C229" s="145" t="s">
        <v>514</v>
      </c>
      <c r="D229" s="145" t="s">
        <v>137</v>
      </c>
      <c r="E229" s="146" t="s">
        <v>1110</v>
      </c>
      <c r="F229" s="147" t="s">
        <v>1111</v>
      </c>
      <c r="G229" s="148" t="s">
        <v>140</v>
      </c>
      <c r="H229" s="149">
        <v>8</v>
      </c>
      <c r="I229" s="149"/>
      <c r="J229" s="150">
        <f t="shared" si="40"/>
        <v>0</v>
      </c>
      <c r="K229" s="151"/>
      <c r="L229" s="27"/>
      <c r="M229" s="152" t="s">
        <v>1</v>
      </c>
      <c r="N229" s="153" t="s">
        <v>38</v>
      </c>
      <c r="O229" s="154">
        <v>0.12504999999999999</v>
      </c>
      <c r="P229" s="154">
        <f t="shared" si="41"/>
        <v>1.0004</v>
      </c>
      <c r="Q229" s="154">
        <v>0</v>
      </c>
      <c r="R229" s="154">
        <f t="shared" si="42"/>
        <v>0</v>
      </c>
      <c r="S229" s="154">
        <v>0</v>
      </c>
      <c r="T229" s="155">
        <f t="shared" si="43"/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56" t="s">
        <v>141</v>
      </c>
      <c r="AT229" s="156" t="s">
        <v>137</v>
      </c>
      <c r="AU229" s="156" t="s">
        <v>142</v>
      </c>
      <c r="AY229" s="14" t="s">
        <v>135</v>
      </c>
      <c r="BE229" s="157">
        <f t="shared" si="44"/>
        <v>0</v>
      </c>
      <c r="BF229" s="157">
        <f t="shared" si="45"/>
        <v>0</v>
      </c>
      <c r="BG229" s="157">
        <f t="shared" si="46"/>
        <v>0</v>
      </c>
      <c r="BH229" s="157">
        <f t="shared" si="47"/>
        <v>0</v>
      </c>
      <c r="BI229" s="157">
        <f t="shared" si="48"/>
        <v>0</v>
      </c>
      <c r="BJ229" s="14" t="s">
        <v>142</v>
      </c>
      <c r="BK229" s="157">
        <f t="shared" si="49"/>
        <v>0</v>
      </c>
      <c r="BL229" s="14" t="s">
        <v>141</v>
      </c>
      <c r="BM229" s="156" t="s">
        <v>1112</v>
      </c>
    </row>
    <row r="230" spans="1:65" s="2" customFormat="1" ht="16.5" customHeight="1">
      <c r="A230" s="26"/>
      <c r="B230" s="144"/>
      <c r="C230" s="158" t="s">
        <v>518</v>
      </c>
      <c r="D230" s="158" t="s">
        <v>304</v>
      </c>
      <c r="E230" s="159" t="s">
        <v>1113</v>
      </c>
      <c r="F230" s="160" t="s">
        <v>1114</v>
      </c>
      <c r="G230" s="161" t="s">
        <v>140</v>
      </c>
      <c r="H230" s="162">
        <v>8</v>
      </c>
      <c r="I230" s="162"/>
      <c r="J230" s="163">
        <f t="shared" si="40"/>
        <v>0</v>
      </c>
      <c r="K230" s="164"/>
      <c r="L230" s="165"/>
      <c r="M230" s="166" t="s">
        <v>1</v>
      </c>
      <c r="N230" s="167" t="s">
        <v>38</v>
      </c>
      <c r="O230" s="154">
        <v>0</v>
      </c>
      <c r="P230" s="154">
        <f t="shared" si="41"/>
        <v>0</v>
      </c>
      <c r="Q230" s="154">
        <v>9.4000000000000004E-3</v>
      </c>
      <c r="R230" s="154">
        <f t="shared" si="42"/>
        <v>7.5200000000000003E-2</v>
      </c>
      <c r="S230" s="154">
        <v>0</v>
      </c>
      <c r="T230" s="155">
        <f t="shared" si="43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56" t="s">
        <v>266</v>
      </c>
      <c r="AT230" s="156" t="s">
        <v>304</v>
      </c>
      <c r="AU230" s="156" t="s">
        <v>142</v>
      </c>
      <c r="AY230" s="14" t="s">
        <v>135</v>
      </c>
      <c r="BE230" s="157">
        <f t="shared" si="44"/>
        <v>0</v>
      </c>
      <c r="BF230" s="157">
        <f t="shared" si="45"/>
        <v>0</v>
      </c>
      <c r="BG230" s="157">
        <f t="shared" si="46"/>
        <v>0</v>
      </c>
      <c r="BH230" s="157">
        <f t="shared" si="47"/>
        <v>0</v>
      </c>
      <c r="BI230" s="157">
        <f t="shared" si="48"/>
        <v>0</v>
      </c>
      <c r="BJ230" s="14" t="s">
        <v>142</v>
      </c>
      <c r="BK230" s="157">
        <f t="shared" si="49"/>
        <v>0</v>
      </c>
      <c r="BL230" s="14" t="s">
        <v>141</v>
      </c>
      <c r="BM230" s="156" t="s">
        <v>1115</v>
      </c>
    </row>
    <row r="231" spans="1:65" s="2" customFormat="1" ht="24.15" customHeight="1">
      <c r="A231" s="26"/>
      <c r="B231" s="144"/>
      <c r="C231" s="145" t="s">
        <v>522</v>
      </c>
      <c r="D231" s="145" t="s">
        <v>137</v>
      </c>
      <c r="E231" s="146" t="s">
        <v>1116</v>
      </c>
      <c r="F231" s="147" t="s">
        <v>1117</v>
      </c>
      <c r="G231" s="148" t="s">
        <v>140</v>
      </c>
      <c r="H231" s="149">
        <v>1</v>
      </c>
      <c r="I231" s="149"/>
      <c r="J231" s="150">
        <f t="shared" si="40"/>
        <v>0</v>
      </c>
      <c r="K231" s="151"/>
      <c r="L231" s="27"/>
      <c r="M231" s="152" t="s">
        <v>1</v>
      </c>
      <c r="N231" s="153" t="s">
        <v>38</v>
      </c>
      <c r="O231" s="154">
        <v>2.3590200000000001</v>
      </c>
      <c r="P231" s="154">
        <f t="shared" si="41"/>
        <v>2.3590200000000001</v>
      </c>
      <c r="Q231" s="154">
        <v>4.8000000000000001E-4</v>
      </c>
      <c r="R231" s="154">
        <f t="shared" si="42"/>
        <v>4.8000000000000001E-4</v>
      </c>
      <c r="S231" s="154">
        <v>0</v>
      </c>
      <c r="T231" s="155">
        <f t="shared" si="43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56" t="s">
        <v>141</v>
      </c>
      <c r="AT231" s="156" t="s">
        <v>137</v>
      </c>
      <c r="AU231" s="156" t="s">
        <v>142</v>
      </c>
      <c r="AY231" s="14" t="s">
        <v>135</v>
      </c>
      <c r="BE231" s="157">
        <f t="shared" si="44"/>
        <v>0</v>
      </c>
      <c r="BF231" s="157">
        <f t="shared" si="45"/>
        <v>0</v>
      </c>
      <c r="BG231" s="157">
        <f t="shared" si="46"/>
        <v>0</v>
      </c>
      <c r="BH231" s="157">
        <f t="shared" si="47"/>
        <v>0</v>
      </c>
      <c r="BI231" s="157">
        <f t="shared" si="48"/>
        <v>0</v>
      </c>
      <c r="BJ231" s="14" t="s">
        <v>142</v>
      </c>
      <c r="BK231" s="157">
        <f t="shared" si="49"/>
        <v>0</v>
      </c>
      <c r="BL231" s="14" t="s">
        <v>141</v>
      </c>
      <c r="BM231" s="156" t="s">
        <v>1118</v>
      </c>
    </row>
    <row r="232" spans="1:65" s="2" customFormat="1" ht="24.15" customHeight="1">
      <c r="A232" s="26"/>
      <c r="B232" s="144"/>
      <c r="C232" s="158" t="s">
        <v>526</v>
      </c>
      <c r="D232" s="158" t="s">
        <v>304</v>
      </c>
      <c r="E232" s="159" t="s">
        <v>1119</v>
      </c>
      <c r="F232" s="160" t="s">
        <v>1120</v>
      </c>
      <c r="G232" s="161" t="s">
        <v>140</v>
      </c>
      <c r="H232" s="162">
        <v>1</v>
      </c>
      <c r="I232" s="162"/>
      <c r="J232" s="163">
        <f t="shared" si="40"/>
        <v>0</v>
      </c>
      <c r="K232" s="164"/>
      <c r="L232" s="165"/>
      <c r="M232" s="166" t="s">
        <v>1</v>
      </c>
      <c r="N232" s="167" t="s">
        <v>38</v>
      </c>
      <c r="O232" s="154">
        <v>0</v>
      </c>
      <c r="P232" s="154">
        <f t="shared" si="41"/>
        <v>0</v>
      </c>
      <c r="Q232" s="154">
        <v>1.2E-2</v>
      </c>
      <c r="R232" s="154">
        <f t="shared" si="42"/>
        <v>1.2E-2</v>
      </c>
      <c r="S232" s="154">
        <v>0</v>
      </c>
      <c r="T232" s="155">
        <f t="shared" si="43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56" t="s">
        <v>266</v>
      </c>
      <c r="AT232" s="156" t="s">
        <v>304</v>
      </c>
      <c r="AU232" s="156" t="s">
        <v>142</v>
      </c>
      <c r="AY232" s="14" t="s">
        <v>135</v>
      </c>
      <c r="BE232" s="157">
        <f t="shared" si="44"/>
        <v>0</v>
      </c>
      <c r="BF232" s="157">
        <f t="shared" si="45"/>
        <v>0</v>
      </c>
      <c r="BG232" s="157">
        <f t="shared" si="46"/>
        <v>0</v>
      </c>
      <c r="BH232" s="157">
        <f t="shared" si="47"/>
        <v>0</v>
      </c>
      <c r="BI232" s="157">
        <f t="shared" si="48"/>
        <v>0</v>
      </c>
      <c r="BJ232" s="14" t="s">
        <v>142</v>
      </c>
      <c r="BK232" s="157">
        <f t="shared" si="49"/>
        <v>0</v>
      </c>
      <c r="BL232" s="14" t="s">
        <v>141</v>
      </c>
      <c r="BM232" s="156" t="s">
        <v>1121</v>
      </c>
    </row>
    <row r="233" spans="1:65" s="2" customFormat="1" ht="16.5" customHeight="1">
      <c r="A233" s="26"/>
      <c r="B233" s="144"/>
      <c r="C233" s="145" t="s">
        <v>530</v>
      </c>
      <c r="D233" s="145" t="s">
        <v>137</v>
      </c>
      <c r="E233" s="146" t="s">
        <v>1122</v>
      </c>
      <c r="F233" s="147" t="s">
        <v>1123</v>
      </c>
      <c r="G233" s="148" t="s">
        <v>140</v>
      </c>
      <c r="H233" s="149">
        <v>9</v>
      </c>
      <c r="I233" s="149"/>
      <c r="J233" s="150">
        <f t="shared" si="40"/>
        <v>0</v>
      </c>
      <c r="K233" s="151"/>
      <c r="L233" s="27"/>
      <c r="M233" s="152" t="s">
        <v>1</v>
      </c>
      <c r="N233" s="153" t="s">
        <v>38</v>
      </c>
      <c r="O233" s="154">
        <v>0.13436999999999999</v>
      </c>
      <c r="P233" s="154">
        <f t="shared" si="41"/>
        <v>1.20933</v>
      </c>
      <c r="Q233" s="154">
        <v>0</v>
      </c>
      <c r="R233" s="154">
        <f t="shared" si="42"/>
        <v>0</v>
      </c>
      <c r="S233" s="154">
        <v>0</v>
      </c>
      <c r="T233" s="155">
        <f t="shared" si="43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56" t="s">
        <v>141</v>
      </c>
      <c r="AT233" s="156" t="s">
        <v>137</v>
      </c>
      <c r="AU233" s="156" t="s">
        <v>142</v>
      </c>
      <c r="AY233" s="14" t="s">
        <v>135</v>
      </c>
      <c r="BE233" s="157">
        <f t="shared" si="44"/>
        <v>0</v>
      </c>
      <c r="BF233" s="157">
        <f t="shared" si="45"/>
        <v>0</v>
      </c>
      <c r="BG233" s="157">
        <f t="shared" si="46"/>
        <v>0</v>
      </c>
      <c r="BH233" s="157">
        <f t="shared" si="47"/>
        <v>0</v>
      </c>
      <c r="BI233" s="157">
        <f t="shared" si="48"/>
        <v>0</v>
      </c>
      <c r="BJ233" s="14" t="s">
        <v>142</v>
      </c>
      <c r="BK233" s="157">
        <f t="shared" si="49"/>
        <v>0</v>
      </c>
      <c r="BL233" s="14" t="s">
        <v>141</v>
      </c>
      <c r="BM233" s="156" t="s">
        <v>1124</v>
      </c>
    </row>
    <row r="234" spans="1:65" s="2" customFormat="1" ht="16.5" customHeight="1">
      <c r="A234" s="26"/>
      <c r="B234" s="144"/>
      <c r="C234" s="158" t="s">
        <v>534</v>
      </c>
      <c r="D234" s="158" t="s">
        <v>304</v>
      </c>
      <c r="E234" s="159" t="s">
        <v>1125</v>
      </c>
      <c r="F234" s="160" t="s">
        <v>1126</v>
      </c>
      <c r="G234" s="161" t="s">
        <v>140</v>
      </c>
      <c r="H234" s="162">
        <v>1</v>
      </c>
      <c r="I234" s="162"/>
      <c r="J234" s="163">
        <f t="shared" si="40"/>
        <v>0</v>
      </c>
      <c r="K234" s="164"/>
      <c r="L234" s="165"/>
      <c r="M234" s="166" t="s">
        <v>1</v>
      </c>
      <c r="N234" s="167" t="s">
        <v>38</v>
      </c>
      <c r="O234" s="154">
        <v>0</v>
      </c>
      <c r="P234" s="154">
        <f t="shared" si="41"/>
        <v>0</v>
      </c>
      <c r="Q234" s="154">
        <v>2E-3</v>
      </c>
      <c r="R234" s="154">
        <f t="shared" si="42"/>
        <v>2E-3</v>
      </c>
      <c r="S234" s="154">
        <v>0</v>
      </c>
      <c r="T234" s="155">
        <f t="shared" si="43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56" t="s">
        <v>266</v>
      </c>
      <c r="AT234" s="156" t="s">
        <v>304</v>
      </c>
      <c r="AU234" s="156" t="s">
        <v>142</v>
      </c>
      <c r="AY234" s="14" t="s">
        <v>135</v>
      </c>
      <c r="BE234" s="157">
        <f t="shared" si="44"/>
        <v>0</v>
      </c>
      <c r="BF234" s="157">
        <f t="shared" si="45"/>
        <v>0</v>
      </c>
      <c r="BG234" s="157">
        <f t="shared" si="46"/>
        <v>0</v>
      </c>
      <c r="BH234" s="157">
        <f t="shared" si="47"/>
        <v>0</v>
      </c>
      <c r="BI234" s="157">
        <f t="shared" si="48"/>
        <v>0</v>
      </c>
      <c r="BJ234" s="14" t="s">
        <v>142</v>
      </c>
      <c r="BK234" s="157">
        <f t="shared" si="49"/>
        <v>0</v>
      </c>
      <c r="BL234" s="14" t="s">
        <v>141</v>
      </c>
      <c r="BM234" s="156" t="s">
        <v>1127</v>
      </c>
    </row>
    <row r="235" spans="1:65" s="2" customFormat="1" ht="16.5" customHeight="1">
      <c r="A235" s="26"/>
      <c r="B235" s="144"/>
      <c r="C235" s="158" t="s">
        <v>541</v>
      </c>
      <c r="D235" s="158" t="s">
        <v>304</v>
      </c>
      <c r="E235" s="159" t="s">
        <v>1128</v>
      </c>
      <c r="F235" s="160" t="s">
        <v>1129</v>
      </c>
      <c r="G235" s="161" t="s">
        <v>140</v>
      </c>
      <c r="H235" s="162">
        <v>8</v>
      </c>
      <c r="I235" s="162"/>
      <c r="J235" s="163">
        <f t="shared" si="40"/>
        <v>0</v>
      </c>
      <c r="K235" s="164"/>
      <c r="L235" s="165"/>
      <c r="M235" s="166" t="s">
        <v>1</v>
      </c>
      <c r="N235" s="167" t="s">
        <v>38</v>
      </c>
      <c r="O235" s="154">
        <v>0</v>
      </c>
      <c r="P235" s="154">
        <f t="shared" si="41"/>
        <v>0</v>
      </c>
      <c r="Q235" s="154">
        <v>1.6999999999999999E-3</v>
      </c>
      <c r="R235" s="154">
        <f t="shared" si="42"/>
        <v>1.3599999999999999E-2</v>
      </c>
      <c r="S235" s="154">
        <v>0</v>
      </c>
      <c r="T235" s="155">
        <f t="shared" si="43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56" t="s">
        <v>266</v>
      </c>
      <c r="AT235" s="156" t="s">
        <v>304</v>
      </c>
      <c r="AU235" s="156" t="s">
        <v>142</v>
      </c>
      <c r="AY235" s="14" t="s">
        <v>135</v>
      </c>
      <c r="BE235" s="157">
        <f t="shared" si="44"/>
        <v>0</v>
      </c>
      <c r="BF235" s="157">
        <f t="shared" si="45"/>
        <v>0</v>
      </c>
      <c r="BG235" s="157">
        <f t="shared" si="46"/>
        <v>0</v>
      </c>
      <c r="BH235" s="157">
        <f t="shared" si="47"/>
        <v>0</v>
      </c>
      <c r="BI235" s="157">
        <f t="shared" si="48"/>
        <v>0</v>
      </c>
      <c r="BJ235" s="14" t="s">
        <v>142</v>
      </c>
      <c r="BK235" s="157">
        <f t="shared" si="49"/>
        <v>0</v>
      </c>
      <c r="BL235" s="14" t="s">
        <v>141</v>
      </c>
      <c r="BM235" s="156" t="s">
        <v>1130</v>
      </c>
    </row>
    <row r="236" spans="1:65" s="2" customFormat="1" ht="33" customHeight="1">
      <c r="A236" s="26"/>
      <c r="B236" s="144"/>
      <c r="C236" s="145" t="s">
        <v>545</v>
      </c>
      <c r="D236" s="145" t="s">
        <v>137</v>
      </c>
      <c r="E236" s="146" t="s">
        <v>1131</v>
      </c>
      <c r="F236" s="147" t="s">
        <v>1132</v>
      </c>
      <c r="G236" s="148" t="s">
        <v>140</v>
      </c>
      <c r="H236" s="149">
        <v>1</v>
      </c>
      <c r="I236" s="149"/>
      <c r="J236" s="150">
        <f t="shared" si="40"/>
        <v>0</v>
      </c>
      <c r="K236" s="151"/>
      <c r="L236" s="27"/>
      <c r="M236" s="152" t="s">
        <v>1</v>
      </c>
      <c r="N236" s="153" t="s">
        <v>38</v>
      </c>
      <c r="O236" s="154">
        <v>0.61638000000000004</v>
      </c>
      <c r="P236" s="154">
        <f t="shared" si="41"/>
        <v>0.61638000000000004</v>
      </c>
      <c r="Q236" s="154">
        <v>6.3000000000000003E-4</v>
      </c>
      <c r="R236" s="154">
        <f t="shared" si="42"/>
        <v>6.3000000000000003E-4</v>
      </c>
      <c r="S236" s="154">
        <v>0</v>
      </c>
      <c r="T236" s="155">
        <f t="shared" si="43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56" t="s">
        <v>141</v>
      </c>
      <c r="AT236" s="156" t="s">
        <v>137</v>
      </c>
      <c r="AU236" s="156" t="s">
        <v>142</v>
      </c>
      <c r="AY236" s="14" t="s">
        <v>135</v>
      </c>
      <c r="BE236" s="157">
        <f t="shared" si="44"/>
        <v>0</v>
      </c>
      <c r="BF236" s="157">
        <f t="shared" si="45"/>
        <v>0</v>
      </c>
      <c r="BG236" s="157">
        <f t="shared" si="46"/>
        <v>0</v>
      </c>
      <c r="BH236" s="157">
        <f t="shared" si="47"/>
        <v>0</v>
      </c>
      <c r="BI236" s="157">
        <f t="shared" si="48"/>
        <v>0</v>
      </c>
      <c r="BJ236" s="14" t="s">
        <v>142</v>
      </c>
      <c r="BK236" s="157">
        <f t="shared" si="49"/>
        <v>0</v>
      </c>
      <c r="BL236" s="14" t="s">
        <v>141</v>
      </c>
      <c r="BM236" s="156" t="s">
        <v>1133</v>
      </c>
    </row>
    <row r="237" spans="1:65" s="2" customFormat="1" ht="16.5" customHeight="1">
      <c r="A237" s="26"/>
      <c r="B237" s="144"/>
      <c r="C237" s="158" t="s">
        <v>480</v>
      </c>
      <c r="D237" s="158" t="s">
        <v>304</v>
      </c>
      <c r="E237" s="159" t="s">
        <v>1134</v>
      </c>
      <c r="F237" s="160" t="s">
        <v>1135</v>
      </c>
      <c r="G237" s="161" t="s">
        <v>140</v>
      </c>
      <c r="H237" s="162">
        <v>1</v>
      </c>
      <c r="I237" s="162"/>
      <c r="J237" s="163">
        <f t="shared" si="40"/>
        <v>0</v>
      </c>
      <c r="K237" s="164"/>
      <c r="L237" s="165"/>
      <c r="M237" s="166" t="s">
        <v>1</v>
      </c>
      <c r="N237" s="167" t="s">
        <v>38</v>
      </c>
      <c r="O237" s="154">
        <v>0</v>
      </c>
      <c r="P237" s="154">
        <f t="shared" si="41"/>
        <v>0</v>
      </c>
      <c r="Q237" s="154">
        <v>4.3499999999999997E-3</v>
      </c>
      <c r="R237" s="154">
        <f t="shared" si="42"/>
        <v>4.3499999999999997E-3</v>
      </c>
      <c r="S237" s="154">
        <v>0</v>
      </c>
      <c r="T237" s="155">
        <f t="shared" si="43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56" t="s">
        <v>266</v>
      </c>
      <c r="AT237" s="156" t="s">
        <v>304</v>
      </c>
      <c r="AU237" s="156" t="s">
        <v>142</v>
      </c>
      <c r="AY237" s="14" t="s">
        <v>135</v>
      </c>
      <c r="BE237" s="157">
        <f t="shared" si="44"/>
        <v>0</v>
      </c>
      <c r="BF237" s="157">
        <f t="shared" si="45"/>
        <v>0</v>
      </c>
      <c r="BG237" s="157">
        <f t="shared" si="46"/>
        <v>0</v>
      </c>
      <c r="BH237" s="157">
        <f t="shared" si="47"/>
        <v>0</v>
      </c>
      <c r="BI237" s="157">
        <f t="shared" si="48"/>
        <v>0</v>
      </c>
      <c r="BJ237" s="14" t="s">
        <v>142</v>
      </c>
      <c r="BK237" s="157">
        <f t="shared" si="49"/>
        <v>0</v>
      </c>
      <c r="BL237" s="14" t="s">
        <v>141</v>
      </c>
      <c r="BM237" s="156" t="s">
        <v>1136</v>
      </c>
    </row>
    <row r="238" spans="1:65" s="2" customFormat="1" ht="24.15" customHeight="1">
      <c r="A238" s="26"/>
      <c r="B238" s="144"/>
      <c r="C238" s="145" t="s">
        <v>552</v>
      </c>
      <c r="D238" s="145" t="s">
        <v>137</v>
      </c>
      <c r="E238" s="146" t="s">
        <v>1137</v>
      </c>
      <c r="F238" s="147" t="s">
        <v>1138</v>
      </c>
      <c r="G238" s="148" t="s">
        <v>140</v>
      </c>
      <c r="H238" s="149">
        <v>1</v>
      </c>
      <c r="I238" s="149"/>
      <c r="J238" s="150">
        <f t="shared" si="40"/>
        <v>0</v>
      </c>
      <c r="K238" s="151"/>
      <c r="L238" s="27"/>
      <c r="M238" s="152" t="s">
        <v>1</v>
      </c>
      <c r="N238" s="153" t="s">
        <v>38</v>
      </c>
      <c r="O238" s="154">
        <v>2.36469</v>
      </c>
      <c r="P238" s="154">
        <f t="shared" si="41"/>
        <v>2.36469</v>
      </c>
      <c r="Q238" s="154">
        <v>6.6E-4</v>
      </c>
      <c r="R238" s="154">
        <f t="shared" si="42"/>
        <v>6.6E-4</v>
      </c>
      <c r="S238" s="154">
        <v>0</v>
      </c>
      <c r="T238" s="155">
        <f t="shared" si="43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56" t="s">
        <v>141</v>
      </c>
      <c r="AT238" s="156" t="s">
        <v>137</v>
      </c>
      <c r="AU238" s="156" t="s">
        <v>142</v>
      </c>
      <c r="AY238" s="14" t="s">
        <v>135</v>
      </c>
      <c r="BE238" s="157">
        <f t="shared" si="44"/>
        <v>0</v>
      </c>
      <c r="BF238" s="157">
        <f t="shared" si="45"/>
        <v>0</v>
      </c>
      <c r="BG238" s="157">
        <f t="shared" si="46"/>
        <v>0</v>
      </c>
      <c r="BH238" s="157">
        <f t="shared" si="47"/>
        <v>0</v>
      </c>
      <c r="BI238" s="157">
        <f t="shared" si="48"/>
        <v>0</v>
      </c>
      <c r="BJ238" s="14" t="s">
        <v>142</v>
      </c>
      <c r="BK238" s="157">
        <f t="shared" si="49"/>
        <v>0</v>
      </c>
      <c r="BL238" s="14" t="s">
        <v>141</v>
      </c>
      <c r="BM238" s="156" t="s">
        <v>1139</v>
      </c>
    </row>
    <row r="239" spans="1:65" s="2" customFormat="1" ht="33" customHeight="1">
      <c r="A239" s="26"/>
      <c r="B239" s="144"/>
      <c r="C239" s="158" t="s">
        <v>556</v>
      </c>
      <c r="D239" s="158" t="s">
        <v>304</v>
      </c>
      <c r="E239" s="159" t="s">
        <v>1140</v>
      </c>
      <c r="F239" s="160" t="s">
        <v>1141</v>
      </c>
      <c r="G239" s="161" t="s">
        <v>140</v>
      </c>
      <c r="H239" s="162">
        <v>1</v>
      </c>
      <c r="I239" s="162"/>
      <c r="J239" s="163">
        <f t="shared" si="40"/>
        <v>0</v>
      </c>
      <c r="K239" s="164"/>
      <c r="L239" s="165"/>
      <c r="M239" s="166" t="s">
        <v>1</v>
      </c>
      <c r="N239" s="167" t="s">
        <v>38</v>
      </c>
      <c r="O239" s="154">
        <v>0</v>
      </c>
      <c r="P239" s="154">
        <f t="shared" si="41"/>
        <v>0</v>
      </c>
      <c r="Q239" s="154">
        <v>3.1E-2</v>
      </c>
      <c r="R239" s="154">
        <f t="shared" si="42"/>
        <v>3.1E-2</v>
      </c>
      <c r="S239" s="154">
        <v>0</v>
      </c>
      <c r="T239" s="155">
        <f t="shared" si="43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56" t="s">
        <v>266</v>
      </c>
      <c r="AT239" s="156" t="s">
        <v>304</v>
      </c>
      <c r="AU239" s="156" t="s">
        <v>142</v>
      </c>
      <c r="AY239" s="14" t="s">
        <v>135</v>
      </c>
      <c r="BE239" s="157">
        <f t="shared" si="44"/>
        <v>0</v>
      </c>
      <c r="BF239" s="157">
        <f t="shared" si="45"/>
        <v>0</v>
      </c>
      <c r="BG239" s="157">
        <f t="shared" si="46"/>
        <v>0</v>
      </c>
      <c r="BH239" s="157">
        <f t="shared" si="47"/>
        <v>0</v>
      </c>
      <c r="BI239" s="157">
        <f t="shared" si="48"/>
        <v>0</v>
      </c>
      <c r="BJ239" s="14" t="s">
        <v>142</v>
      </c>
      <c r="BK239" s="157">
        <f t="shared" si="49"/>
        <v>0</v>
      </c>
      <c r="BL239" s="14" t="s">
        <v>141</v>
      </c>
      <c r="BM239" s="156" t="s">
        <v>1142</v>
      </c>
    </row>
    <row r="240" spans="1:65" s="2" customFormat="1" ht="24.15" customHeight="1">
      <c r="A240" s="26"/>
      <c r="B240" s="144"/>
      <c r="C240" s="145" t="s">
        <v>560</v>
      </c>
      <c r="D240" s="145" t="s">
        <v>137</v>
      </c>
      <c r="E240" s="146" t="s">
        <v>1143</v>
      </c>
      <c r="F240" s="147" t="s">
        <v>1144</v>
      </c>
      <c r="G240" s="148" t="s">
        <v>140</v>
      </c>
      <c r="H240" s="149">
        <v>1</v>
      </c>
      <c r="I240" s="149"/>
      <c r="J240" s="150">
        <f t="shared" si="40"/>
        <v>0</v>
      </c>
      <c r="K240" s="151"/>
      <c r="L240" s="27"/>
      <c r="M240" s="152" t="s">
        <v>1</v>
      </c>
      <c r="N240" s="153" t="s">
        <v>38</v>
      </c>
      <c r="O240" s="154">
        <v>0.52890999999999999</v>
      </c>
      <c r="P240" s="154">
        <f t="shared" si="41"/>
        <v>0.52890999999999999</v>
      </c>
      <c r="Q240" s="154">
        <v>2.7999999999999998E-4</v>
      </c>
      <c r="R240" s="154">
        <f t="shared" si="42"/>
        <v>2.7999999999999998E-4</v>
      </c>
      <c r="S240" s="154">
        <v>0</v>
      </c>
      <c r="T240" s="155">
        <f t="shared" si="43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56" t="s">
        <v>141</v>
      </c>
      <c r="AT240" s="156" t="s">
        <v>137</v>
      </c>
      <c r="AU240" s="156" t="s">
        <v>142</v>
      </c>
      <c r="AY240" s="14" t="s">
        <v>135</v>
      </c>
      <c r="BE240" s="157">
        <f t="shared" si="44"/>
        <v>0</v>
      </c>
      <c r="BF240" s="157">
        <f t="shared" si="45"/>
        <v>0</v>
      </c>
      <c r="BG240" s="157">
        <f t="shared" si="46"/>
        <v>0</v>
      </c>
      <c r="BH240" s="157">
        <f t="shared" si="47"/>
        <v>0</v>
      </c>
      <c r="BI240" s="157">
        <f t="shared" si="48"/>
        <v>0</v>
      </c>
      <c r="BJ240" s="14" t="s">
        <v>142</v>
      </c>
      <c r="BK240" s="157">
        <f t="shared" si="49"/>
        <v>0</v>
      </c>
      <c r="BL240" s="14" t="s">
        <v>141</v>
      </c>
      <c r="BM240" s="156" t="s">
        <v>1145</v>
      </c>
    </row>
    <row r="241" spans="1:65" s="2" customFormat="1" ht="37.950000000000003" customHeight="1">
      <c r="A241" s="26"/>
      <c r="B241" s="144"/>
      <c r="C241" s="158" t="s">
        <v>564</v>
      </c>
      <c r="D241" s="158" t="s">
        <v>304</v>
      </c>
      <c r="E241" s="159" t="s">
        <v>1146</v>
      </c>
      <c r="F241" s="160" t="s">
        <v>1147</v>
      </c>
      <c r="G241" s="161" t="s">
        <v>140</v>
      </c>
      <c r="H241" s="162">
        <v>1</v>
      </c>
      <c r="I241" s="162"/>
      <c r="J241" s="163">
        <f t="shared" si="40"/>
        <v>0</v>
      </c>
      <c r="K241" s="164"/>
      <c r="L241" s="165"/>
      <c r="M241" s="166" t="s">
        <v>1</v>
      </c>
      <c r="N241" s="167" t="s">
        <v>38</v>
      </c>
      <c r="O241" s="154">
        <v>0</v>
      </c>
      <c r="P241" s="154">
        <f t="shared" si="41"/>
        <v>0</v>
      </c>
      <c r="Q241" s="154">
        <v>3.0000000000000001E-3</v>
      </c>
      <c r="R241" s="154">
        <f t="shared" si="42"/>
        <v>3.0000000000000001E-3</v>
      </c>
      <c r="S241" s="154">
        <v>0</v>
      </c>
      <c r="T241" s="155">
        <f t="shared" si="43"/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56" t="s">
        <v>266</v>
      </c>
      <c r="AT241" s="156" t="s">
        <v>304</v>
      </c>
      <c r="AU241" s="156" t="s">
        <v>142</v>
      </c>
      <c r="AY241" s="14" t="s">
        <v>135</v>
      </c>
      <c r="BE241" s="157">
        <f t="shared" si="44"/>
        <v>0</v>
      </c>
      <c r="BF241" s="157">
        <f t="shared" si="45"/>
        <v>0</v>
      </c>
      <c r="BG241" s="157">
        <f t="shared" si="46"/>
        <v>0</v>
      </c>
      <c r="BH241" s="157">
        <f t="shared" si="47"/>
        <v>0</v>
      </c>
      <c r="BI241" s="157">
        <f t="shared" si="48"/>
        <v>0</v>
      </c>
      <c r="BJ241" s="14" t="s">
        <v>142</v>
      </c>
      <c r="BK241" s="157">
        <f t="shared" si="49"/>
        <v>0</v>
      </c>
      <c r="BL241" s="14" t="s">
        <v>141</v>
      </c>
      <c r="BM241" s="156" t="s">
        <v>1148</v>
      </c>
    </row>
    <row r="242" spans="1:65" s="2" customFormat="1" ht="24.15" customHeight="1">
      <c r="A242" s="26"/>
      <c r="B242" s="144"/>
      <c r="C242" s="145" t="s">
        <v>568</v>
      </c>
      <c r="D242" s="145" t="s">
        <v>137</v>
      </c>
      <c r="E242" s="146" t="s">
        <v>1149</v>
      </c>
      <c r="F242" s="147" t="s">
        <v>1150</v>
      </c>
      <c r="G242" s="148" t="s">
        <v>140</v>
      </c>
      <c r="H242" s="149">
        <v>1</v>
      </c>
      <c r="I242" s="149"/>
      <c r="J242" s="150">
        <f t="shared" si="40"/>
        <v>0</v>
      </c>
      <c r="K242" s="151"/>
      <c r="L242" s="27"/>
      <c r="M242" s="152" t="s">
        <v>1</v>
      </c>
      <c r="N242" s="153" t="s">
        <v>38</v>
      </c>
      <c r="O242" s="154">
        <v>0.55291000000000001</v>
      </c>
      <c r="P242" s="154">
        <f t="shared" si="41"/>
        <v>0.55291000000000001</v>
      </c>
      <c r="Q242" s="154">
        <v>2.7999999999999998E-4</v>
      </c>
      <c r="R242" s="154">
        <f t="shared" si="42"/>
        <v>2.7999999999999998E-4</v>
      </c>
      <c r="S242" s="154">
        <v>0</v>
      </c>
      <c r="T242" s="155">
        <f t="shared" si="43"/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56" t="s">
        <v>141</v>
      </c>
      <c r="AT242" s="156" t="s">
        <v>137</v>
      </c>
      <c r="AU242" s="156" t="s">
        <v>142</v>
      </c>
      <c r="AY242" s="14" t="s">
        <v>135</v>
      </c>
      <c r="BE242" s="157">
        <f t="shared" si="44"/>
        <v>0</v>
      </c>
      <c r="BF242" s="157">
        <f t="shared" si="45"/>
        <v>0</v>
      </c>
      <c r="BG242" s="157">
        <f t="shared" si="46"/>
        <v>0</v>
      </c>
      <c r="BH242" s="157">
        <f t="shared" si="47"/>
        <v>0</v>
      </c>
      <c r="BI242" s="157">
        <f t="shared" si="48"/>
        <v>0</v>
      </c>
      <c r="BJ242" s="14" t="s">
        <v>142</v>
      </c>
      <c r="BK242" s="157">
        <f t="shared" si="49"/>
        <v>0</v>
      </c>
      <c r="BL242" s="14" t="s">
        <v>141</v>
      </c>
      <c r="BM242" s="156" t="s">
        <v>1151</v>
      </c>
    </row>
    <row r="243" spans="1:65" s="2" customFormat="1" ht="24.15" customHeight="1">
      <c r="A243" s="26"/>
      <c r="B243" s="144"/>
      <c r="C243" s="158" t="s">
        <v>572</v>
      </c>
      <c r="D243" s="158" t="s">
        <v>304</v>
      </c>
      <c r="E243" s="159" t="s">
        <v>1152</v>
      </c>
      <c r="F243" s="160" t="s">
        <v>1153</v>
      </c>
      <c r="G243" s="161" t="s">
        <v>140</v>
      </c>
      <c r="H243" s="162">
        <v>1</v>
      </c>
      <c r="I243" s="162"/>
      <c r="J243" s="163">
        <f t="shared" si="40"/>
        <v>0</v>
      </c>
      <c r="K243" s="164"/>
      <c r="L243" s="165"/>
      <c r="M243" s="166" t="s">
        <v>1</v>
      </c>
      <c r="N243" s="167" t="s">
        <v>38</v>
      </c>
      <c r="O243" s="154">
        <v>0</v>
      </c>
      <c r="P243" s="154">
        <f t="shared" si="41"/>
        <v>0</v>
      </c>
      <c r="Q243" s="154">
        <v>8.2000000000000007E-3</v>
      </c>
      <c r="R243" s="154">
        <f t="shared" si="42"/>
        <v>8.2000000000000007E-3</v>
      </c>
      <c r="S243" s="154">
        <v>0</v>
      </c>
      <c r="T243" s="155">
        <f t="shared" si="43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56" t="s">
        <v>266</v>
      </c>
      <c r="AT243" s="156" t="s">
        <v>304</v>
      </c>
      <c r="AU243" s="156" t="s">
        <v>142</v>
      </c>
      <c r="AY243" s="14" t="s">
        <v>135</v>
      </c>
      <c r="BE243" s="157">
        <f t="shared" si="44"/>
        <v>0</v>
      </c>
      <c r="BF243" s="157">
        <f t="shared" si="45"/>
        <v>0</v>
      </c>
      <c r="BG243" s="157">
        <f t="shared" si="46"/>
        <v>0</v>
      </c>
      <c r="BH243" s="157">
        <f t="shared" si="47"/>
        <v>0</v>
      </c>
      <c r="BI243" s="157">
        <f t="shared" si="48"/>
        <v>0</v>
      </c>
      <c r="BJ243" s="14" t="s">
        <v>142</v>
      </c>
      <c r="BK243" s="157">
        <f t="shared" si="49"/>
        <v>0</v>
      </c>
      <c r="BL243" s="14" t="s">
        <v>141</v>
      </c>
      <c r="BM243" s="156" t="s">
        <v>1154</v>
      </c>
    </row>
    <row r="244" spans="1:65" s="2" customFormat="1" ht="33" customHeight="1">
      <c r="A244" s="26"/>
      <c r="B244" s="144"/>
      <c r="C244" s="145" t="s">
        <v>576</v>
      </c>
      <c r="D244" s="145" t="s">
        <v>137</v>
      </c>
      <c r="E244" s="146" t="s">
        <v>1155</v>
      </c>
      <c r="F244" s="147" t="s">
        <v>1156</v>
      </c>
      <c r="G244" s="148" t="s">
        <v>140</v>
      </c>
      <c r="H244" s="149">
        <v>10</v>
      </c>
      <c r="I244" s="149"/>
      <c r="J244" s="150">
        <f t="shared" si="40"/>
        <v>0</v>
      </c>
      <c r="K244" s="151"/>
      <c r="L244" s="27"/>
      <c r="M244" s="152" t="s">
        <v>1</v>
      </c>
      <c r="N244" s="153" t="s">
        <v>38</v>
      </c>
      <c r="O244" s="154">
        <v>0.39180999999999999</v>
      </c>
      <c r="P244" s="154">
        <f t="shared" si="41"/>
        <v>3.9180999999999999</v>
      </c>
      <c r="Q244" s="154">
        <v>0</v>
      </c>
      <c r="R244" s="154">
        <f t="shared" si="42"/>
        <v>0</v>
      </c>
      <c r="S244" s="154">
        <v>0</v>
      </c>
      <c r="T244" s="155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56" t="s">
        <v>141</v>
      </c>
      <c r="AT244" s="156" t="s">
        <v>137</v>
      </c>
      <c r="AU244" s="156" t="s">
        <v>142</v>
      </c>
      <c r="AY244" s="14" t="s">
        <v>135</v>
      </c>
      <c r="BE244" s="157">
        <f t="shared" si="44"/>
        <v>0</v>
      </c>
      <c r="BF244" s="157">
        <f t="shared" si="45"/>
        <v>0</v>
      </c>
      <c r="BG244" s="157">
        <f t="shared" si="46"/>
        <v>0</v>
      </c>
      <c r="BH244" s="157">
        <f t="shared" si="47"/>
        <v>0</v>
      </c>
      <c r="BI244" s="157">
        <f t="shared" si="48"/>
        <v>0</v>
      </c>
      <c r="BJ244" s="14" t="s">
        <v>142</v>
      </c>
      <c r="BK244" s="157">
        <f t="shared" si="49"/>
        <v>0</v>
      </c>
      <c r="BL244" s="14" t="s">
        <v>141</v>
      </c>
      <c r="BM244" s="156" t="s">
        <v>1157</v>
      </c>
    </row>
    <row r="245" spans="1:65" s="2" customFormat="1" ht="16.5" customHeight="1">
      <c r="A245" s="26"/>
      <c r="B245" s="144"/>
      <c r="C245" s="158" t="s">
        <v>580</v>
      </c>
      <c r="D245" s="158" t="s">
        <v>304</v>
      </c>
      <c r="E245" s="159" t="s">
        <v>1158</v>
      </c>
      <c r="F245" s="160" t="s">
        <v>1159</v>
      </c>
      <c r="G245" s="161" t="s">
        <v>140</v>
      </c>
      <c r="H245" s="162">
        <v>9</v>
      </c>
      <c r="I245" s="162"/>
      <c r="J245" s="163">
        <f t="shared" si="40"/>
        <v>0</v>
      </c>
      <c r="K245" s="164"/>
      <c r="L245" s="165"/>
      <c r="M245" s="166" t="s">
        <v>1</v>
      </c>
      <c r="N245" s="167" t="s">
        <v>38</v>
      </c>
      <c r="O245" s="154">
        <v>0</v>
      </c>
      <c r="P245" s="154">
        <f t="shared" si="41"/>
        <v>0</v>
      </c>
      <c r="Q245" s="154">
        <v>2E-3</v>
      </c>
      <c r="R245" s="154">
        <f t="shared" si="42"/>
        <v>1.8000000000000002E-2</v>
      </c>
      <c r="S245" s="154">
        <v>0</v>
      </c>
      <c r="T245" s="155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56" t="s">
        <v>266</v>
      </c>
      <c r="AT245" s="156" t="s">
        <v>304</v>
      </c>
      <c r="AU245" s="156" t="s">
        <v>142</v>
      </c>
      <c r="AY245" s="14" t="s">
        <v>135</v>
      </c>
      <c r="BE245" s="157">
        <f t="shared" si="44"/>
        <v>0</v>
      </c>
      <c r="BF245" s="157">
        <f t="shared" si="45"/>
        <v>0</v>
      </c>
      <c r="BG245" s="157">
        <f t="shared" si="46"/>
        <v>0</v>
      </c>
      <c r="BH245" s="157">
        <f t="shared" si="47"/>
        <v>0</v>
      </c>
      <c r="BI245" s="157">
        <f t="shared" si="48"/>
        <v>0</v>
      </c>
      <c r="BJ245" s="14" t="s">
        <v>142</v>
      </c>
      <c r="BK245" s="157">
        <f t="shared" si="49"/>
        <v>0</v>
      </c>
      <c r="BL245" s="14" t="s">
        <v>141</v>
      </c>
      <c r="BM245" s="156" t="s">
        <v>1160</v>
      </c>
    </row>
    <row r="246" spans="1:65" s="2" customFormat="1" ht="16.5" customHeight="1">
      <c r="A246" s="26"/>
      <c r="B246" s="144"/>
      <c r="C246" s="158" t="s">
        <v>584</v>
      </c>
      <c r="D246" s="158" t="s">
        <v>304</v>
      </c>
      <c r="E246" s="159" t="s">
        <v>1161</v>
      </c>
      <c r="F246" s="160" t="s">
        <v>1162</v>
      </c>
      <c r="G246" s="161" t="s">
        <v>140</v>
      </c>
      <c r="H246" s="162">
        <v>1</v>
      </c>
      <c r="I246" s="162"/>
      <c r="J246" s="163">
        <f t="shared" si="40"/>
        <v>0</v>
      </c>
      <c r="K246" s="164"/>
      <c r="L246" s="165"/>
      <c r="M246" s="166" t="s">
        <v>1</v>
      </c>
      <c r="N246" s="167" t="s">
        <v>38</v>
      </c>
      <c r="O246" s="154">
        <v>0</v>
      </c>
      <c r="P246" s="154">
        <f t="shared" si="41"/>
        <v>0</v>
      </c>
      <c r="Q246" s="154">
        <v>1.49E-3</v>
      </c>
      <c r="R246" s="154">
        <f t="shared" si="42"/>
        <v>1.49E-3</v>
      </c>
      <c r="S246" s="154">
        <v>0</v>
      </c>
      <c r="T246" s="155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56" t="s">
        <v>266</v>
      </c>
      <c r="AT246" s="156" t="s">
        <v>304</v>
      </c>
      <c r="AU246" s="156" t="s">
        <v>142</v>
      </c>
      <c r="AY246" s="14" t="s">
        <v>135</v>
      </c>
      <c r="BE246" s="157">
        <f t="shared" si="44"/>
        <v>0</v>
      </c>
      <c r="BF246" s="157">
        <f t="shared" si="45"/>
        <v>0</v>
      </c>
      <c r="BG246" s="157">
        <f t="shared" si="46"/>
        <v>0</v>
      </c>
      <c r="BH246" s="157">
        <f t="shared" si="47"/>
        <v>0</v>
      </c>
      <c r="BI246" s="157">
        <f t="shared" si="48"/>
        <v>0</v>
      </c>
      <c r="BJ246" s="14" t="s">
        <v>142</v>
      </c>
      <c r="BK246" s="157">
        <f t="shared" si="49"/>
        <v>0</v>
      </c>
      <c r="BL246" s="14" t="s">
        <v>141</v>
      </c>
      <c r="BM246" s="156" t="s">
        <v>1163</v>
      </c>
    </row>
    <row r="247" spans="1:65" s="2" customFormat="1" ht="21.75" customHeight="1">
      <c r="A247" s="26"/>
      <c r="B247" s="144"/>
      <c r="C247" s="145" t="s">
        <v>590</v>
      </c>
      <c r="D247" s="145" t="s">
        <v>137</v>
      </c>
      <c r="E247" s="146" t="s">
        <v>1164</v>
      </c>
      <c r="F247" s="147" t="s">
        <v>1165</v>
      </c>
      <c r="G247" s="148" t="s">
        <v>140</v>
      </c>
      <c r="H247" s="149">
        <v>1</v>
      </c>
      <c r="I247" s="149"/>
      <c r="J247" s="150">
        <f t="shared" si="40"/>
        <v>0</v>
      </c>
      <c r="K247" s="151"/>
      <c r="L247" s="27"/>
      <c r="M247" s="152" t="s">
        <v>1</v>
      </c>
      <c r="N247" s="153" t="s">
        <v>38</v>
      </c>
      <c r="O247" s="154">
        <v>0.20075000000000001</v>
      </c>
      <c r="P247" s="154">
        <f t="shared" si="41"/>
        <v>0.20075000000000001</v>
      </c>
      <c r="Q247" s="154">
        <v>0</v>
      </c>
      <c r="R247" s="154">
        <f t="shared" si="42"/>
        <v>0</v>
      </c>
      <c r="S247" s="154">
        <v>0</v>
      </c>
      <c r="T247" s="155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56" t="s">
        <v>141</v>
      </c>
      <c r="AT247" s="156" t="s">
        <v>137</v>
      </c>
      <c r="AU247" s="156" t="s">
        <v>142</v>
      </c>
      <c r="AY247" s="14" t="s">
        <v>135</v>
      </c>
      <c r="BE247" s="157">
        <f t="shared" si="44"/>
        <v>0</v>
      </c>
      <c r="BF247" s="157">
        <f t="shared" si="45"/>
        <v>0</v>
      </c>
      <c r="BG247" s="157">
        <f t="shared" si="46"/>
        <v>0</v>
      </c>
      <c r="BH247" s="157">
        <f t="shared" si="47"/>
        <v>0</v>
      </c>
      <c r="BI247" s="157">
        <f t="shared" si="48"/>
        <v>0</v>
      </c>
      <c r="BJ247" s="14" t="s">
        <v>142</v>
      </c>
      <c r="BK247" s="157">
        <f t="shared" si="49"/>
        <v>0</v>
      </c>
      <c r="BL247" s="14" t="s">
        <v>141</v>
      </c>
      <c r="BM247" s="156" t="s">
        <v>1166</v>
      </c>
    </row>
    <row r="248" spans="1:65" s="2" customFormat="1" ht="16.5" customHeight="1">
      <c r="A248" s="26"/>
      <c r="B248" s="144"/>
      <c r="C248" s="158" t="s">
        <v>594</v>
      </c>
      <c r="D248" s="158" t="s">
        <v>304</v>
      </c>
      <c r="E248" s="159" t="s">
        <v>1167</v>
      </c>
      <c r="F248" s="160" t="s">
        <v>1168</v>
      </c>
      <c r="G248" s="161" t="s">
        <v>140</v>
      </c>
      <c r="H248" s="162">
        <v>1</v>
      </c>
      <c r="I248" s="162"/>
      <c r="J248" s="163">
        <f t="shared" si="40"/>
        <v>0</v>
      </c>
      <c r="K248" s="164"/>
      <c r="L248" s="165"/>
      <c r="M248" s="166" t="s">
        <v>1</v>
      </c>
      <c r="N248" s="167" t="s">
        <v>38</v>
      </c>
      <c r="O248" s="154">
        <v>0</v>
      </c>
      <c r="P248" s="154">
        <f t="shared" si="41"/>
        <v>0</v>
      </c>
      <c r="Q248" s="154">
        <v>1.4E-3</v>
      </c>
      <c r="R248" s="154">
        <f t="shared" si="42"/>
        <v>1.4E-3</v>
      </c>
      <c r="S248" s="154">
        <v>0</v>
      </c>
      <c r="T248" s="155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56" t="s">
        <v>266</v>
      </c>
      <c r="AT248" s="156" t="s">
        <v>304</v>
      </c>
      <c r="AU248" s="156" t="s">
        <v>142</v>
      </c>
      <c r="AY248" s="14" t="s">
        <v>135</v>
      </c>
      <c r="BE248" s="157">
        <f t="shared" si="44"/>
        <v>0</v>
      </c>
      <c r="BF248" s="157">
        <f t="shared" si="45"/>
        <v>0</v>
      </c>
      <c r="BG248" s="157">
        <f t="shared" si="46"/>
        <v>0</v>
      </c>
      <c r="BH248" s="157">
        <f t="shared" si="47"/>
        <v>0</v>
      </c>
      <c r="BI248" s="157">
        <f t="shared" si="48"/>
        <v>0</v>
      </c>
      <c r="BJ248" s="14" t="s">
        <v>142</v>
      </c>
      <c r="BK248" s="157">
        <f t="shared" si="49"/>
        <v>0</v>
      </c>
      <c r="BL248" s="14" t="s">
        <v>141</v>
      </c>
      <c r="BM248" s="156" t="s">
        <v>1169</v>
      </c>
    </row>
    <row r="249" spans="1:65" s="2" customFormat="1" ht="24.15" customHeight="1">
      <c r="A249" s="26"/>
      <c r="B249" s="144"/>
      <c r="C249" s="145" t="s">
        <v>598</v>
      </c>
      <c r="D249" s="145" t="s">
        <v>137</v>
      </c>
      <c r="E249" s="146" t="s">
        <v>1170</v>
      </c>
      <c r="F249" s="147" t="s">
        <v>1171</v>
      </c>
      <c r="G249" s="148" t="s">
        <v>140</v>
      </c>
      <c r="H249" s="149">
        <v>1</v>
      </c>
      <c r="I249" s="149"/>
      <c r="J249" s="150">
        <f t="shared" si="40"/>
        <v>0</v>
      </c>
      <c r="K249" s="151"/>
      <c r="L249" s="27"/>
      <c r="M249" s="152" t="s">
        <v>1</v>
      </c>
      <c r="N249" s="153" t="s">
        <v>38</v>
      </c>
      <c r="O249" s="154">
        <v>0.55291000000000001</v>
      </c>
      <c r="P249" s="154">
        <f t="shared" si="41"/>
        <v>0.55291000000000001</v>
      </c>
      <c r="Q249" s="154">
        <v>2.7999999999999998E-4</v>
      </c>
      <c r="R249" s="154">
        <f t="shared" si="42"/>
        <v>2.7999999999999998E-4</v>
      </c>
      <c r="S249" s="154">
        <v>0</v>
      </c>
      <c r="T249" s="155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56" t="s">
        <v>141</v>
      </c>
      <c r="AT249" s="156" t="s">
        <v>137</v>
      </c>
      <c r="AU249" s="156" t="s">
        <v>142</v>
      </c>
      <c r="AY249" s="14" t="s">
        <v>135</v>
      </c>
      <c r="BE249" s="157">
        <f t="shared" si="44"/>
        <v>0</v>
      </c>
      <c r="BF249" s="157">
        <f t="shared" si="45"/>
        <v>0</v>
      </c>
      <c r="BG249" s="157">
        <f t="shared" si="46"/>
        <v>0</v>
      </c>
      <c r="BH249" s="157">
        <f t="shared" si="47"/>
        <v>0</v>
      </c>
      <c r="BI249" s="157">
        <f t="shared" si="48"/>
        <v>0</v>
      </c>
      <c r="BJ249" s="14" t="s">
        <v>142</v>
      </c>
      <c r="BK249" s="157">
        <f t="shared" si="49"/>
        <v>0</v>
      </c>
      <c r="BL249" s="14" t="s">
        <v>141</v>
      </c>
      <c r="BM249" s="156" t="s">
        <v>1172</v>
      </c>
    </row>
    <row r="250" spans="1:65" s="2" customFormat="1" ht="24.15" customHeight="1">
      <c r="A250" s="26"/>
      <c r="B250" s="144"/>
      <c r="C250" s="145" t="s">
        <v>602</v>
      </c>
      <c r="D250" s="145" t="s">
        <v>137</v>
      </c>
      <c r="E250" s="146" t="s">
        <v>1173</v>
      </c>
      <c r="F250" s="147" t="s">
        <v>1174</v>
      </c>
      <c r="G250" s="148" t="s">
        <v>537</v>
      </c>
      <c r="H250" s="149">
        <v>61.936</v>
      </c>
      <c r="I250" s="149"/>
      <c r="J250" s="150">
        <f t="shared" si="40"/>
        <v>0</v>
      </c>
      <c r="K250" s="151"/>
      <c r="L250" s="27"/>
      <c r="M250" s="168" t="s">
        <v>1</v>
      </c>
      <c r="N250" s="169" t="s">
        <v>38</v>
      </c>
      <c r="O250" s="170">
        <v>0</v>
      </c>
      <c r="P250" s="170">
        <f t="shared" si="41"/>
        <v>0</v>
      </c>
      <c r="Q250" s="170">
        <v>0</v>
      </c>
      <c r="R250" s="170">
        <f t="shared" si="42"/>
        <v>0</v>
      </c>
      <c r="S250" s="170">
        <v>0</v>
      </c>
      <c r="T250" s="171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56" t="s">
        <v>141</v>
      </c>
      <c r="AT250" s="156" t="s">
        <v>137</v>
      </c>
      <c r="AU250" s="156" t="s">
        <v>142</v>
      </c>
      <c r="AY250" s="14" t="s">
        <v>135</v>
      </c>
      <c r="BE250" s="157">
        <f t="shared" si="44"/>
        <v>0</v>
      </c>
      <c r="BF250" s="157">
        <f t="shared" si="45"/>
        <v>0</v>
      </c>
      <c r="BG250" s="157">
        <f t="shared" si="46"/>
        <v>0</v>
      </c>
      <c r="BH250" s="157">
        <f t="shared" si="47"/>
        <v>0</v>
      </c>
      <c r="BI250" s="157">
        <f t="shared" si="48"/>
        <v>0</v>
      </c>
      <c r="BJ250" s="14" t="s">
        <v>142</v>
      </c>
      <c r="BK250" s="157">
        <f t="shared" si="49"/>
        <v>0</v>
      </c>
      <c r="BL250" s="14" t="s">
        <v>141</v>
      </c>
      <c r="BM250" s="156" t="s">
        <v>1175</v>
      </c>
    </row>
    <row r="251" spans="1:65" s="2" customFormat="1" ht="6.9" customHeight="1">
      <c r="A251" s="26"/>
      <c r="B251" s="44"/>
      <c r="C251" s="45"/>
      <c r="D251" s="45"/>
      <c r="E251" s="45"/>
      <c r="F251" s="45"/>
      <c r="G251" s="45"/>
      <c r="H251" s="45"/>
      <c r="I251" s="45"/>
      <c r="J251" s="45"/>
      <c r="K251" s="45"/>
      <c r="L251" s="27"/>
      <c r="M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</row>
  </sheetData>
  <autoFilter ref="C126:K250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7"/>
  <sheetViews>
    <sheetView showGridLines="0" topLeftCell="A120" workbookViewId="0">
      <selection activeCell="X130" sqref="X13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01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93</v>
      </c>
      <c r="L4" s="17"/>
      <c r="M4" s="91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0" t="str">
        <f>'Rekapitulácia stavby'!K6</f>
        <v>Predškolské zariadenie - nový objekt</v>
      </c>
      <c r="F7" s="211"/>
      <c r="G7" s="211"/>
      <c r="H7" s="211"/>
      <c r="L7" s="17"/>
    </row>
    <row r="8" spans="1:46" s="2" customFormat="1" ht="12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2" t="s">
        <v>1176</v>
      </c>
      <c r="F9" s="209"/>
      <c r="G9" s="209"/>
      <c r="H9" s="20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25. 5. 2022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4" t="str">
        <f>'Rekapitulácia stavby'!E14</f>
        <v xml:space="preserve"> </v>
      </c>
      <c r="F18" s="194"/>
      <c r="G18" s="194"/>
      <c r="H18" s="194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7" t="s">
        <v>1</v>
      </c>
      <c r="F27" s="197"/>
      <c r="G27" s="197"/>
      <c r="H27" s="1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32</v>
      </c>
      <c r="E30" s="26"/>
      <c r="F30" s="26"/>
      <c r="G30" s="26"/>
      <c r="H30" s="26"/>
      <c r="I30" s="26"/>
      <c r="J30" s="68">
        <f>ROUND(J121,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6" t="s">
        <v>36</v>
      </c>
      <c r="E33" s="32" t="s">
        <v>37</v>
      </c>
      <c r="F33" s="97">
        <f>ROUND((SUM(BE121:BE166)),  2)</f>
        <v>0</v>
      </c>
      <c r="G33" s="98"/>
      <c r="H33" s="98"/>
      <c r="I33" s="99">
        <v>0.2</v>
      </c>
      <c r="J33" s="97">
        <f>ROUND(((SUM(BE121:BE166))*I33),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38</v>
      </c>
      <c r="F34" s="100">
        <f>ROUND((SUM(BF121:BF166)),  2)</f>
        <v>0</v>
      </c>
      <c r="G34" s="26"/>
      <c r="H34" s="26"/>
      <c r="I34" s="101">
        <v>0.2</v>
      </c>
      <c r="J34" s="100">
        <f>ROUND(((SUM(BF121:BF166))*I34),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100">
        <f>ROUND((SUM(BG121:BG166)),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100">
        <f>ROUND((SUM(BH121:BH166)),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41</v>
      </c>
      <c r="F37" s="97">
        <f>ROUND((SUM(BI121:BI166)),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7"/>
      <c r="F39" s="57"/>
      <c r="G39" s="104" t="s">
        <v>43</v>
      </c>
      <c r="H39" s="105" t="s">
        <v>44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08" t="s">
        <v>48</v>
      </c>
      <c r="G61" s="42" t="s">
        <v>47</v>
      </c>
      <c r="H61" s="29"/>
      <c r="I61" s="29"/>
      <c r="J61" s="109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08" t="s">
        <v>48</v>
      </c>
      <c r="G76" s="42" t="s">
        <v>47</v>
      </c>
      <c r="H76" s="29"/>
      <c r="I76" s="29"/>
      <c r="J76" s="109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0" t="str">
        <f>E7</f>
        <v>Predškolské zariadenie - nový objekt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2" t="str">
        <f>E9</f>
        <v>04 - Ústredné vykurovanie</v>
      </c>
      <c r="F87" s="209"/>
      <c r="G87" s="209"/>
      <c r="H87" s="20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Bučany</v>
      </c>
      <c r="G89" s="26"/>
      <c r="H89" s="26"/>
      <c r="I89" s="23" t="s">
        <v>19</v>
      </c>
      <c r="J89" s="52" t="str">
        <f>IF(J12="","",J12)</f>
        <v>25. 5. 2022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>Obec Bučany</v>
      </c>
      <c r="G91" s="26"/>
      <c r="H91" s="26"/>
      <c r="I91" s="23" t="s">
        <v>27</v>
      </c>
      <c r="J91" s="24" t="str">
        <f>E21</f>
        <v>Ing. Juraj Kobza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0" t="s">
        <v>97</v>
      </c>
      <c r="D94" s="102"/>
      <c r="E94" s="102"/>
      <c r="F94" s="102"/>
      <c r="G94" s="102"/>
      <c r="H94" s="102"/>
      <c r="I94" s="102"/>
      <c r="J94" s="111" t="s">
        <v>98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2" t="s">
        <v>99</v>
      </c>
      <c r="D96" s="26"/>
      <c r="E96" s="26"/>
      <c r="F96" s="26"/>
      <c r="G96" s="26"/>
      <c r="H96" s="26"/>
      <c r="I96" s="26"/>
      <c r="J96" s="68">
        <f>J121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" customHeight="1">
      <c r="B97" s="113"/>
      <c r="D97" s="114" t="s">
        <v>110</v>
      </c>
      <c r="E97" s="115"/>
      <c r="F97" s="115"/>
      <c r="G97" s="115"/>
      <c r="H97" s="115"/>
      <c r="I97" s="115"/>
      <c r="J97" s="116">
        <f>J122</f>
        <v>0</v>
      </c>
      <c r="L97" s="113"/>
    </row>
    <row r="98" spans="1:31" s="10" customFormat="1" ht="19.95" customHeight="1">
      <c r="B98" s="117"/>
      <c r="D98" s="118" t="s">
        <v>113</v>
      </c>
      <c r="E98" s="119"/>
      <c r="F98" s="119"/>
      <c r="G98" s="119"/>
      <c r="H98" s="119"/>
      <c r="I98" s="119"/>
      <c r="J98" s="120">
        <f>J123</f>
        <v>0</v>
      </c>
      <c r="L98" s="117"/>
    </row>
    <row r="99" spans="1:31" s="10" customFormat="1" ht="19.95" customHeight="1">
      <c r="B99" s="117"/>
      <c r="D99" s="118" t="s">
        <v>1177</v>
      </c>
      <c r="E99" s="119"/>
      <c r="F99" s="119"/>
      <c r="G99" s="119"/>
      <c r="H99" s="119"/>
      <c r="I99" s="119"/>
      <c r="J99" s="120">
        <f>J127</f>
        <v>0</v>
      </c>
      <c r="L99" s="117"/>
    </row>
    <row r="100" spans="1:31" s="10" customFormat="1" ht="19.95" customHeight="1">
      <c r="B100" s="117"/>
      <c r="D100" s="118" t="s">
        <v>1178</v>
      </c>
      <c r="E100" s="119"/>
      <c r="F100" s="119"/>
      <c r="G100" s="119"/>
      <c r="H100" s="119"/>
      <c r="I100" s="119"/>
      <c r="J100" s="120">
        <f>J150</f>
        <v>0</v>
      </c>
      <c r="L100" s="117"/>
    </row>
    <row r="101" spans="1:31" s="10" customFormat="1" ht="19.95" customHeight="1">
      <c r="B101" s="117"/>
      <c r="D101" s="118" t="s">
        <v>1179</v>
      </c>
      <c r="E101" s="119"/>
      <c r="F101" s="119"/>
      <c r="G101" s="119"/>
      <c r="H101" s="119"/>
      <c r="I101" s="119"/>
      <c r="J101" s="120">
        <f>J154</f>
        <v>0</v>
      </c>
      <c r="L101" s="117"/>
    </row>
    <row r="102" spans="1:31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31" s="2" customFormat="1" ht="6.9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" customHeight="1">
      <c r="A108" s="26"/>
      <c r="B108" s="27"/>
      <c r="C108" s="18" t="s">
        <v>121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210" t="str">
        <f>E7</f>
        <v>Predškolské zariadenie - nový objekt</v>
      </c>
      <c r="F111" s="211"/>
      <c r="G111" s="211"/>
      <c r="H111" s="211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94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72" t="str">
        <f>E9</f>
        <v>04 - Ústredné vykurovanie</v>
      </c>
      <c r="F113" s="209"/>
      <c r="G113" s="209"/>
      <c r="H113" s="209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>Bučany</v>
      </c>
      <c r="G115" s="26"/>
      <c r="H115" s="26"/>
      <c r="I115" s="23" t="s">
        <v>19</v>
      </c>
      <c r="J115" s="52" t="str">
        <f>IF(J12="","",J12)</f>
        <v>25. 5. 2022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15" customHeight="1">
      <c r="A117" s="26"/>
      <c r="B117" s="27"/>
      <c r="C117" s="23" t="s">
        <v>21</v>
      </c>
      <c r="D117" s="26"/>
      <c r="E117" s="26"/>
      <c r="F117" s="21" t="str">
        <f>E15</f>
        <v>Obec Bučany</v>
      </c>
      <c r="G117" s="26"/>
      <c r="H117" s="26"/>
      <c r="I117" s="23" t="s">
        <v>27</v>
      </c>
      <c r="J117" s="24" t="str">
        <f>E21</f>
        <v>Ing. Juraj Kobza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15" customHeight="1">
      <c r="A118" s="26"/>
      <c r="B118" s="27"/>
      <c r="C118" s="23" t="s">
        <v>25</v>
      </c>
      <c r="D118" s="26"/>
      <c r="E118" s="26"/>
      <c r="F118" s="21" t="str">
        <f>IF(E18="","",E18)</f>
        <v xml:space="preserve"> </v>
      </c>
      <c r="G118" s="26"/>
      <c r="H118" s="26"/>
      <c r="I118" s="23" t="s">
        <v>30</v>
      </c>
      <c r="J118" s="24" t="str">
        <f>E24</f>
        <v xml:space="preserve"> </v>
      </c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21"/>
      <c r="B120" s="122"/>
      <c r="C120" s="123" t="s">
        <v>122</v>
      </c>
      <c r="D120" s="124" t="s">
        <v>56</v>
      </c>
      <c r="E120" s="124" t="s">
        <v>53</v>
      </c>
      <c r="F120" s="212" t="s">
        <v>1573</v>
      </c>
      <c r="G120" s="124" t="s">
        <v>123</v>
      </c>
      <c r="H120" s="124" t="s">
        <v>124</v>
      </c>
      <c r="I120" s="124" t="s">
        <v>125</v>
      </c>
      <c r="J120" s="125" t="s">
        <v>98</v>
      </c>
      <c r="K120" s="126" t="s">
        <v>126</v>
      </c>
      <c r="L120" s="127"/>
      <c r="M120" s="59" t="s">
        <v>1</v>
      </c>
      <c r="N120" s="60" t="s">
        <v>36</v>
      </c>
      <c r="O120" s="60" t="s">
        <v>127</v>
      </c>
      <c r="P120" s="60" t="s">
        <v>128</v>
      </c>
      <c r="Q120" s="60" t="s">
        <v>129</v>
      </c>
      <c r="R120" s="60" t="s">
        <v>130</v>
      </c>
      <c r="S120" s="60" t="s">
        <v>131</v>
      </c>
      <c r="T120" s="61" t="s">
        <v>132</v>
      </c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</row>
    <row r="121" spans="1:65" s="2" customFormat="1" ht="22.95" customHeight="1">
      <c r="A121" s="26"/>
      <c r="B121" s="27"/>
      <c r="C121" s="66" t="s">
        <v>99</v>
      </c>
      <c r="D121" s="26"/>
      <c r="E121" s="26"/>
      <c r="F121" s="26"/>
      <c r="G121" s="26"/>
      <c r="H121" s="26"/>
      <c r="I121" s="26"/>
      <c r="J121" s="128">
        <f>BK121</f>
        <v>0</v>
      </c>
      <c r="K121" s="26"/>
      <c r="L121" s="27"/>
      <c r="M121" s="62"/>
      <c r="N121" s="53"/>
      <c r="O121" s="63"/>
      <c r="P121" s="129">
        <f>P122</f>
        <v>81.192267000000001</v>
      </c>
      <c r="Q121" s="63"/>
      <c r="R121" s="129">
        <f>R122</f>
        <v>0.867035</v>
      </c>
      <c r="S121" s="63"/>
      <c r="T121" s="130">
        <f>T122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70</v>
      </c>
      <c r="AU121" s="14" t="s">
        <v>100</v>
      </c>
      <c r="BK121" s="131">
        <f>BK122</f>
        <v>0</v>
      </c>
    </row>
    <row r="122" spans="1:65" s="12" customFormat="1" ht="25.95" customHeight="1">
      <c r="B122" s="132"/>
      <c r="D122" s="133" t="s">
        <v>70</v>
      </c>
      <c r="E122" s="134" t="s">
        <v>486</v>
      </c>
      <c r="F122" s="134" t="s">
        <v>487</v>
      </c>
      <c r="J122" s="135">
        <f>BK122</f>
        <v>0</v>
      </c>
      <c r="L122" s="132"/>
      <c r="M122" s="136"/>
      <c r="N122" s="137"/>
      <c r="O122" s="137"/>
      <c r="P122" s="138">
        <f>P123+P127+P150+P154</f>
        <v>81.192267000000001</v>
      </c>
      <c r="Q122" s="137"/>
      <c r="R122" s="138">
        <f>R123+R127+R150+R154</f>
        <v>0.867035</v>
      </c>
      <c r="S122" s="137"/>
      <c r="T122" s="139">
        <f>T123+T127+T150+T154</f>
        <v>0</v>
      </c>
      <c r="AR122" s="133" t="s">
        <v>142</v>
      </c>
      <c r="AT122" s="140" t="s">
        <v>70</v>
      </c>
      <c r="AU122" s="140" t="s">
        <v>71</v>
      </c>
      <c r="AY122" s="133" t="s">
        <v>135</v>
      </c>
      <c r="BK122" s="141">
        <f>BK123+BK127+BK150+BK154</f>
        <v>0</v>
      </c>
    </row>
    <row r="123" spans="1:65" s="12" customFormat="1" ht="22.95" customHeight="1">
      <c r="B123" s="132"/>
      <c r="D123" s="133" t="s">
        <v>70</v>
      </c>
      <c r="E123" s="142" t="s">
        <v>588</v>
      </c>
      <c r="F123" s="142" t="s">
        <v>589</v>
      </c>
      <c r="J123" s="143">
        <f>BK123</f>
        <v>0</v>
      </c>
      <c r="L123" s="132"/>
      <c r="M123" s="136"/>
      <c r="N123" s="137"/>
      <c r="O123" s="137"/>
      <c r="P123" s="138">
        <f>SUM(P124:P126)</f>
        <v>0</v>
      </c>
      <c r="Q123" s="137"/>
      <c r="R123" s="138">
        <f>SUM(R124:R126)</f>
        <v>0</v>
      </c>
      <c r="S123" s="137"/>
      <c r="T123" s="139">
        <f>SUM(T124:T126)</f>
        <v>0</v>
      </c>
      <c r="AR123" s="133" t="s">
        <v>142</v>
      </c>
      <c r="AT123" s="140" t="s">
        <v>70</v>
      </c>
      <c r="AU123" s="140" t="s">
        <v>79</v>
      </c>
      <c r="AY123" s="133" t="s">
        <v>135</v>
      </c>
      <c r="BK123" s="141">
        <f>SUM(BK124:BK126)</f>
        <v>0</v>
      </c>
    </row>
    <row r="124" spans="1:65" s="2" customFormat="1" ht="24.15" customHeight="1">
      <c r="A124" s="26"/>
      <c r="B124" s="144"/>
      <c r="C124" s="145" t="s">
        <v>79</v>
      </c>
      <c r="D124" s="145" t="s">
        <v>137</v>
      </c>
      <c r="E124" s="146" t="s">
        <v>963</v>
      </c>
      <c r="F124" s="147" t="s">
        <v>1180</v>
      </c>
      <c r="G124" s="148" t="s">
        <v>414</v>
      </c>
      <c r="H124" s="149">
        <v>50</v>
      </c>
      <c r="I124" s="149"/>
      <c r="J124" s="150">
        <f>ROUND(I124*H124,2)</f>
        <v>0</v>
      </c>
      <c r="K124" s="151"/>
      <c r="L124" s="27"/>
      <c r="M124" s="152" t="s">
        <v>1</v>
      </c>
      <c r="N124" s="153" t="s">
        <v>38</v>
      </c>
      <c r="O124" s="154">
        <v>0</v>
      </c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6" t="s">
        <v>141</v>
      </c>
      <c r="AT124" s="156" t="s">
        <v>137</v>
      </c>
      <c r="AU124" s="156" t="s">
        <v>142</v>
      </c>
      <c r="AY124" s="14" t="s">
        <v>135</v>
      </c>
      <c r="BE124" s="157">
        <f>IF(N124="základná",J124,0)</f>
        <v>0</v>
      </c>
      <c r="BF124" s="157">
        <f>IF(N124="znížená",J124,0)</f>
        <v>0</v>
      </c>
      <c r="BG124" s="157">
        <f>IF(N124="zákl. prenesená",J124,0)</f>
        <v>0</v>
      </c>
      <c r="BH124" s="157">
        <f>IF(N124="zníž. prenesená",J124,0)</f>
        <v>0</v>
      </c>
      <c r="BI124" s="157">
        <f>IF(N124="nulová",J124,0)</f>
        <v>0</v>
      </c>
      <c r="BJ124" s="14" t="s">
        <v>142</v>
      </c>
      <c r="BK124" s="157">
        <f>ROUND(I124*H124,2)</f>
        <v>0</v>
      </c>
      <c r="BL124" s="14" t="s">
        <v>141</v>
      </c>
      <c r="BM124" s="156" t="s">
        <v>1181</v>
      </c>
    </row>
    <row r="125" spans="1:65" s="2" customFormat="1" ht="21.75" customHeight="1">
      <c r="A125" s="26"/>
      <c r="B125" s="144"/>
      <c r="C125" s="158" t="s">
        <v>142</v>
      </c>
      <c r="D125" s="158" t="s">
        <v>304</v>
      </c>
      <c r="E125" s="159" t="s">
        <v>969</v>
      </c>
      <c r="F125" s="160" t="s">
        <v>970</v>
      </c>
      <c r="G125" s="161" t="s">
        <v>414</v>
      </c>
      <c r="H125" s="162">
        <v>50</v>
      </c>
      <c r="I125" s="162"/>
      <c r="J125" s="163">
        <f>ROUND(I125*H125,2)</f>
        <v>0</v>
      </c>
      <c r="K125" s="164"/>
      <c r="L125" s="165"/>
      <c r="M125" s="166" t="s">
        <v>1</v>
      </c>
      <c r="N125" s="167" t="s">
        <v>38</v>
      </c>
      <c r="O125" s="154">
        <v>0</v>
      </c>
      <c r="P125" s="154">
        <f>O125*H125</f>
        <v>0</v>
      </c>
      <c r="Q125" s="154">
        <v>0</v>
      </c>
      <c r="R125" s="154">
        <f>Q125*H125</f>
        <v>0</v>
      </c>
      <c r="S125" s="154">
        <v>0</v>
      </c>
      <c r="T125" s="155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266</v>
      </c>
      <c r="AT125" s="156" t="s">
        <v>304</v>
      </c>
      <c r="AU125" s="156" t="s">
        <v>142</v>
      </c>
      <c r="AY125" s="14" t="s">
        <v>135</v>
      </c>
      <c r="BE125" s="157">
        <f>IF(N125="základná",J125,0)</f>
        <v>0</v>
      </c>
      <c r="BF125" s="157">
        <f>IF(N125="znížená",J125,0)</f>
        <v>0</v>
      </c>
      <c r="BG125" s="157">
        <f>IF(N125="zákl. prenesená",J125,0)</f>
        <v>0</v>
      </c>
      <c r="BH125" s="157">
        <f>IF(N125="zníž. prenesená",J125,0)</f>
        <v>0</v>
      </c>
      <c r="BI125" s="157">
        <f>IF(N125="nulová",J125,0)</f>
        <v>0</v>
      </c>
      <c r="BJ125" s="14" t="s">
        <v>142</v>
      </c>
      <c r="BK125" s="157">
        <f>ROUND(I125*H125,2)</f>
        <v>0</v>
      </c>
      <c r="BL125" s="14" t="s">
        <v>141</v>
      </c>
      <c r="BM125" s="156" t="s">
        <v>1182</v>
      </c>
    </row>
    <row r="126" spans="1:65" s="2" customFormat="1" ht="24.15" customHeight="1">
      <c r="A126" s="26"/>
      <c r="B126" s="144"/>
      <c r="C126" s="145" t="s">
        <v>148</v>
      </c>
      <c r="D126" s="145" t="s">
        <v>137</v>
      </c>
      <c r="E126" s="146" t="s">
        <v>649</v>
      </c>
      <c r="F126" s="147" t="s">
        <v>650</v>
      </c>
      <c r="G126" s="148" t="s">
        <v>537</v>
      </c>
      <c r="H126" s="149">
        <v>3.55</v>
      </c>
      <c r="I126" s="149"/>
      <c r="J126" s="150">
        <f>ROUND(I126*H126,2)</f>
        <v>0</v>
      </c>
      <c r="K126" s="151"/>
      <c r="L126" s="27"/>
      <c r="M126" s="152" t="s">
        <v>1</v>
      </c>
      <c r="N126" s="153" t="s">
        <v>38</v>
      </c>
      <c r="O126" s="154">
        <v>0</v>
      </c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141</v>
      </c>
      <c r="AT126" s="156" t="s">
        <v>137</v>
      </c>
      <c r="AU126" s="156" t="s">
        <v>142</v>
      </c>
      <c r="AY126" s="14" t="s">
        <v>135</v>
      </c>
      <c r="BE126" s="157">
        <f>IF(N126="základná",J126,0)</f>
        <v>0</v>
      </c>
      <c r="BF126" s="157">
        <f>IF(N126="znížená",J126,0)</f>
        <v>0</v>
      </c>
      <c r="BG126" s="157">
        <f>IF(N126="zákl. prenesená",J126,0)</f>
        <v>0</v>
      </c>
      <c r="BH126" s="157">
        <f>IF(N126="zníž. prenesená",J126,0)</f>
        <v>0</v>
      </c>
      <c r="BI126" s="157">
        <f>IF(N126="nulová",J126,0)</f>
        <v>0</v>
      </c>
      <c r="BJ126" s="14" t="s">
        <v>142</v>
      </c>
      <c r="BK126" s="157">
        <f>ROUND(I126*H126,2)</f>
        <v>0</v>
      </c>
      <c r="BL126" s="14" t="s">
        <v>141</v>
      </c>
      <c r="BM126" s="156" t="s">
        <v>1183</v>
      </c>
    </row>
    <row r="127" spans="1:65" s="12" customFormat="1" ht="22.95" customHeight="1">
      <c r="B127" s="132"/>
      <c r="D127" s="133" t="s">
        <v>70</v>
      </c>
      <c r="E127" s="142" t="s">
        <v>1184</v>
      </c>
      <c r="F127" s="142" t="s">
        <v>1185</v>
      </c>
      <c r="J127" s="143">
        <f>BK127</f>
        <v>0</v>
      </c>
      <c r="L127" s="132"/>
      <c r="M127" s="136"/>
      <c r="N127" s="137"/>
      <c r="O127" s="137"/>
      <c r="P127" s="138">
        <f>SUM(P128:P149)</f>
        <v>62.956600000000009</v>
      </c>
      <c r="Q127" s="137"/>
      <c r="R127" s="138">
        <f>SUM(R128:R149)</f>
        <v>0.130185</v>
      </c>
      <c r="S127" s="137"/>
      <c r="T127" s="139">
        <f>SUM(T128:T149)</f>
        <v>0</v>
      </c>
      <c r="AR127" s="133" t="s">
        <v>142</v>
      </c>
      <c r="AT127" s="140" t="s">
        <v>70</v>
      </c>
      <c r="AU127" s="140" t="s">
        <v>79</v>
      </c>
      <c r="AY127" s="133" t="s">
        <v>135</v>
      </c>
      <c r="BK127" s="141">
        <f>SUM(BK128:BK149)</f>
        <v>0</v>
      </c>
    </row>
    <row r="128" spans="1:65" s="2" customFormat="1" ht="24.15" customHeight="1">
      <c r="A128" s="26"/>
      <c r="B128" s="144"/>
      <c r="C128" s="145" t="s">
        <v>146</v>
      </c>
      <c r="D128" s="145" t="s">
        <v>137</v>
      </c>
      <c r="E128" s="146" t="s">
        <v>1186</v>
      </c>
      <c r="F128" s="147" t="s">
        <v>1187</v>
      </c>
      <c r="G128" s="148" t="s">
        <v>414</v>
      </c>
      <c r="H128" s="149">
        <v>90</v>
      </c>
      <c r="I128" s="149"/>
      <c r="J128" s="150">
        <f t="shared" ref="J128:J149" si="0">ROUND(I128*H128,2)</f>
        <v>0</v>
      </c>
      <c r="K128" s="151"/>
      <c r="L128" s="27"/>
      <c r="M128" s="152" t="s">
        <v>1</v>
      </c>
      <c r="N128" s="153" t="s">
        <v>38</v>
      </c>
      <c r="O128" s="154">
        <v>0.20005999999999999</v>
      </c>
      <c r="P128" s="154">
        <f t="shared" ref="P128:P149" si="1">O128*H128</f>
        <v>18.005399999999998</v>
      </c>
      <c r="Q128" s="154">
        <v>8.0000000000000007E-5</v>
      </c>
      <c r="R128" s="154">
        <f t="shared" ref="R128:R149" si="2">Q128*H128</f>
        <v>7.2000000000000007E-3</v>
      </c>
      <c r="S128" s="154">
        <v>0</v>
      </c>
      <c r="T128" s="155">
        <f t="shared" ref="T128:T149" si="3"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141</v>
      </c>
      <c r="AT128" s="156" t="s">
        <v>137</v>
      </c>
      <c r="AU128" s="156" t="s">
        <v>142</v>
      </c>
      <c r="AY128" s="14" t="s">
        <v>135</v>
      </c>
      <c r="BE128" s="157">
        <f t="shared" ref="BE128:BE149" si="4">IF(N128="základná",J128,0)</f>
        <v>0</v>
      </c>
      <c r="BF128" s="157">
        <f t="shared" ref="BF128:BF149" si="5">IF(N128="znížená",J128,0)</f>
        <v>0</v>
      </c>
      <c r="BG128" s="157">
        <f t="shared" ref="BG128:BG149" si="6">IF(N128="zákl. prenesená",J128,0)</f>
        <v>0</v>
      </c>
      <c r="BH128" s="157">
        <f t="shared" ref="BH128:BH149" si="7">IF(N128="zníž. prenesená",J128,0)</f>
        <v>0</v>
      </c>
      <c r="BI128" s="157">
        <f t="shared" ref="BI128:BI149" si="8">IF(N128="nulová",J128,0)</f>
        <v>0</v>
      </c>
      <c r="BJ128" s="14" t="s">
        <v>142</v>
      </c>
      <c r="BK128" s="157">
        <f t="shared" ref="BK128:BK149" si="9">ROUND(I128*H128,2)</f>
        <v>0</v>
      </c>
      <c r="BL128" s="14" t="s">
        <v>141</v>
      </c>
      <c r="BM128" s="156" t="s">
        <v>1188</v>
      </c>
    </row>
    <row r="129" spans="1:65" s="2" customFormat="1" ht="16.5" customHeight="1">
      <c r="A129" s="26"/>
      <c r="B129" s="144"/>
      <c r="C129" s="158" t="s">
        <v>156</v>
      </c>
      <c r="D129" s="158" t="s">
        <v>304</v>
      </c>
      <c r="E129" s="159" t="s">
        <v>1189</v>
      </c>
      <c r="F129" s="160" t="s">
        <v>1190</v>
      </c>
      <c r="G129" s="161" t="s">
        <v>414</v>
      </c>
      <c r="H129" s="162">
        <v>90</v>
      </c>
      <c r="I129" s="162"/>
      <c r="J129" s="163">
        <f t="shared" si="0"/>
        <v>0</v>
      </c>
      <c r="K129" s="164"/>
      <c r="L129" s="165"/>
      <c r="M129" s="166" t="s">
        <v>1</v>
      </c>
      <c r="N129" s="167" t="s">
        <v>38</v>
      </c>
      <c r="O129" s="154">
        <v>0</v>
      </c>
      <c r="P129" s="154">
        <f t="shared" si="1"/>
        <v>0</v>
      </c>
      <c r="Q129" s="154">
        <v>1.2999999999999999E-4</v>
      </c>
      <c r="R129" s="154">
        <f t="shared" si="2"/>
        <v>1.1699999999999999E-2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266</v>
      </c>
      <c r="AT129" s="156" t="s">
        <v>304</v>
      </c>
      <c r="AU129" s="156" t="s">
        <v>142</v>
      </c>
      <c r="AY129" s="14" t="s">
        <v>135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142</v>
      </c>
      <c r="BK129" s="157">
        <f t="shared" si="9"/>
        <v>0</v>
      </c>
      <c r="BL129" s="14" t="s">
        <v>141</v>
      </c>
      <c r="BM129" s="156" t="s">
        <v>1191</v>
      </c>
    </row>
    <row r="130" spans="1:65" s="2" customFormat="1" ht="16.5" customHeight="1">
      <c r="A130" s="26"/>
      <c r="B130" s="144"/>
      <c r="C130" s="158" t="s">
        <v>161</v>
      </c>
      <c r="D130" s="158" t="s">
        <v>304</v>
      </c>
      <c r="E130" s="159" t="s">
        <v>1192</v>
      </c>
      <c r="F130" s="160" t="s">
        <v>1193</v>
      </c>
      <c r="G130" s="161" t="s">
        <v>140</v>
      </c>
      <c r="H130" s="162">
        <v>90</v>
      </c>
      <c r="I130" s="162"/>
      <c r="J130" s="163">
        <f t="shared" si="0"/>
        <v>0</v>
      </c>
      <c r="K130" s="164"/>
      <c r="L130" s="165"/>
      <c r="M130" s="166" t="s">
        <v>1</v>
      </c>
      <c r="N130" s="167" t="s">
        <v>38</v>
      </c>
      <c r="O130" s="154">
        <v>0</v>
      </c>
      <c r="P130" s="154">
        <f t="shared" si="1"/>
        <v>0</v>
      </c>
      <c r="Q130" s="154">
        <v>6.0000000000000002E-5</v>
      </c>
      <c r="R130" s="154">
        <f t="shared" si="2"/>
        <v>5.4000000000000003E-3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266</v>
      </c>
      <c r="AT130" s="156" t="s">
        <v>304</v>
      </c>
      <c r="AU130" s="156" t="s">
        <v>142</v>
      </c>
      <c r="AY130" s="14" t="s">
        <v>135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142</v>
      </c>
      <c r="BK130" s="157">
        <f t="shared" si="9"/>
        <v>0</v>
      </c>
      <c r="BL130" s="14" t="s">
        <v>141</v>
      </c>
      <c r="BM130" s="156" t="s">
        <v>1194</v>
      </c>
    </row>
    <row r="131" spans="1:65" s="2" customFormat="1" ht="24.15" customHeight="1">
      <c r="A131" s="26"/>
      <c r="B131" s="144"/>
      <c r="C131" s="145" t="s">
        <v>165</v>
      </c>
      <c r="D131" s="145" t="s">
        <v>137</v>
      </c>
      <c r="E131" s="146" t="s">
        <v>1195</v>
      </c>
      <c r="F131" s="147" t="s">
        <v>1196</v>
      </c>
      <c r="G131" s="148" t="s">
        <v>414</v>
      </c>
      <c r="H131" s="149">
        <v>52</v>
      </c>
      <c r="I131" s="149"/>
      <c r="J131" s="150">
        <f t="shared" si="0"/>
        <v>0</v>
      </c>
      <c r="K131" s="151"/>
      <c r="L131" s="27"/>
      <c r="M131" s="152" t="s">
        <v>1</v>
      </c>
      <c r="N131" s="153" t="s">
        <v>38</v>
      </c>
      <c r="O131" s="154">
        <v>0.22005</v>
      </c>
      <c r="P131" s="154">
        <f t="shared" si="1"/>
        <v>11.442600000000001</v>
      </c>
      <c r="Q131" s="154">
        <v>6.9999999999999994E-5</v>
      </c>
      <c r="R131" s="154">
        <f t="shared" si="2"/>
        <v>3.6399999999999996E-3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141</v>
      </c>
      <c r="AT131" s="156" t="s">
        <v>137</v>
      </c>
      <c r="AU131" s="156" t="s">
        <v>142</v>
      </c>
      <c r="AY131" s="14" t="s">
        <v>135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142</v>
      </c>
      <c r="BK131" s="157">
        <f t="shared" si="9"/>
        <v>0</v>
      </c>
      <c r="BL131" s="14" t="s">
        <v>141</v>
      </c>
      <c r="BM131" s="156" t="s">
        <v>1197</v>
      </c>
    </row>
    <row r="132" spans="1:65" s="2" customFormat="1" ht="16.5" customHeight="1">
      <c r="A132" s="26"/>
      <c r="B132" s="144"/>
      <c r="C132" s="158" t="s">
        <v>169</v>
      </c>
      <c r="D132" s="158" t="s">
        <v>304</v>
      </c>
      <c r="E132" s="159" t="s">
        <v>1198</v>
      </c>
      <c r="F132" s="160" t="s">
        <v>1199</v>
      </c>
      <c r="G132" s="161" t="s">
        <v>414</v>
      </c>
      <c r="H132" s="162">
        <v>52</v>
      </c>
      <c r="I132" s="162"/>
      <c r="J132" s="163">
        <f t="shared" si="0"/>
        <v>0</v>
      </c>
      <c r="K132" s="164"/>
      <c r="L132" s="165"/>
      <c r="M132" s="166" t="s">
        <v>1</v>
      </c>
      <c r="N132" s="167" t="s">
        <v>38</v>
      </c>
      <c r="O132" s="154">
        <v>0</v>
      </c>
      <c r="P132" s="154">
        <f t="shared" si="1"/>
        <v>0</v>
      </c>
      <c r="Q132" s="154">
        <v>2.0000000000000001E-4</v>
      </c>
      <c r="R132" s="154">
        <f t="shared" si="2"/>
        <v>1.0400000000000001E-2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266</v>
      </c>
      <c r="AT132" s="156" t="s">
        <v>304</v>
      </c>
      <c r="AU132" s="156" t="s">
        <v>142</v>
      </c>
      <c r="AY132" s="14" t="s">
        <v>135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142</v>
      </c>
      <c r="BK132" s="157">
        <f t="shared" si="9"/>
        <v>0</v>
      </c>
      <c r="BL132" s="14" t="s">
        <v>141</v>
      </c>
      <c r="BM132" s="156" t="s">
        <v>1200</v>
      </c>
    </row>
    <row r="133" spans="1:65" s="2" customFormat="1" ht="16.5" customHeight="1">
      <c r="A133" s="26"/>
      <c r="B133" s="144"/>
      <c r="C133" s="158" t="s">
        <v>173</v>
      </c>
      <c r="D133" s="158" t="s">
        <v>304</v>
      </c>
      <c r="E133" s="159" t="s">
        <v>1201</v>
      </c>
      <c r="F133" s="160" t="s">
        <v>1202</v>
      </c>
      <c r="G133" s="161" t="s">
        <v>140</v>
      </c>
      <c r="H133" s="162">
        <v>52</v>
      </c>
      <c r="I133" s="162"/>
      <c r="J133" s="163">
        <f t="shared" si="0"/>
        <v>0</v>
      </c>
      <c r="K133" s="164"/>
      <c r="L133" s="165"/>
      <c r="M133" s="166" t="s">
        <v>1</v>
      </c>
      <c r="N133" s="167" t="s">
        <v>38</v>
      </c>
      <c r="O133" s="154">
        <v>0</v>
      </c>
      <c r="P133" s="154">
        <f t="shared" si="1"/>
        <v>0</v>
      </c>
      <c r="Q133" s="154">
        <v>8.0000000000000007E-5</v>
      </c>
      <c r="R133" s="154">
        <f t="shared" si="2"/>
        <v>4.1600000000000005E-3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266</v>
      </c>
      <c r="AT133" s="156" t="s">
        <v>304</v>
      </c>
      <c r="AU133" s="156" t="s">
        <v>142</v>
      </c>
      <c r="AY133" s="14" t="s">
        <v>135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142</v>
      </c>
      <c r="BK133" s="157">
        <f t="shared" si="9"/>
        <v>0</v>
      </c>
      <c r="BL133" s="14" t="s">
        <v>141</v>
      </c>
      <c r="BM133" s="156" t="s">
        <v>1203</v>
      </c>
    </row>
    <row r="134" spans="1:65" s="2" customFormat="1" ht="21.75" customHeight="1">
      <c r="A134" s="26"/>
      <c r="B134" s="144"/>
      <c r="C134" s="145" t="s">
        <v>177</v>
      </c>
      <c r="D134" s="145" t="s">
        <v>137</v>
      </c>
      <c r="E134" s="146" t="s">
        <v>1204</v>
      </c>
      <c r="F134" s="147" t="s">
        <v>1205</v>
      </c>
      <c r="G134" s="148" t="s">
        <v>414</v>
      </c>
      <c r="H134" s="149">
        <v>32.5</v>
      </c>
      <c r="I134" s="149"/>
      <c r="J134" s="150">
        <f t="shared" si="0"/>
        <v>0</v>
      </c>
      <c r="K134" s="151"/>
      <c r="L134" s="27"/>
      <c r="M134" s="152" t="s">
        <v>1</v>
      </c>
      <c r="N134" s="153" t="s">
        <v>38</v>
      </c>
      <c r="O134" s="154">
        <v>0.24006</v>
      </c>
      <c r="P134" s="154">
        <f t="shared" si="1"/>
        <v>7.8019499999999997</v>
      </c>
      <c r="Q134" s="154">
        <v>5.0000000000000002E-5</v>
      </c>
      <c r="R134" s="154">
        <f t="shared" si="2"/>
        <v>1.6250000000000001E-3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141</v>
      </c>
      <c r="AT134" s="156" t="s">
        <v>137</v>
      </c>
      <c r="AU134" s="156" t="s">
        <v>142</v>
      </c>
      <c r="AY134" s="14" t="s">
        <v>135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142</v>
      </c>
      <c r="BK134" s="157">
        <f t="shared" si="9"/>
        <v>0</v>
      </c>
      <c r="BL134" s="14" t="s">
        <v>141</v>
      </c>
      <c r="BM134" s="156" t="s">
        <v>1206</v>
      </c>
    </row>
    <row r="135" spans="1:65" s="2" customFormat="1" ht="24.15" customHeight="1">
      <c r="A135" s="26"/>
      <c r="B135" s="144"/>
      <c r="C135" s="158" t="s">
        <v>181</v>
      </c>
      <c r="D135" s="158" t="s">
        <v>304</v>
      </c>
      <c r="E135" s="159" t="s">
        <v>1207</v>
      </c>
      <c r="F135" s="160" t="s">
        <v>1208</v>
      </c>
      <c r="G135" s="161" t="s">
        <v>414</v>
      </c>
      <c r="H135" s="162">
        <v>32.5</v>
      </c>
      <c r="I135" s="162"/>
      <c r="J135" s="163">
        <f t="shared" si="0"/>
        <v>0</v>
      </c>
      <c r="K135" s="164"/>
      <c r="L135" s="165"/>
      <c r="M135" s="166" t="s">
        <v>1</v>
      </c>
      <c r="N135" s="167" t="s">
        <v>38</v>
      </c>
      <c r="O135" s="154">
        <v>0</v>
      </c>
      <c r="P135" s="154">
        <f t="shared" si="1"/>
        <v>0</v>
      </c>
      <c r="Q135" s="154">
        <v>2.9999999999999997E-4</v>
      </c>
      <c r="R135" s="154">
        <f t="shared" si="2"/>
        <v>9.75E-3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266</v>
      </c>
      <c r="AT135" s="156" t="s">
        <v>304</v>
      </c>
      <c r="AU135" s="156" t="s">
        <v>142</v>
      </c>
      <c r="AY135" s="14" t="s">
        <v>135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142</v>
      </c>
      <c r="BK135" s="157">
        <f t="shared" si="9"/>
        <v>0</v>
      </c>
      <c r="BL135" s="14" t="s">
        <v>141</v>
      </c>
      <c r="BM135" s="156" t="s">
        <v>1209</v>
      </c>
    </row>
    <row r="136" spans="1:65" s="2" customFormat="1" ht="16.5" customHeight="1">
      <c r="A136" s="26"/>
      <c r="B136" s="144"/>
      <c r="C136" s="158" t="s">
        <v>185</v>
      </c>
      <c r="D136" s="158" t="s">
        <v>304</v>
      </c>
      <c r="E136" s="159" t="s">
        <v>1210</v>
      </c>
      <c r="F136" s="160" t="s">
        <v>1211</v>
      </c>
      <c r="G136" s="161" t="s">
        <v>140</v>
      </c>
      <c r="H136" s="162">
        <v>32.5</v>
      </c>
      <c r="I136" s="162"/>
      <c r="J136" s="163">
        <f t="shared" si="0"/>
        <v>0</v>
      </c>
      <c r="K136" s="164"/>
      <c r="L136" s="165"/>
      <c r="M136" s="166" t="s">
        <v>1</v>
      </c>
      <c r="N136" s="167" t="s">
        <v>38</v>
      </c>
      <c r="O136" s="154">
        <v>0</v>
      </c>
      <c r="P136" s="154">
        <f t="shared" si="1"/>
        <v>0</v>
      </c>
      <c r="Q136" s="154">
        <v>2.0000000000000002E-5</v>
      </c>
      <c r="R136" s="154">
        <f t="shared" si="2"/>
        <v>6.5000000000000008E-4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266</v>
      </c>
      <c r="AT136" s="156" t="s">
        <v>304</v>
      </c>
      <c r="AU136" s="156" t="s">
        <v>142</v>
      </c>
      <c r="AY136" s="14" t="s">
        <v>135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142</v>
      </c>
      <c r="BK136" s="157">
        <f t="shared" si="9"/>
        <v>0</v>
      </c>
      <c r="BL136" s="14" t="s">
        <v>141</v>
      </c>
      <c r="BM136" s="156" t="s">
        <v>1212</v>
      </c>
    </row>
    <row r="137" spans="1:65" s="2" customFormat="1" ht="21.75" customHeight="1">
      <c r="A137" s="26"/>
      <c r="B137" s="144"/>
      <c r="C137" s="145" t="s">
        <v>189</v>
      </c>
      <c r="D137" s="145" t="s">
        <v>137</v>
      </c>
      <c r="E137" s="146" t="s">
        <v>1213</v>
      </c>
      <c r="F137" s="147" t="s">
        <v>1214</v>
      </c>
      <c r="G137" s="148" t="s">
        <v>414</v>
      </c>
      <c r="H137" s="149">
        <v>12</v>
      </c>
      <c r="I137" s="149"/>
      <c r="J137" s="150">
        <f t="shared" si="0"/>
        <v>0</v>
      </c>
      <c r="K137" s="151"/>
      <c r="L137" s="27"/>
      <c r="M137" s="152" t="s">
        <v>1</v>
      </c>
      <c r="N137" s="153" t="s">
        <v>38</v>
      </c>
      <c r="O137" s="154">
        <v>0.2601</v>
      </c>
      <c r="P137" s="154">
        <f t="shared" si="1"/>
        <v>3.1212</v>
      </c>
      <c r="Q137" s="154">
        <v>6.0000000000000002E-5</v>
      </c>
      <c r="R137" s="154">
        <f t="shared" si="2"/>
        <v>7.2000000000000005E-4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141</v>
      </c>
      <c r="AT137" s="156" t="s">
        <v>137</v>
      </c>
      <c r="AU137" s="156" t="s">
        <v>142</v>
      </c>
      <c r="AY137" s="14" t="s">
        <v>135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142</v>
      </c>
      <c r="BK137" s="157">
        <f t="shared" si="9"/>
        <v>0</v>
      </c>
      <c r="BL137" s="14" t="s">
        <v>141</v>
      </c>
      <c r="BM137" s="156" t="s">
        <v>1215</v>
      </c>
    </row>
    <row r="138" spans="1:65" s="2" customFormat="1" ht="24.15" customHeight="1">
      <c r="A138" s="26"/>
      <c r="B138" s="144"/>
      <c r="C138" s="158" t="s">
        <v>193</v>
      </c>
      <c r="D138" s="158" t="s">
        <v>304</v>
      </c>
      <c r="E138" s="159" t="s">
        <v>1216</v>
      </c>
      <c r="F138" s="160" t="s">
        <v>1217</v>
      </c>
      <c r="G138" s="161" t="s">
        <v>414</v>
      </c>
      <c r="H138" s="162">
        <v>12</v>
      </c>
      <c r="I138" s="162"/>
      <c r="J138" s="163">
        <f t="shared" si="0"/>
        <v>0</v>
      </c>
      <c r="K138" s="164"/>
      <c r="L138" s="165"/>
      <c r="M138" s="166" t="s">
        <v>1</v>
      </c>
      <c r="N138" s="167" t="s">
        <v>38</v>
      </c>
      <c r="O138" s="154">
        <v>0</v>
      </c>
      <c r="P138" s="154">
        <f t="shared" si="1"/>
        <v>0</v>
      </c>
      <c r="Q138" s="154">
        <v>4.6999999999999999E-4</v>
      </c>
      <c r="R138" s="154">
        <f t="shared" si="2"/>
        <v>5.64E-3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266</v>
      </c>
      <c r="AT138" s="156" t="s">
        <v>304</v>
      </c>
      <c r="AU138" s="156" t="s">
        <v>142</v>
      </c>
      <c r="AY138" s="14" t="s">
        <v>135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142</v>
      </c>
      <c r="BK138" s="157">
        <f t="shared" si="9"/>
        <v>0</v>
      </c>
      <c r="BL138" s="14" t="s">
        <v>141</v>
      </c>
      <c r="BM138" s="156" t="s">
        <v>1218</v>
      </c>
    </row>
    <row r="139" spans="1:65" s="2" customFormat="1" ht="16.5" customHeight="1">
      <c r="A139" s="26"/>
      <c r="B139" s="144"/>
      <c r="C139" s="158" t="s">
        <v>199</v>
      </c>
      <c r="D139" s="158" t="s">
        <v>304</v>
      </c>
      <c r="E139" s="159" t="s">
        <v>1219</v>
      </c>
      <c r="F139" s="160" t="s">
        <v>1220</v>
      </c>
      <c r="G139" s="161" t="s">
        <v>140</v>
      </c>
      <c r="H139" s="162">
        <v>12</v>
      </c>
      <c r="I139" s="162"/>
      <c r="J139" s="163">
        <f t="shared" si="0"/>
        <v>0</v>
      </c>
      <c r="K139" s="164"/>
      <c r="L139" s="165"/>
      <c r="M139" s="166" t="s">
        <v>1</v>
      </c>
      <c r="N139" s="167" t="s">
        <v>38</v>
      </c>
      <c r="O139" s="154">
        <v>0</v>
      </c>
      <c r="P139" s="154">
        <f t="shared" si="1"/>
        <v>0</v>
      </c>
      <c r="Q139" s="154">
        <v>4.0000000000000003E-5</v>
      </c>
      <c r="R139" s="154">
        <f t="shared" si="2"/>
        <v>4.8000000000000007E-4</v>
      </c>
      <c r="S139" s="154">
        <v>0</v>
      </c>
      <c r="T139" s="15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266</v>
      </c>
      <c r="AT139" s="156" t="s">
        <v>304</v>
      </c>
      <c r="AU139" s="156" t="s">
        <v>142</v>
      </c>
      <c r="AY139" s="14" t="s">
        <v>135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142</v>
      </c>
      <c r="BK139" s="157">
        <f t="shared" si="9"/>
        <v>0</v>
      </c>
      <c r="BL139" s="14" t="s">
        <v>141</v>
      </c>
      <c r="BM139" s="156" t="s">
        <v>1221</v>
      </c>
    </row>
    <row r="140" spans="1:65" s="2" customFormat="1" ht="21.75" customHeight="1">
      <c r="A140" s="26"/>
      <c r="B140" s="144"/>
      <c r="C140" s="145" t="s">
        <v>141</v>
      </c>
      <c r="D140" s="145" t="s">
        <v>137</v>
      </c>
      <c r="E140" s="146" t="s">
        <v>1222</v>
      </c>
      <c r="F140" s="147" t="s">
        <v>1223</v>
      </c>
      <c r="G140" s="148" t="s">
        <v>414</v>
      </c>
      <c r="H140" s="149">
        <v>5</v>
      </c>
      <c r="I140" s="149"/>
      <c r="J140" s="150">
        <f t="shared" si="0"/>
        <v>0</v>
      </c>
      <c r="K140" s="151"/>
      <c r="L140" s="27"/>
      <c r="M140" s="152" t="s">
        <v>1</v>
      </c>
      <c r="N140" s="153" t="s">
        <v>38</v>
      </c>
      <c r="O140" s="154">
        <v>0.28012999999999999</v>
      </c>
      <c r="P140" s="154">
        <f t="shared" si="1"/>
        <v>1.40065</v>
      </c>
      <c r="Q140" s="154">
        <v>8.0000000000000007E-5</v>
      </c>
      <c r="R140" s="154">
        <f t="shared" si="2"/>
        <v>4.0000000000000002E-4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141</v>
      </c>
      <c r="AT140" s="156" t="s">
        <v>137</v>
      </c>
      <c r="AU140" s="156" t="s">
        <v>142</v>
      </c>
      <c r="AY140" s="14" t="s">
        <v>135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142</v>
      </c>
      <c r="BK140" s="157">
        <f t="shared" si="9"/>
        <v>0</v>
      </c>
      <c r="BL140" s="14" t="s">
        <v>141</v>
      </c>
      <c r="BM140" s="156" t="s">
        <v>1224</v>
      </c>
    </row>
    <row r="141" spans="1:65" s="2" customFormat="1" ht="24.15" customHeight="1">
      <c r="A141" s="26"/>
      <c r="B141" s="144"/>
      <c r="C141" s="158" t="s">
        <v>206</v>
      </c>
      <c r="D141" s="158" t="s">
        <v>304</v>
      </c>
      <c r="E141" s="159" t="s">
        <v>1225</v>
      </c>
      <c r="F141" s="160" t="s">
        <v>1226</v>
      </c>
      <c r="G141" s="161" t="s">
        <v>414</v>
      </c>
      <c r="H141" s="162">
        <v>5</v>
      </c>
      <c r="I141" s="162"/>
      <c r="J141" s="163">
        <f t="shared" si="0"/>
        <v>0</v>
      </c>
      <c r="K141" s="164"/>
      <c r="L141" s="165"/>
      <c r="M141" s="166" t="s">
        <v>1</v>
      </c>
      <c r="N141" s="167" t="s">
        <v>38</v>
      </c>
      <c r="O141" s="154">
        <v>0</v>
      </c>
      <c r="P141" s="154">
        <f t="shared" si="1"/>
        <v>0</v>
      </c>
      <c r="Q141" s="154">
        <v>7.5000000000000002E-4</v>
      </c>
      <c r="R141" s="154">
        <f t="shared" si="2"/>
        <v>3.7499999999999999E-3</v>
      </c>
      <c r="S141" s="154">
        <v>0</v>
      </c>
      <c r="T141" s="15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266</v>
      </c>
      <c r="AT141" s="156" t="s">
        <v>304</v>
      </c>
      <c r="AU141" s="156" t="s">
        <v>142</v>
      </c>
      <c r="AY141" s="14" t="s">
        <v>135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4" t="s">
        <v>142</v>
      </c>
      <c r="BK141" s="157">
        <f t="shared" si="9"/>
        <v>0</v>
      </c>
      <c r="BL141" s="14" t="s">
        <v>141</v>
      </c>
      <c r="BM141" s="156" t="s">
        <v>1227</v>
      </c>
    </row>
    <row r="142" spans="1:65" s="2" customFormat="1" ht="16.5" customHeight="1">
      <c r="A142" s="26"/>
      <c r="B142" s="144"/>
      <c r="C142" s="158" t="s">
        <v>210</v>
      </c>
      <c r="D142" s="158" t="s">
        <v>304</v>
      </c>
      <c r="E142" s="159" t="s">
        <v>1228</v>
      </c>
      <c r="F142" s="160" t="s">
        <v>1229</v>
      </c>
      <c r="G142" s="161" t="s">
        <v>140</v>
      </c>
      <c r="H142" s="162">
        <v>5</v>
      </c>
      <c r="I142" s="162"/>
      <c r="J142" s="163">
        <f t="shared" si="0"/>
        <v>0</v>
      </c>
      <c r="K142" s="164"/>
      <c r="L142" s="165"/>
      <c r="M142" s="166" t="s">
        <v>1</v>
      </c>
      <c r="N142" s="167" t="s">
        <v>38</v>
      </c>
      <c r="O142" s="154">
        <v>0</v>
      </c>
      <c r="P142" s="154">
        <f t="shared" si="1"/>
        <v>0</v>
      </c>
      <c r="Q142" s="154">
        <v>6.9999999999999994E-5</v>
      </c>
      <c r="R142" s="154">
        <f t="shared" si="2"/>
        <v>3.4999999999999994E-4</v>
      </c>
      <c r="S142" s="154">
        <v>0</v>
      </c>
      <c r="T142" s="15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266</v>
      </c>
      <c r="AT142" s="156" t="s">
        <v>304</v>
      </c>
      <c r="AU142" s="156" t="s">
        <v>142</v>
      </c>
      <c r="AY142" s="14" t="s">
        <v>135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4" t="s">
        <v>142</v>
      </c>
      <c r="BK142" s="157">
        <f t="shared" si="9"/>
        <v>0</v>
      </c>
      <c r="BL142" s="14" t="s">
        <v>141</v>
      </c>
      <c r="BM142" s="156" t="s">
        <v>1230</v>
      </c>
    </row>
    <row r="143" spans="1:65" s="2" customFormat="1" ht="21.75" customHeight="1">
      <c r="A143" s="26"/>
      <c r="B143" s="144"/>
      <c r="C143" s="145" t="s">
        <v>214</v>
      </c>
      <c r="D143" s="145" t="s">
        <v>137</v>
      </c>
      <c r="E143" s="146" t="s">
        <v>1231</v>
      </c>
      <c r="F143" s="147" t="s">
        <v>1232</v>
      </c>
      <c r="G143" s="148" t="s">
        <v>414</v>
      </c>
      <c r="H143" s="149">
        <v>48</v>
      </c>
      <c r="I143" s="149"/>
      <c r="J143" s="150">
        <f t="shared" si="0"/>
        <v>0</v>
      </c>
      <c r="K143" s="151"/>
      <c r="L143" s="27"/>
      <c r="M143" s="152" t="s">
        <v>1</v>
      </c>
      <c r="N143" s="153" t="s">
        <v>38</v>
      </c>
      <c r="O143" s="154">
        <v>0.29010000000000002</v>
      </c>
      <c r="P143" s="154">
        <f t="shared" si="1"/>
        <v>13.924800000000001</v>
      </c>
      <c r="Q143" s="154">
        <v>6.0000000000000002E-5</v>
      </c>
      <c r="R143" s="154">
        <f t="shared" si="2"/>
        <v>2.8800000000000002E-3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141</v>
      </c>
      <c r="AT143" s="156" t="s">
        <v>137</v>
      </c>
      <c r="AU143" s="156" t="s">
        <v>142</v>
      </c>
      <c r="AY143" s="14" t="s">
        <v>135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142</v>
      </c>
      <c r="BK143" s="157">
        <f t="shared" si="9"/>
        <v>0</v>
      </c>
      <c r="BL143" s="14" t="s">
        <v>141</v>
      </c>
      <c r="BM143" s="156" t="s">
        <v>1233</v>
      </c>
    </row>
    <row r="144" spans="1:65" s="2" customFormat="1" ht="21.75" customHeight="1">
      <c r="A144" s="26"/>
      <c r="B144" s="144"/>
      <c r="C144" s="158" t="s">
        <v>7</v>
      </c>
      <c r="D144" s="158" t="s">
        <v>304</v>
      </c>
      <c r="E144" s="159" t="s">
        <v>1234</v>
      </c>
      <c r="F144" s="160" t="s">
        <v>1235</v>
      </c>
      <c r="G144" s="161" t="s">
        <v>414</v>
      </c>
      <c r="H144" s="162">
        <v>48</v>
      </c>
      <c r="I144" s="162"/>
      <c r="J144" s="163">
        <f t="shared" si="0"/>
        <v>0</v>
      </c>
      <c r="K144" s="164"/>
      <c r="L144" s="165"/>
      <c r="M144" s="166" t="s">
        <v>1</v>
      </c>
      <c r="N144" s="167" t="s">
        <v>38</v>
      </c>
      <c r="O144" s="154">
        <v>0</v>
      </c>
      <c r="P144" s="154">
        <f t="shared" si="1"/>
        <v>0</v>
      </c>
      <c r="Q144" s="154">
        <v>8.8000000000000003E-4</v>
      </c>
      <c r="R144" s="154">
        <f t="shared" si="2"/>
        <v>4.224E-2</v>
      </c>
      <c r="S144" s="154">
        <v>0</v>
      </c>
      <c r="T144" s="15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266</v>
      </c>
      <c r="AT144" s="156" t="s">
        <v>304</v>
      </c>
      <c r="AU144" s="156" t="s">
        <v>142</v>
      </c>
      <c r="AY144" s="14" t="s">
        <v>135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142</v>
      </c>
      <c r="BK144" s="157">
        <f t="shared" si="9"/>
        <v>0</v>
      </c>
      <c r="BL144" s="14" t="s">
        <v>141</v>
      </c>
      <c r="BM144" s="156" t="s">
        <v>1236</v>
      </c>
    </row>
    <row r="145" spans="1:65" s="2" customFormat="1" ht="16.5" customHeight="1">
      <c r="A145" s="26"/>
      <c r="B145" s="144"/>
      <c r="C145" s="158" t="s">
        <v>221</v>
      </c>
      <c r="D145" s="158" t="s">
        <v>304</v>
      </c>
      <c r="E145" s="159" t="s">
        <v>1237</v>
      </c>
      <c r="F145" s="160" t="s">
        <v>1238</v>
      </c>
      <c r="G145" s="161" t="s">
        <v>140</v>
      </c>
      <c r="H145" s="162">
        <v>48</v>
      </c>
      <c r="I145" s="162"/>
      <c r="J145" s="163">
        <f t="shared" si="0"/>
        <v>0</v>
      </c>
      <c r="K145" s="164"/>
      <c r="L145" s="165"/>
      <c r="M145" s="166" t="s">
        <v>1</v>
      </c>
      <c r="N145" s="167" t="s">
        <v>38</v>
      </c>
      <c r="O145" s="154">
        <v>0</v>
      </c>
      <c r="P145" s="154">
        <f t="shared" si="1"/>
        <v>0</v>
      </c>
      <c r="Q145" s="154">
        <v>4.0000000000000002E-4</v>
      </c>
      <c r="R145" s="154">
        <f t="shared" si="2"/>
        <v>1.9200000000000002E-2</v>
      </c>
      <c r="S145" s="154">
        <v>0</v>
      </c>
      <c r="T145" s="15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266</v>
      </c>
      <c r="AT145" s="156" t="s">
        <v>304</v>
      </c>
      <c r="AU145" s="156" t="s">
        <v>142</v>
      </c>
      <c r="AY145" s="14" t="s">
        <v>135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142</v>
      </c>
      <c r="BK145" s="157">
        <f t="shared" si="9"/>
        <v>0</v>
      </c>
      <c r="BL145" s="14" t="s">
        <v>141</v>
      </c>
      <c r="BM145" s="156" t="s">
        <v>1239</v>
      </c>
    </row>
    <row r="146" spans="1:65" s="2" customFormat="1" ht="16.5" customHeight="1">
      <c r="A146" s="26"/>
      <c r="B146" s="144"/>
      <c r="C146" s="145" t="s">
        <v>225</v>
      </c>
      <c r="D146" s="145" t="s">
        <v>137</v>
      </c>
      <c r="E146" s="146" t="s">
        <v>1240</v>
      </c>
      <c r="F146" s="147" t="s">
        <v>1241</v>
      </c>
      <c r="G146" s="148" t="s">
        <v>414</v>
      </c>
      <c r="H146" s="149">
        <v>240</v>
      </c>
      <c r="I146" s="149"/>
      <c r="J146" s="150">
        <f t="shared" si="0"/>
        <v>0</v>
      </c>
      <c r="K146" s="151"/>
      <c r="L146" s="27"/>
      <c r="M146" s="152" t="s">
        <v>1</v>
      </c>
      <c r="N146" s="153" t="s">
        <v>38</v>
      </c>
      <c r="O146" s="154">
        <v>0.03</v>
      </c>
      <c r="P146" s="154">
        <f t="shared" si="1"/>
        <v>7.1999999999999993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141</v>
      </c>
      <c r="AT146" s="156" t="s">
        <v>137</v>
      </c>
      <c r="AU146" s="156" t="s">
        <v>142</v>
      </c>
      <c r="AY146" s="14" t="s">
        <v>135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142</v>
      </c>
      <c r="BK146" s="157">
        <f t="shared" si="9"/>
        <v>0</v>
      </c>
      <c r="BL146" s="14" t="s">
        <v>141</v>
      </c>
      <c r="BM146" s="156" t="s">
        <v>1242</v>
      </c>
    </row>
    <row r="147" spans="1:65" s="2" customFormat="1" ht="16.5" customHeight="1">
      <c r="A147" s="26"/>
      <c r="B147" s="144"/>
      <c r="C147" s="145" t="s">
        <v>230</v>
      </c>
      <c r="D147" s="145" t="s">
        <v>137</v>
      </c>
      <c r="E147" s="146" t="s">
        <v>1243</v>
      </c>
      <c r="F147" s="147" t="s">
        <v>1244</v>
      </c>
      <c r="G147" s="148" t="s">
        <v>1245</v>
      </c>
      <c r="H147" s="149">
        <v>1</v>
      </c>
      <c r="I147" s="149"/>
      <c r="J147" s="150">
        <f t="shared" si="0"/>
        <v>0</v>
      </c>
      <c r="K147" s="151"/>
      <c r="L147" s="27"/>
      <c r="M147" s="152" t="s">
        <v>1</v>
      </c>
      <c r="N147" s="153" t="s">
        <v>38</v>
      </c>
      <c r="O147" s="154">
        <v>0.03</v>
      </c>
      <c r="P147" s="154">
        <f t="shared" si="1"/>
        <v>0.03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141</v>
      </c>
      <c r="AT147" s="156" t="s">
        <v>137</v>
      </c>
      <c r="AU147" s="156" t="s">
        <v>142</v>
      </c>
      <c r="AY147" s="14" t="s">
        <v>135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4" t="s">
        <v>142</v>
      </c>
      <c r="BK147" s="157">
        <f t="shared" si="9"/>
        <v>0</v>
      </c>
      <c r="BL147" s="14" t="s">
        <v>141</v>
      </c>
      <c r="BM147" s="156" t="s">
        <v>1246</v>
      </c>
    </row>
    <row r="148" spans="1:65" s="2" customFormat="1" ht="16.5" customHeight="1">
      <c r="A148" s="26"/>
      <c r="B148" s="144"/>
      <c r="C148" s="145" t="s">
        <v>234</v>
      </c>
      <c r="D148" s="145" t="s">
        <v>137</v>
      </c>
      <c r="E148" s="146" t="s">
        <v>1247</v>
      </c>
      <c r="F148" s="147" t="s">
        <v>1248</v>
      </c>
      <c r="G148" s="148" t="s">
        <v>1245</v>
      </c>
      <c r="H148" s="149">
        <v>1</v>
      </c>
      <c r="I148" s="149"/>
      <c r="J148" s="150">
        <f t="shared" si="0"/>
        <v>0</v>
      </c>
      <c r="K148" s="151"/>
      <c r="L148" s="27"/>
      <c r="M148" s="152" t="s">
        <v>1</v>
      </c>
      <c r="N148" s="153" t="s">
        <v>38</v>
      </c>
      <c r="O148" s="154">
        <v>0.03</v>
      </c>
      <c r="P148" s="154">
        <f t="shared" si="1"/>
        <v>0.03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141</v>
      </c>
      <c r="AT148" s="156" t="s">
        <v>137</v>
      </c>
      <c r="AU148" s="156" t="s">
        <v>142</v>
      </c>
      <c r="AY148" s="14" t="s">
        <v>135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4" t="s">
        <v>142</v>
      </c>
      <c r="BK148" s="157">
        <f t="shared" si="9"/>
        <v>0</v>
      </c>
      <c r="BL148" s="14" t="s">
        <v>141</v>
      </c>
      <c r="BM148" s="156" t="s">
        <v>1249</v>
      </c>
    </row>
    <row r="149" spans="1:65" s="2" customFormat="1" ht="24.15" customHeight="1">
      <c r="A149" s="26"/>
      <c r="B149" s="144"/>
      <c r="C149" s="145" t="s">
        <v>238</v>
      </c>
      <c r="D149" s="145" t="s">
        <v>137</v>
      </c>
      <c r="E149" s="146" t="s">
        <v>1250</v>
      </c>
      <c r="F149" s="147" t="s">
        <v>1251</v>
      </c>
      <c r="G149" s="148" t="s">
        <v>537</v>
      </c>
      <c r="H149" s="149">
        <v>70.135999999999996</v>
      </c>
      <c r="I149" s="149"/>
      <c r="J149" s="150">
        <f t="shared" si="0"/>
        <v>0</v>
      </c>
      <c r="K149" s="151"/>
      <c r="L149" s="27"/>
      <c r="M149" s="152" t="s">
        <v>1</v>
      </c>
      <c r="N149" s="153" t="s">
        <v>38</v>
      </c>
      <c r="O149" s="154">
        <v>0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141</v>
      </c>
      <c r="AT149" s="156" t="s">
        <v>137</v>
      </c>
      <c r="AU149" s="156" t="s">
        <v>142</v>
      </c>
      <c r="AY149" s="14" t="s">
        <v>135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4" t="s">
        <v>142</v>
      </c>
      <c r="BK149" s="157">
        <f t="shared" si="9"/>
        <v>0</v>
      </c>
      <c r="BL149" s="14" t="s">
        <v>141</v>
      </c>
      <c r="BM149" s="156" t="s">
        <v>1252</v>
      </c>
    </row>
    <row r="150" spans="1:65" s="12" customFormat="1" ht="22.95" customHeight="1">
      <c r="B150" s="132"/>
      <c r="D150" s="133" t="s">
        <v>70</v>
      </c>
      <c r="E150" s="142" t="s">
        <v>1253</v>
      </c>
      <c r="F150" s="142" t="s">
        <v>1254</v>
      </c>
      <c r="J150" s="143">
        <f>BK150</f>
        <v>0</v>
      </c>
      <c r="L150" s="132"/>
      <c r="M150" s="136"/>
      <c r="N150" s="137"/>
      <c r="O150" s="137"/>
      <c r="P150" s="138">
        <f>SUM(P151:P153)</f>
        <v>6.6543100000000006</v>
      </c>
      <c r="Q150" s="137"/>
      <c r="R150" s="138">
        <f>SUM(R151:R153)</f>
        <v>1.2919999999999999E-2</v>
      </c>
      <c r="S150" s="137"/>
      <c r="T150" s="139">
        <f>SUM(T151:T153)</f>
        <v>0</v>
      </c>
      <c r="AR150" s="133" t="s">
        <v>142</v>
      </c>
      <c r="AT150" s="140" t="s">
        <v>70</v>
      </c>
      <c r="AU150" s="140" t="s">
        <v>79</v>
      </c>
      <c r="AY150" s="133" t="s">
        <v>135</v>
      </c>
      <c r="BK150" s="141">
        <f>SUM(BK151:BK153)</f>
        <v>0</v>
      </c>
    </row>
    <row r="151" spans="1:65" s="2" customFormat="1" ht="24.15" customHeight="1">
      <c r="A151" s="26"/>
      <c r="B151" s="144"/>
      <c r="C151" s="145" t="s">
        <v>242</v>
      </c>
      <c r="D151" s="145" t="s">
        <v>137</v>
      </c>
      <c r="E151" s="146" t="s">
        <v>1255</v>
      </c>
      <c r="F151" s="147" t="s">
        <v>1256</v>
      </c>
      <c r="G151" s="148" t="s">
        <v>140</v>
      </c>
      <c r="H151" s="149">
        <v>17</v>
      </c>
      <c r="I151" s="149"/>
      <c r="J151" s="150">
        <f>ROUND(I151*H151,2)</f>
        <v>0</v>
      </c>
      <c r="K151" s="151"/>
      <c r="L151" s="27"/>
      <c r="M151" s="152" t="s">
        <v>1</v>
      </c>
      <c r="N151" s="153" t="s">
        <v>38</v>
      </c>
      <c r="O151" s="154">
        <v>5.9089999999999997E-2</v>
      </c>
      <c r="P151" s="154">
        <f>O151*H151</f>
        <v>1.0045299999999999</v>
      </c>
      <c r="Q151" s="154">
        <v>1.6000000000000001E-4</v>
      </c>
      <c r="R151" s="154">
        <f>Q151*H151</f>
        <v>2.7200000000000002E-3</v>
      </c>
      <c r="S151" s="154">
        <v>0</v>
      </c>
      <c r="T151" s="155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141</v>
      </c>
      <c r="AT151" s="156" t="s">
        <v>137</v>
      </c>
      <c r="AU151" s="156" t="s">
        <v>142</v>
      </c>
      <c r="AY151" s="14" t="s">
        <v>135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4" t="s">
        <v>142</v>
      </c>
      <c r="BK151" s="157">
        <f>ROUND(I151*H151,2)</f>
        <v>0</v>
      </c>
      <c r="BL151" s="14" t="s">
        <v>141</v>
      </c>
      <c r="BM151" s="156" t="s">
        <v>1257</v>
      </c>
    </row>
    <row r="152" spans="1:65" s="2" customFormat="1" ht="16.5" customHeight="1">
      <c r="A152" s="26"/>
      <c r="B152" s="144"/>
      <c r="C152" s="145" t="s">
        <v>246</v>
      </c>
      <c r="D152" s="145" t="s">
        <v>137</v>
      </c>
      <c r="E152" s="146" t="s">
        <v>1258</v>
      </c>
      <c r="F152" s="147" t="s">
        <v>1259</v>
      </c>
      <c r="G152" s="148" t="s">
        <v>140</v>
      </c>
      <c r="H152" s="149">
        <v>34</v>
      </c>
      <c r="I152" s="149"/>
      <c r="J152" s="150">
        <f>ROUND(I152*H152,2)</f>
        <v>0</v>
      </c>
      <c r="K152" s="151"/>
      <c r="L152" s="27"/>
      <c r="M152" s="152" t="s">
        <v>1</v>
      </c>
      <c r="N152" s="153" t="s">
        <v>38</v>
      </c>
      <c r="O152" s="154">
        <v>0.16617000000000001</v>
      </c>
      <c r="P152" s="154">
        <f>O152*H152</f>
        <v>5.6497800000000007</v>
      </c>
      <c r="Q152" s="154">
        <v>2.9999999999999997E-4</v>
      </c>
      <c r="R152" s="154">
        <f>Q152*H152</f>
        <v>1.0199999999999999E-2</v>
      </c>
      <c r="S152" s="154">
        <v>0</v>
      </c>
      <c r="T152" s="155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141</v>
      </c>
      <c r="AT152" s="156" t="s">
        <v>137</v>
      </c>
      <c r="AU152" s="156" t="s">
        <v>142</v>
      </c>
      <c r="AY152" s="14" t="s">
        <v>135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4" t="s">
        <v>142</v>
      </c>
      <c r="BK152" s="157">
        <f>ROUND(I152*H152,2)</f>
        <v>0</v>
      </c>
      <c r="BL152" s="14" t="s">
        <v>141</v>
      </c>
      <c r="BM152" s="156" t="s">
        <v>1260</v>
      </c>
    </row>
    <row r="153" spans="1:65" s="2" customFormat="1" ht="24.15" customHeight="1">
      <c r="A153" s="26"/>
      <c r="B153" s="144"/>
      <c r="C153" s="145" t="s">
        <v>250</v>
      </c>
      <c r="D153" s="145" t="s">
        <v>137</v>
      </c>
      <c r="E153" s="146" t="s">
        <v>1261</v>
      </c>
      <c r="F153" s="147" t="s">
        <v>1262</v>
      </c>
      <c r="G153" s="148" t="s">
        <v>537</v>
      </c>
      <c r="H153" s="149">
        <v>5.5810000000000004</v>
      </c>
      <c r="I153" s="149"/>
      <c r="J153" s="150">
        <f>ROUND(I153*H153,2)</f>
        <v>0</v>
      </c>
      <c r="K153" s="151"/>
      <c r="L153" s="27"/>
      <c r="M153" s="152" t="s">
        <v>1</v>
      </c>
      <c r="N153" s="153" t="s">
        <v>38</v>
      </c>
      <c r="O153" s="154">
        <v>0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141</v>
      </c>
      <c r="AT153" s="156" t="s">
        <v>137</v>
      </c>
      <c r="AU153" s="156" t="s">
        <v>142</v>
      </c>
      <c r="AY153" s="14" t="s">
        <v>135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4" t="s">
        <v>142</v>
      </c>
      <c r="BK153" s="157">
        <f>ROUND(I153*H153,2)</f>
        <v>0</v>
      </c>
      <c r="BL153" s="14" t="s">
        <v>141</v>
      </c>
      <c r="BM153" s="156" t="s">
        <v>1263</v>
      </c>
    </row>
    <row r="154" spans="1:65" s="12" customFormat="1" ht="22.95" customHeight="1">
      <c r="B154" s="132"/>
      <c r="D154" s="133" t="s">
        <v>70</v>
      </c>
      <c r="E154" s="142" t="s">
        <v>1264</v>
      </c>
      <c r="F154" s="142" t="s">
        <v>1265</v>
      </c>
      <c r="J154" s="143">
        <f>BK154</f>
        <v>0</v>
      </c>
      <c r="L154" s="132"/>
      <c r="M154" s="136"/>
      <c r="N154" s="137"/>
      <c r="O154" s="137"/>
      <c r="P154" s="138">
        <f>SUM(P155:P166)</f>
        <v>11.581356999999999</v>
      </c>
      <c r="Q154" s="137"/>
      <c r="R154" s="138">
        <f>SUM(R155:R166)</f>
        <v>0.72393000000000007</v>
      </c>
      <c r="S154" s="137"/>
      <c r="T154" s="139">
        <f>SUM(T155:T166)</f>
        <v>0</v>
      </c>
      <c r="AR154" s="133" t="s">
        <v>142</v>
      </c>
      <c r="AT154" s="140" t="s">
        <v>70</v>
      </c>
      <c r="AU154" s="140" t="s">
        <v>79</v>
      </c>
      <c r="AY154" s="133" t="s">
        <v>135</v>
      </c>
      <c r="BK154" s="141">
        <f>SUM(BK155:BK166)</f>
        <v>0</v>
      </c>
    </row>
    <row r="155" spans="1:65" s="2" customFormat="1" ht="24.15" customHeight="1">
      <c r="A155" s="26"/>
      <c r="B155" s="144"/>
      <c r="C155" s="145" t="s">
        <v>254</v>
      </c>
      <c r="D155" s="145" t="s">
        <v>137</v>
      </c>
      <c r="E155" s="146" t="s">
        <v>1266</v>
      </c>
      <c r="F155" s="147" t="s">
        <v>1267</v>
      </c>
      <c r="G155" s="148" t="s">
        <v>140</v>
      </c>
      <c r="H155" s="149">
        <v>1</v>
      </c>
      <c r="I155" s="149"/>
      <c r="J155" s="150">
        <f t="shared" ref="J155:J166" si="10">ROUND(I155*H155,2)</f>
        <v>0</v>
      </c>
      <c r="K155" s="151"/>
      <c r="L155" s="27"/>
      <c r="M155" s="152" t="s">
        <v>1</v>
      </c>
      <c r="N155" s="153" t="s">
        <v>38</v>
      </c>
      <c r="O155" s="154">
        <v>0.53307199999999999</v>
      </c>
      <c r="P155" s="154">
        <f t="shared" ref="P155:P166" si="11">O155*H155</f>
        <v>0.53307199999999999</v>
      </c>
      <c r="Q155" s="154">
        <v>2.0000000000000002E-5</v>
      </c>
      <c r="R155" s="154">
        <f t="shared" ref="R155:R166" si="12">Q155*H155</f>
        <v>2.0000000000000002E-5</v>
      </c>
      <c r="S155" s="154">
        <v>0</v>
      </c>
      <c r="T155" s="155">
        <f t="shared" ref="T155:T166" si="1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141</v>
      </c>
      <c r="AT155" s="156" t="s">
        <v>137</v>
      </c>
      <c r="AU155" s="156" t="s">
        <v>142</v>
      </c>
      <c r="AY155" s="14" t="s">
        <v>135</v>
      </c>
      <c r="BE155" s="157">
        <f t="shared" ref="BE155:BE166" si="14">IF(N155="základná",J155,0)</f>
        <v>0</v>
      </c>
      <c r="BF155" s="157">
        <f t="shared" ref="BF155:BF166" si="15">IF(N155="znížená",J155,0)</f>
        <v>0</v>
      </c>
      <c r="BG155" s="157">
        <f t="shared" ref="BG155:BG166" si="16">IF(N155="zákl. prenesená",J155,0)</f>
        <v>0</v>
      </c>
      <c r="BH155" s="157">
        <f t="shared" ref="BH155:BH166" si="17">IF(N155="zníž. prenesená",J155,0)</f>
        <v>0</v>
      </c>
      <c r="BI155" s="157">
        <f t="shared" ref="BI155:BI166" si="18">IF(N155="nulová",J155,0)</f>
        <v>0</v>
      </c>
      <c r="BJ155" s="14" t="s">
        <v>142</v>
      </c>
      <c r="BK155" s="157">
        <f t="shared" ref="BK155:BK166" si="19">ROUND(I155*H155,2)</f>
        <v>0</v>
      </c>
      <c r="BL155" s="14" t="s">
        <v>141</v>
      </c>
      <c r="BM155" s="156" t="s">
        <v>1268</v>
      </c>
    </row>
    <row r="156" spans="1:65" s="2" customFormat="1" ht="24.15" customHeight="1">
      <c r="A156" s="26"/>
      <c r="B156" s="144"/>
      <c r="C156" s="158" t="s">
        <v>258</v>
      </c>
      <c r="D156" s="158" t="s">
        <v>304</v>
      </c>
      <c r="E156" s="159" t="s">
        <v>1269</v>
      </c>
      <c r="F156" s="160" t="s">
        <v>1270</v>
      </c>
      <c r="G156" s="161" t="s">
        <v>140</v>
      </c>
      <c r="H156" s="162">
        <v>1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38</v>
      </c>
      <c r="O156" s="154">
        <v>0</v>
      </c>
      <c r="P156" s="154">
        <f t="shared" si="11"/>
        <v>0</v>
      </c>
      <c r="Q156" s="154">
        <v>1.3310000000000001E-2</v>
      </c>
      <c r="R156" s="154">
        <f t="shared" si="12"/>
        <v>1.3310000000000001E-2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266</v>
      </c>
      <c r="AT156" s="156" t="s">
        <v>304</v>
      </c>
      <c r="AU156" s="156" t="s">
        <v>142</v>
      </c>
      <c r="AY156" s="14" t="s">
        <v>135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142</v>
      </c>
      <c r="BK156" s="157">
        <f t="shared" si="19"/>
        <v>0</v>
      </c>
      <c r="BL156" s="14" t="s">
        <v>141</v>
      </c>
      <c r="BM156" s="156" t="s">
        <v>1271</v>
      </c>
    </row>
    <row r="157" spans="1:65" s="2" customFormat="1" ht="24.15" customHeight="1">
      <c r="A157" s="26"/>
      <c r="B157" s="144"/>
      <c r="C157" s="145" t="s">
        <v>262</v>
      </c>
      <c r="D157" s="145" t="s">
        <v>137</v>
      </c>
      <c r="E157" s="146" t="s">
        <v>1272</v>
      </c>
      <c r="F157" s="147" t="s">
        <v>1273</v>
      </c>
      <c r="G157" s="148" t="s">
        <v>140</v>
      </c>
      <c r="H157" s="149">
        <v>1</v>
      </c>
      <c r="I157" s="149"/>
      <c r="J157" s="150">
        <f t="shared" si="10"/>
        <v>0</v>
      </c>
      <c r="K157" s="151"/>
      <c r="L157" s="27"/>
      <c r="M157" s="152" t="s">
        <v>1</v>
      </c>
      <c r="N157" s="153" t="s">
        <v>38</v>
      </c>
      <c r="O157" s="154">
        <v>0.56542800000000004</v>
      </c>
      <c r="P157" s="154">
        <f t="shared" si="11"/>
        <v>0.56542800000000004</v>
      </c>
      <c r="Q157" s="154">
        <v>2.0000000000000002E-5</v>
      </c>
      <c r="R157" s="154">
        <f t="shared" si="12"/>
        <v>2.0000000000000002E-5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141</v>
      </c>
      <c r="AT157" s="156" t="s">
        <v>137</v>
      </c>
      <c r="AU157" s="156" t="s">
        <v>142</v>
      </c>
      <c r="AY157" s="14" t="s">
        <v>135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142</v>
      </c>
      <c r="BK157" s="157">
        <f t="shared" si="19"/>
        <v>0</v>
      </c>
      <c r="BL157" s="14" t="s">
        <v>141</v>
      </c>
      <c r="BM157" s="156" t="s">
        <v>1274</v>
      </c>
    </row>
    <row r="158" spans="1:65" s="2" customFormat="1" ht="33" customHeight="1">
      <c r="A158" s="26"/>
      <c r="B158" s="144"/>
      <c r="C158" s="158" t="s">
        <v>266</v>
      </c>
      <c r="D158" s="158" t="s">
        <v>304</v>
      </c>
      <c r="E158" s="159" t="s">
        <v>1275</v>
      </c>
      <c r="F158" s="160" t="s">
        <v>1276</v>
      </c>
      <c r="G158" s="161" t="s">
        <v>140</v>
      </c>
      <c r="H158" s="162">
        <v>1</v>
      </c>
      <c r="I158" s="162"/>
      <c r="J158" s="163">
        <f t="shared" si="10"/>
        <v>0</v>
      </c>
      <c r="K158" s="164"/>
      <c r="L158" s="165"/>
      <c r="M158" s="166" t="s">
        <v>1</v>
      </c>
      <c r="N158" s="167" t="s">
        <v>38</v>
      </c>
      <c r="O158" s="154">
        <v>0</v>
      </c>
      <c r="P158" s="154">
        <f t="shared" si="11"/>
        <v>0</v>
      </c>
      <c r="Q158" s="154">
        <v>1.865E-2</v>
      </c>
      <c r="R158" s="154">
        <f t="shared" si="12"/>
        <v>1.865E-2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266</v>
      </c>
      <c r="AT158" s="156" t="s">
        <v>304</v>
      </c>
      <c r="AU158" s="156" t="s">
        <v>142</v>
      </c>
      <c r="AY158" s="14" t="s">
        <v>135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142</v>
      </c>
      <c r="BK158" s="157">
        <f t="shared" si="19"/>
        <v>0</v>
      </c>
      <c r="BL158" s="14" t="s">
        <v>141</v>
      </c>
      <c r="BM158" s="156" t="s">
        <v>1277</v>
      </c>
    </row>
    <row r="159" spans="1:65" s="2" customFormat="1" ht="33" customHeight="1">
      <c r="A159" s="26"/>
      <c r="B159" s="144"/>
      <c r="C159" s="145" t="s">
        <v>271</v>
      </c>
      <c r="D159" s="145" t="s">
        <v>137</v>
      </c>
      <c r="E159" s="146" t="s">
        <v>1278</v>
      </c>
      <c r="F159" s="147" t="s">
        <v>1279</v>
      </c>
      <c r="G159" s="148" t="s">
        <v>140</v>
      </c>
      <c r="H159" s="149">
        <v>4</v>
      </c>
      <c r="I159" s="149"/>
      <c r="J159" s="150">
        <f t="shared" si="10"/>
        <v>0</v>
      </c>
      <c r="K159" s="151"/>
      <c r="L159" s="27"/>
      <c r="M159" s="152" t="s">
        <v>1</v>
      </c>
      <c r="N159" s="153" t="s">
        <v>38</v>
      </c>
      <c r="O159" s="154">
        <v>0.58267199999999997</v>
      </c>
      <c r="P159" s="154">
        <f t="shared" si="11"/>
        <v>2.3306879999999999</v>
      </c>
      <c r="Q159" s="154">
        <v>2.0000000000000002E-5</v>
      </c>
      <c r="R159" s="154">
        <f t="shared" si="12"/>
        <v>8.0000000000000007E-5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141</v>
      </c>
      <c r="AT159" s="156" t="s">
        <v>137</v>
      </c>
      <c r="AU159" s="156" t="s">
        <v>142</v>
      </c>
      <c r="AY159" s="14" t="s">
        <v>135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142</v>
      </c>
      <c r="BK159" s="157">
        <f t="shared" si="19"/>
        <v>0</v>
      </c>
      <c r="BL159" s="14" t="s">
        <v>141</v>
      </c>
      <c r="BM159" s="156" t="s">
        <v>1280</v>
      </c>
    </row>
    <row r="160" spans="1:65" s="2" customFormat="1" ht="33" customHeight="1">
      <c r="A160" s="26"/>
      <c r="B160" s="144"/>
      <c r="C160" s="158" t="s">
        <v>275</v>
      </c>
      <c r="D160" s="158" t="s">
        <v>304</v>
      </c>
      <c r="E160" s="159" t="s">
        <v>1281</v>
      </c>
      <c r="F160" s="160" t="s">
        <v>1282</v>
      </c>
      <c r="G160" s="161" t="s">
        <v>140</v>
      </c>
      <c r="H160" s="162">
        <v>4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38</v>
      </c>
      <c r="O160" s="154">
        <v>0</v>
      </c>
      <c r="P160" s="154">
        <f t="shared" si="11"/>
        <v>0</v>
      </c>
      <c r="Q160" s="154">
        <v>3.0009999999999998E-2</v>
      </c>
      <c r="R160" s="154">
        <f t="shared" si="12"/>
        <v>0.12003999999999999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266</v>
      </c>
      <c r="AT160" s="156" t="s">
        <v>304</v>
      </c>
      <c r="AU160" s="156" t="s">
        <v>142</v>
      </c>
      <c r="AY160" s="14" t="s">
        <v>135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142</v>
      </c>
      <c r="BK160" s="157">
        <f t="shared" si="19"/>
        <v>0</v>
      </c>
      <c r="BL160" s="14" t="s">
        <v>141</v>
      </c>
      <c r="BM160" s="156" t="s">
        <v>1283</v>
      </c>
    </row>
    <row r="161" spans="1:65" s="2" customFormat="1" ht="33" customHeight="1">
      <c r="A161" s="26"/>
      <c r="B161" s="144"/>
      <c r="C161" s="145" t="s">
        <v>279</v>
      </c>
      <c r="D161" s="145" t="s">
        <v>137</v>
      </c>
      <c r="E161" s="146" t="s">
        <v>1284</v>
      </c>
      <c r="F161" s="147" t="s">
        <v>1285</v>
      </c>
      <c r="G161" s="148" t="s">
        <v>140</v>
      </c>
      <c r="H161" s="149">
        <v>9</v>
      </c>
      <c r="I161" s="149"/>
      <c r="J161" s="150">
        <f t="shared" si="10"/>
        <v>0</v>
      </c>
      <c r="K161" s="151"/>
      <c r="L161" s="27"/>
      <c r="M161" s="152" t="s">
        <v>1</v>
      </c>
      <c r="N161" s="153" t="s">
        <v>38</v>
      </c>
      <c r="O161" s="154">
        <v>0.75262499999999999</v>
      </c>
      <c r="P161" s="154">
        <f t="shared" si="11"/>
        <v>6.773625</v>
      </c>
      <c r="Q161" s="154">
        <v>2.0000000000000002E-5</v>
      </c>
      <c r="R161" s="154">
        <f t="shared" si="12"/>
        <v>1.8000000000000001E-4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141</v>
      </c>
      <c r="AT161" s="156" t="s">
        <v>137</v>
      </c>
      <c r="AU161" s="156" t="s">
        <v>142</v>
      </c>
      <c r="AY161" s="14" t="s">
        <v>135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142</v>
      </c>
      <c r="BK161" s="157">
        <f t="shared" si="19"/>
        <v>0</v>
      </c>
      <c r="BL161" s="14" t="s">
        <v>141</v>
      </c>
      <c r="BM161" s="156" t="s">
        <v>1286</v>
      </c>
    </row>
    <row r="162" spans="1:65" s="2" customFormat="1" ht="33" customHeight="1">
      <c r="A162" s="26"/>
      <c r="B162" s="144"/>
      <c r="C162" s="158" t="s">
        <v>283</v>
      </c>
      <c r="D162" s="158" t="s">
        <v>304</v>
      </c>
      <c r="E162" s="159" t="s">
        <v>1287</v>
      </c>
      <c r="F162" s="160" t="s">
        <v>1288</v>
      </c>
      <c r="G162" s="161" t="s">
        <v>140</v>
      </c>
      <c r="H162" s="162">
        <v>1</v>
      </c>
      <c r="I162" s="162"/>
      <c r="J162" s="163">
        <f t="shared" si="10"/>
        <v>0</v>
      </c>
      <c r="K162" s="164"/>
      <c r="L162" s="165"/>
      <c r="M162" s="166" t="s">
        <v>1</v>
      </c>
      <c r="N162" s="167" t="s">
        <v>38</v>
      </c>
      <c r="O162" s="154">
        <v>0</v>
      </c>
      <c r="P162" s="154">
        <f t="shared" si="11"/>
        <v>0</v>
      </c>
      <c r="Q162" s="154">
        <v>4.1369999999999997E-2</v>
      </c>
      <c r="R162" s="154">
        <f t="shared" si="12"/>
        <v>4.1369999999999997E-2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266</v>
      </c>
      <c r="AT162" s="156" t="s">
        <v>304</v>
      </c>
      <c r="AU162" s="156" t="s">
        <v>142</v>
      </c>
      <c r="AY162" s="14" t="s">
        <v>135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142</v>
      </c>
      <c r="BK162" s="157">
        <f t="shared" si="19"/>
        <v>0</v>
      </c>
      <c r="BL162" s="14" t="s">
        <v>141</v>
      </c>
      <c r="BM162" s="156" t="s">
        <v>1289</v>
      </c>
    </row>
    <row r="163" spans="1:65" s="2" customFormat="1" ht="33" customHeight="1">
      <c r="A163" s="26"/>
      <c r="B163" s="144"/>
      <c r="C163" s="158" t="s">
        <v>287</v>
      </c>
      <c r="D163" s="158" t="s">
        <v>304</v>
      </c>
      <c r="E163" s="159" t="s">
        <v>1290</v>
      </c>
      <c r="F163" s="160" t="s">
        <v>1291</v>
      </c>
      <c r="G163" s="161" t="s">
        <v>140</v>
      </c>
      <c r="H163" s="162">
        <v>8</v>
      </c>
      <c r="I163" s="162"/>
      <c r="J163" s="163">
        <f t="shared" si="10"/>
        <v>0</v>
      </c>
      <c r="K163" s="164"/>
      <c r="L163" s="165"/>
      <c r="M163" s="166" t="s">
        <v>1</v>
      </c>
      <c r="N163" s="167" t="s">
        <v>38</v>
      </c>
      <c r="O163" s="154">
        <v>0</v>
      </c>
      <c r="P163" s="154">
        <f t="shared" si="11"/>
        <v>0</v>
      </c>
      <c r="Q163" s="154">
        <v>5.2900000000000003E-2</v>
      </c>
      <c r="R163" s="154">
        <f t="shared" si="12"/>
        <v>0.42320000000000002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266</v>
      </c>
      <c r="AT163" s="156" t="s">
        <v>304</v>
      </c>
      <c r="AU163" s="156" t="s">
        <v>142</v>
      </c>
      <c r="AY163" s="14" t="s">
        <v>135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142</v>
      </c>
      <c r="BK163" s="157">
        <f t="shared" si="19"/>
        <v>0</v>
      </c>
      <c r="BL163" s="14" t="s">
        <v>141</v>
      </c>
      <c r="BM163" s="156" t="s">
        <v>1292</v>
      </c>
    </row>
    <row r="164" spans="1:65" s="2" customFormat="1" ht="33" customHeight="1">
      <c r="A164" s="26"/>
      <c r="B164" s="144"/>
      <c r="C164" s="145" t="s">
        <v>291</v>
      </c>
      <c r="D164" s="145" t="s">
        <v>137</v>
      </c>
      <c r="E164" s="146" t="s">
        <v>1293</v>
      </c>
      <c r="F164" s="147" t="s">
        <v>1294</v>
      </c>
      <c r="G164" s="148" t="s">
        <v>140</v>
      </c>
      <c r="H164" s="149">
        <v>2</v>
      </c>
      <c r="I164" s="149"/>
      <c r="J164" s="150">
        <f t="shared" si="10"/>
        <v>0</v>
      </c>
      <c r="K164" s="151"/>
      <c r="L164" s="27"/>
      <c r="M164" s="152" t="s">
        <v>1</v>
      </c>
      <c r="N164" s="153" t="s">
        <v>38</v>
      </c>
      <c r="O164" s="154">
        <v>0.689272</v>
      </c>
      <c r="P164" s="154">
        <f t="shared" si="11"/>
        <v>1.378544</v>
      </c>
      <c r="Q164" s="154">
        <v>2.0000000000000002E-5</v>
      </c>
      <c r="R164" s="154">
        <f t="shared" si="12"/>
        <v>4.0000000000000003E-5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141</v>
      </c>
      <c r="AT164" s="156" t="s">
        <v>137</v>
      </c>
      <c r="AU164" s="156" t="s">
        <v>142</v>
      </c>
      <c r="AY164" s="14" t="s">
        <v>135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142</v>
      </c>
      <c r="BK164" s="157">
        <f t="shared" si="19"/>
        <v>0</v>
      </c>
      <c r="BL164" s="14" t="s">
        <v>141</v>
      </c>
      <c r="BM164" s="156" t="s">
        <v>1295</v>
      </c>
    </row>
    <row r="165" spans="1:65" s="2" customFormat="1" ht="33" customHeight="1">
      <c r="A165" s="26"/>
      <c r="B165" s="144"/>
      <c r="C165" s="158" t="s">
        <v>295</v>
      </c>
      <c r="D165" s="158" t="s">
        <v>304</v>
      </c>
      <c r="E165" s="159" t="s">
        <v>1296</v>
      </c>
      <c r="F165" s="160" t="s">
        <v>1297</v>
      </c>
      <c r="G165" s="161" t="s">
        <v>140</v>
      </c>
      <c r="H165" s="162">
        <v>2</v>
      </c>
      <c r="I165" s="162"/>
      <c r="J165" s="163">
        <f t="shared" si="10"/>
        <v>0</v>
      </c>
      <c r="K165" s="164"/>
      <c r="L165" s="165"/>
      <c r="M165" s="166" t="s">
        <v>1</v>
      </c>
      <c r="N165" s="167" t="s">
        <v>38</v>
      </c>
      <c r="O165" s="154">
        <v>0</v>
      </c>
      <c r="P165" s="154">
        <f t="shared" si="11"/>
        <v>0</v>
      </c>
      <c r="Q165" s="154">
        <v>5.3510000000000002E-2</v>
      </c>
      <c r="R165" s="154">
        <f t="shared" si="12"/>
        <v>0.10702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266</v>
      </c>
      <c r="AT165" s="156" t="s">
        <v>304</v>
      </c>
      <c r="AU165" s="156" t="s">
        <v>142</v>
      </c>
      <c r="AY165" s="14" t="s">
        <v>135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142</v>
      </c>
      <c r="BK165" s="157">
        <f t="shared" si="19"/>
        <v>0</v>
      </c>
      <c r="BL165" s="14" t="s">
        <v>141</v>
      </c>
      <c r="BM165" s="156" t="s">
        <v>1298</v>
      </c>
    </row>
    <row r="166" spans="1:65" s="2" customFormat="1" ht="24.15" customHeight="1">
      <c r="A166" s="26"/>
      <c r="B166" s="144"/>
      <c r="C166" s="145" t="s">
        <v>299</v>
      </c>
      <c r="D166" s="145" t="s">
        <v>137</v>
      </c>
      <c r="E166" s="146" t="s">
        <v>1299</v>
      </c>
      <c r="F166" s="147" t="s">
        <v>1300</v>
      </c>
      <c r="G166" s="148" t="s">
        <v>537</v>
      </c>
      <c r="H166" s="149">
        <v>50.366</v>
      </c>
      <c r="I166" s="149"/>
      <c r="J166" s="150">
        <f t="shared" si="10"/>
        <v>0</v>
      </c>
      <c r="K166" s="151"/>
      <c r="L166" s="27"/>
      <c r="M166" s="168" t="s">
        <v>1</v>
      </c>
      <c r="N166" s="169" t="s">
        <v>38</v>
      </c>
      <c r="O166" s="170">
        <v>0</v>
      </c>
      <c r="P166" s="170">
        <f t="shared" si="11"/>
        <v>0</v>
      </c>
      <c r="Q166" s="170">
        <v>0</v>
      </c>
      <c r="R166" s="170">
        <f t="shared" si="12"/>
        <v>0</v>
      </c>
      <c r="S166" s="170">
        <v>0</v>
      </c>
      <c r="T166" s="171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141</v>
      </c>
      <c r="AT166" s="156" t="s">
        <v>137</v>
      </c>
      <c r="AU166" s="156" t="s">
        <v>142</v>
      </c>
      <c r="AY166" s="14" t="s">
        <v>135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142</v>
      </c>
      <c r="BK166" s="157">
        <f t="shared" si="19"/>
        <v>0</v>
      </c>
      <c r="BL166" s="14" t="s">
        <v>141</v>
      </c>
      <c r="BM166" s="156" t="s">
        <v>1301</v>
      </c>
    </row>
    <row r="167" spans="1:65" s="2" customFormat="1" ht="6.9" customHeight="1">
      <c r="A167" s="26"/>
      <c r="B167" s="44"/>
      <c r="C167" s="45"/>
      <c r="D167" s="45"/>
      <c r="E167" s="45"/>
      <c r="F167" s="45"/>
      <c r="G167" s="45"/>
      <c r="H167" s="45"/>
      <c r="I167" s="45"/>
      <c r="J167" s="45"/>
      <c r="K167" s="45"/>
      <c r="L167" s="27"/>
      <c r="M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</row>
  </sheetData>
  <autoFilter ref="C120:K166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35"/>
  <sheetViews>
    <sheetView showGridLines="0" topLeftCell="A115" workbookViewId="0">
      <selection activeCell="V125" sqref="V12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01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93</v>
      </c>
      <c r="L4" s="17"/>
      <c r="M4" s="91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0" t="str">
        <f>'Rekapitulácia stavby'!K6</f>
        <v>Predškolské zariadenie - nový objekt</v>
      </c>
      <c r="F7" s="211"/>
      <c r="G7" s="211"/>
      <c r="H7" s="211"/>
      <c r="L7" s="17"/>
    </row>
    <row r="8" spans="1:46" s="2" customFormat="1" ht="12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2" t="s">
        <v>1302</v>
      </c>
      <c r="F9" s="209"/>
      <c r="G9" s="209"/>
      <c r="H9" s="20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25. 5. 2022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4" t="str">
        <f>'Rekapitulácia stavby'!E14</f>
        <v xml:space="preserve"> </v>
      </c>
      <c r="F18" s="194"/>
      <c r="G18" s="194"/>
      <c r="H18" s="194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7" t="s">
        <v>1</v>
      </c>
      <c r="F27" s="197"/>
      <c r="G27" s="197"/>
      <c r="H27" s="1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32</v>
      </c>
      <c r="E30" s="26"/>
      <c r="F30" s="26"/>
      <c r="G30" s="26"/>
      <c r="H30" s="26"/>
      <c r="I30" s="26"/>
      <c r="J30" s="68">
        <f>ROUND(J118,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6" t="s">
        <v>36</v>
      </c>
      <c r="E33" s="32" t="s">
        <v>37</v>
      </c>
      <c r="F33" s="97">
        <f>ROUND((SUM(BE118:BE134)),  2)</f>
        <v>0</v>
      </c>
      <c r="G33" s="98"/>
      <c r="H33" s="98"/>
      <c r="I33" s="99">
        <v>0.2</v>
      </c>
      <c r="J33" s="97">
        <f>ROUND(((SUM(BE118:BE134))*I33),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38</v>
      </c>
      <c r="F34" s="100">
        <f>ROUND((SUM(BF118:BF134)),  2)</f>
        <v>0</v>
      </c>
      <c r="G34" s="26"/>
      <c r="H34" s="26"/>
      <c r="I34" s="101">
        <v>0.2</v>
      </c>
      <c r="J34" s="100">
        <f>ROUND(((SUM(BF118:BF134))*I34),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100">
        <f>ROUND((SUM(BG118:BG134)),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100">
        <f>ROUND((SUM(BH118:BH134)),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41</v>
      </c>
      <c r="F37" s="97">
        <f>ROUND((SUM(BI118:BI134)),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7"/>
      <c r="F39" s="57"/>
      <c r="G39" s="104" t="s">
        <v>43</v>
      </c>
      <c r="H39" s="105" t="s">
        <v>44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08" t="s">
        <v>48</v>
      </c>
      <c r="G61" s="42" t="s">
        <v>47</v>
      </c>
      <c r="H61" s="29"/>
      <c r="I61" s="29"/>
      <c r="J61" s="109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08" t="s">
        <v>48</v>
      </c>
      <c r="G76" s="42" t="s">
        <v>47</v>
      </c>
      <c r="H76" s="29"/>
      <c r="I76" s="29"/>
      <c r="J76" s="109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0" t="str">
        <f>E7</f>
        <v>Predškolské zariadenie - nový objekt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2" t="str">
        <f>E9</f>
        <v>05 - VZT</v>
      </c>
      <c r="F87" s="209"/>
      <c r="G87" s="209"/>
      <c r="H87" s="20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Bučany</v>
      </c>
      <c r="G89" s="26"/>
      <c r="H89" s="26"/>
      <c r="I89" s="23" t="s">
        <v>19</v>
      </c>
      <c r="J89" s="52" t="str">
        <f>IF(J12="","",J12)</f>
        <v>25. 5. 2022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>Obec Bučany</v>
      </c>
      <c r="G91" s="26"/>
      <c r="H91" s="26"/>
      <c r="I91" s="23" t="s">
        <v>27</v>
      </c>
      <c r="J91" s="24" t="str">
        <f>E21</f>
        <v>Ing. Juraj Kobza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0" t="s">
        <v>97</v>
      </c>
      <c r="D94" s="102"/>
      <c r="E94" s="102"/>
      <c r="F94" s="102"/>
      <c r="G94" s="102"/>
      <c r="H94" s="102"/>
      <c r="I94" s="102"/>
      <c r="J94" s="111" t="s">
        <v>98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2" t="s">
        <v>99</v>
      </c>
      <c r="D96" s="26"/>
      <c r="E96" s="26"/>
      <c r="F96" s="26"/>
      <c r="G96" s="26"/>
      <c r="H96" s="26"/>
      <c r="I96" s="26"/>
      <c r="J96" s="68">
        <f>J118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" customHeight="1">
      <c r="B97" s="113"/>
      <c r="D97" s="114" t="s">
        <v>110</v>
      </c>
      <c r="E97" s="115"/>
      <c r="F97" s="115"/>
      <c r="G97" s="115"/>
      <c r="H97" s="115"/>
      <c r="I97" s="115"/>
      <c r="J97" s="116">
        <f>J119</f>
        <v>0</v>
      </c>
      <c r="L97" s="113"/>
    </row>
    <row r="98" spans="1:31" s="10" customFormat="1" ht="19.95" customHeight="1">
      <c r="B98" s="117"/>
      <c r="D98" s="118" t="s">
        <v>1303</v>
      </c>
      <c r="E98" s="119"/>
      <c r="F98" s="119"/>
      <c r="G98" s="119"/>
      <c r="H98" s="119"/>
      <c r="I98" s="119"/>
      <c r="J98" s="120">
        <f>J120</f>
        <v>0</v>
      </c>
      <c r="L98" s="117"/>
    </row>
    <row r="99" spans="1:31" s="2" customFormat="1" ht="21.7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9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" customHeight="1">
      <c r="A100" s="26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4" spans="1:31" s="2" customFormat="1" ht="6.9" customHeight="1">
      <c r="A104" s="26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" customHeight="1">
      <c r="A105" s="26"/>
      <c r="B105" s="27"/>
      <c r="C105" s="18" t="s">
        <v>121</v>
      </c>
      <c r="D105" s="26"/>
      <c r="E105" s="26"/>
      <c r="F105" s="26"/>
      <c r="G105" s="26"/>
      <c r="H105" s="26"/>
      <c r="I105" s="26"/>
      <c r="J105" s="26"/>
      <c r="K105" s="26"/>
      <c r="L105" s="39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210" t="str">
        <f>E7</f>
        <v>Predškolské zariadenie - nový objekt</v>
      </c>
      <c r="F108" s="211"/>
      <c r="G108" s="211"/>
      <c r="H108" s="211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94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72" t="str">
        <f>E9</f>
        <v>05 - VZT</v>
      </c>
      <c r="F110" s="209"/>
      <c r="G110" s="209"/>
      <c r="H110" s="209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>Bučany</v>
      </c>
      <c r="G112" s="26"/>
      <c r="H112" s="26"/>
      <c r="I112" s="23" t="s">
        <v>19</v>
      </c>
      <c r="J112" s="52" t="str">
        <f>IF(J12="","",J12)</f>
        <v>25. 5. 2022</v>
      </c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15" customHeight="1">
      <c r="A114" s="26"/>
      <c r="B114" s="27"/>
      <c r="C114" s="23" t="s">
        <v>21</v>
      </c>
      <c r="D114" s="26"/>
      <c r="E114" s="26"/>
      <c r="F114" s="21" t="str">
        <f>E15</f>
        <v>Obec Bučany</v>
      </c>
      <c r="G114" s="26"/>
      <c r="H114" s="26"/>
      <c r="I114" s="23" t="s">
        <v>27</v>
      </c>
      <c r="J114" s="24" t="str">
        <f>E21</f>
        <v>Ing. Juraj Kobza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15" customHeight="1">
      <c r="A115" s="26"/>
      <c r="B115" s="27"/>
      <c r="C115" s="23" t="s">
        <v>25</v>
      </c>
      <c r="D115" s="26"/>
      <c r="E115" s="26"/>
      <c r="F115" s="21" t="str">
        <f>IF(E18="","",E18)</f>
        <v xml:space="preserve"> </v>
      </c>
      <c r="G115" s="26"/>
      <c r="H115" s="26"/>
      <c r="I115" s="23" t="s">
        <v>30</v>
      </c>
      <c r="J115" s="24" t="str">
        <f>E24</f>
        <v xml:space="preserve"> </v>
      </c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21"/>
      <c r="B117" s="122"/>
      <c r="C117" s="123" t="s">
        <v>122</v>
      </c>
      <c r="D117" s="124" t="s">
        <v>56</v>
      </c>
      <c r="E117" s="124" t="s">
        <v>53</v>
      </c>
      <c r="F117" s="212" t="s">
        <v>1573</v>
      </c>
      <c r="G117" s="124" t="s">
        <v>123</v>
      </c>
      <c r="H117" s="124" t="s">
        <v>124</v>
      </c>
      <c r="I117" s="124" t="s">
        <v>125</v>
      </c>
      <c r="J117" s="125" t="s">
        <v>98</v>
      </c>
      <c r="K117" s="126" t="s">
        <v>126</v>
      </c>
      <c r="L117" s="127"/>
      <c r="M117" s="59" t="s">
        <v>1</v>
      </c>
      <c r="N117" s="60" t="s">
        <v>36</v>
      </c>
      <c r="O117" s="60" t="s">
        <v>127</v>
      </c>
      <c r="P117" s="60" t="s">
        <v>128</v>
      </c>
      <c r="Q117" s="60" t="s">
        <v>129</v>
      </c>
      <c r="R117" s="60" t="s">
        <v>130</v>
      </c>
      <c r="S117" s="60" t="s">
        <v>131</v>
      </c>
      <c r="T117" s="61" t="s">
        <v>132</v>
      </c>
      <c r="U117" s="121"/>
      <c r="V117" s="121"/>
      <c r="W117" s="121"/>
      <c r="X117" s="121"/>
      <c r="Y117" s="121"/>
      <c r="Z117" s="121"/>
      <c r="AA117" s="121"/>
      <c r="AB117" s="121"/>
      <c r="AC117" s="121"/>
      <c r="AD117" s="121"/>
      <c r="AE117" s="121"/>
    </row>
    <row r="118" spans="1:65" s="2" customFormat="1" ht="22.95" customHeight="1">
      <c r="A118" s="26"/>
      <c r="B118" s="27"/>
      <c r="C118" s="66" t="s">
        <v>99</v>
      </c>
      <c r="D118" s="26"/>
      <c r="E118" s="26"/>
      <c r="F118" s="26"/>
      <c r="G118" s="26"/>
      <c r="H118" s="26"/>
      <c r="I118" s="26"/>
      <c r="J118" s="128">
        <f>BK118</f>
        <v>0</v>
      </c>
      <c r="K118" s="26"/>
      <c r="L118" s="27"/>
      <c r="M118" s="62"/>
      <c r="N118" s="53"/>
      <c r="O118" s="63"/>
      <c r="P118" s="129">
        <f>P119</f>
        <v>44.954000000000008</v>
      </c>
      <c r="Q118" s="63"/>
      <c r="R118" s="129">
        <f>R119</f>
        <v>0.39368999999999998</v>
      </c>
      <c r="S118" s="63"/>
      <c r="T118" s="130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70</v>
      </c>
      <c r="AU118" s="14" t="s">
        <v>100</v>
      </c>
      <c r="BK118" s="131">
        <f>BK119</f>
        <v>0</v>
      </c>
    </row>
    <row r="119" spans="1:65" s="12" customFormat="1" ht="25.95" customHeight="1">
      <c r="B119" s="132"/>
      <c r="D119" s="133" t="s">
        <v>70</v>
      </c>
      <c r="E119" s="134" t="s">
        <v>486</v>
      </c>
      <c r="F119" s="134" t="s">
        <v>487</v>
      </c>
      <c r="J119" s="135">
        <f>BK119</f>
        <v>0</v>
      </c>
      <c r="L119" s="132"/>
      <c r="M119" s="136"/>
      <c r="N119" s="137"/>
      <c r="O119" s="137"/>
      <c r="P119" s="138">
        <f>P120</f>
        <v>44.954000000000008</v>
      </c>
      <c r="Q119" s="137"/>
      <c r="R119" s="138">
        <f>R120</f>
        <v>0.39368999999999998</v>
      </c>
      <c r="S119" s="137"/>
      <c r="T119" s="139">
        <f>T120</f>
        <v>0</v>
      </c>
      <c r="AR119" s="133" t="s">
        <v>142</v>
      </c>
      <c r="AT119" s="140" t="s">
        <v>70</v>
      </c>
      <c r="AU119" s="140" t="s">
        <v>71</v>
      </c>
      <c r="AY119" s="133" t="s">
        <v>135</v>
      </c>
      <c r="BK119" s="141">
        <f>BK120</f>
        <v>0</v>
      </c>
    </row>
    <row r="120" spans="1:65" s="12" customFormat="1" ht="22.95" customHeight="1">
      <c r="B120" s="132"/>
      <c r="D120" s="133" t="s">
        <v>70</v>
      </c>
      <c r="E120" s="142" t="s">
        <v>1304</v>
      </c>
      <c r="F120" s="142" t="s">
        <v>1305</v>
      </c>
      <c r="J120" s="143">
        <f>BK120</f>
        <v>0</v>
      </c>
      <c r="L120" s="132"/>
      <c r="M120" s="136"/>
      <c r="N120" s="137"/>
      <c r="O120" s="137"/>
      <c r="P120" s="138">
        <f>SUM(P121:P134)</f>
        <v>44.954000000000008</v>
      </c>
      <c r="Q120" s="137"/>
      <c r="R120" s="138">
        <f>SUM(R121:R134)</f>
        <v>0.39368999999999998</v>
      </c>
      <c r="S120" s="137"/>
      <c r="T120" s="139">
        <f>SUM(T121:T134)</f>
        <v>0</v>
      </c>
      <c r="AR120" s="133" t="s">
        <v>142</v>
      </c>
      <c r="AT120" s="140" t="s">
        <v>70</v>
      </c>
      <c r="AU120" s="140" t="s">
        <v>79</v>
      </c>
      <c r="AY120" s="133" t="s">
        <v>135</v>
      </c>
      <c r="BK120" s="141">
        <f>SUM(BK121:BK134)</f>
        <v>0</v>
      </c>
    </row>
    <row r="121" spans="1:65" s="2" customFormat="1" ht="24.15" customHeight="1">
      <c r="A121" s="26"/>
      <c r="B121" s="144"/>
      <c r="C121" s="145" t="s">
        <v>79</v>
      </c>
      <c r="D121" s="145" t="s">
        <v>137</v>
      </c>
      <c r="E121" s="146" t="s">
        <v>1306</v>
      </c>
      <c r="F121" s="147" t="s">
        <v>1307</v>
      </c>
      <c r="G121" s="148" t="s">
        <v>140</v>
      </c>
      <c r="H121" s="149">
        <v>5</v>
      </c>
      <c r="I121" s="149"/>
      <c r="J121" s="150">
        <f t="shared" ref="J121:J134" si="0">ROUND(I121*H121,2)</f>
        <v>0</v>
      </c>
      <c r="K121" s="151"/>
      <c r="L121" s="27"/>
      <c r="M121" s="152" t="s">
        <v>1</v>
      </c>
      <c r="N121" s="153" t="s">
        <v>38</v>
      </c>
      <c r="O121" s="154">
        <v>0.33</v>
      </c>
      <c r="P121" s="154">
        <f t="shared" ref="P121:P134" si="1">O121*H121</f>
        <v>1.6500000000000001</v>
      </c>
      <c r="Q121" s="154">
        <v>0</v>
      </c>
      <c r="R121" s="154">
        <f t="shared" ref="R121:R134" si="2">Q121*H121</f>
        <v>0</v>
      </c>
      <c r="S121" s="154">
        <v>0</v>
      </c>
      <c r="T121" s="155">
        <f t="shared" ref="T121:T134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56" t="s">
        <v>141</v>
      </c>
      <c r="AT121" s="156" t="s">
        <v>137</v>
      </c>
      <c r="AU121" s="156" t="s">
        <v>142</v>
      </c>
      <c r="AY121" s="14" t="s">
        <v>135</v>
      </c>
      <c r="BE121" s="157">
        <f t="shared" ref="BE121:BE134" si="4">IF(N121="základná",J121,0)</f>
        <v>0</v>
      </c>
      <c r="BF121" s="157">
        <f t="shared" ref="BF121:BF134" si="5">IF(N121="znížená",J121,0)</f>
        <v>0</v>
      </c>
      <c r="BG121" s="157">
        <f t="shared" ref="BG121:BG134" si="6">IF(N121="zákl. prenesená",J121,0)</f>
        <v>0</v>
      </c>
      <c r="BH121" s="157">
        <f t="shared" ref="BH121:BH134" si="7">IF(N121="zníž. prenesená",J121,0)</f>
        <v>0</v>
      </c>
      <c r="BI121" s="157">
        <f t="shared" ref="BI121:BI134" si="8">IF(N121="nulová",J121,0)</f>
        <v>0</v>
      </c>
      <c r="BJ121" s="14" t="s">
        <v>142</v>
      </c>
      <c r="BK121" s="157">
        <f t="shared" ref="BK121:BK134" si="9">ROUND(I121*H121,2)</f>
        <v>0</v>
      </c>
      <c r="BL121" s="14" t="s">
        <v>141</v>
      </c>
      <c r="BM121" s="156" t="s">
        <v>1308</v>
      </c>
    </row>
    <row r="122" spans="1:65" s="2" customFormat="1" ht="24.15" customHeight="1">
      <c r="A122" s="26"/>
      <c r="B122" s="144"/>
      <c r="C122" s="158" t="s">
        <v>142</v>
      </c>
      <c r="D122" s="158" t="s">
        <v>304</v>
      </c>
      <c r="E122" s="159" t="s">
        <v>1309</v>
      </c>
      <c r="F122" s="160" t="s">
        <v>1310</v>
      </c>
      <c r="G122" s="161" t="s">
        <v>140</v>
      </c>
      <c r="H122" s="162">
        <v>5</v>
      </c>
      <c r="I122" s="162"/>
      <c r="J122" s="163">
        <f t="shared" si="0"/>
        <v>0</v>
      </c>
      <c r="K122" s="164"/>
      <c r="L122" s="165"/>
      <c r="M122" s="166" t="s">
        <v>1</v>
      </c>
      <c r="N122" s="167" t="s">
        <v>38</v>
      </c>
      <c r="O122" s="154">
        <v>0</v>
      </c>
      <c r="P122" s="154">
        <f t="shared" si="1"/>
        <v>0</v>
      </c>
      <c r="Q122" s="154">
        <v>5.6999999999999998E-4</v>
      </c>
      <c r="R122" s="154">
        <f t="shared" si="2"/>
        <v>2.8500000000000001E-3</v>
      </c>
      <c r="S122" s="154">
        <v>0</v>
      </c>
      <c r="T122" s="155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6" t="s">
        <v>266</v>
      </c>
      <c r="AT122" s="156" t="s">
        <v>304</v>
      </c>
      <c r="AU122" s="156" t="s">
        <v>142</v>
      </c>
      <c r="AY122" s="14" t="s">
        <v>135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4" t="s">
        <v>142</v>
      </c>
      <c r="BK122" s="157">
        <f t="shared" si="9"/>
        <v>0</v>
      </c>
      <c r="BL122" s="14" t="s">
        <v>141</v>
      </c>
      <c r="BM122" s="156" t="s">
        <v>1311</v>
      </c>
    </row>
    <row r="123" spans="1:65" s="2" customFormat="1" ht="16.5" customHeight="1">
      <c r="A123" s="26"/>
      <c r="B123" s="144"/>
      <c r="C123" s="145" t="s">
        <v>148</v>
      </c>
      <c r="D123" s="145" t="s">
        <v>137</v>
      </c>
      <c r="E123" s="146" t="s">
        <v>1312</v>
      </c>
      <c r="F123" s="147" t="s">
        <v>1313</v>
      </c>
      <c r="G123" s="148" t="s">
        <v>414</v>
      </c>
      <c r="H123" s="149">
        <v>6</v>
      </c>
      <c r="I123" s="149"/>
      <c r="J123" s="150">
        <f t="shared" si="0"/>
        <v>0</v>
      </c>
      <c r="K123" s="151"/>
      <c r="L123" s="27"/>
      <c r="M123" s="152" t="s">
        <v>1</v>
      </c>
      <c r="N123" s="153" t="s">
        <v>38</v>
      </c>
      <c r="O123" s="154">
        <v>0.17799999999999999</v>
      </c>
      <c r="P123" s="154">
        <f t="shared" si="1"/>
        <v>1.0680000000000001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6" t="s">
        <v>141</v>
      </c>
      <c r="AT123" s="156" t="s">
        <v>137</v>
      </c>
      <c r="AU123" s="156" t="s">
        <v>142</v>
      </c>
      <c r="AY123" s="14" t="s">
        <v>135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4" t="s">
        <v>142</v>
      </c>
      <c r="BK123" s="157">
        <f t="shared" si="9"/>
        <v>0</v>
      </c>
      <c r="BL123" s="14" t="s">
        <v>141</v>
      </c>
      <c r="BM123" s="156" t="s">
        <v>1314</v>
      </c>
    </row>
    <row r="124" spans="1:65" s="2" customFormat="1" ht="16.5" customHeight="1">
      <c r="A124" s="26"/>
      <c r="B124" s="144"/>
      <c r="C124" s="158" t="s">
        <v>146</v>
      </c>
      <c r="D124" s="158" t="s">
        <v>304</v>
      </c>
      <c r="E124" s="159" t="s">
        <v>1315</v>
      </c>
      <c r="F124" s="160" t="s">
        <v>1316</v>
      </c>
      <c r="G124" s="161" t="s">
        <v>414</v>
      </c>
      <c r="H124" s="162">
        <v>6</v>
      </c>
      <c r="I124" s="162"/>
      <c r="J124" s="163">
        <f t="shared" si="0"/>
        <v>0</v>
      </c>
      <c r="K124" s="164"/>
      <c r="L124" s="165"/>
      <c r="M124" s="166" t="s">
        <v>1</v>
      </c>
      <c r="N124" s="167" t="s">
        <v>38</v>
      </c>
      <c r="O124" s="154">
        <v>0</v>
      </c>
      <c r="P124" s="154">
        <f t="shared" si="1"/>
        <v>0</v>
      </c>
      <c r="Q124" s="154">
        <v>5.2999999999999998E-4</v>
      </c>
      <c r="R124" s="154">
        <f t="shared" si="2"/>
        <v>3.1799999999999997E-3</v>
      </c>
      <c r="S124" s="154">
        <v>0</v>
      </c>
      <c r="T124" s="155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6" t="s">
        <v>266</v>
      </c>
      <c r="AT124" s="156" t="s">
        <v>304</v>
      </c>
      <c r="AU124" s="156" t="s">
        <v>142</v>
      </c>
      <c r="AY124" s="14" t="s">
        <v>135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4" t="s">
        <v>142</v>
      </c>
      <c r="BK124" s="157">
        <f t="shared" si="9"/>
        <v>0</v>
      </c>
      <c r="BL124" s="14" t="s">
        <v>141</v>
      </c>
      <c r="BM124" s="156" t="s">
        <v>1317</v>
      </c>
    </row>
    <row r="125" spans="1:65" s="2" customFormat="1" ht="16.5" customHeight="1">
      <c r="A125" s="26"/>
      <c r="B125" s="144"/>
      <c r="C125" s="145" t="s">
        <v>156</v>
      </c>
      <c r="D125" s="145" t="s">
        <v>137</v>
      </c>
      <c r="E125" s="146" t="s">
        <v>1318</v>
      </c>
      <c r="F125" s="147" t="s">
        <v>1319</v>
      </c>
      <c r="G125" s="148" t="s">
        <v>414</v>
      </c>
      <c r="H125" s="149">
        <v>5</v>
      </c>
      <c r="I125" s="149"/>
      <c r="J125" s="150">
        <f t="shared" si="0"/>
        <v>0</v>
      </c>
      <c r="K125" s="151"/>
      <c r="L125" s="27"/>
      <c r="M125" s="152" t="s">
        <v>1</v>
      </c>
      <c r="N125" s="153" t="s">
        <v>38</v>
      </c>
      <c r="O125" s="154">
        <v>0.192</v>
      </c>
      <c r="P125" s="154">
        <f t="shared" si="1"/>
        <v>0.96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141</v>
      </c>
      <c r="AT125" s="156" t="s">
        <v>137</v>
      </c>
      <c r="AU125" s="156" t="s">
        <v>142</v>
      </c>
      <c r="AY125" s="14" t="s">
        <v>135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4" t="s">
        <v>142</v>
      </c>
      <c r="BK125" s="157">
        <f t="shared" si="9"/>
        <v>0</v>
      </c>
      <c r="BL125" s="14" t="s">
        <v>141</v>
      </c>
      <c r="BM125" s="156" t="s">
        <v>1320</v>
      </c>
    </row>
    <row r="126" spans="1:65" s="2" customFormat="1" ht="16.5" customHeight="1">
      <c r="A126" s="26"/>
      <c r="B126" s="144"/>
      <c r="C126" s="158" t="s">
        <v>161</v>
      </c>
      <c r="D126" s="158" t="s">
        <v>304</v>
      </c>
      <c r="E126" s="159" t="s">
        <v>1321</v>
      </c>
      <c r="F126" s="160" t="s">
        <v>1322</v>
      </c>
      <c r="G126" s="161" t="s">
        <v>414</v>
      </c>
      <c r="H126" s="162">
        <v>5</v>
      </c>
      <c r="I126" s="162"/>
      <c r="J126" s="163">
        <f t="shared" si="0"/>
        <v>0</v>
      </c>
      <c r="K126" s="164"/>
      <c r="L126" s="165"/>
      <c r="M126" s="166" t="s">
        <v>1</v>
      </c>
      <c r="N126" s="167" t="s">
        <v>38</v>
      </c>
      <c r="O126" s="154">
        <v>0</v>
      </c>
      <c r="P126" s="154">
        <f t="shared" si="1"/>
        <v>0</v>
      </c>
      <c r="Q126" s="154">
        <v>6.9999999999999999E-4</v>
      </c>
      <c r="R126" s="154">
        <f t="shared" si="2"/>
        <v>3.5000000000000001E-3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266</v>
      </c>
      <c r="AT126" s="156" t="s">
        <v>304</v>
      </c>
      <c r="AU126" s="156" t="s">
        <v>142</v>
      </c>
      <c r="AY126" s="14" t="s">
        <v>135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4" t="s">
        <v>142</v>
      </c>
      <c r="BK126" s="157">
        <f t="shared" si="9"/>
        <v>0</v>
      </c>
      <c r="BL126" s="14" t="s">
        <v>141</v>
      </c>
      <c r="BM126" s="156" t="s">
        <v>1323</v>
      </c>
    </row>
    <row r="127" spans="1:65" s="2" customFormat="1" ht="16.5" customHeight="1">
      <c r="A127" s="26"/>
      <c r="B127" s="144"/>
      <c r="C127" s="145" t="s">
        <v>165</v>
      </c>
      <c r="D127" s="145" t="s">
        <v>137</v>
      </c>
      <c r="E127" s="146" t="s">
        <v>1324</v>
      </c>
      <c r="F127" s="147" t="s">
        <v>1325</v>
      </c>
      <c r="G127" s="148" t="s">
        <v>414</v>
      </c>
      <c r="H127" s="149">
        <v>4</v>
      </c>
      <c r="I127" s="149"/>
      <c r="J127" s="150">
        <f t="shared" si="0"/>
        <v>0</v>
      </c>
      <c r="K127" s="151"/>
      <c r="L127" s="27"/>
      <c r="M127" s="152" t="s">
        <v>1</v>
      </c>
      <c r="N127" s="153" t="s">
        <v>38</v>
      </c>
      <c r="O127" s="154">
        <v>0.214</v>
      </c>
      <c r="P127" s="154">
        <f t="shared" si="1"/>
        <v>0.85599999999999998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141</v>
      </c>
      <c r="AT127" s="156" t="s">
        <v>137</v>
      </c>
      <c r="AU127" s="156" t="s">
        <v>142</v>
      </c>
      <c r="AY127" s="14" t="s">
        <v>135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142</v>
      </c>
      <c r="BK127" s="157">
        <f t="shared" si="9"/>
        <v>0</v>
      </c>
      <c r="BL127" s="14" t="s">
        <v>141</v>
      </c>
      <c r="BM127" s="156" t="s">
        <v>1326</v>
      </c>
    </row>
    <row r="128" spans="1:65" s="2" customFormat="1" ht="16.5" customHeight="1">
      <c r="A128" s="26"/>
      <c r="B128" s="144"/>
      <c r="C128" s="158" t="s">
        <v>169</v>
      </c>
      <c r="D128" s="158" t="s">
        <v>304</v>
      </c>
      <c r="E128" s="159" t="s">
        <v>1327</v>
      </c>
      <c r="F128" s="160" t="s">
        <v>1328</v>
      </c>
      <c r="G128" s="161" t="s">
        <v>414</v>
      </c>
      <c r="H128" s="162">
        <v>4</v>
      </c>
      <c r="I128" s="162"/>
      <c r="J128" s="163">
        <f t="shared" si="0"/>
        <v>0</v>
      </c>
      <c r="K128" s="164"/>
      <c r="L128" s="165"/>
      <c r="M128" s="166" t="s">
        <v>1</v>
      </c>
      <c r="N128" s="167" t="s">
        <v>38</v>
      </c>
      <c r="O128" s="154">
        <v>0</v>
      </c>
      <c r="P128" s="154">
        <f t="shared" si="1"/>
        <v>0</v>
      </c>
      <c r="Q128" s="154">
        <v>8.9999999999999998E-4</v>
      </c>
      <c r="R128" s="154">
        <f t="shared" si="2"/>
        <v>3.5999999999999999E-3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266</v>
      </c>
      <c r="AT128" s="156" t="s">
        <v>304</v>
      </c>
      <c r="AU128" s="156" t="s">
        <v>142</v>
      </c>
      <c r="AY128" s="14" t="s">
        <v>135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142</v>
      </c>
      <c r="BK128" s="157">
        <f t="shared" si="9"/>
        <v>0</v>
      </c>
      <c r="BL128" s="14" t="s">
        <v>141</v>
      </c>
      <c r="BM128" s="156" t="s">
        <v>1329</v>
      </c>
    </row>
    <row r="129" spans="1:65" s="2" customFormat="1" ht="24.15" customHeight="1">
      <c r="A129" s="26"/>
      <c r="B129" s="144"/>
      <c r="C129" s="145" t="s">
        <v>173</v>
      </c>
      <c r="D129" s="145" t="s">
        <v>137</v>
      </c>
      <c r="E129" s="146" t="s">
        <v>1330</v>
      </c>
      <c r="F129" s="147" t="s">
        <v>1331</v>
      </c>
      <c r="G129" s="148" t="s">
        <v>140</v>
      </c>
      <c r="H129" s="149">
        <v>2</v>
      </c>
      <c r="I129" s="149"/>
      <c r="J129" s="150">
        <f t="shared" si="0"/>
        <v>0</v>
      </c>
      <c r="K129" s="151"/>
      <c r="L129" s="27"/>
      <c r="M129" s="152" t="s">
        <v>1</v>
      </c>
      <c r="N129" s="153" t="s">
        <v>38</v>
      </c>
      <c r="O129" s="154">
        <v>0.19</v>
      </c>
      <c r="P129" s="154">
        <f t="shared" si="1"/>
        <v>0.38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141</v>
      </c>
      <c r="AT129" s="156" t="s">
        <v>137</v>
      </c>
      <c r="AU129" s="156" t="s">
        <v>142</v>
      </c>
      <c r="AY129" s="14" t="s">
        <v>135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142</v>
      </c>
      <c r="BK129" s="157">
        <f t="shared" si="9"/>
        <v>0</v>
      </c>
      <c r="BL129" s="14" t="s">
        <v>141</v>
      </c>
      <c r="BM129" s="156" t="s">
        <v>1332</v>
      </c>
    </row>
    <row r="130" spans="1:65" s="2" customFormat="1" ht="24.15" customHeight="1">
      <c r="A130" s="26"/>
      <c r="B130" s="144"/>
      <c r="C130" s="158" t="s">
        <v>177</v>
      </c>
      <c r="D130" s="158" t="s">
        <v>304</v>
      </c>
      <c r="E130" s="159" t="s">
        <v>1333</v>
      </c>
      <c r="F130" s="160" t="s">
        <v>1334</v>
      </c>
      <c r="G130" s="161" t="s">
        <v>140</v>
      </c>
      <c r="H130" s="162">
        <v>2</v>
      </c>
      <c r="I130" s="162"/>
      <c r="J130" s="163">
        <f t="shared" si="0"/>
        <v>0</v>
      </c>
      <c r="K130" s="164"/>
      <c r="L130" s="165"/>
      <c r="M130" s="166" t="s">
        <v>1</v>
      </c>
      <c r="N130" s="167" t="s">
        <v>38</v>
      </c>
      <c r="O130" s="154">
        <v>0</v>
      </c>
      <c r="P130" s="154">
        <f t="shared" si="1"/>
        <v>0</v>
      </c>
      <c r="Q130" s="154">
        <v>2.7999999999999998E-4</v>
      </c>
      <c r="R130" s="154">
        <f t="shared" si="2"/>
        <v>5.5999999999999995E-4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266</v>
      </c>
      <c r="AT130" s="156" t="s">
        <v>304</v>
      </c>
      <c r="AU130" s="156" t="s">
        <v>142</v>
      </c>
      <c r="AY130" s="14" t="s">
        <v>135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142</v>
      </c>
      <c r="BK130" s="157">
        <f t="shared" si="9"/>
        <v>0</v>
      </c>
      <c r="BL130" s="14" t="s">
        <v>141</v>
      </c>
      <c r="BM130" s="156" t="s">
        <v>1335</v>
      </c>
    </row>
    <row r="131" spans="1:65" s="2" customFormat="1" ht="21.75" customHeight="1">
      <c r="A131" s="26"/>
      <c r="B131" s="144"/>
      <c r="C131" s="145" t="s">
        <v>181</v>
      </c>
      <c r="D131" s="145" t="s">
        <v>137</v>
      </c>
      <c r="E131" s="146" t="s">
        <v>1336</v>
      </c>
      <c r="F131" s="147" t="s">
        <v>1337</v>
      </c>
      <c r="G131" s="148" t="s">
        <v>140</v>
      </c>
      <c r="H131" s="149">
        <v>10</v>
      </c>
      <c r="I131" s="149"/>
      <c r="J131" s="150">
        <f t="shared" si="0"/>
        <v>0</v>
      </c>
      <c r="K131" s="151"/>
      <c r="L131" s="27"/>
      <c r="M131" s="152" t="s">
        <v>1</v>
      </c>
      <c r="N131" s="153" t="s">
        <v>38</v>
      </c>
      <c r="O131" s="154">
        <v>4.0010000000000003</v>
      </c>
      <c r="P131" s="154">
        <f t="shared" si="1"/>
        <v>40.010000000000005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141</v>
      </c>
      <c r="AT131" s="156" t="s">
        <v>137</v>
      </c>
      <c r="AU131" s="156" t="s">
        <v>142</v>
      </c>
      <c r="AY131" s="14" t="s">
        <v>135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142</v>
      </c>
      <c r="BK131" s="157">
        <f t="shared" si="9"/>
        <v>0</v>
      </c>
      <c r="BL131" s="14" t="s">
        <v>141</v>
      </c>
      <c r="BM131" s="156" t="s">
        <v>1338</v>
      </c>
    </row>
    <row r="132" spans="1:65" s="2" customFormat="1" ht="24.15" customHeight="1">
      <c r="A132" s="26"/>
      <c r="B132" s="144"/>
      <c r="C132" s="158" t="s">
        <v>185</v>
      </c>
      <c r="D132" s="158" t="s">
        <v>304</v>
      </c>
      <c r="E132" s="159" t="s">
        <v>1339</v>
      </c>
      <c r="F132" s="160" t="s">
        <v>1340</v>
      </c>
      <c r="G132" s="161" t="s">
        <v>140</v>
      </c>
      <c r="H132" s="162">
        <v>10</v>
      </c>
      <c r="I132" s="162"/>
      <c r="J132" s="163">
        <f t="shared" si="0"/>
        <v>0</v>
      </c>
      <c r="K132" s="164"/>
      <c r="L132" s="165"/>
      <c r="M132" s="166" t="s">
        <v>1</v>
      </c>
      <c r="N132" s="167" t="s">
        <v>38</v>
      </c>
      <c r="O132" s="154">
        <v>0</v>
      </c>
      <c r="P132" s="154">
        <f t="shared" si="1"/>
        <v>0</v>
      </c>
      <c r="Q132" s="154">
        <v>3.7999999999999999E-2</v>
      </c>
      <c r="R132" s="154">
        <f t="shared" si="2"/>
        <v>0.38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266</v>
      </c>
      <c r="AT132" s="156" t="s">
        <v>304</v>
      </c>
      <c r="AU132" s="156" t="s">
        <v>142</v>
      </c>
      <c r="AY132" s="14" t="s">
        <v>135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142</v>
      </c>
      <c r="BK132" s="157">
        <f t="shared" si="9"/>
        <v>0</v>
      </c>
      <c r="BL132" s="14" t="s">
        <v>141</v>
      </c>
      <c r="BM132" s="156" t="s">
        <v>1341</v>
      </c>
    </row>
    <row r="133" spans="1:65" s="2" customFormat="1" ht="16.5" customHeight="1">
      <c r="A133" s="26"/>
      <c r="B133" s="144"/>
      <c r="C133" s="145" t="s">
        <v>189</v>
      </c>
      <c r="D133" s="145" t="s">
        <v>137</v>
      </c>
      <c r="E133" s="146" t="s">
        <v>1247</v>
      </c>
      <c r="F133" s="147" t="s">
        <v>1342</v>
      </c>
      <c r="G133" s="148" t="s">
        <v>1245</v>
      </c>
      <c r="H133" s="149">
        <v>1</v>
      </c>
      <c r="I133" s="149"/>
      <c r="J133" s="150">
        <f t="shared" si="0"/>
        <v>0</v>
      </c>
      <c r="K133" s="151"/>
      <c r="L133" s="27"/>
      <c r="M133" s="152" t="s">
        <v>1</v>
      </c>
      <c r="N133" s="153" t="s">
        <v>38</v>
      </c>
      <c r="O133" s="154">
        <v>0.03</v>
      </c>
      <c r="P133" s="154">
        <f t="shared" si="1"/>
        <v>0.03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141</v>
      </c>
      <c r="AT133" s="156" t="s">
        <v>137</v>
      </c>
      <c r="AU133" s="156" t="s">
        <v>142</v>
      </c>
      <c r="AY133" s="14" t="s">
        <v>135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142</v>
      </c>
      <c r="BK133" s="157">
        <f t="shared" si="9"/>
        <v>0</v>
      </c>
      <c r="BL133" s="14" t="s">
        <v>141</v>
      </c>
      <c r="BM133" s="156" t="s">
        <v>1343</v>
      </c>
    </row>
    <row r="134" spans="1:65" s="2" customFormat="1" ht="24.15" customHeight="1">
      <c r="A134" s="26"/>
      <c r="B134" s="144"/>
      <c r="C134" s="145" t="s">
        <v>193</v>
      </c>
      <c r="D134" s="145" t="s">
        <v>137</v>
      </c>
      <c r="E134" s="146" t="s">
        <v>1344</v>
      </c>
      <c r="F134" s="147" t="s">
        <v>1345</v>
      </c>
      <c r="G134" s="148" t="s">
        <v>537</v>
      </c>
      <c r="H134" s="149">
        <v>117.143</v>
      </c>
      <c r="I134" s="149"/>
      <c r="J134" s="150">
        <f t="shared" si="0"/>
        <v>0</v>
      </c>
      <c r="K134" s="151"/>
      <c r="L134" s="27"/>
      <c r="M134" s="168" t="s">
        <v>1</v>
      </c>
      <c r="N134" s="169" t="s">
        <v>38</v>
      </c>
      <c r="O134" s="170">
        <v>0</v>
      </c>
      <c r="P134" s="170">
        <f t="shared" si="1"/>
        <v>0</v>
      </c>
      <c r="Q134" s="170">
        <v>0</v>
      </c>
      <c r="R134" s="170">
        <f t="shared" si="2"/>
        <v>0</v>
      </c>
      <c r="S134" s="170">
        <v>0</v>
      </c>
      <c r="T134" s="171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141</v>
      </c>
      <c r="AT134" s="156" t="s">
        <v>137</v>
      </c>
      <c r="AU134" s="156" t="s">
        <v>142</v>
      </c>
      <c r="AY134" s="14" t="s">
        <v>135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142</v>
      </c>
      <c r="BK134" s="157">
        <f t="shared" si="9"/>
        <v>0</v>
      </c>
      <c r="BL134" s="14" t="s">
        <v>141</v>
      </c>
      <c r="BM134" s="156" t="s">
        <v>1346</v>
      </c>
    </row>
    <row r="135" spans="1:65" s="2" customFormat="1" ht="6.9" customHeight="1">
      <c r="A135" s="26"/>
      <c r="B135" s="44"/>
      <c r="C135" s="45"/>
      <c r="D135" s="45"/>
      <c r="E135" s="45"/>
      <c r="F135" s="45"/>
      <c r="G135" s="45"/>
      <c r="H135" s="45"/>
      <c r="I135" s="45"/>
      <c r="J135" s="45"/>
      <c r="K135" s="45"/>
      <c r="L135" s="27"/>
      <c r="M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</sheetData>
  <autoFilter ref="C117:K13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96"/>
  <sheetViews>
    <sheetView showGridLines="0" topLeftCell="A101" workbookViewId="0">
      <selection activeCell="X110" sqref="X11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90"/>
    </row>
    <row r="2" spans="1:46" s="1" customFormat="1" ht="36.9" customHeight="1">
      <c r="L2" s="201" t="s">
        <v>5</v>
      </c>
      <c r="M2" s="195"/>
      <c r="N2" s="195"/>
      <c r="O2" s="195"/>
      <c r="P2" s="195"/>
      <c r="Q2" s="195"/>
      <c r="R2" s="195"/>
      <c r="S2" s="195"/>
      <c r="T2" s="195"/>
      <c r="U2" s="195"/>
      <c r="V2" s="195"/>
      <c r="AT2" s="14" t="s">
        <v>92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customHeight="1">
      <c r="B4" s="17"/>
      <c r="D4" s="18" t="s">
        <v>93</v>
      </c>
      <c r="L4" s="17"/>
      <c r="M4" s="91" t="s">
        <v>10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10" t="str">
        <f>'Rekapitulácia stavby'!K6</f>
        <v>Predškolské zariadenie - nový objekt</v>
      </c>
      <c r="F7" s="211"/>
      <c r="G7" s="211"/>
      <c r="H7" s="211"/>
      <c r="L7" s="17"/>
    </row>
    <row r="8" spans="1:46" s="2" customFormat="1" ht="12" customHeight="1">
      <c r="A8" s="26"/>
      <c r="B8" s="27"/>
      <c r="C8" s="26"/>
      <c r="D8" s="23" t="s">
        <v>94</v>
      </c>
      <c r="E8" s="26"/>
      <c r="F8" s="26"/>
      <c r="G8" s="26"/>
      <c r="H8" s="26"/>
      <c r="I8" s="26"/>
      <c r="J8" s="26"/>
      <c r="K8" s="26"/>
      <c r="L8" s="39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2" t="s">
        <v>1347</v>
      </c>
      <c r="F9" s="209"/>
      <c r="G9" s="209"/>
      <c r="H9" s="209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52" t="str">
        <f>'Rekapitulácia stavby'!AN8</f>
        <v>25. 5. 2022</v>
      </c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5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4" t="str">
        <f>'Rekapitulácia stavby'!E14</f>
        <v xml:space="preserve"> </v>
      </c>
      <c r="F18" s="194"/>
      <c r="G18" s="194"/>
      <c r="H18" s="194"/>
      <c r="I18" s="23" t="s">
        <v>24</v>
      </c>
      <c r="J18" s="21" t="str">
        <f>'Rekapitulácia stavby'!AN14</f>
        <v/>
      </c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28</v>
      </c>
      <c r="F21" s="26"/>
      <c r="G21" s="26"/>
      <c r="H21" s="26"/>
      <c r="I21" s="23" t="s">
        <v>24</v>
      </c>
      <c r="J21" s="21" t="s">
        <v>1</v>
      </c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24</v>
      </c>
      <c r="J24" s="21" t="str">
        <f>IF('Rekapitulácia stavby'!AN20="","",'Rekapitulácia stavby'!AN20)</f>
        <v/>
      </c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7" t="s">
        <v>1</v>
      </c>
      <c r="F27" s="197"/>
      <c r="G27" s="197"/>
      <c r="H27" s="197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" customHeight="1">
      <c r="A29" s="26"/>
      <c r="B29" s="27"/>
      <c r="C29" s="26"/>
      <c r="D29" s="63"/>
      <c r="E29" s="63"/>
      <c r="F29" s="63"/>
      <c r="G29" s="63"/>
      <c r="H29" s="63"/>
      <c r="I29" s="63"/>
      <c r="J29" s="63"/>
      <c r="K29" s="63"/>
      <c r="L29" s="39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5" t="s">
        <v>32</v>
      </c>
      <c r="E30" s="26"/>
      <c r="F30" s="26"/>
      <c r="G30" s="26"/>
      <c r="H30" s="26"/>
      <c r="I30" s="26"/>
      <c r="J30" s="68">
        <f>ROUND(J120, 2)</f>
        <v>0</v>
      </c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" customHeight="1">
      <c r="A33" s="26"/>
      <c r="B33" s="27"/>
      <c r="C33" s="26"/>
      <c r="D33" s="96" t="s">
        <v>36</v>
      </c>
      <c r="E33" s="32" t="s">
        <v>37</v>
      </c>
      <c r="F33" s="97">
        <f>ROUND((SUM(BE120:BE195)),  2)</f>
        <v>0</v>
      </c>
      <c r="G33" s="98"/>
      <c r="H33" s="98"/>
      <c r="I33" s="99">
        <v>0.2</v>
      </c>
      <c r="J33" s="97">
        <f>ROUND(((SUM(BE120:BE195))*I33),  2)</f>
        <v>0</v>
      </c>
      <c r="K33" s="26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" customHeight="1">
      <c r="A34" s="26"/>
      <c r="B34" s="27"/>
      <c r="C34" s="26"/>
      <c r="D34" s="26"/>
      <c r="E34" s="32" t="s">
        <v>38</v>
      </c>
      <c r="F34" s="100">
        <f>ROUND((SUM(BF120:BF195)),  2)</f>
        <v>0</v>
      </c>
      <c r="G34" s="26"/>
      <c r="H34" s="26"/>
      <c r="I34" s="101">
        <v>0.2</v>
      </c>
      <c r="J34" s="100">
        <f>ROUND(((SUM(BF120:BF195))*I34),  2)</f>
        <v>0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" hidden="1" customHeight="1">
      <c r="A35" s="26"/>
      <c r="B35" s="27"/>
      <c r="C35" s="26"/>
      <c r="D35" s="26"/>
      <c r="E35" s="23" t="s">
        <v>39</v>
      </c>
      <c r="F35" s="100">
        <f>ROUND((SUM(BG120:BG195)),  2)</f>
        <v>0</v>
      </c>
      <c r="G35" s="26"/>
      <c r="H35" s="26"/>
      <c r="I35" s="101">
        <v>0.2</v>
      </c>
      <c r="J35" s="100">
        <f>0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" hidden="1" customHeight="1">
      <c r="A36" s="26"/>
      <c r="B36" s="27"/>
      <c r="C36" s="26"/>
      <c r="D36" s="26"/>
      <c r="E36" s="23" t="s">
        <v>40</v>
      </c>
      <c r="F36" s="100">
        <f>ROUND((SUM(BH120:BH195)),  2)</f>
        <v>0</v>
      </c>
      <c r="G36" s="26"/>
      <c r="H36" s="26"/>
      <c r="I36" s="101">
        <v>0.2</v>
      </c>
      <c r="J36" s="100">
        <f>0</f>
        <v>0</v>
      </c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" hidden="1" customHeight="1">
      <c r="A37" s="26"/>
      <c r="B37" s="27"/>
      <c r="C37" s="26"/>
      <c r="D37" s="26"/>
      <c r="E37" s="32" t="s">
        <v>41</v>
      </c>
      <c r="F37" s="97">
        <f>ROUND((SUM(BI120:BI195)),  2)</f>
        <v>0</v>
      </c>
      <c r="G37" s="98"/>
      <c r="H37" s="98"/>
      <c r="I37" s="99">
        <v>0</v>
      </c>
      <c r="J37" s="97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42</v>
      </c>
      <c r="E39" s="57"/>
      <c r="F39" s="57"/>
      <c r="G39" s="104" t="s">
        <v>43</v>
      </c>
      <c r="H39" s="105" t="s">
        <v>44</v>
      </c>
      <c r="I39" s="57"/>
      <c r="J39" s="106">
        <f>SUM(J30:J37)</f>
        <v>0</v>
      </c>
      <c r="K39" s="107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39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6"/>
      <c r="B61" s="27"/>
      <c r="C61" s="26"/>
      <c r="D61" s="42" t="s">
        <v>47</v>
      </c>
      <c r="E61" s="29"/>
      <c r="F61" s="108" t="s">
        <v>48</v>
      </c>
      <c r="G61" s="42" t="s">
        <v>47</v>
      </c>
      <c r="H61" s="29"/>
      <c r="I61" s="29"/>
      <c r="J61" s="109" t="s">
        <v>48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6"/>
      <c r="B65" s="27"/>
      <c r="C65" s="26"/>
      <c r="D65" s="40" t="s">
        <v>49</v>
      </c>
      <c r="E65" s="43"/>
      <c r="F65" s="43"/>
      <c r="G65" s="40" t="s">
        <v>50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6"/>
      <c r="B76" s="27"/>
      <c r="C76" s="26"/>
      <c r="D76" s="42" t="s">
        <v>47</v>
      </c>
      <c r="E76" s="29"/>
      <c r="F76" s="108" t="s">
        <v>48</v>
      </c>
      <c r="G76" s="42" t="s">
        <v>47</v>
      </c>
      <c r="H76" s="29"/>
      <c r="I76" s="29"/>
      <c r="J76" s="109" t="s">
        <v>48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" customHeight="1">
      <c r="A82" s="26"/>
      <c r="B82" s="27"/>
      <c r="C82" s="18" t="s">
        <v>96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10" t="str">
        <f>E7</f>
        <v>Predškolské zariadenie - nový objekt</v>
      </c>
      <c r="F85" s="211"/>
      <c r="G85" s="211"/>
      <c r="H85" s="211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94</v>
      </c>
      <c r="D86" s="26"/>
      <c r="E86" s="26"/>
      <c r="F86" s="26"/>
      <c r="G86" s="26"/>
      <c r="H86" s="26"/>
      <c r="I86" s="26"/>
      <c r="J86" s="26"/>
      <c r="K86" s="26"/>
      <c r="L86" s="39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2" t="str">
        <f>E9</f>
        <v>06 - Elektroinštalácia</v>
      </c>
      <c r="F87" s="209"/>
      <c r="G87" s="209"/>
      <c r="H87" s="209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Bučany</v>
      </c>
      <c r="G89" s="26"/>
      <c r="H89" s="26"/>
      <c r="I89" s="23" t="s">
        <v>19</v>
      </c>
      <c r="J89" s="52" t="str">
        <f>IF(J12="","",J12)</f>
        <v>25. 5. 2022</v>
      </c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15" customHeight="1">
      <c r="A91" s="26"/>
      <c r="B91" s="27"/>
      <c r="C91" s="23" t="s">
        <v>21</v>
      </c>
      <c r="D91" s="26"/>
      <c r="E91" s="26"/>
      <c r="F91" s="21" t="str">
        <f>E15</f>
        <v>Obec Bučany</v>
      </c>
      <c r="G91" s="26"/>
      <c r="H91" s="26"/>
      <c r="I91" s="23" t="s">
        <v>27</v>
      </c>
      <c r="J91" s="24" t="str">
        <f>E21</f>
        <v>Ing. Juraj Kobza</v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15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30</v>
      </c>
      <c r="J92" s="24" t="str">
        <f>E24</f>
        <v xml:space="preserve"> </v>
      </c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0" t="s">
        <v>97</v>
      </c>
      <c r="D94" s="102"/>
      <c r="E94" s="102"/>
      <c r="F94" s="102"/>
      <c r="G94" s="102"/>
      <c r="H94" s="102"/>
      <c r="I94" s="102"/>
      <c r="J94" s="111" t="s">
        <v>98</v>
      </c>
      <c r="K94" s="102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5" customHeight="1">
      <c r="A96" s="26"/>
      <c r="B96" s="27"/>
      <c r="C96" s="112" t="s">
        <v>99</v>
      </c>
      <c r="D96" s="26"/>
      <c r="E96" s="26"/>
      <c r="F96" s="26"/>
      <c r="G96" s="26"/>
      <c r="H96" s="26"/>
      <c r="I96" s="26"/>
      <c r="J96" s="68">
        <f>J120</f>
        <v>0</v>
      </c>
      <c r="K96" s="26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100</v>
      </c>
    </row>
    <row r="97" spans="1:31" s="9" customFormat="1" ht="24.9" customHeight="1">
      <c r="B97" s="113"/>
      <c r="D97" s="114" t="s">
        <v>1348</v>
      </c>
      <c r="E97" s="115"/>
      <c r="F97" s="115"/>
      <c r="G97" s="115"/>
      <c r="H97" s="115"/>
      <c r="I97" s="115"/>
      <c r="J97" s="116">
        <f>J121</f>
        <v>0</v>
      </c>
      <c r="L97" s="113"/>
    </row>
    <row r="98" spans="1:31" s="10" customFormat="1" ht="19.95" customHeight="1">
      <c r="B98" s="117"/>
      <c r="D98" s="118" t="s">
        <v>1349</v>
      </c>
      <c r="E98" s="119"/>
      <c r="F98" s="119"/>
      <c r="G98" s="119"/>
      <c r="H98" s="119"/>
      <c r="I98" s="119"/>
      <c r="J98" s="120">
        <f>J122</f>
        <v>0</v>
      </c>
      <c r="L98" s="117"/>
    </row>
    <row r="99" spans="1:31" s="10" customFormat="1" ht="19.95" customHeight="1">
      <c r="B99" s="117"/>
      <c r="D99" s="118" t="s">
        <v>1350</v>
      </c>
      <c r="E99" s="119"/>
      <c r="F99" s="119"/>
      <c r="G99" s="119"/>
      <c r="H99" s="119"/>
      <c r="I99" s="119"/>
      <c r="J99" s="120">
        <f>J183</f>
        <v>0</v>
      </c>
      <c r="L99" s="117"/>
    </row>
    <row r="100" spans="1:31" s="9" customFormat="1" ht="24.9" customHeight="1">
      <c r="B100" s="113"/>
      <c r="D100" s="114" t="s">
        <v>1351</v>
      </c>
      <c r="E100" s="115"/>
      <c r="F100" s="115"/>
      <c r="G100" s="115"/>
      <c r="H100" s="115"/>
      <c r="I100" s="115"/>
      <c r="J100" s="116">
        <f>J191</f>
        <v>0</v>
      </c>
      <c r="L100" s="113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9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" customHeight="1">
      <c r="A102" s="26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" customHeight="1">
      <c r="A106" s="26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" customHeight="1">
      <c r="A107" s="26"/>
      <c r="B107" s="27"/>
      <c r="C107" s="18" t="s">
        <v>121</v>
      </c>
      <c r="D107" s="26"/>
      <c r="E107" s="26"/>
      <c r="F107" s="26"/>
      <c r="G107" s="26"/>
      <c r="H107" s="26"/>
      <c r="I107" s="26"/>
      <c r="J107" s="26"/>
      <c r="K107" s="26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10" t="str">
        <f>E7</f>
        <v>Predškolské zariadenie - nový objekt</v>
      </c>
      <c r="F110" s="211"/>
      <c r="G110" s="211"/>
      <c r="H110" s="211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94</v>
      </c>
      <c r="D111" s="26"/>
      <c r="E111" s="26"/>
      <c r="F111" s="26"/>
      <c r="G111" s="26"/>
      <c r="H111" s="26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72" t="str">
        <f>E9</f>
        <v>06 - Elektroinštalácia</v>
      </c>
      <c r="F112" s="209"/>
      <c r="G112" s="209"/>
      <c r="H112" s="209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17</v>
      </c>
      <c r="D114" s="26"/>
      <c r="E114" s="26"/>
      <c r="F114" s="21" t="str">
        <f>F12</f>
        <v>Bučany</v>
      </c>
      <c r="G114" s="26"/>
      <c r="H114" s="26"/>
      <c r="I114" s="23" t="s">
        <v>19</v>
      </c>
      <c r="J114" s="52" t="str">
        <f>IF(J12="","",J12)</f>
        <v>25. 5. 2022</v>
      </c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15" customHeight="1">
      <c r="A116" s="26"/>
      <c r="B116" s="27"/>
      <c r="C116" s="23" t="s">
        <v>21</v>
      </c>
      <c r="D116" s="26"/>
      <c r="E116" s="26"/>
      <c r="F116" s="21" t="str">
        <f>E15</f>
        <v>Obec Bučany</v>
      </c>
      <c r="G116" s="26"/>
      <c r="H116" s="26"/>
      <c r="I116" s="23" t="s">
        <v>27</v>
      </c>
      <c r="J116" s="24" t="str">
        <f>E21</f>
        <v>Ing. Juraj Kobza</v>
      </c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15" customHeight="1">
      <c r="A117" s="26"/>
      <c r="B117" s="27"/>
      <c r="C117" s="23" t="s">
        <v>25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30</v>
      </c>
      <c r="J117" s="24" t="str">
        <f>E24</f>
        <v xml:space="preserve"> </v>
      </c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21"/>
      <c r="B119" s="122"/>
      <c r="C119" s="123" t="s">
        <v>122</v>
      </c>
      <c r="D119" s="124" t="s">
        <v>56</v>
      </c>
      <c r="E119" s="124" t="s">
        <v>53</v>
      </c>
      <c r="F119" s="212" t="s">
        <v>1573</v>
      </c>
      <c r="G119" s="124" t="s">
        <v>123</v>
      </c>
      <c r="H119" s="124" t="s">
        <v>124</v>
      </c>
      <c r="I119" s="124" t="s">
        <v>125</v>
      </c>
      <c r="J119" s="125" t="s">
        <v>98</v>
      </c>
      <c r="K119" s="126" t="s">
        <v>126</v>
      </c>
      <c r="L119" s="127"/>
      <c r="M119" s="59" t="s">
        <v>1</v>
      </c>
      <c r="N119" s="60" t="s">
        <v>36</v>
      </c>
      <c r="O119" s="60" t="s">
        <v>127</v>
      </c>
      <c r="P119" s="60" t="s">
        <v>128</v>
      </c>
      <c r="Q119" s="60" t="s">
        <v>129</v>
      </c>
      <c r="R119" s="60" t="s">
        <v>130</v>
      </c>
      <c r="S119" s="60" t="s">
        <v>131</v>
      </c>
      <c r="T119" s="61" t="s">
        <v>132</v>
      </c>
      <c r="U119" s="121"/>
      <c r="V119" s="121"/>
      <c r="W119" s="121"/>
      <c r="X119" s="121"/>
      <c r="Y119" s="121"/>
      <c r="Z119" s="121"/>
      <c r="AA119" s="121"/>
      <c r="AB119" s="121"/>
      <c r="AC119" s="121"/>
      <c r="AD119" s="121"/>
      <c r="AE119" s="121"/>
    </row>
    <row r="120" spans="1:65" s="2" customFormat="1" ht="22.95" customHeight="1">
      <c r="A120" s="26"/>
      <c r="B120" s="27"/>
      <c r="C120" s="66" t="s">
        <v>99</v>
      </c>
      <c r="D120" s="26"/>
      <c r="E120" s="26"/>
      <c r="F120" s="26"/>
      <c r="G120" s="26"/>
      <c r="H120" s="26"/>
      <c r="I120" s="26"/>
      <c r="J120" s="128">
        <f>BK120</f>
        <v>0</v>
      </c>
      <c r="K120" s="26"/>
      <c r="L120" s="27"/>
      <c r="M120" s="62"/>
      <c r="N120" s="53"/>
      <c r="O120" s="63"/>
      <c r="P120" s="129">
        <f>P121+P191</f>
        <v>160.55799999999999</v>
      </c>
      <c r="Q120" s="63"/>
      <c r="R120" s="129">
        <f>R121+R191</f>
        <v>1.5662430000000001</v>
      </c>
      <c r="S120" s="63"/>
      <c r="T120" s="130">
        <f>T121+T191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70</v>
      </c>
      <c r="AU120" s="14" t="s">
        <v>100</v>
      </c>
      <c r="BK120" s="131">
        <f>BK121+BK191</f>
        <v>0</v>
      </c>
    </row>
    <row r="121" spans="1:65" s="12" customFormat="1" ht="25.95" customHeight="1">
      <c r="B121" s="132"/>
      <c r="D121" s="133" t="s">
        <v>70</v>
      </c>
      <c r="E121" s="134" t="s">
        <v>304</v>
      </c>
      <c r="F121" s="134" t="s">
        <v>1352</v>
      </c>
      <c r="J121" s="135">
        <f>BK121</f>
        <v>0</v>
      </c>
      <c r="L121" s="132"/>
      <c r="M121" s="136"/>
      <c r="N121" s="137"/>
      <c r="O121" s="137"/>
      <c r="P121" s="138">
        <f>P122+P183</f>
        <v>160.55799999999999</v>
      </c>
      <c r="Q121" s="137"/>
      <c r="R121" s="138">
        <f>R122+R183</f>
        <v>1.5662430000000001</v>
      </c>
      <c r="S121" s="137"/>
      <c r="T121" s="139">
        <f>T122+T183</f>
        <v>0</v>
      </c>
      <c r="AR121" s="133" t="s">
        <v>148</v>
      </c>
      <c r="AT121" s="140" t="s">
        <v>70</v>
      </c>
      <c r="AU121" s="140" t="s">
        <v>71</v>
      </c>
      <c r="AY121" s="133" t="s">
        <v>135</v>
      </c>
      <c r="BK121" s="141">
        <f>BK122+BK183</f>
        <v>0</v>
      </c>
    </row>
    <row r="122" spans="1:65" s="12" customFormat="1" ht="22.95" customHeight="1">
      <c r="B122" s="132"/>
      <c r="D122" s="133" t="s">
        <v>70</v>
      </c>
      <c r="E122" s="142" t="s">
        <v>1353</v>
      </c>
      <c r="F122" s="142" t="s">
        <v>1354</v>
      </c>
      <c r="J122" s="143">
        <f>BK122</f>
        <v>0</v>
      </c>
      <c r="L122" s="132"/>
      <c r="M122" s="136"/>
      <c r="N122" s="137"/>
      <c r="O122" s="137"/>
      <c r="P122" s="138">
        <f>SUM(P123:P182)</f>
        <v>153.07</v>
      </c>
      <c r="Q122" s="137"/>
      <c r="R122" s="138">
        <f>SUM(R123:R182)</f>
        <v>0.56498300000000001</v>
      </c>
      <c r="S122" s="137"/>
      <c r="T122" s="139">
        <f>SUM(T123:T182)</f>
        <v>0</v>
      </c>
      <c r="AR122" s="133" t="s">
        <v>148</v>
      </c>
      <c r="AT122" s="140" t="s">
        <v>70</v>
      </c>
      <c r="AU122" s="140" t="s">
        <v>79</v>
      </c>
      <c r="AY122" s="133" t="s">
        <v>135</v>
      </c>
      <c r="BK122" s="141">
        <f>SUM(BK123:BK182)</f>
        <v>0</v>
      </c>
    </row>
    <row r="123" spans="1:65" s="2" customFormat="1" ht="24.15" customHeight="1">
      <c r="A123" s="26"/>
      <c r="B123" s="144"/>
      <c r="C123" s="145" t="s">
        <v>79</v>
      </c>
      <c r="D123" s="145" t="s">
        <v>137</v>
      </c>
      <c r="E123" s="146" t="s">
        <v>1355</v>
      </c>
      <c r="F123" s="147" t="s">
        <v>1356</v>
      </c>
      <c r="G123" s="148" t="s">
        <v>140</v>
      </c>
      <c r="H123" s="149">
        <v>56</v>
      </c>
      <c r="I123" s="149"/>
      <c r="J123" s="150">
        <f t="shared" ref="J123:J154" si="0">ROUND(I123*H123,2)</f>
        <v>0</v>
      </c>
      <c r="K123" s="151"/>
      <c r="L123" s="27"/>
      <c r="M123" s="152" t="s">
        <v>1</v>
      </c>
      <c r="N123" s="153" t="s">
        <v>38</v>
      </c>
      <c r="O123" s="154">
        <v>0.36699999999999999</v>
      </c>
      <c r="P123" s="154">
        <f t="shared" ref="P123:P154" si="1">O123*H123</f>
        <v>20.552</v>
      </c>
      <c r="Q123" s="154">
        <v>0</v>
      </c>
      <c r="R123" s="154">
        <f t="shared" ref="R123:R154" si="2">Q123*H123</f>
        <v>0</v>
      </c>
      <c r="S123" s="154">
        <v>0</v>
      </c>
      <c r="T123" s="155">
        <f t="shared" ref="T123:T154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6" t="s">
        <v>398</v>
      </c>
      <c r="AT123" s="156" t="s">
        <v>137</v>
      </c>
      <c r="AU123" s="156" t="s">
        <v>142</v>
      </c>
      <c r="AY123" s="14" t="s">
        <v>135</v>
      </c>
      <c r="BE123" s="157">
        <f t="shared" ref="BE123:BE154" si="4">IF(N123="základná",J123,0)</f>
        <v>0</v>
      </c>
      <c r="BF123" s="157">
        <f t="shared" ref="BF123:BF154" si="5">IF(N123="znížená",J123,0)</f>
        <v>0</v>
      </c>
      <c r="BG123" s="157">
        <f t="shared" ref="BG123:BG154" si="6">IF(N123="zákl. prenesená",J123,0)</f>
        <v>0</v>
      </c>
      <c r="BH123" s="157">
        <f t="shared" ref="BH123:BH154" si="7">IF(N123="zníž. prenesená",J123,0)</f>
        <v>0</v>
      </c>
      <c r="BI123" s="157">
        <f t="shared" ref="BI123:BI154" si="8">IF(N123="nulová",J123,0)</f>
        <v>0</v>
      </c>
      <c r="BJ123" s="14" t="s">
        <v>142</v>
      </c>
      <c r="BK123" s="157">
        <f t="shared" ref="BK123:BK154" si="9">ROUND(I123*H123,2)</f>
        <v>0</v>
      </c>
      <c r="BL123" s="14" t="s">
        <v>398</v>
      </c>
      <c r="BM123" s="156" t="s">
        <v>1357</v>
      </c>
    </row>
    <row r="124" spans="1:65" s="2" customFormat="1" ht="16.5" customHeight="1">
      <c r="A124" s="26"/>
      <c r="B124" s="144"/>
      <c r="C124" s="158" t="s">
        <v>142</v>
      </c>
      <c r="D124" s="158" t="s">
        <v>304</v>
      </c>
      <c r="E124" s="159" t="s">
        <v>1358</v>
      </c>
      <c r="F124" s="160" t="s">
        <v>1359</v>
      </c>
      <c r="G124" s="161" t="s">
        <v>140</v>
      </c>
      <c r="H124" s="162">
        <v>56</v>
      </c>
      <c r="I124" s="162"/>
      <c r="J124" s="163">
        <f t="shared" si="0"/>
        <v>0</v>
      </c>
      <c r="K124" s="164"/>
      <c r="L124" s="165"/>
      <c r="M124" s="166" t="s">
        <v>1</v>
      </c>
      <c r="N124" s="167" t="s">
        <v>38</v>
      </c>
      <c r="O124" s="154">
        <v>0</v>
      </c>
      <c r="P124" s="154">
        <f t="shared" si="1"/>
        <v>0</v>
      </c>
      <c r="Q124" s="154">
        <v>1.0000000000000001E-5</v>
      </c>
      <c r="R124" s="154">
        <f t="shared" si="2"/>
        <v>5.6000000000000006E-4</v>
      </c>
      <c r="S124" s="154">
        <v>0</v>
      </c>
      <c r="T124" s="155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6" t="s">
        <v>666</v>
      </c>
      <c r="AT124" s="156" t="s">
        <v>304</v>
      </c>
      <c r="AU124" s="156" t="s">
        <v>142</v>
      </c>
      <c r="AY124" s="14" t="s">
        <v>135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4" t="s">
        <v>142</v>
      </c>
      <c r="BK124" s="157">
        <f t="shared" si="9"/>
        <v>0</v>
      </c>
      <c r="BL124" s="14" t="s">
        <v>666</v>
      </c>
      <c r="BM124" s="156" t="s">
        <v>1360</v>
      </c>
    </row>
    <row r="125" spans="1:65" s="2" customFormat="1" ht="24.15" customHeight="1">
      <c r="A125" s="26"/>
      <c r="B125" s="144"/>
      <c r="C125" s="145" t="s">
        <v>148</v>
      </c>
      <c r="D125" s="145" t="s">
        <v>137</v>
      </c>
      <c r="E125" s="146" t="s">
        <v>1361</v>
      </c>
      <c r="F125" s="147" t="s">
        <v>1362</v>
      </c>
      <c r="G125" s="148" t="s">
        <v>140</v>
      </c>
      <c r="H125" s="149">
        <v>13</v>
      </c>
      <c r="I125" s="149"/>
      <c r="J125" s="150">
        <f t="shared" si="0"/>
        <v>0</v>
      </c>
      <c r="K125" s="151"/>
      <c r="L125" s="27"/>
      <c r="M125" s="152" t="s">
        <v>1</v>
      </c>
      <c r="N125" s="153" t="s">
        <v>38</v>
      </c>
      <c r="O125" s="154">
        <v>0.28799999999999998</v>
      </c>
      <c r="P125" s="154">
        <f t="shared" si="1"/>
        <v>3.7439999999999998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6" t="s">
        <v>398</v>
      </c>
      <c r="AT125" s="156" t="s">
        <v>137</v>
      </c>
      <c r="AU125" s="156" t="s">
        <v>142</v>
      </c>
      <c r="AY125" s="14" t="s">
        <v>135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4" t="s">
        <v>142</v>
      </c>
      <c r="BK125" s="157">
        <f t="shared" si="9"/>
        <v>0</v>
      </c>
      <c r="BL125" s="14" t="s">
        <v>398</v>
      </c>
      <c r="BM125" s="156" t="s">
        <v>1363</v>
      </c>
    </row>
    <row r="126" spans="1:65" s="2" customFormat="1" ht="16.5" customHeight="1">
      <c r="A126" s="26"/>
      <c r="B126" s="144"/>
      <c r="C126" s="158" t="s">
        <v>146</v>
      </c>
      <c r="D126" s="158" t="s">
        <v>304</v>
      </c>
      <c r="E126" s="159" t="s">
        <v>1364</v>
      </c>
      <c r="F126" s="160" t="s">
        <v>1365</v>
      </c>
      <c r="G126" s="161" t="s">
        <v>140</v>
      </c>
      <c r="H126" s="162">
        <v>13</v>
      </c>
      <c r="I126" s="162"/>
      <c r="J126" s="163">
        <f t="shared" si="0"/>
        <v>0</v>
      </c>
      <c r="K126" s="164"/>
      <c r="L126" s="165"/>
      <c r="M126" s="166" t="s">
        <v>1</v>
      </c>
      <c r="N126" s="167" t="s">
        <v>38</v>
      </c>
      <c r="O126" s="154">
        <v>0</v>
      </c>
      <c r="P126" s="154">
        <f t="shared" si="1"/>
        <v>0</v>
      </c>
      <c r="Q126" s="154">
        <v>1E-4</v>
      </c>
      <c r="R126" s="154">
        <f t="shared" si="2"/>
        <v>1.3000000000000002E-3</v>
      </c>
      <c r="S126" s="154">
        <v>0</v>
      </c>
      <c r="T126" s="155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6" t="s">
        <v>666</v>
      </c>
      <c r="AT126" s="156" t="s">
        <v>304</v>
      </c>
      <c r="AU126" s="156" t="s">
        <v>142</v>
      </c>
      <c r="AY126" s="14" t="s">
        <v>135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4" t="s">
        <v>142</v>
      </c>
      <c r="BK126" s="157">
        <f t="shared" si="9"/>
        <v>0</v>
      </c>
      <c r="BL126" s="14" t="s">
        <v>666</v>
      </c>
      <c r="BM126" s="156" t="s">
        <v>1366</v>
      </c>
    </row>
    <row r="127" spans="1:65" s="2" customFormat="1" ht="24.15" customHeight="1">
      <c r="A127" s="26"/>
      <c r="B127" s="144"/>
      <c r="C127" s="145" t="s">
        <v>156</v>
      </c>
      <c r="D127" s="145" t="s">
        <v>137</v>
      </c>
      <c r="E127" s="146" t="s">
        <v>1367</v>
      </c>
      <c r="F127" s="147" t="s">
        <v>1368</v>
      </c>
      <c r="G127" s="148" t="s">
        <v>140</v>
      </c>
      <c r="H127" s="149">
        <v>13</v>
      </c>
      <c r="I127" s="149"/>
      <c r="J127" s="150">
        <f t="shared" si="0"/>
        <v>0</v>
      </c>
      <c r="K127" s="151"/>
      <c r="L127" s="27"/>
      <c r="M127" s="152" t="s">
        <v>1</v>
      </c>
      <c r="N127" s="153" t="s">
        <v>38</v>
      </c>
      <c r="O127" s="154">
        <v>0.29199999999999998</v>
      </c>
      <c r="P127" s="154">
        <f t="shared" si="1"/>
        <v>3.7959999999999998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6" t="s">
        <v>398</v>
      </c>
      <c r="AT127" s="156" t="s">
        <v>137</v>
      </c>
      <c r="AU127" s="156" t="s">
        <v>142</v>
      </c>
      <c r="AY127" s="14" t="s">
        <v>135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4" t="s">
        <v>142</v>
      </c>
      <c r="BK127" s="157">
        <f t="shared" si="9"/>
        <v>0</v>
      </c>
      <c r="BL127" s="14" t="s">
        <v>398</v>
      </c>
      <c r="BM127" s="156" t="s">
        <v>1369</v>
      </c>
    </row>
    <row r="128" spans="1:65" s="2" customFormat="1" ht="16.5" customHeight="1">
      <c r="A128" s="26"/>
      <c r="B128" s="144"/>
      <c r="C128" s="158" t="s">
        <v>161</v>
      </c>
      <c r="D128" s="158" t="s">
        <v>304</v>
      </c>
      <c r="E128" s="159" t="s">
        <v>1370</v>
      </c>
      <c r="F128" s="160" t="s">
        <v>1371</v>
      </c>
      <c r="G128" s="161" t="s">
        <v>140</v>
      </c>
      <c r="H128" s="162">
        <v>13</v>
      </c>
      <c r="I128" s="162"/>
      <c r="J128" s="163">
        <f t="shared" si="0"/>
        <v>0</v>
      </c>
      <c r="K128" s="164"/>
      <c r="L128" s="165"/>
      <c r="M128" s="166" t="s">
        <v>1</v>
      </c>
      <c r="N128" s="167" t="s">
        <v>38</v>
      </c>
      <c r="O128" s="154">
        <v>0</v>
      </c>
      <c r="P128" s="154">
        <f t="shared" si="1"/>
        <v>0</v>
      </c>
      <c r="Q128" s="154">
        <v>1E-4</v>
      </c>
      <c r="R128" s="154">
        <f t="shared" si="2"/>
        <v>1.3000000000000002E-3</v>
      </c>
      <c r="S128" s="154">
        <v>0</v>
      </c>
      <c r="T128" s="155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6" t="s">
        <v>666</v>
      </c>
      <c r="AT128" s="156" t="s">
        <v>304</v>
      </c>
      <c r="AU128" s="156" t="s">
        <v>142</v>
      </c>
      <c r="AY128" s="14" t="s">
        <v>135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4" t="s">
        <v>142</v>
      </c>
      <c r="BK128" s="157">
        <f t="shared" si="9"/>
        <v>0</v>
      </c>
      <c r="BL128" s="14" t="s">
        <v>666</v>
      </c>
      <c r="BM128" s="156" t="s">
        <v>1372</v>
      </c>
    </row>
    <row r="129" spans="1:65" s="2" customFormat="1" ht="24.15" customHeight="1">
      <c r="A129" s="26"/>
      <c r="B129" s="144"/>
      <c r="C129" s="145" t="s">
        <v>165</v>
      </c>
      <c r="D129" s="145" t="s">
        <v>137</v>
      </c>
      <c r="E129" s="146" t="s">
        <v>1373</v>
      </c>
      <c r="F129" s="147" t="s">
        <v>1374</v>
      </c>
      <c r="G129" s="148" t="s">
        <v>140</v>
      </c>
      <c r="H129" s="149">
        <v>8</v>
      </c>
      <c r="I129" s="149"/>
      <c r="J129" s="150">
        <f t="shared" si="0"/>
        <v>0</v>
      </c>
      <c r="K129" s="151"/>
      <c r="L129" s="27"/>
      <c r="M129" s="152" t="s">
        <v>1</v>
      </c>
      <c r="N129" s="153" t="s">
        <v>38</v>
      </c>
      <c r="O129" s="154">
        <v>0.308</v>
      </c>
      <c r="P129" s="154">
        <f t="shared" si="1"/>
        <v>2.464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6" t="s">
        <v>398</v>
      </c>
      <c r="AT129" s="156" t="s">
        <v>137</v>
      </c>
      <c r="AU129" s="156" t="s">
        <v>142</v>
      </c>
      <c r="AY129" s="14" t="s">
        <v>135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4" t="s">
        <v>142</v>
      </c>
      <c r="BK129" s="157">
        <f t="shared" si="9"/>
        <v>0</v>
      </c>
      <c r="BL129" s="14" t="s">
        <v>398</v>
      </c>
      <c r="BM129" s="156" t="s">
        <v>1375</v>
      </c>
    </row>
    <row r="130" spans="1:65" s="2" customFormat="1" ht="16.5" customHeight="1">
      <c r="A130" s="26"/>
      <c r="B130" s="144"/>
      <c r="C130" s="158" t="s">
        <v>169</v>
      </c>
      <c r="D130" s="158" t="s">
        <v>304</v>
      </c>
      <c r="E130" s="159" t="s">
        <v>1376</v>
      </c>
      <c r="F130" s="160" t="s">
        <v>1377</v>
      </c>
      <c r="G130" s="161" t="s">
        <v>140</v>
      </c>
      <c r="H130" s="162">
        <v>8</v>
      </c>
      <c r="I130" s="162"/>
      <c r="J130" s="163">
        <f t="shared" si="0"/>
        <v>0</v>
      </c>
      <c r="K130" s="164"/>
      <c r="L130" s="165"/>
      <c r="M130" s="166" t="s">
        <v>1</v>
      </c>
      <c r="N130" s="167" t="s">
        <v>38</v>
      </c>
      <c r="O130" s="154">
        <v>0</v>
      </c>
      <c r="P130" s="154">
        <f t="shared" si="1"/>
        <v>0</v>
      </c>
      <c r="Q130" s="154">
        <v>1.1E-4</v>
      </c>
      <c r="R130" s="154">
        <f t="shared" si="2"/>
        <v>8.8000000000000003E-4</v>
      </c>
      <c r="S130" s="154">
        <v>0</v>
      </c>
      <c r="T130" s="155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6" t="s">
        <v>666</v>
      </c>
      <c r="AT130" s="156" t="s">
        <v>304</v>
      </c>
      <c r="AU130" s="156" t="s">
        <v>142</v>
      </c>
      <c r="AY130" s="14" t="s">
        <v>135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4" t="s">
        <v>142</v>
      </c>
      <c r="BK130" s="157">
        <f t="shared" si="9"/>
        <v>0</v>
      </c>
      <c r="BL130" s="14" t="s">
        <v>666</v>
      </c>
      <c r="BM130" s="156" t="s">
        <v>1378</v>
      </c>
    </row>
    <row r="131" spans="1:65" s="2" customFormat="1" ht="24.15" customHeight="1">
      <c r="A131" s="26"/>
      <c r="B131" s="144"/>
      <c r="C131" s="145" t="s">
        <v>173</v>
      </c>
      <c r="D131" s="145" t="s">
        <v>137</v>
      </c>
      <c r="E131" s="146" t="s">
        <v>1379</v>
      </c>
      <c r="F131" s="147" t="s">
        <v>1380</v>
      </c>
      <c r="G131" s="148" t="s">
        <v>140</v>
      </c>
      <c r="H131" s="149">
        <v>1</v>
      </c>
      <c r="I131" s="149"/>
      <c r="J131" s="150">
        <f t="shared" si="0"/>
        <v>0</v>
      </c>
      <c r="K131" s="151"/>
      <c r="L131" s="27"/>
      <c r="M131" s="152" t="s">
        <v>1</v>
      </c>
      <c r="N131" s="153" t="s">
        <v>38</v>
      </c>
      <c r="O131" s="154">
        <v>0.32800000000000001</v>
      </c>
      <c r="P131" s="154">
        <f t="shared" si="1"/>
        <v>0.32800000000000001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6" t="s">
        <v>398</v>
      </c>
      <c r="AT131" s="156" t="s">
        <v>137</v>
      </c>
      <c r="AU131" s="156" t="s">
        <v>142</v>
      </c>
      <c r="AY131" s="14" t="s">
        <v>135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4" t="s">
        <v>142</v>
      </c>
      <c r="BK131" s="157">
        <f t="shared" si="9"/>
        <v>0</v>
      </c>
      <c r="BL131" s="14" t="s">
        <v>398</v>
      </c>
      <c r="BM131" s="156" t="s">
        <v>1381</v>
      </c>
    </row>
    <row r="132" spans="1:65" s="2" customFormat="1" ht="16.5" customHeight="1">
      <c r="A132" s="26"/>
      <c r="B132" s="144"/>
      <c r="C132" s="158" t="s">
        <v>177</v>
      </c>
      <c r="D132" s="158" t="s">
        <v>304</v>
      </c>
      <c r="E132" s="159" t="s">
        <v>1382</v>
      </c>
      <c r="F132" s="160" t="s">
        <v>1383</v>
      </c>
      <c r="G132" s="161" t="s">
        <v>140</v>
      </c>
      <c r="H132" s="162">
        <v>1</v>
      </c>
      <c r="I132" s="162"/>
      <c r="J132" s="163">
        <f t="shared" si="0"/>
        <v>0</v>
      </c>
      <c r="K132" s="164"/>
      <c r="L132" s="165"/>
      <c r="M132" s="166" t="s">
        <v>1</v>
      </c>
      <c r="N132" s="167" t="s">
        <v>38</v>
      </c>
      <c r="O132" s="154">
        <v>0</v>
      </c>
      <c r="P132" s="154">
        <f t="shared" si="1"/>
        <v>0</v>
      </c>
      <c r="Q132" s="154">
        <v>1.1E-4</v>
      </c>
      <c r="R132" s="154">
        <f t="shared" si="2"/>
        <v>1.1E-4</v>
      </c>
      <c r="S132" s="154">
        <v>0</v>
      </c>
      <c r="T132" s="155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6" t="s">
        <v>666</v>
      </c>
      <c r="AT132" s="156" t="s">
        <v>304</v>
      </c>
      <c r="AU132" s="156" t="s">
        <v>142</v>
      </c>
      <c r="AY132" s="14" t="s">
        <v>135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4" t="s">
        <v>142</v>
      </c>
      <c r="BK132" s="157">
        <f t="shared" si="9"/>
        <v>0</v>
      </c>
      <c r="BL132" s="14" t="s">
        <v>666</v>
      </c>
      <c r="BM132" s="156" t="s">
        <v>1384</v>
      </c>
    </row>
    <row r="133" spans="1:65" s="2" customFormat="1" ht="24.15" customHeight="1">
      <c r="A133" s="26"/>
      <c r="B133" s="144"/>
      <c r="C133" s="145" t="s">
        <v>181</v>
      </c>
      <c r="D133" s="145" t="s">
        <v>137</v>
      </c>
      <c r="E133" s="146" t="s">
        <v>1385</v>
      </c>
      <c r="F133" s="147" t="s">
        <v>1386</v>
      </c>
      <c r="G133" s="148" t="s">
        <v>140</v>
      </c>
      <c r="H133" s="149">
        <v>2</v>
      </c>
      <c r="I133" s="149"/>
      <c r="J133" s="150">
        <f t="shared" si="0"/>
        <v>0</v>
      </c>
      <c r="K133" s="151"/>
      <c r="L133" s="27"/>
      <c r="M133" s="152" t="s">
        <v>1</v>
      </c>
      <c r="N133" s="153" t="s">
        <v>38</v>
      </c>
      <c r="O133" s="154">
        <v>0.32</v>
      </c>
      <c r="P133" s="154">
        <f t="shared" si="1"/>
        <v>0.64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6" t="s">
        <v>398</v>
      </c>
      <c r="AT133" s="156" t="s">
        <v>137</v>
      </c>
      <c r="AU133" s="156" t="s">
        <v>142</v>
      </c>
      <c r="AY133" s="14" t="s">
        <v>135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4" t="s">
        <v>142</v>
      </c>
      <c r="BK133" s="157">
        <f t="shared" si="9"/>
        <v>0</v>
      </c>
      <c r="BL133" s="14" t="s">
        <v>398</v>
      </c>
      <c r="BM133" s="156" t="s">
        <v>1387</v>
      </c>
    </row>
    <row r="134" spans="1:65" s="2" customFormat="1" ht="24.15" customHeight="1">
      <c r="A134" s="26"/>
      <c r="B134" s="144"/>
      <c r="C134" s="158" t="s">
        <v>185</v>
      </c>
      <c r="D134" s="158" t="s">
        <v>304</v>
      </c>
      <c r="E134" s="159" t="s">
        <v>1388</v>
      </c>
      <c r="F134" s="160" t="s">
        <v>1389</v>
      </c>
      <c r="G134" s="161" t="s">
        <v>140</v>
      </c>
      <c r="H134" s="162">
        <v>2</v>
      </c>
      <c r="I134" s="162"/>
      <c r="J134" s="163">
        <f t="shared" si="0"/>
        <v>0</v>
      </c>
      <c r="K134" s="164"/>
      <c r="L134" s="165"/>
      <c r="M134" s="166" t="s">
        <v>1</v>
      </c>
      <c r="N134" s="167" t="s">
        <v>38</v>
      </c>
      <c r="O134" s="154">
        <v>0</v>
      </c>
      <c r="P134" s="154">
        <f t="shared" si="1"/>
        <v>0</v>
      </c>
      <c r="Q134" s="154">
        <v>1.2999999999999999E-4</v>
      </c>
      <c r="R134" s="154">
        <f t="shared" si="2"/>
        <v>2.5999999999999998E-4</v>
      </c>
      <c r="S134" s="154">
        <v>0</v>
      </c>
      <c r="T134" s="155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6" t="s">
        <v>666</v>
      </c>
      <c r="AT134" s="156" t="s">
        <v>304</v>
      </c>
      <c r="AU134" s="156" t="s">
        <v>142</v>
      </c>
      <c r="AY134" s="14" t="s">
        <v>135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4" t="s">
        <v>142</v>
      </c>
      <c r="BK134" s="157">
        <f t="shared" si="9"/>
        <v>0</v>
      </c>
      <c r="BL134" s="14" t="s">
        <v>666</v>
      </c>
      <c r="BM134" s="156" t="s">
        <v>1390</v>
      </c>
    </row>
    <row r="135" spans="1:65" s="2" customFormat="1" ht="24.15" customHeight="1">
      <c r="A135" s="26"/>
      <c r="B135" s="144"/>
      <c r="C135" s="145" t="s">
        <v>189</v>
      </c>
      <c r="D135" s="145" t="s">
        <v>137</v>
      </c>
      <c r="E135" s="146" t="s">
        <v>1391</v>
      </c>
      <c r="F135" s="147" t="s">
        <v>1392</v>
      </c>
      <c r="G135" s="148" t="s">
        <v>140</v>
      </c>
      <c r="H135" s="149">
        <v>40</v>
      </c>
      <c r="I135" s="149"/>
      <c r="J135" s="150">
        <f t="shared" si="0"/>
        <v>0</v>
      </c>
      <c r="K135" s="151"/>
      <c r="L135" s="27"/>
      <c r="M135" s="152" t="s">
        <v>1</v>
      </c>
      <c r="N135" s="153" t="s">
        <v>38</v>
      </c>
      <c r="O135" s="154">
        <v>0.28799999999999998</v>
      </c>
      <c r="P135" s="154">
        <f t="shared" si="1"/>
        <v>11.52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6" t="s">
        <v>398</v>
      </c>
      <c r="AT135" s="156" t="s">
        <v>137</v>
      </c>
      <c r="AU135" s="156" t="s">
        <v>142</v>
      </c>
      <c r="AY135" s="14" t="s">
        <v>135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4" t="s">
        <v>142</v>
      </c>
      <c r="BK135" s="157">
        <f t="shared" si="9"/>
        <v>0</v>
      </c>
      <c r="BL135" s="14" t="s">
        <v>398</v>
      </c>
      <c r="BM135" s="156" t="s">
        <v>1393</v>
      </c>
    </row>
    <row r="136" spans="1:65" s="2" customFormat="1" ht="24.15" customHeight="1">
      <c r="A136" s="26"/>
      <c r="B136" s="144"/>
      <c r="C136" s="158" t="s">
        <v>193</v>
      </c>
      <c r="D136" s="158" t="s">
        <v>304</v>
      </c>
      <c r="E136" s="159" t="s">
        <v>1394</v>
      </c>
      <c r="F136" s="160" t="s">
        <v>1395</v>
      </c>
      <c r="G136" s="161" t="s">
        <v>140</v>
      </c>
      <c r="H136" s="162">
        <v>40</v>
      </c>
      <c r="I136" s="162"/>
      <c r="J136" s="163">
        <f t="shared" si="0"/>
        <v>0</v>
      </c>
      <c r="K136" s="164"/>
      <c r="L136" s="165"/>
      <c r="M136" s="166" t="s">
        <v>1</v>
      </c>
      <c r="N136" s="167" t="s">
        <v>38</v>
      </c>
      <c r="O136" s="154">
        <v>0</v>
      </c>
      <c r="P136" s="154">
        <f t="shared" si="1"/>
        <v>0</v>
      </c>
      <c r="Q136" s="154">
        <v>2.0000000000000001E-4</v>
      </c>
      <c r="R136" s="154">
        <f t="shared" si="2"/>
        <v>8.0000000000000002E-3</v>
      </c>
      <c r="S136" s="154">
        <v>0</v>
      </c>
      <c r="T136" s="155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6" t="s">
        <v>666</v>
      </c>
      <c r="AT136" s="156" t="s">
        <v>304</v>
      </c>
      <c r="AU136" s="156" t="s">
        <v>142</v>
      </c>
      <c r="AY136" s="14" t="s">
        <v>135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4" t="s">
        <v>142</v>
      </c>
      <c r="BK136" s="157">
        <f t="shared" si="9"/>
        <v>0</v>
      </c>
      <c r="BL136" s="14" t="s">
        <v>666</v>
      </c>
      <c r="BM136" s="156" t="s">
        <v>1396</v>
      </c>
    </row>
    <row r="137" spans="1:65" s="2" customFormat="1" ht="16.5" customHeight="1">
      <c r="A137" s="26"/>
      <c r="B137" s="144"/>
      <c r="C137" s="145" t="s">
        <v>199</v>
      </c>
      <c r="D137" s="145" t="s">
        <v>137</v>
      </c>
      <c r="E137" s="146" t="s">
        <v>1397</v>
      </c>
      <c r="F137" s="147" t="s">
        <v>1398</v>
      </c>
      <c r="G137" s="148" t="s">
        <v>140</v>
      </c>
      <c r="H137" s="149">
        <v>1</v>
      </c>
      <c r="I137" s="149"/>
      <c r="J137" s="150">
        <f t="shared" si="0"/>
        <v>0</v>
      </c>
      <c r="K137" s="151"/>
      <c r="L137" s="27"/>
      <c r="M137" s="152" t="s">
        <v>1</v>
      </c>
      <c r="N137" s="153" t="s">
        <v>38</v>
      </c>
      <c r="O137" s="154">
        <v>1.55</v>
      </c>
      <c r="P137" s="154">
        <f t="shared" si="1"/>
        <v>1.55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6" t="s">
        <v>398</v>
      </c>
      <c r="AT137" s="156" t="s">
        <v>137</v>
      </c>
      <c r="AU137" s="156" t="s">
        <v>142</v>
      </c>
      <c r="AY137" s="14" t="s">
        <v>135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4" t="s">
        <v>142</v>
      </c>
      <c r="BK137" s="157">
        <f t="shared" si="9"/>
        <v>0</v>
      </c>
      <c r="BL137" s="14" t="s">
        <v>398</v>
      </c>
      <c r="BM137" s="156" t="s">
        <v>1399</v>
      </c>
    </row>
    <row r="138" spans="1:65" s="2" customFormat="1" ht="16.5" customHeight="1">
      <c r="A138" s="26"/>
      <c r="B138" s="144"/>
      <c r="C138" s="158" t="s">
        <v>141</v>
      </c>
      <c r="D138" s="158" t="s">
        <v>304</v>
      </c>
      <c r="E138" s="159" t="s">
        <v>1400</v>
      </c>
      <c r="F138" s="160" t="s">
        <v>1401</v>
      </c>
      <c r="G138" s="161" t="s">
        <v>140</v>
      </c>
      <c r="H138" s="162">
        <v>1</v>
      </c>
      <c r="I138" s="162"/>
      <c r="J138" s="163">
        <f t="shared" si="0"/>
        <v>0</v>
      </c>
      <c r="K138" s="164"/>
      <c r="L138" s="165"/>
      <c r="M138" s="166" t="s">
        <v>1</v>
      </c>
      <c r="N138" s="167" t="s">
        <v>38</v>
      </c>
      <c r="O138" s="154">
        <v>0</v>
      </c>
      <c r="P138" s="154">
        <f t="shared" si="1"/>
        <v>0</v>
      </c>
      <c r="Q138" s="154">
        <v>1.593E-2</v>
      </c>
      <c r="R138" s="154">
        <f t="shared" si="2"/>
        <v>1.593E-2</v>
      </c>
      <c r="S138" s="154">
        <v>0</v>
      </c>
      <c r="T138" s="155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6" t="s">
        <v>666</v>
      </c>
      <c r="AT138" s="156" t="s">
        <v>304</v>
      </c>
      <c r="AU138" s="156" t="s">
        <v>142</v>
      </c>
      <c r="AY138" s="14" t="s">
        <v>135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4" t="s">
        <v>142</v>
      </c>
      <c r="BK138" s="157">
        <f t="shared" si="9"/>
        <v>0</v>
      </c>
      <c r="BL138" s="14" t="s">
        <v>666</v>
      </c>
      <c r="BM138" s="156" t="s">
        <v>1402</v>
      </c>
    </row>
    <row r="139" spans="1:65" s="2" customFormat="1" ht="16.5" customHeight="1">
      <c r="A139" s="26"/>
      <c r="B139" s="144"/>
      <c r="C139" s="145" t="s">
        <v>206</v>
      </c>
      <c r="D139" s="145" t="s">
        <v>137</v>
      </c>
      <c r="E139" s="146" t="s">
        <v>1403</v>
      </c>
      <c r="F139" s="147" t="s">
        <v>1404</v>
      </c>
      <c r="G139" s="148" t="s">
        <v>140</v>
      </c>
      <c r="H139" s="149">
        <v>6</v>
      </c>
      <c r="I139" s="149"/>
      <c r="J139" s="150">
        <f t="shared" si="0"/>
        <v>0</v>
      </c>
      <c r="K139" s="151"/>
      <c r="L139" s="27"/>
      <c r="M139" s="152" t="s">
        <v>1</v>
      </c>
      <c r="N139" s="153" t="s">
        <v>38</v>
      </c>
      <c r="O139" s="154">
        <v>0.65</v>
      </c>
      <c r="P139" s="154">
        <f t="shared" si="1"/>
        <v>3.9000000000000004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6" t="s">
        <v>398</v>
      </c>
      <c r="AT139" s="156" t="s">
        <v>137</v>
      </c>
      <c r="AU139" s="156" t="s">
        <v>142</v>
      </c>
      <c r="AY139" s="14" t="s">
        <v>135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4" t="s">
        <v>142</v>
      </c>
      <c r="BK139" s="157">
        <f t="shared" si="9"/>
        <v>0</v>
      </c>
      <c r="BL139" s="14" t="s">
        <v>398</v>
      </c>
      <c r="BM139" s="156" t="s">
        <v>1405</v>
      </c>
    </row>
    <row r="140" spans="1:65" s="2" customFormat="1" ht="16.5" customHeight="1">
      <c r="A140" s="26"/>
      <c r="B140" s="144"/>
      <c r="C140" s="158" t="s">
        <v>210</v>
      </c>
      <c r="D140" s="158" t="s">
        <v>304</v>
      </c>
      <c r="E140" s="159" t="s">
        <v>1406</v>
      </c>
      <c r="F140" s="160" t="s">
        <v>1407</v>
      </c>
      <c r="G140" s="161" t="s">
        <v>140</v>
      </c>
      <c r="H140" s="162">
        <v>6</v>
      </c>
      <c r="I140" s="162"/>
      <c r="J140" s="163">
        <f t="shared" si="0"/>
        <v>0</v>
      </c>
      <c r="K140" s="164"/>
      <c r="L140" s="165"/>
      <c r="M140" s="166" t="s">
        <v>1</v>
      </c>
      <c r="N140" s="167" t="s">
        <v>38</v>
      </c>
      <c r="O140" s="154">
        <v>0</v>
      </c>
      <c r="P140" s="154">
        <f t="shared" si="1"/>
        <v>0</v>
      </c>
      <c r="Q140" s="154">
        <v>3.8000000000000002E-4</v>
      </c>
      <c r="R140" s="154">
        <f t="shared" si="2"/>
        <v>2.2799999999999999E-3</v>
      </c>
      <c r="S140" s="154">
        <v>0</v>
      </c>
      <c r="T140" s="155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6" t="s">
        <v>666</v>
      </c>
      <c r="AT140" s="156" t="s">
        <v>304</v>
      </c>
      <c r="AU140" s="156" t="s">
        <v>142</v>
      </c>
      <c r="AY140" s="14" t="s">
        <v>135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4" t="s">
        <v>142</v>
      </c>
      <c r="BK140" s="157">
        <f t="shared" si="9"/>
        <v>0</v>
      </c>
      <c r="BL140" s="14" t="s">
        <v>666</v>
      </c>
      <c r="BM140" s="156" t="s">
        <v>1408</v>
      </c>
    </row>
    <row r="141" spans="1:65" s="2" customFormat="1" ht="16.5" customHeight="1">
      <c r="A141" s="26"/>
      <c r="B141" s="144"/>
      <c r="C141" s="145" t="s">
        <v>214</v>
      </c>
      <c r="D141" s="145" t="s">
        <v>137</v>
      </c>
      <c r="E141" s="146" t="s">
        <v>1409</v>
      </c>
      <c r="F141" s="147" t="s">
        <v>1410</v>
      </c>
      <c r="G141" s="148" t="s">
        <v>140</v>
      </c>
      <c r="H141" s="149">
        <v>10</v>
      </c>
      <c r="I141" s="149"/>
      <c r="J141" s="150">
        <f t="shared" si="0"/>
        <v>0</v>
      </c>
      <c r="K141" s="151"/>
      <c r="L141" s="27"/>
      <c r="M141" s="152" t="s">
        <v>1</v>
      </c>
      <c r="N141" s="153" t="s">
        <v>38</v>
      </c>
      <c r="O141" s="154">
        <v>0.65</v>
      </c>
      <c r="P141" s="154">
        <f t="shared" si="1"/>
        <v>6.5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6" t="s">
        <v>398</v>
      </c>
      <c r="AT141" s="156" t="s">
        <v>137</v>
      </c>
      <c r="AU141" s="156" t="s">
        <v>142</v>
      </c>
      <c r="AY141" s="14" t="s">
        <v>135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4" t="s">
        <v>142</v>
      </c>
      <c r="BK141" s="157">
        <f t="shared" si="9"/>
        <v>0</v>
      </c>
      <c r="BL141" s="14" t="s">
        <v>398</v>
      </c>
      <c r="BM141" s="156" t="s">
        <v>1411</v>
      </c>
    </row>
    <row r="142" spans="1:65" s="2" customFormat="1" ht="16.5" customHeight="1">
      <c r="A142" s="26"/>
      <c r="B142" s="144"/>
      <c r="C142" s="158" t="s">
        <v>7</v>
      </c>
      <c r="D142" s="158" t="s">
        <v>304</v>
      </c>
      <c r="E142" s="159" t="s">
        <v>1412</v>
      </c>
      <c r="F142" s="160" t="s">
        <v>1413</v>
      </c>
      <c r="G142" s="161" t="s">
        <v>140</v>
      </c>
      <c r="H142" s="162">
        <v>10</v>
      </c>
      <c r="I142" s="162"/>
      <c r="J142" s="163">
        <f t="shared" si="0"/>
        <v>0</v>
      </c>
      <c r="K142" s="164"/>
      <c r="L142" s="165"/>
      <c r="M142" s="166" t="s">
        <v>1</v>
      </c>
      <c r="N142" s="167" t="s">
        <v>38</v>
      </c>
      <c r="O142" s="154">
        <v>0</v>
      </c>
      <c r="P142" s="154">
        <f t="shared" si="1"/>
        <v>0</v>
      </c>
      <c r="Q142" s="154">
        <v>3.8000000000000002E-4</v>
      </c>
      <c r="R142" s="154">
        <f t="shared" si="2"/>
        <v>3.8000000000000004E-3</v>
      </c>
      <c r="S142" s="154">
        <v>0</v>
      </c>
      <c r="T142" s="155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6" t="s">
        <v>666</v>
      </c>
      <c r="AT142" s="156" t="s">
        <v>304</v>
      </c>
      <c r="AU142" s="156" t="s">
        <v>142</v>
      </c>
      <c r="AY142" s="14" t="s">
        <v>135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4" t="s">
        <v>142</v>
      </c>
      <c r="BK142" s="157">
        <f t="shared" si="9"/>
        <v>0</v>
      </c>
      <c r="BL142" s="14" t="s">
        <v>666</v>
      </c>
      <c r="BM142" s="156" t="s">
        <v>1414</v>
      </c>
    </row>
    <row r="143" spans="1:65" s="2" customFormat="1" ht="24.15" customHeight="1">
      <c r="A143" s="26"/>
      <c r="B143" s="144"/>
      <c r="C143" s="145" t="s">
        <v>221</v>
      </c>
      <c r="D143" s="145" t="s">
        <v>137</v>
      </c>
      <c r="E143" s="146" t="s">
        <v>1415</v>
      </c>
      <c r="F143" s="147" t="s">
        <v>1416</v>
      </c>
      <c r="G143" s="148" t="s">
        <v>140</v>
      </c>
      <c r="H143" s="149">
        <v>45</v>
      </c>
      <c r="I143" s="149"/>
      <c r="J143" s="150">
        <f t="shared" si="0"/>
        <v>0</v>
      </c>
      <c r="K143" s="151"/>
      <c r="L143" s="27"/>
      <c r="M143" s="152" t="s">
        <v>1</v>
      </c>
      <c r="N143" s="153" t="s">
        <v>38</v>
      </c>
      <c r="O143" s="154">
        <v>0.95</v>
      </c>
      <c r="P143" s="154">
        <f t="shared" si="1"/>
        <v>42.75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6" t="s">
        <v>398</v>
      </c>
      <c r="AT143" s="156" t="s">
        <v>137</v>
      </c>
      <c r="AU143" s="156" t="s">
        <v>142</v>
      </c>
      <c r="AY143" s="14" t="s">
        <v>135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4" t="s">
        <v>142</v>
      </c>
      <c r="BK143" s="157">
        <f t="shared" si="9"/>
        <v>0</v>
      </c>
      <c r="BL143" s="14" t="s">
        <v>398</v>
      </c>
      <c r="BM143" s="156" t="s">
        <v>1417</v>
      </c>
    </row>
    <row r="144" spans="1:65" s="2" customFormat="1" ht="16.5" customHeight="1">
      <c r="A144" s="26"/>
      <c r="B144" s="144"/>
      <c r="C144" s="158" t="s">
        <v>225</v>
      </c>
      <c r="D144" s="158" t="s">
        <v>304</v>
      </c>
      <c r="E144" s="159" t="s">
        <v>1418</v>
      </c>
      <c r="F144" s="160" t="s">
        <v>1419</v>
      </c>
      <c r="G144" s="161" t="s">
        <v>140</v>
      </c>
      <c r="H144" s="162">
        <v>45</v>
      </c>
      <c r="I144" s="162"/>
      <c r="J144" s="163">
        <f t="shared" si="0"/>
        <v>0</v>
      </c>
      <c r="K144" s="164"/>
      <c r="L144" s="165"/>
      <c r="M144" s="166" t="s">
        <v>1</v>
      </c>
      <c r="N144" s="167" t="s">
        <v>38</v>
      </c>
      <c r="O144" s="154">
        <v>0</v>
      </c>
      <c r="P144" s="154">
        <f t="shared" si="1"/>
        <v>0</v>
      </c>
      <c r="Q144" s="154">
        <v>6.4999999999999997E-3</v>
      </c>
      <c r="R144" s="154">
        <f t="shared" si="2"/>
        <v>0.29249999999999998</v>
      </c>
      <c r="S144" s="154">
        <v>0</v>
      </c>
      <c r="T144" s="155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6" t="s">
        <v>666</v>
      </c>
      <c r="AT144" s="156" t="s">
        <v>304</v>
      </c>
      <c r="AU144" s="156" t="s">
        <v>142</v>
      </c>
      <c r="AY144" s="14" t="s">
        <v>135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4" t="s">
        <v>142</v>
      </c>
      <c r="BK144" s="157">
        <f t="shared" si="9"/>
        <v>0</v>
      </c>
      <c r="BL144" s="14" t="s">
        <v>666</v>
      </c>
      <c r="BM144" s="156" t="s">
        <v>1420</v>
      </c>
    </row>
    <row r="145" spans="1:65" s="2" customFormat="1" ht="24.15" customHeight="1">
      <c r="A145" s="26"/>
      <c r="B145" s="144"/>
      <c r="C145" s="145" t="s">
        <v>230</v>
      </c>
      <c r="D145" s="145" t="s">
        <v>137</v>
      </c>
      <c r="E145" s="146" t="s">
        <v>1421</v>
      </c>
      <c r="F145" s="147" t="s">
        <v>1422</v>
      </c>
      <c r="G145" s="148" t="s">
        <v>414</v>
      </c>
      <c r="H145" s="149">
        <v>80</v>
      </c>
      <c r="I145" s="149"/>
      <c r="J145" s="150">
        <f t="shared" si="0"/>
        <v>0</v>
      </c>
      <c r="K145" s="151"/>
      <c r="L145" s="27"/>
      <c r="M145" s="152" t="s">
        <v>1</v>
      </c>
      <c r="N145" s="153" t="s">
        <v>38</v>
      </c>
      <c r="O145" s="154">
        <v>0.11799999999999999</v>
      </c>
      <c r="P145" s="154">
        <f t="shared" si="1"/>
        <v>9.44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6" t="s">
        <v>398</v>
      </c>
      <c r="AT145" s="156" t="s">
        <v>137</v>
      </c>
      <c r="AU145" s="156" t="s">
        <v>142</v>
      </c>
      <c r="AY145" s="14" t="s">
        <v>135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4" t="s">
        <v>142</v>
      </c>
      <c r="BK145" s="157">
        <f t="shared" si="9"/>
        <v>0</v>
      </c>
      <c r="BL145" s="14" t="s">
        <v>398</v>
      </c>
      <c r="BM145" s="156" t="s">
        <v>1423</v>
      </c>
    </row>
    <row r="146" spans="1:65" s="2" customFormat="1" ht="16.5" customHeight="1">
      <c r="A146" s="26"/>
      <c r="B146" s="144"/>
      <c r="C146" s="158" t="s">
        <v>234</v>
      </c>
      <c r="D146" s="158" t="s">
        <v>304</v>
      </c>
      <c r="E146" s="159" t="s">
        <v>1424</v>
      </c>
      <c r="F146" s="160" t="s">
        <v>1425</v>
      </c>
      <c r="G146" s="161" t="s">
        <v>1426</v>
      </c>
      <c r="H146" s="162">
        <v>75.36</v>
      </c>
      <c r="I146" s="162"/>
      <c r="J146" s="163">
        <f t="shared" si="0"/>
        <v>0</v>
      </c>
      <c r="K146" s="164"/>
      <c r="L146" s="165"/>
      <c r="M146" s="166" t="s">
        <v>1</v>
      </c>
      <c r="N146" s="167" t="s">
        <v>38</v>
      </c>
      <c r="O146" s="154">
        <v>0</v>
      </c>
      <c r="P146" s="154">
        <f t="shared" si="1"/>
        <v>0</v>
      </c>
      <c r="Q146" s="154">
        <v>1E-3</v>
      </c>
      <c r="R146" s="154">
        <f t="shared" si="2"/>
        <v>7.5359999999999996E-2</v>
      </c>
      <c r="S146" s="154">
        <v>0</v>
      </c>
      <c r="T146" s="155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6" t="s">
        <v>666</v>
      </c>
      <c r="AT146" s="156" t="s">
        <v>304</v>
      </c>
      <c r="AU146" s="156" t="s">
        <v>142</v>
      </c>
      <c r="AY146" s="14" t="s">
        <v>135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4" t="s">
        <v>142</v>
      </c>
      <c r="BK146" s="157">
        <f t="shared" si="9"/>
        <v>0</v>
      </c>
      <c r="BL146" s="14" t="s">
        <v>666</v>
      </c>
      <c r="BM146" s="156" t="s">
        <v>1427</v>
      </c>
    </row>
    <row r="147" spans="1:65" s="2" customFormat="1" ht="24.15" customHeight="1">
      <c r="A147" s="26"/>
      <c r="B147" s="144"/>
      <c r="C147" s="145" t="s">
        <v>238</v>
      </c>
      <c r="D147" s="145" t="s">
        <v>137</v>
      </c>
      <c r="E147" s="146" t="s">
        <v>1428</v>
      </c>
      <c r="F147" s="147" t="s">
        <v>1429</v>
      </c>
      <c r="G147" s="148" t="s">
        <v>414</v>
      </c>
      <c r="H147" s="149">
        <v>10</v>
      </c>
      <c r="I147" s="149"/>
      <c r="J147" s="150">
        <f t="shared" si="0"/>
        <v>0</v>
      </c>
      <c r="K147" s="151"/>
      <c r="L147" s="27"/>
      <c r="M147" s="152" t="s">
        <v>1</v>
      </c>
      <c r="N147" s="153" t="s">
        <v>38</v>
      </c>
      <c r="O147" s="154">
        <v>9.5000000000000001E-2</v>
      </c>
      <c r="P147" s="154">
        <f t="shared" si="1"/>
        <v>0.95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6" t="s">
        <v>398</v>
      </c>
      <c r="AT147" s="156" t="s">
        <v>137</v>
      </c>
      <c r="AU147" s="156" t="s">
        <v>142</v>
      </c>
      <c r="AY147" s="14" t="s">
        <v>135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4" t="s">
        <v>142</v>
      </c>
      <c r="BK147" s="157">
        <f t="shared" si="9"/>
        <v>0</v>
      </c>
      <c r="BL147" s="14" t="s">
        <v>398</v>
      </c>
      <c r="BM147" s="156" t="s">
        <v>1430</v>
      </c>
    </row>
    <row r="148" spans="1:65" s="2" customFormat="1" ht="16.5" customHeight="1">
      <c r="A148" s="26"/>
      <c r="B148" s="144"/>
      <c r="C148" s="158" t="s">
        <v>242</v>
      </c>
      <c r="D148" s="158" t="s">
        <v>304</v>
      </c>
      <c r="E148" s="159" t="s">
        <v>1431</v>
      </c>
      <c r="F148" s="160" t="s">
        <v>1432</v>
      </c>
      <c r="G148" s="161" t="s">
        <v>1426</v>
      </c>
      <c r="H148" s="162">
        <v>6.25</v>
      </c>
      <c r="I148" s="162"/>
      <c r="J148" s="163">
        <f t="shared" si="0"/>
        <v>0</v>
      </c>
      <c r="K148" s="164"/>
      <c r="L148" s="165"/>
      <c r="M148" s="166" t="s">
        <v>1</v>
      </c>
      <c r="N148" s="167" t="s">
        <v>38</v>
      </c>
      <c r="O148" s="154">
        <v>0</v>
      </c>
      <c r="P148" s="154">
        <f t="shared" si="1"/>
        <v>0</v>
      </c>
      <c r="Q148" s="154">
        <v>1E-3</v>
      </c>
      <c r="R148" s="154">
        <f t="shared" si="2"/>
        <v>6.2500000000000003E-3</v>
      </c>
      <c r="S148" s="154">
        <v>0</v>
      </c>
      <c r="T148" s="155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6" t="s">
        <v>666</v>
      </c>
      <c r="AT148" s="156" t="s">
        <v>304</v>
      </c>
      <c r="AU148" s="156" t="s">
        <v>142</v>
      </c>
      <c r="AY148" s="14" t="s">
        <v>135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4" t="s">
        <v>142</v>
      </c>
      <c r="BK148" s="157">
        <f t="shared" si="9"/>
        <v>0</v>
      </c>
      <c r="BL148" s="14" t="s">
        <v>666</v>
      </c>
      <c r="BM148" s="156" t="s">
        <v>1433</v>
      </c>
    </row>
    <row r="149" spans="1:65" s="2" customFormat="1" ht="16.5" customHeight="1">
      <c r="A149" s="26"/>
      <c r="B149" s="144"/>
      <c r="C149" s="145" t="s">
        <v>246</v>
      </c>
      <c r="D149" s="145" t="s">
        <v>137</v>
      </c>
      <c r="E149" s="146" t="s">
        <v>1434</v>
      </c>
      <c r="F149" s="147" t="s">
        <v>1435</v>
      </c>
      <c r="G149" s="148" t="s">
        <v>140</v>
      </c>
      <c r="H149" s="149">
        <v>5</v>
      </c>
      <c r="I149" s="149"/>
      <c r="J149" s="150">
        <f t="shared" si="0"/>
        <v>0</v>
      </c>
      <c r="K149" s="151"/>
      <c r="L149" s="27"/>
      <c r="M149" s="152" t="s">
        <v>1</v>
      </c>
      <c r="N149" s="153" t="s">
        <v>38</v>
      </c>
      <c r="O149" s="154">
        <v>0.16700000000000001</v>
      </c>
      <c r="P149" s="154">
        <f t="shared" si="1"/>
        <v>0.83500000000000008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6" t="s">
        <v>398</v>
      </c>
      <c r="AT149" s="156" t="s">
        <v>137</v>
      </c>
      <c r="AU149" s="156" t="s">
        <v>142</v>
      </c>
      <c r="AY149" s="14" t="s">
        <v>135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4" t="s">
        <v>142</v>
      </c>
      <c r="BK149" s="157">
        <f t="shared" si="9"/>
        <v>0</v>
      </c>
      <c r="BL149" s="14" t="s">
        <v>398</v>
      </c>
      <c r="BM149" s="156" t="s">
        <v>1436</v>
      </c>
    </row>
    <row r="150" spans="1:65" s="2" customFormat="1" ht="16.5" customHeight="1">
      <c r="A150" s="26"/>
      <c r="B150" s="144"/>
      <c r="C150" s="158" t="s">
        <v>250</v>
      </c>
      <c r="D150" s="158" t="s">
        <v>304</v>
      </c>
      <c r="E150" s="159" t="s">
        <v>1437</v>
      </c>
      <c r="F150" s="160" t="s">
        <v>1438</v>
      </c>
      <c r="G150" s="161" t="s">
        <v>140</v>
      </c>
      <c r="H150" s="162">
        <v>5</v>
      </c>
      <c r="I150" s="162"/>
      <c r="J150" s="163">
        <f t="shared" si="0"/>
        <v>0</v>
      </c>
      <c r="K150" s="164"/>
      <c r="L150" s="165"/>
      <c r="M150" s="166" t="s">
        <v>1</v>
      </c>
      <c r="N150" s="167" t="s">
        <v>38</v>
      </c>
      <c r="O150" s="154">
        <v>0</v>
      </c>
      <c r="P150" s="154">
        <f t="shared" si="1"/>
        <v>0</v>
      </c>
      <c r="Q150" s="154">
        <v>1.7000000000000001E-4</v>
      </c>
      <c r="R150" s="154">
        <f t="shared" si="2"/>
        <v>8.5000000000000006E-4</v>
      </c>
      <c r="S150" s="154">
        <v>0</v>
      </c>
      <c r="T150" s="155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6" t="s">
        <v>666</v>
      </c>
      <c r="AT150" s="156" t="s">
        <v>304</v>
      </c>
      <c r="AU150" s="156" t="s">
        <v>142</v>
      </c>
      <c r="AY150" s="14" t="s">
        <v>135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4" t="s">
        <v>142</v>
      </c>
      <c r="BK150" s="157">
        <f t="shared" si="9"/>
        <v>0</v>
      </c>
      <c r="BL150" s="14" t="s">
        <v>666</v>
      </c>
      <c r="BM150" s="156" t="s">
        <v>1439</v>
      </c>
    </row>
    <row r="151" spans="1:65" s="2" customFormat="1" ht="24.15" customHeight="1">
      <c r="A151" s="26"/>
      <c r="B151" s="144"/>
      <c r="C151" s="145" t="s">
        <v>254</v>
      </c>
      <c r="D151" s="145" t="s">
        <v>137</v>
      </c>
      <c r="E151" s="146" t="s">
        <v>1440</v>
      </c>
      <c r="F151" s="147" t="s">
        <v>1441</v>
      </c>
      <c r="G151" s="148" t="s">
        <v>140</v>
      </c>
      <c r="H151" s="149">
        <v>1</v>
      </c>
      <c r="I151" s="149"/>
      <c r="J151" s="150">
        <f t="shared" si="0"/>
        <v>0</v>
      </c>
      <c r="K151" s="151"/>
      <c r="L151" s="27"/>
      <c r="M151" s="152" t="s">
        <v>1</v>
      </c>
      <c r="N151" s="153" t="s">
        <v>38</v>
      </c>
      <c r="O151" s="154">
        <v>1</v>
      </c>
      <c r="P151" s="154">
        <f t="shared" si="1"/>
        <v>1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6" t="s">
        <v>398</v>
      </c>
      <c r="AT151" s="156" t="s">
        <v>137</v>
      </c>
      <c r="AU151" s="156" t="s">
        <v>142</v>
      </c>
      <c r="AY151" s="14" t="s">
        <v>135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4" t="s">
        <v>142</v>
      </c>
      <c r="BK151" s="157">
        <f t="shared" si="9"/>
        <v>0</v>
      </c>
      <c r="BL151" s="14" t="s">
        <v>398</v>
      </c>
      <c r="BM151" s="156" t="s">
        <v>1442</v>
      </c>
    </row>
    <row r="152" spans="1:65" s="2" customFormat="1" ht="24.15" customHeight="1">
      <c r="A152" s="26"/>
      <c r="B152" s="144"/>
      <c r="C152" s="158" t="s">
        <v>258</v>
      </c>
      <c r="D152" s="158" t="s">
        <v>304</v>
      </c>
      <c r="E152" s="159" t="s">
        <v>1443</v>
      </c>
      <c r="F152" s="160" t="s">
        <v>1444</v>
      </c>
      <c r="G152" s="161" t="s">
        <v>140</v>
      </c>
      <c r="H152" s="162">
        <v>1</v>
      </c>
      <c r="I152" s="162"/>
      <c r="J152" s="163">
        <f t="shared" si="0"/>
        <v>0</v>
      </c>
      <c r="K152" s="164"/>
      <c r="L152" s="165"/>
      <c r="M152" s="166" t="s">
        <v>1</v>
      </c>
      <c r="N152" s="167" t="s">
        <v>38</v>
      </c>
      <c r="O152" s="154">
        <v>0</v>
      </c>
      <c r="P152" s="154">
        <f t="shared" si="1"/>
        <v>0</v>
      </c>
      <c r="Q152" s="154">
        <v>1.4E-2</v>
      </c>
      <c r="R152" s="154">
        <f t="shared" si="2"/>
        <v>1.4E-2</v>
      </c>
      <c r="S152" s="154">
        <v>0</v>
      </c>
      <c r="T152" s="155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6" t="s">
        <v>666</v>
      </c>
      <c r="AT152" s="156" t="s">
        <v>304</v>
      </c>
      <c r="AU152" s="156" t="s">
        <v>142</v>
      </c>
      <c r="AY152" s="14" t="s">
        <v>135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4" t="s">
        <v>142</v>
      </c>
      <c r="BK152" s="157">
        <f t="shared" si="9"/>
        <v>0</v>
      </c>
      <c r="BL152" s="14" t="s">
        <v>666</v>
      </c>
      <c r="BM152" s="156" t="s">
        <v>1445</v>
      </c>
    </row>
    <row r="153" spans="1:65" s="2" customFormat="1" ht="21.75" customHeight="1">
      <c r="A153" s="26"/>
      <c r="B153" s="144"/>
      <c r="C153" s="145" t="s">
        <v>262</v>
      </c>
      <c r="D153" s="145" t="s">
        <v>137</v>
      </c>
      <c r="E153" s="146" t="s">
        <v>1446</v>
      </c>
      <c r="F153" s="147" t="s">
        <v>1447</v>
      </c>
      <c r="G153" s="148" t="s">
        <v>140</v>
      </c>
      <c r="H153" s="149">
        <v>50</v>
      </c>
      <c r="I153" s="149"/>
      <c r="J153" s="150">
        <f t="shared" si="0"/>
        <v>0</v>
      </c>
      <c r="K153" s="151"/>
      <c r="L153" s="27"/>
      <c r="M153" s="152" t="s">
        <v>1</v>
      </c>
      <c r="N153" s="153" t="s">
        <v>38</v>
      </c>
      <c r="O153" s="154">
        <v>0.05</v>
      </c>
      <c r="P153" s="154">
        <f t="shared" si="1"/>
        <v>2.5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6" t="s">
        <v>398</v>
      </c>
      <c r="AT153" s="156" t="s">
        <v>137</v>
      </c>
      <c r="AU153" s="156" t="s">
        <v>142</v>
      </c>
      <c r="AY153" s="14" t="s">
        <v>135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4" t="s">
        <v>142</v>
      </c>
      <c r="BK153" s="157">
        <f t="shared" si="9"/>
        <v>0</v>
      </c>
      <c r="BL153" s="14" t="s">
        <v>398</v>
      </c>
      <c r="BM153" s="156" t="s">
        <v>1448</v>
      </c>
    </row>
    <row r="154" spans="1:65" s="2" customFormat="1" ht="24.15" customHeight="1">
      <c r="A154" s="26"/>
      <c r="B154" s="144"/>
      <c r="C154" s="158" t="s">
        <v>266</v>
      </c>
      <c r="D154" s="158" t="s">
        <v>304</v>
      </c>
      <c r="E154" s="159" t="s">
        <v>1449</v>
      </c>
      <c r="F154" s="160" t="s">
        <v>1450</v>
      </c>
      <c r="G154" s="161" t="s">
        <v>140</v>
      </c>
      <c r="H154" s="162">
        <v>50</v>
      </c>
      <c r="I154" s="162"/>
      <c r="J154" s="163">
        <f t="shared" si="0"/>
        <v>0</v>
      </c>
      <c r="K154" s="164"/>
      <c r="L154" s="165"/>
      <c r="M154" s="166" t="s">
        <v>1</v>
      </c>
      <c r="N154" s="167" t="s">
        <v>38</v>
      </c>
      <c r="O154" s="154">
        <v>0</v>
      </c>
      <c r="P154" s="154">
        <f t="shared" si="1"/>
        <v>0</v>
      </c>
      <c r="Q154" s="154">
        <v>1E-4</v>
      </c>
      <c r="R154" s="154">
        <f t="shared" si="2"/>
        <v>5.0000000000000001E-3</v>
      </c>
      <c r="S154" s="154">
        <v>0</v>
      </c>
      <c r="T154" s="155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6" t="s">
        <v>666</v>
      </c>
      <c r="AT154" s="156" t="s">
        <v>304</v>
      </c>
      <c r="AU154" s="156" t="s">
        <v>142</v>
      </c>
      <c r="AY154" s="14" t="s">
        <v>135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4" t="s">
        <v>142</v>
      </c>
      <c r="BK154" s="157">
        <f t="shared" si="9"/>
        <v>0</v>
      </c>
      <c r="BL154" s="14" t="s">
        <v>666</v>
      </c>
      <c r="BM154" s="156" t="s">
        <v>1451</v>
      </c>
    </row>
    <row r="155" spans="1:65" s="2" customFormat="1" ht="24.15" customHeight="1">
      <c r="A155" s="26"/>
      <c r="B155" s="144"/>
      <c r="C155" s="145" t="s">
        <v>271</v>
      </c>
      <c r="D155" s="145" t="s">
        <v>137</v>
      </c>
      <c r="E155" s="146" t="s">
        <v>1452</v>
      </c>
      <c r="F155" s="147" t="s">
        <v>1453</v>
      </c>
      <c r="G155" s="148" t="s">
        <v>140</v>
      </c>
      <c r="H155" s="149">
        <v>3</v>
      </c>
      <c r="I155" s="149"/>
      <c r="J155" s="150">
        <f t="shared" ref="J155:J182" si="10">ROUND(I155*H155,2)</f>
        <v>0</v>
      </c>
      <c r="K155" s="151"/>
      <c r="L155" s="27"/>
      <c r="M155" s="152" t="s">
        <v>1</v>
      </c>
      <c r="N155" s="153" t="s">
        <v>38</v>
      </c>
      <c r="O155" s="154">
        <v>0.16700000000000001</v>
      </c>
      <c r="P155" s="154">
        <f t="shared" ref="P155:P182" si="11">O155*H155</f>
        <v>0.501</v>
      </c>
      <c r="Q155" s="154">
        <v>0</v>
      </c>
      <c r="R155" s="154">
        <f t="shared" ref="R155:R182" si="12">Q155*H155</f>
        <v>0</v>
      </c>
      <c r="S155" s="154">
        <v>0</v>
      </c>
      <c r="T155" s="155">
        <f t="shared" ref="T155:T182" si="13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6" t="s">
        <v>398</v>
      </c>
      <c r="AT155" s="156" t="s">
        <v>137</v>
      </c>
      <c r="AU155" s="156" t="s">
        <v>142</v>
      </c>
      <c r="AY155" s="14" t="s">
        <v>135</v>
      </c>
      <c r="BE155" s="157">
        <f t="shared" ref="BE155:BE182" si="14">IF(N155="základná",J155,0)</f>
        <v>0</v>
      </c>
      <c r="BF155" s="157">
        <f t="shared" ref="BF155:BF182" si="15">IF(N155="znížená",J155,0)</f>
        <v>0</v>
      </c>
      <c r="BG155" s="157">
        <f t="shared" ref="BG155:BG182" si="16">IF(N155="zákl. prenesená",J155,0)</f>
        <v>0</v>
      </c>
      <c r="BH155" s="157">
        <f t="shared" ref="BH155:BH182" si="17">IF(N155="zníž. prenesená",J155,0)</f>
        <v>0</v>
      </c>
      <c r="BI155" s="157">
        <f t="shared" ref="BI155:BI182" si="18">IF(N155="nulová",J155,0)</f>
        <v>0</v>
      </c>
      <c r="BJ155" s="14" t="s">
        <v>142</v>
      </c>
      <c r="BK155" s="157">
        <f t="shared" ref="BK155:BK182" si="19">ROUND(I155*H155,2)</f>
        <v>0</v>
      </c>
      <c r="BL155" s="14" t="s">
        <v>398</v>
      </c>
      <c r="BM155" s="156" t="s">
        <v>1454</v>
      </c>
    </row>
    <row r="156" spans="1:65" s="2" customFormat="1" ht="21.75" customHeight="1">
      <c r="A156" s="26"/>
      <c r="B156" s="144"/>
      <c r="C156" s="158" t="s">
        <v>275</v>
      </c>
      <c r="D156" s="158" t="s">
        <v>304</v>
      </c>
      <c r="E156" s="159" t="s">
        <v>1455</v>
      </c>
      <c r="F156" s="160" t="s">
        <v>1456</v>
      </c>
      <c r="G156" s="161" t="s">
        <v>140</v>
      </c>
      <c r="H156" s="162">
        <v>3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38</v>
      </c>
      <c r="O156" s="154">
        <v>0</v>
      </c>
      <c r="P156" s="154">
        <f t="shared" si="11"/>
        <v>0</v>
      </c>
      <c r="Q156" s="154">
        <v>2.0000000000000001E-4</v>
      </c>
      <c r="R156" s="154">
        <f t="shared" si="12"/>
        <v>6.0000000000000006E-4</v>
      </c>
      <c r="S156" s="154">
        <v>0</v>
      </c>
      <c r="T156" s="155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6" t="s">
        <v>666</v>
      </c>
      <c r="AT156" s="156" t="s">
        <v>304</v>
      </c>
      <c r="AU156" s="156" t="s">
        <v>142</v>
      </c>
      <c r="AY156" s="14" t="s">
        <v>135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4" t="s">
        <v>142</v>
      </c>
      <c r="BK156" s="157">
        <f t="shared" si="19"/>
        <v>0</v>
      </c>
      <c r="BL156" s="14" t="s">
        <v>666</v>
      </c>
      <c r="BM156" s="156" t="s">
        <v>1457</v>
      </c>
    </row>
    <row r="157" spans="1:65" s="2" customFormat="1" ht="16.5" customHeight="1">
      <c r="A157" s="26"/>
      <c r="B157" s="144"/>
      <c r="C157" s="145" t="s">
        <v>279</v>
      </c>
      <c r="D157" s="145" t="s">
        <v>137</v>
      </c>
      <c r="E157" s="146" t="s">
        <v>1458</v>
      </c>
      <c r="F157" s="147" t="s">
        <v>1459</v>
      </c>
      <c r="G157" s="148" t="s">
        <v>140</v>
      </c>
      <c r="H157" s="149">
        <v>21</v>
      </c>
      <c r="I157" s="149"/>
      <c r="J157" s="150">
        <f t="shared" si="10"/>
        <v>0</v>
      </c>
      <c r="K157" s="151"/>
      <c r="L157" s="27"/>
      <c r="M157" s="152" t="s">
        <v>1</v>
      </c>
      <c r="N157" s="153" t="s">
        <v>38</v>
      </c>
      <c r="O157" s="154">
        <v>0.11700000000000001</v>
      </c>
      <c r="P157" s="154">
        <f t="shared" si="11"/>
        <v>2.4570000000000003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6" t="s">
        <v>398</v>
      </c>
      <c r="AT157" s="156" t="s">
        <v>137</v>
      </c>
      <c r="AU157" s="156" t="s">
        <v>142</v>
      </c>
      <c r="AY157" s="14" t="s">
        <v>135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4" t="s">
        <v>142</v>
      </c>
      <c r="BK157" s="157">
        <f t="shared" si="19"/>
        <v>0</v>
      </c>
      <c r="BL157" s="14" t="s">
        <v>398</v>
      </c>
      <c r="BM157" s="156" t="s">
        <v>1460</v>
      </c>
    </row>
    <row r="158" spans="1:65" s="2" customFormat="1" ht="24.15" customHeight="1">
      <c r="A158" s="26"/>
      <c r="B158" s="144"/>
      <c r="C158" s="158" t="s">
        <v>283</v>
      </c>
      <c r="D158" s="158" t="s">
        <v>304</v>
      </c>
      <c r="E158" s="159" t="s">
        <v>1461</v>
      </c>
      <c r="F158" s="160" t="s">
        <v>1462</v>
      </c>
      <c r="G158" s="161" t="s">
        <v>140</v>
      </c>
      <c r="H158" s="162">
        <v>21</v>
      </c>
      <c r="I158" s="162"/>
      <c r="J158" s="163">
        <f t="shared" si="10"/>
        <v>0</v>
      </c>
      <c r="K158" s="164"/>
      <c r="L158" s="165"/>
      <c r="M158" s="166" t="s">
        <v>1</v>
      </c>
      <c r="N158" s="167" t="s">
        <v>38</v>
      </c>
      <c r="O158" s="154">
        <v>0</v>
      </c>
      <c r="P158" s="154">
        <f t="shared" si="11"/>
        <v>0</v>
      </c>
      <c r="Q158" s="154">
        <v>1.4999999999999999E-4</v>
      </c>
      <c r="R158" s="154">
        <f t="shared" si="12"/>
        <v>3.1499999999999996E-3</v>
      </c>
      <c r="S158" s="154">
        <v>0</v>
      </c>
      <c r="T158" s="155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6" t="s">
        <v>666</v>
      </c>
      <c r="AT158" s="156" t="s">
        <v>304</v>
      </c>
      <c r="AU158" s="156" t="s">
        <v>142</v>
      </c>
      <c r="AY158" s="14" t="s">
        <v>135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4" t="s">
        <v>142</v>
      </c>
      <c r="BK158" s="157">
        <f t="shared" si="19"/>
        <v>0</v>
      </c>
      <c r="BL158" s="14" t="s">
        <v>666</v>
      </c>
      <c r="BM158" s="156" t="s">
        <v>1463</v>
      </c>
    </row>
    <row r="159" spans="1:65" s="2" customFormat="1" ht="24.15" customHeight="1">
      <c r="A159" s="26"/>
      <c r="B159" s="144"/>
      <c r="C159" s="145" t="s">
        <v>287</v>
      </c>
      <c r="D159" s="145" t="s">
        <v>137</v>
      </c>
      <c r="E159" s="146" t="s">
        <v>1464</v>
      </c>
      <c r="F159" s="147" t="s">
        <v>1465</v>
      </c>
      <c r="G159" s="148" t="s">
        <v>414</v>
      </c>
      <c r="H159" s="149">
        <v>135</v>
      </c>
      <c r="I159" s="149"/>
      <c r="J159" s="150">
        <f t="shared" si="10"/>
        <v>0</v>
      </c>
      <c r="K159" s="151"/>
      <c r="L159" s="27"/>
      <c r="M159" s="152" t="s">
        <v>1</v>
      </c>
      <c r="N159" s="153" t="s">
        <v>38</v>
      </c>
      <c r="O159" s="154">
        <v>0.125</v>
      </c>
      <c r="P159" s="154">
        <f t="shared" si="11"/>
        <v>16.875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6" t="s">
        <v>398</v>
      </c>
      <c r="AT159" s="156" t="s">
        <v>137</v>
      </c>
      <c r="AU159" s="156" t="s">
        <v>142</v>
      </c>
      <c r="AY159" s="14" t="s">
        <v>135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4" t="s">
        <v>142</v>
      </c>
      <c r="BK159" s="157">
        <f t="shared" si="19"/>
        <v>0</v>
      </c>
      <c r="BL159" s="14" t="s">
        <v>398</v>
      </c>
      <c r="BM159" s="156" t="s">
        <v>1466</v>
      </c>
    </row>
    <row r="160" spans="1:65" s="2" customFormat="1" ht="16.5" customHeight="1">
      <c r="A160" s="26"/>
      <c r="B160" s="144"/>
      <c r="C160" s="158" t="s">
        <v>291</v>
      </c>
      <c r="D160" s="158" t="s">
        <v>304</v>
      </c>
      <c r="E160" s="159" t="s">
        <v>1467</v>
      </c>
      <c r="F160" s="160" t="s">
        <v>1468</v>
      </c>
      <c r="G160" s="161" t="s">
        <v>1426</v>
      </c>
      <c r="H160" s="162">
        <v>18.225000000000001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38</v>
      </c>
      <c r="O160" s="154">
        <v>0</v>
      </c>
      <c r="P160" s="154">
        <f t="shared" si="11"/>
        <v>0</v>
      </c>
      <c r="Q160" s="154">
        <v>1E-3</v>
      </c>
      <c r="R160" s="154">
        <f t="shared" si="12"/>
        <v>1.8225000000000002E-2</v>
      </c>
      <c r="S160" s="154">
        <v>0</v>
      </c>
      <c r="T160" s="155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6" t="s">
        <v>666</v>
      </c>
      <c r="AT160" s="156" t="s">
        <v>304</v>
      </c>
      <c r="AU160" s="156" t="s">
        <v>142</v>
      </c>
      <c r="AY160" s="14" t="s">
        <v>135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4" t="s">
        <v>142</v>
      </c>
      <c r="BK160" s="157">
        <f t="shared" si="19"/>
        <v>0</v>
      </c>
      <c r="BL160" s="14" t="s">
        <v>666</v>
      </c>
      <c r="BM160" s="156" t="s">
        <v>1469</v>
      </c>
    </row>
    <row r="161" spans="1:65" s="2" customFormat="1" ht="24.15" customHeight="1">
      <c r="A161" s="26"/>
      <c r="B161" s="144"/>
      <c r="C161" s="145" t="s">
        <v>295</v>
      </c>
      <c r="D161" s="145" t="s">
        <v>137</v>
      </c>
      <c r="E161" s="146" t="s">
        <v>1470</v>
      </c>
      <c r="F161" s="147" t="s">
        <v>1471</v>
      </c>
      <c r="G161" s="148" t="s">
        <v>414</v>
      </c>
      <c r="H161" s="149">
        <v>6</v>
      </c>
      <c r="I161" s="149"/>
      <c r="J161" s="150">
        <f t="shared" si="10"/>
        <v>0</v>
      </c>
      <c r="K161" s="151"/>
      <c r="L161" s="27"/>
      <c r="M161" s="152" t="s">
        <v>1</v>
      </c>
      <c r="N161" s="153" t="s">
        <v>38</v>
      </c>
      <c r="O161" s="154">
        <v>0.95</v>
      </c>
      <c r="P161" s="154">
        <f t="shared" si="11"/>
        <v>5.6999999999999993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6" t="s">
        <v>398</v>
      </c>
      <c r="AT161" s="156" t="s">
        <v>137</v>
      </c>
      <c r="AU161" s="156" t="s">
        <v>142</v>
      </c>
      <c r="AY161" s="14" t="s">
        <v>135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4" t="s">
        <v>142</v>
      </c>
      <c r="BK161" s="157">
        <f t="shared" si="19"/>
        <v>0</v>
      </c>
      <c r="BL161" s="14" t="s">
        <v>398</v>
      </c>
      <c r="BM161" s="156" t="s">
        <v>1472</v>
      </c>
    </row>
    <row r="162" spans="1:65" s="2" customFormat="1" ht="24.15" customHeight="1">
      <c r="A162" s="26"/>
      <c r="B162" s="144"/>
      <c r="C162" s="158" t="s">
        <v>299</v>
      </c>
      <c r="D162" s="158" t="s">
        <v>304</v>
      </c>
      <c r="E162" s="159" t="s">
        <v>1473</v>
      </c>
      <c r="F162" s="160" t="s">
        <v>1474</v>
      </c>
      <c r="G162" s="161" t="s">
        <v>414</v>
      </c>
      <c r="H162" s="162">
        <v>6</v>
      </c>
      <c r="I162" s="162"/>
      <c r="J162" s="163">
        <f t="shared" si="10"/>
        <v>0</v>
      </c>
      <c r="K162" s="164"/>
      <c r="L162" s="165"/>
      <c r="M162" s="166" t="s">
        <v>1</v>
      </c>
      <c r="N162" s="167" t="s">
        <v>38</v>
      </c>
      <c r="O162" s="154">
        <v>0</v>
      </c>
      <c r="P162" s="154">
        <f t="shared" si="11"/>
        <v>0</v>
      </c>
      <c r="Q162" s="154">
        <v>1.7000000000000001E-4</v>
      </c>
      <c r="R162" s="154">
        <f t="shared" si="12"/>
        <v>1.0200000000000001E-3</v>
      </c>
      <c r="S162" s="154">
        <v>0</v>
      </c>
      <c r="T162" s="155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6" t="s">
        <v>666</v>
      </c>
      <c r="AT162" s="156" t="s">
        <v>304</v>
      </c>
      <c r="AU162" s="156" t="s">
        <v>142</v>
      </c>
      <c r="AY162" s="14" t="s">
        <v>135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4" t="s">
        <v>142</v>
      </c>
      <c r="BK162" s="157">
        <f t="shared" si="19"/>
        <v>0</v>
      </c>
      <c r="BL162" s="14" t="s">
        <v>666</v>
      </c>
      <c r="BM162" s="156" t="s">
        <v>1475</v>
      </c>
    </row>
    <row r="163" spans="1:65" s="2" customFormat="1" ht="24.15" customHeight="1">
      <c r="A163" s="26"/>
      <c r="B163" s="144"/>
      <c r="C163" s="158" t="s">
        <v>303</v>
      </c>
      <c r="D163" s="158" t="s">
        <v>304</v>
      </c>
      <c r="E163" s="159" t="s">
        <v>1476</v>
      </c>
      <c r="F163" s="160" t="s">
        <v>1477</v>
      </c>
      <c r="G163" s="161" t="s">
        <v>140</v>
      </c>
      <c r="H163" s="162">
        <v>1.8</v>
      </c>
      <c r="I163" s="162"/>
      <c r="J163" s="163">
        <f t="shared" si="10"/>
        <v>0</v>
      </c>
      <c r="K163" s="164"/>
      <c r="L163" s="165"/>
      <c r="M163" s="166" t="s">
        <v>1</v>
      </c>
      <c r="N163" s="167" t="s">
        <v>38</v>
      </c>
      <c r="O163" s="154">
        <v>0</v>
      </c>
      <c r="P163" s="154">
        <f t="shared" si="11"/>
        <v>0</v>
      </c>
      <c r="Q163" s="154">
        <v>1.0000000000000001E-5</v>
      </c>
      <c r="R163" s="154">
        <f t="shared" si="12"/>
        <v>1.8E-5</v>
      </c>
      <c r="S163" s="154">
        <v>0</v>
      </c>
      <c r="T163" s="155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6" t="s">
        <v>666</v>
      </c>
      <c r="AT163" s="156" t="s">
        <v>304</v>
      </c>
      <c r="AU163" s="156" t="s">
        <v>142</v>
      </c>
      <c r="AY163" s="14" t="s">
        <v>135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4" t="s">
        <v>142</v>
      </c>
      <c r="BK163" s="157">
        <f t="shared" si="19"/>
        <v>0</v>
      </c>
      <c r="BL163" s="14" t="s">
        <v>666</v>
      </c>
      <c r="BM163" s="156" t="s">
        <v>1478</v>
      </c>
    </row>
    <row r="164" spans="1:65" s="2" customFormat="1" ht="16.5" customHeight="1">
      <c r="A164" s="26"/>
      <c r="B164" s="144"/>
      <c r="C164" s="158" t="s">
        <v>308</v>
      </c>
      <c r="D164" s="158" t="s">
        <v>304</v>
      </c>
      <c r="E164" s="159" t="s">
        <v>1467</v>
      </c>
      <c r="F164" s="160" t="s">
        <v>1468</v>
      </c>
      <c r="G164" s="161" t="s">
        <v>1426</v>
      </c>
      <c r="H164" s="162">
        <v>0.81</v>
      </c>
      <c r="I164" s="162"/>
      <c r="J164" s="163">
        <f t="shared" si="10"/>
        <v>0</v>
      </c>
      <c r="K164" s="164"/>
      <c r="L164" s="165"/>
      <c r="M164" s="166" t="s">
        <v>1</v>
      </c>
      <c r="N164" s="167" t="s">
        <v>38</v>
      </c>
      <c r="O164" s="154">
        <v>0</v>
      </c>
      <c r="P164" s="154">
        <f t="shared" si="11"/>
        <v>0</v>
      </c>
      <c r="Q164" s="154">
        <v>1E-3</v>
      </c>
      <c r="R164" s="154">
        <f t="shared" si="12"/>
        <v>8.1000000000000006E-4</v>
      </c>
      <c r="S164" s="154">
        <v>0</v>
      </c>
      <c r="T164" s="155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6" t="s">
        <v>666</v>
      </c>
      <c r="AT164" s="156" t="s">
        <v>304</v>
      </c>
      <c r="AU164" s="156" t="s">
        <v>142</v>
      </c>
      <c r="AY164" s="14" t="s">
        <v>135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4" t="s">
        <v>142</v>
      </c>
      <c r="BK164" s="157">
        <f t="shared" si="19"/>
        <v>0</v>
      </c>
      <c r="BL164" s="14" t="s">
        <v>666</v>
      </c>
      <c r="BM164" s="156" t="s">
        <v>1479</v>
      </c>
    </row>
    <row r="165" spans="1:65" s="2" customFormat="1" ht="24.15" customHeight="1">
      <c r="A165" s="26"/>
      <c r="B165" s="144"/>
      <c r="C165" s="145" t="s">
        <v>312</v>
      </c>
      <c r="D165" s="145" t="s">
        <v>137</v>
      </c>
      <c r="E165" s="146" t="s">
        <v>1480</v>
      </c>
      <c r="F165" s="147" t="s">
        <v>1481</v>
      </c>
      <c r="G165" s="148" t="s">
        <v>140</v>
      </c>
      <c r="H165" s="149">
        <v>1</v>
      </c>
      <c r="I165" s="149"/>
      <c r="J165" s="150">
        <f t="shared" si="10"/>
        <v>0</v>
      </c>
      <c r="K165" s="151"/>
      <c r="L165" s="27"/>
      <c r="M165" s="152" t="s">
        <v>1</v>
      </c>
      <c r="N165" s="153" t="s">
        <v>38</v>
      </c>
      <c r="O165" s="154">
        <v>0.41799999999999998</v>
      </c>
      <c r="P165" s="154">
        <f t="shared" si="11"/>
        <v>0.41799999999999998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6" t="s">
        <v>398</v>
      </c>
      <c r="AT165" s="156" t="s">
        <v>137</v>
      </c>
      <c r="AU165" s="156" t="s">
        <v>142</v>
      </c>
      <c r="AY165" s="14" t="s">
        <v>135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4" t="s">
        <v>142</v>
      </c>
      <c r="BK165" s="157">
        <f t="shared" si="19"/>
        <v>0</v>
      </c>
      <c r="BL165" s="14" t="s">
        <v>398</v>
      </c>
      <c r="BM165" s="156" t="s">
        <v>1482</v>
      </c>
    </row>
    <row r="166" spans="1:65" s="2" customFormat="1" ht="21.75" customHeight="1">
      <c r="A166" s="26"/>
      <c r="B166" s="144"/>
      <c r="C166" s="158" t="s">
        <v>316</v>
      </c>
      <c r="D166" s="158" t="s">
        <v>304</v>
      </c>
      <c r="E166" s="159" t="s">
        <v>1483</v>
      </c>
      <c r="F166" s="160" t="s">
        <v>1484</v>
      </c>
      <c r="G166" s="161" t="s">
        <v>140</v>
      </c>
      <c r="H166" s="162">
        <v>1</v>
      </c>
      <c r="I166" s="162"/>
      <c r="J166" s="163">
        <f t="shared" si="10"/>
        <v>0</v>
      </c>
      <c r="K166" s="164"/>
      <c r="L166" s="165"/>
      <c r="M166" s="166" t="s">
        <v>1</v>
      </c>
      <c r="N166" s="167" t="s">
        <v>38</v>
      </c>
      <c r="O166" s="154">
        <v>0</v>
      </c>
      <c r="P166" s="154">
        <f t="shared" si="11"/>
        <v>0</v>
      </c>
      <c r="Q166" s="154">
        <v>1.58E-3</v>
      </c>
      <c r="R166" s="154">
        <f t="shared" si="12"/>
        <v>1.58E-3</v>
      </c>
      <c r="S166" s="154">
        <v>0</v>
      </c>
      <c r="T166" s="155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6" t="s">
        <v>666</v>
      </c>
      <c r="AT166" s="156" t="s">
        <v>304</v>
      </c>
      <c r="AU166" s="156" t="s">
        <v>142</v>
      </c>
      <c r="AY166" s="14" t="s">
        <v>135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4" t="s">
        <v>142</v>
      </c>
      <c r="BK166" s="157">
        <f t="shared" si="19"/>
        <v>0</v>
      </c>
      <c r="BL166" s="14" t="s">
        <v>666</v>
      </c>
      <c r="BM166" s="156" t="s">
        <v>1485</v>
      </c>
    </row>
    <row r="167" spans="1:65" s="2" customFormat="1" ht="21.75" customHeight="1">
      <c r="A167" s="26"/>
      <c r="B167" s="144"/>
      <c r="C167" s="145" t="s">
        <v>320</v>
      </c>
      <c r="D167" s="145" t="s">
        <v>137</v>
      </c>
      <c r="E167" s="146" t="s">
        <v>1486</v>
      </c>
      <c r="F167" s="147" t="s">
        <v>1487</v>
      </c>
      <c r="G167" s="148" t="s">
        <v>414</v>
      </c>
      <c r="H167" s="149">
        <v>100</v>
      </c>
      <c r="I167" s="149"/>
      <c r="J167" s="150">
        <f t="shared" si="10"/>
        <v>0</v>
      </c>
      <c r="K167" s="151"/>
      <c r="L167" s="27"/>
      <c r="M167" s="152" t="s">
        <v>1</v>
      </c>
      <c r="N167" s="153" t="s">
        <v>38</v>
      </c>
      <c r="O167" s="154">
        <v>2.8000000000000001E-2</v>
      </c>
      <c r="P167" s="154">
        <f t="shared" si="11"/>
        <v>2.8000000000000003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6" t="s">
        <v>398</v>
      </c>
      <c r="AT167" s="156" t="s">
        <v>137</v>
      </c>
      <c r="AU167" s="156" t="s">
        <v>142</v>
      </c>
      <c r="AY167" s="14" t="s">
        <v>135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4" t="s">
        <v>142</v>
      </c>
      <c r="BK167" s="157">
        <f t="shared" si="19"/>
        <v>0</v>
      </c>
      <c r="BL167" s="14" t="s">
        <v>398</v>
      </c>
      <c r="BM167" s="156" t="s">
        <v>1488</v>
      </c>
    </row>
    <row r="168" spans="1:65" s="2" customFormat="1" ht="16.5" customHeight="1">
      <c r="A168" s="26"/>
      <c r="B168" s="144"/>
      <c r="C168" s="158" t="s">
        <v>325</v>
      </c>
      <c r="D168" s="158" t="s">
        <v>304</v>
      </c>
      <c r="E168" s="159" t="s">
        <v>1489</v>
      </c>
      <c r="F168" s="160" t="s">
        <v>1490</v>
      </c>
      <c r="G168" s="161" t="s">
        <v>414</v>
      </c>
      <c r="H168" s="162">
        <v>100</v>
      </c>
      <c r="I168" s="162"/>
      <c r="J168" s="163">
        <f t="shared" si="10"/>
        <v>0</v>
      </c>
      <c r="K168" s="164"/>
      <c r="L168" s="165"/>
      <c r="M168" s="166" t="s">
        <v>1</v>
      </c>
      <c r="N168" s="167" t="s">
        <v>38</v>
      </c>
      <c r="O168" s="154">
        <v>0</v>
      </c>
      <c r="P168" s="154">
        <f t="shared" si="11"/>
        <v>0</v>
      </c>
      <c r="Q168" s="154">
        <v>1.3999999999999999E-4</v>
      </c>
      <c r="R168" s="154">
        <f t="shared" si="12"/>
        <v>1.3999999999999999E-2</v>
      </c>
      <c r="S168" s="154">
        <v>0</v>
      </c>
      <c r="T168" s="155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6" t="s">
        <v>666</v>
      </c>
      <c r="AT168" s="156" t="s">
        <v>304</v>
      </c>
      <c r="AU168" s="156" t="s">
        <v>142</v>
      </c>
      <c r="AY168" s="14" t="s">
        <v>135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4" t="s">
        <v>142</v>
      </c>
      <c r="BK168" s="157">
        <f t="shared" si="19"/>
        <v>0</v>
      </c>
      <c r="BL168" s="14" t="s">
        <v>666</v>
      </c>
      <c r="BM168" s="156" t="s">
        <v>1491</v>
      </c>
    </row>
    <row r="169" spans="1:65" s="2" customFormat="1" ht="21.75" customHeight="1">
      <c r="A169" s="26"/>
      <c r="B169" s="144"/>
      <c r="C169" s="145" t="s">
        <v>329</v>
      </c>
      <c r="D169" s="145" t="s">
        <v>137</v>
      </c>
      <c r="E169" s="146" t="s">
        <v>1492</v>
      </c>
      <c r="F169" s="147" t="s">
        <v>1493</v>
      </c>
      <c r="G169" s="148" t="s">
        <v>414</v>
      </c>
      <c r="H169" s="149">
        <v>100</v>
      </c>
      <c r="I169" s="149"/>
      <c r="J169" s="150">
        <f t="shared" si="10"/>
        <v>0</v>
      </c>
      <c r="K169" s="151"/>
      <c r="L169" s="27"/>
      <c r="M169" s="152" t="s">
        <v>1</v>
      </c>
      <c r="N169" s="153" t="s">
        <v>38</v>
      </c>
      <c r="O169" s="154">
        <v>0.03</v>
      </c>
      <c r="P169" s="154">
        <f t="shared" si="11"/>
        <v>3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6" t="s">
        <v>398</v>
      </c>
      <c r="AT169" s="156" t="s">
        <v>137</v>
      </c>
      <c r="AU169" s="156" t="s">
        <v>142</v>
      </c>
      <c r="AY169" s="14" t="s">
        <v>135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4" t="s">
        <v>142</v>
      </c>
      <c r="BK169" s="157">
        <f t="shared" si="19"/>
        <v>0</v>
      </c>
      <c r="BL169" s="14" t="s">
        <v>398</v>
      </c>
      <c r="BM169" s="156" t="s">
        <v>1494</v>
      </c>
    </row>
    <row r="170" spans="1:65" s="2" customFormat="1" ht="16.5" customHeight="1">
      <c r="A170" s="26"/>
      <c r="B170" s="144"/>
      <c r="C170" s="158" t="s">
        <v>333</v>
      </c>
      <c r="D170" s="158" t="s">
        <v>304</v>
      </c>
      <c r="E170" s="159" t="s">
        <v>1495</v>
      </c>
      <c r="F170" s="160" t="s">
        <v>1496</v>
      </c>
      <c r="G170" s="161" t="s">
        <v>414</v>
      </c>
      <c r="H170" s="162">
        <v>100</v>
      </c>
      <c r="I170" s="162"/>
      <c r="J170" s="163">
        <f t="shared" si="10"/>
        <v>0</v>
      </c>
      <c r="K170" s="164"/>
      <c r="L170" s="165"/>
      <c r="M170" s="166" t="s">
        <v>1</v>
      </c>
      <c r="N170" s="167" t="s">
        <v>38</v>
      </c>
      <c r="O170" s="154">
        <v>0</v>
      </c>
      <c r="P170" s="154">
        <f t="shared" si="11"/>
        <v>0</v>
      </c>
      <c r="Q170" s="154">
        <v>1.9000000000000001E-4</v>
      </c>
      <c r="R170" s="154">
        <f t="shared" si="12"/>
        <v>1.9E-2</v>
      </c>
      <c r="S170" s="154">
        <v>0</v>
      </c>
      <c r="T170" s="155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6" t="s">
        <v>666</v>
      </c>
      <c r="AT170" s="156" t="s">
        <v>304</v>
      </c>
      <c r="AU170" s="156" t="s">
        <v>142</v>
      </c>
      <c r="AY170" s="14" t="s">
        <v>135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4" t="s">
        <v>142</v>
      </c>
      <c r="BK170" s="157">
        <f t="shared" si="19"/>
        <v>0</v>
      </c>
      <c r="BL170" s="14" t="s">
        <v>666</v>
      </c>
      <c r="BM170" s="156" t="s">
        <v>1497</v>
      </c>
    </row>
    <row r="171" spans="1:65" s="2" customFormat="1" ht="21.75" customHeight="1">
      <c r="A171" s="26"/>
      <c r="B171" s="144"/>
      <c r="C171" s="145" t="s">
        <v>337</v>
      </c>
      <c r="D171" s="145" t="s">
        <v>137</v>
      </c>
      <c r="E171" s="146" t="s">
        <v>1498</v>
      </c>
      <c r="F171" s="147" t="s">
        <v>1499</v>
      </c>
      <c r="G171" s="148" t="s">
        <v>414</v>
      </c>
      <c r="H171" s="149">
        <v>30</v>
      </c>
      <c r="I171" s="149"/>
      <c r="J171" s="150">
        <f t="shared" si="10"/>
        <v>0</v>
      </c>
      <c r="K171" s="151"/>
      <c r="L171" s="27"/>
      <c r="M171" s="152" t="s">
        <v>1</v>
      </c>
      <c r="N171" s="153" t="s">
        <v>38</v>
      </c>
      <c r="O171" s="154">
        <v>3.3000000000000002E-2</v>
      </c>
      <c r="P171" s="154">
        <f t="shared" si="11"/>
        <v>0.99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6" t="s">
        <v>398</v>
      </c>
      <c r="AT171" s="156" t="s">
        <v>137</v>
      </c>
      <c r="AU171" s="156" t="s">
        <v>142</v>
      </c>
      <c r="AY171" s="14" t="s">
        <v>135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4" t="s">
        <v>142</v>
      </c>
      <c r="BK171" s="157">
        <f t="shared" si="19"/>
        <v>0</v>
      </c>
      <c r="BL171" s="14" t="s">
        <v>398</v>
      </c>
      <c r="BM171" s="156" t="s">
        <v>1500</v>
      </c>
    </row>
    <row r="172" spans="1:65" s="2" customFormat="1" ht="16.5" customHeight="1">
      <c r="A172" s="26"/>
      <c r="B172" s="144"/>
      <c r="C172" s="158" t="s">
        <v>341</v>
      </c>
      <c r="D172" s="158" t="s">
        <v>304</v>
      </c>
      <c r="E172" s="159" t="s">
        <v>1501</v>
      </c>
      <c r="F172" s="160" t="s">
        <v>1502</v>
      </c>
      <c r="G172" s="161" t="s">
        <v>414</v>
      </c>
      <c r="H172" s="162">
        <v>30</v>
      </c>
      <c r="I172" s="162"/>
      <c r="J172" s="163">
        <f t="shared" si="10"/>
        <v>0</v>
      </c>
      <c r="K172" s="164"/>
      <c r="L172" s="165"/>
      <c r="M172" s="166" t="s">
        <v>1</v>
      </c>
      <c r="N172" s="167" t="s">
        <v>38</v>
      </c>
      <c r="O172" s="154">
        <v>0</v>
      </c>
      <c r="P172" s="154">
        <f t="shared" si="11"/>
        <v>0</v>
      </c>
      <c r="Q172" s="154">
        <v>2.5000000000000001E-4</v>
      </c>
      <c r="R172" s="154">
        <f t="shared" si="12"/>
        <v>7.4999999999999997E-3</v>
      </c>
      <c r="S172" s="154">
        <v>0</v>
      </c>
      <c r="T172" s="155">
        <f t="shared" si="1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6" t="s">
        <v>666</v>
      </c>
      <c r="AT172" s="156" t="s">
        <v>304</v>
      </c>
      <c r="AU172" s="156" t="s">
        <v>142</v>
      </c>
      <c r="AY172" s="14" t="s">
        <v>135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4" t="s">
        <v>142</v>
      </c>
      <c r="BK172" s="157">
        <f t="shared" si="19"/>
        <v>0</v>
      </c>
      <c r="BL172" s="14" t="s">
        <v>666</v>
      </c>
      <c r="BM172" s="156" t="s">
        <v>1503</v>
      </c>
    </row>
    <row r="173" spans="1:65" s="2" customFormat="1" ht="21.75" customHeight="1">
      <c r="A173" s="26"/>
      <c r="B173" s="144"/>
      <c r="C173" s="145" t="s">
        <v>345</v>
      </c>
      <c r="D173" s="145" t="s">
        <v>137</v>
      </c>
      <c r="E173" s="146" t="s">
        <v>1504</v>
      </c>
      <c r="F173" s="147" t="s">
        <v>1505</v>
      </c>
      <c r="G173" s="148" t="s">
        <v>414</v>
      </c>
      <c r="H173" s="149">
        <v>100</v>
      </c>
      <c r="I173" s="149"/>
      <c r="J173" s="150">
        <f t="shared" si="10"/>
        <v>0</v>
      </c>
      <c r="K173" s="151"/>
      <c r="L173" s="27"/>
      <c r="M173" s="152" t="s">
        <v>1</v>
      </c>
      <c r="N173" s="153" t="s">
        <v>38</v>
      </c>
      <c r="O173" s="154">
        <v>3.2000000000000001E-2</v>
      </c>
      <c r="P173" s="154">
        <f t="shared" si="11"/>
        <v>3.2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6" t="s">
        <v>398</v>
      </c>
      <c r="AT173" s="156" t="s">
        <v>137</v>
      </c>
      <c r="AU173" s="156" t="s">
        <v>142</v>
      </c>
      <c r="AY173" s="14" t="s">
        <v>135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4" t="s">
        <v>142</v>
      </c>
      <c r="BK173" s="157">
        <f t="shared" si="19"/>
        <v>0</v>
      </c>
      <c r="BL173" s="14" t="s">
        <v>398</v>
      </c>
      <c r="BM173" s="156" t="s">
        <v>1506</v>
      </c>
    </row>
    <row r="174" spans="1:65" s="2" customFormat="1" ht="16.5" customHeight="1">
      <c r="A174" s="26"/>
      <c r="B174" s="144"/>
      <c r="C174" s="158" t="s">
        <v>349</v>
      </c>
      <c r="D174" s="158" t="s">
        <v>304</v>
      </c>
      <c r="E174" s="159" t="s">
        <v>1507</v>
      </c>
      <c r="F174" s="160" t="s">
        <v>1508</v>
      </c>
      <c r="G174" s="161" t="s">
        <v>414</v>
      </c>
      <c r="H174" s="162">
        <v>100</v>
      </c>
      <c r="I174" s="162"/>
      <c r="J174" s="163">
        <f t="shared" si="10"/>
        <v>0</v>
      </c>
      <c r="K174" s="164"/>
      <c r="L174" s="165"/>
      <c r="M174" s="166" t="s">
        <v>1</v>
      </c>
      <c r="N174" s="167" t="s">
        <v>38</v>
      </c>
      <c r="O174" s="154">
        <v>0</v>
      </c>
      <c r="P174" s="154">
        <f t="shared" si="11"/>
        <v>0</v>
      </c>
      <c r="Q174" s="154">
        <v>1.9000000000000001E-4</v>
      </c>
      <c r="R174" s="154">
        <f t="shared" si="12"/>
        <v>1.9E-2</v>
      </c>
      <c r="S174" s="154">
        <v>0</v>
      </c>
      <c r="T174" s="155">
        <f t="shared" si="1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6" t="s">
        <v>666</v>
      </c>
      <c r="AT174" s="156" t="s">
        <v>304</v>
      </c>
      <c r="AU174" s="156" t="s">
        <v>142</v>
      </c>
      <c r="AY174" s="14" t="s">
        <v>135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4" t="s">
        <v>142</v>
      </c>
      <c r="BK174" s="157">
        <f t="shared" si="19"/>
        <v>0</v>
      </c>
      <c r="BL174" s="14" t="s">
        <v>666</v>
      </c>
      <c r="BM174" s="156" t="s">
        <v>1509</v>
      </c>
    </row>
    <row r="175" spans="1:65" s="2" customFormat="1" ht="21.75" customHeight="1">
      <c r="A175" s="26"/>
      <c r="B175" s="144"/>
      <c r="C175" s="145" t="s">
        <v>354</v>
      </c>
      <c r="D175" s="145" t="s">
        <v>137</v>
      </c>
      <c r="E175" s="146" t="s">
        <v>1510</v>
      </c>
      <c r="F175" s="147" t="s">
        <v>1511</v>
      </c>
      <c r="G175" s="148" t="s">
        <v>414</v>
      </c>
      <c r="H175" s="149">
        <v>25</v>
      </c>
      <c r="I175" s="149"/>
      <c r="J175" s="150">
        <f t="shared" si="10"/>
        <v>0</v>
      </c>
      <c r="K175" s="151"/>
      <c r="L175" s="27"/>
      <c r="M175" s="152" t="s">
        <v>1</v>
      </c>
      <c r="N175" s="153" t="s">
        <v>38</v>
      </c>
      <c r="O175" s="154">
        <v>3.5999999999999997E-2</v>
      </c>
      <c r="P175" s="154">
        <f t="shared" si="11"/>
        <v>0.89999999999999991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6" t="s">
        <v>398</v>
      </c>
      <c r="AT175" s="156" t="s">
        <v>137</v>
      </c>
      <c r="AU175" s="156" t="s">
        <v>142</v>
      </c>
      <c r="AY175" s="14" t="s">
        <v>135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4" t="s">
        <v>142</v>
      </c>
      <c r="BK175" s="157">
        <f t="shared" si="19"/>
        <v>0</v>
      </c>
      <c r="BL175" s="14" t="s">
        <v>398</v>
      </c>
      <c r="BM175" s="156" t="s">
        <v>1512</v>
      </c>
    </row>
    <row r="176" spans="1:65" s="2" customFormat="1" ht="16.5" customHeight="1">
      <c r="A176" s="26"/>
      <c r="B176" s="144"/>
      <c r="C176" s="158" t="s">
        <v>358</v>
      </c>
      <c r="D176" s="158" t="s">
        <v>304</v>
      </c>
      <c r="E176" s="159" t="s">
        <v>1513</v>
      </c>
      <c r="F176" s="160" t="s">
        <v>1514</v>
      </c>
      <c r="G176" s="161" t="s">
        <v>414</v>
      </c>
      <c r="H176" s="162">
        <v>25</v>
      </c>
      <c r="I176" s="162"/>
      <c r="J176" s="163">
        <f t="shared" si="10"/>
        <v>0</v>
      </c>
      <c r="K176" s="164"/>
      <c r="L176" s="165"/>
      <c r="M176" s="166" t="s">
        <v>1</v>
      </c>
      <c r="N176" s="167" t="s">
        <v>38</v>
      </c>
      <c r="O176" s="154">
        <v>0</v>
      </c>
      <c r="P176" s="154">
        <f t="shared" si="11"/>
        <v>0</v>
      </c>
      <c r="Q176" s="154">
        <v>2.7999999999999998E-4</v>
      </c>
      <c r="R176" s="154">
        <f t="shared" si="12"/>
        <v>6.9999999999999993E-3</v>
      </c>
      <c r="S176" s="154">
        <v>0</v>
      </c>
      <c r="T176" s="155">
        <f t="shared" si="1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6" t="s">
        <v>666</v>
      </c>
      <c r="AT176" s="156" t="s">
        <v>304</v>
      </c>
      <c r="AU176" s="156" t="s">
        <v>142</v>
      </c>
      <c r="AY176" s="14" t="s">
        <v>135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4" t="s">
        <v>142</v>
      </c>
      <c r="BK176" s="157">
        <f t="shared" si="19"/>
        <v>0</v>
      </c>
      <c r="BL176" s="14" t="s">
        <v>666</v>
      </c>
      <c r="BM176" s="156" t="s">
        <v>1515</v>
      </c>
    </row>
    <row r="177" spans="1:65" s="2" customFormat="1" ht="21.75" customHeight="1">
      <c r="A177" s="26"/>
      <c r="B177" s="144"/>
      <c r="C177" s="145" t="s">
        <v>362</v>
      </c>
      <c r="D177" s="145" t="s">
        <v>137</v>
      </c>
      <c r="E177" s="146" t="s">
        <v>1516</v>
      </c>
      <c r="F177" s="147" t="s">
        <v>1517</v>
      </c>
      <c r="G177" s="148" t="s">
        <v>414</v>
      </c>
      <c r="H177" s="149">
        <v>30</v>
      </c>
      <c r="I177" s="149"/>
      <c r="J177" s="150">
        <f t="shared" si="10"/>
        <v>0</v>
      </c>
      <c r="K177" s="151"/>
      <c r="L177" s="27"/>
      <c r="M177" s="152" t="s">
        <v>1</v>
      </c>
      <c r="N177" s="153" t="s">
        <v>38</v>
      </c>
      <c r="O177" s="154">
        <v>6.3E-2</v>
      </c>
      <c r="P177" s="154">
        <f t="shared" si="11"/>
        <v>1.8900000000000001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6" t="s">
        <v>398</v>
      </c>
      <c r="AT177" s="156" t="s">
        <v>137</v>
      </c>
      <c r="AU177" s="156" t="s">
        <v>142</v>
      </c>
      <c r="AY177" s="14" t="s">
        <v>135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4" t="s">
        <v>142</v>
      </c>
      <c r="BK177" s="157">
        <f t="shared" si="19"/>
        <v>0</v>
      </c>
      <c r="BL177" s="14" t="s">
        <v>398</v>
      </c>
      <c r="BM177" s="156" t="s">
        <v>1518</v>
      </c>
    </row>
    <row r="178" spans="1:65" s="2" customFormat="1" ht="16.5" customHeight="1">
      <c r="A178" s="26"/>
      <c r="B178" s="144"/>
      <c r="C178" s="158" t="s">
        <v>366</v>
      </c>
      <c r="D178" s="158" t="s">
        <v>304</v>
      </c>
      <c r="E178" s="159" t="s">
        <v>1519</v>
      </c>
      <c r="F178" s="160" t="s">
        <v>1520</v>
      </c>
      <c r="G178" s="161" t="s">
        <v>414</v>
      </c>
      <c r="H178" s="162">
        <v>30</v>
      </c>
      <c r="I178" s="162"/>
      <c r="J178" s="163">
        <f t="shared" si="10"/>
        <v>0</v>
      </c>
      <c r="K178" s="164"/>
      <c r="L178" s="165"/>
      <c r="M178" s="166" t="s">
        <v>1</v>
      </c>
      <c r="N178" s="167" t="s">
        <v>38</v>
      </c>
      <c r="O178" s="154">
        <v>0</v>
      </c>
      <c r="P178" s="154">
        <f t="shared" si="11"/>
        <v>0</v>
      </c>
      <c r="Q178" s="154">
        <v>7.3999999999999999E-4</v>
      </c>
      <c r="R178" s="154">
        <f t="shared" si="12"/>
        <v>2.2200000000000001E-2</v>
      </c>
      <c r="S178" s="154">
        <v>0</v>
      </c>
      <c r="T178" s="155">
        <f t="shared" si="1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56" t="s">
        <v>666</v>
      </c>
      <c r="AT178" s="156" t="s">
        <v>304</v>
      </c>
      <c r="AU178" s="156" t="s">
        <v>142</v>
      </c>
      <c r="AY178" s="14" t="s">
        <v>135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4" t="s">
        <v>142</v>
      </c>
      <c r="BK178" s="157">
        <f t="shared" si="19"/>
        <v>0</v>
      </c>
      <c r="BL178" s="14" t="s">
        <v>666</v>
      </c>
      <c r="BM178" s="156" t="s">
        <v>1521</v>
      </c>
    </row>
    <row r="179" spans="1:65" s="2" customFormat="1" ht="21.75" customHeight="1">
      <c r="A179" s="26"/>
      <c r="B179" s="144"/>
      <c r="C179" s="145" t="s">
        <v>370</v>
      </c>
      <c r="D179" s="145" t="s">
        <v>137</v>
      </c>
      <c r="E179" s="146" t="s">
        <v>1522</v>
      </c>
      <c r="F179" s="147" t="s">
        <v>1523</v>
      </c>
      <c r="G179" s="148" t="s">
        <v>414</v>
      </c>
      <c r="H179" s="149">
        <v>20</v>
      </c>
      <c r="I179" s="149"/>
      <c r="J179" s="150">
        <f t="shared" si="10"/>
        <v>0</v>
      </c>
      <c r="K179" s="151"/>
      <c r="L179" s="27"/>
      <c r="M179" s="152" t="s">
        <v>1</v>
      </c>
      <c r="N179" s="153" t="s">
        <v>38</v>
      </c>
      <c r="O179" s="154">
        <v>7.4999999999999997E-2</v>
      </c>
      <c r="P179" s="154">
        <f t="shared" si="11"/>
        <v>1.5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6" t="s">
        <v>398</v>
      </c>
      <c r="AT179" s="156" t="s">
        <v>137</v>
      </c>
      <c r="AU179" s="156" t="s">
        <v>142</v>
      </c>
      <c r="AY179" s="14" t="s">
        <v>135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4" t="s">
        <v>142</v>
      </c>
      <c r="BK179" s="157">
        <f t="shared" si="19"/>
        <v>0</v>
      </c>
      <c r="BL179" s="14" t="s">
        <v>398</v>
      </c>
      <c r="BM179" s="156" t="s">
        <v>1524</v>
      </c>
    </row>
    <row r="180" spans="1:65" s="2" customFormat="1" ht="24.15" customHeight="1">
      <c r="A180" s="26"/>
      <c r="B180" s="144"/>
      <c r="C180" s="158" t="s">
        <v>374</v>
      </c>
      <c r="D180" s="158" t="s">
        <v>304</v>
      </c>
      <c r="E180" s="159" t="s">
        <v>1525</v>
      </c>
      <c r="F180" s="160" t="s">
        <v>1526</v>
      </c>
      <c r="G180" s="161" t="s">
        <v>414</v>
      </c>
      <c r="H180" s="162">
        <v>20</v>
      </c>
      <c r="I180" s="162"/>
      <c r="J180" s="163">
        <f t="shared" si="10"/>
        <v>0</v>
      </c>
      <c r="K180" s="164"/>
      <c r="L180" s="165"/>
      <c r="M180" s="166" t="s">
        <v>1</v>
      </c>
      <c r="N180" s="167" t="s">
        <v>38</v>
      </c>
      <c r="O180" s="154">
        <v>0</v>
      </c>
      <c r="P180" s="154">
        <f t="shared" si="11"/>
        <v>0</v>
      </c>
      <c r="Q180" s="154">
        <v>1.0499999999999999E-3</v>
      </c>
      <c r="R180" s="154">
        <f t="shared" si="12"/>
        <v>2.0999999999999998E-2</v>
      </c>
      <c r="S180" s="154">
        <v>0</v>
      </c>
      <c r="T180" s="155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6" t="s">
        <v>666</v>
      </c>
      <c r="AT180" s="156" t="s">
        <v>304</v>
      </c>
      <c r="AU180" s="156" t="s">
        <v>142</v>
      </c>
      <c r="AY180" s="14" t="s">
        <v>135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4" t="s">
        <v>142</v>
      </c>
      <c r="BK180" s="157">
        <f t="shared" si="19"/>
        <v>0</v>
      </c>
      <c r="BL180" s="14" t="s">
        <v>666</v>
      </c>
      <c r="BM180" s="156" t="s">
        <v>1527</v>
      </c>
    </row>
    <row r="181" spans="1:65" s="2" customFormat="1" ht="24.15" customHeight="1">
      <c r="A181" s="26"/>
      <c r="B181" s="144"/>
      <c r="C181" s="145" t="s">
        <v>378</v>
      </c>
      <c r="D181" s="145" t="s">
        <v>137</v>
      </c>
      <c r="E181" s="146" t="s">
        <v>1528</v>
      </c>
      <c r="F181" s="147" t="s">
        <v>1529</v>
      </c>
      <c r="G181" s="148" t="s">
        <v>414</v>
      </c>
      <c r="H181" s="149">
        <v>10</v>
      </c>
      <c r="I181" s="149"/>
      <c r="J181" s="150">
        <f t="shared" si="10"/>
        <v>0</v>
      </c>
      <c r="K181" s="151"/>
      <c r="L181" s="27"/>
      <c r="M181" s="152" t="s">
        <v>1</v>
      </c>
      <c r="N181" s="153" t="s">
        <v>38</v>
      </c>
      <c r="O181" s="154">
        <v>3.6999999999999998E-2</v>
      </c>
      <c r="P181" s="154">
        <f t="shared" si="11"/>
        <v>0.37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6" t="s">
        <v>398</v>
      </c>
      <c r="AT181" s="156" t="s">
        <v>137</v>
      </c>
      <c r="AU181" s="156" t="s">
        <v>142</v>
      </c>
      <c r="AY181" s="14" t="s">
        <v>135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4" t="s">
        <v>142</v>
      </c>
      <c r="BK181" s="157">
        <f t="shared" si="19"/>
        <v>0</v>
      </c>
      <c r="BL181" s="14" t="s">
        <v>398</v>
      </c>
      <c r="BM181" s="156" t="s">
        <v>1530</v>
      </c>
    </row>
    <row r="182" spans="1:65" s="2" customFormat="1" ht="16.5" customHeight="1">
      <c r="A182" s="26"/>
      <c r="B182" s="144"/>
      <c r="C182" s="158" t="s">
        <v>382</v>
      </c>
      <c r="D182" s="158" t="s">
        <v>304</v>
      </c>
      <c r="E182" s="159" t="s">
        <v>1531</v>
      </c>
      <c r="F182" s="160" t="s">
        <v>1532</v>
      </c>
      <c r="G182" s="161" t="s">
        <v>414</v>
      </c>
      <c r="H182" s="162">
        <v>10</v>
      </c>
      <c r="I182" s="162"/>
      <c r="J182" s="163">
        <f t="shared" si="10"/>
        <v>0</v>
      </c>
      <c r="K182" s="164"/>
      <c r="L182" s="165"/>
      <c r="M182" s="166" t="s">
        <v>1</v>
      </c>
      <c r="N182" s="167" t="s">
        <v>38</v>
      </c>
      <c r="O182" s="154">
        <v>0</v>
      </c>
      <c r="P182" s="154">
        <f t="shared" si="11"/>
        <v>0</v>
      </c>
      <c r="Q182" s="154">
        <v>1.4999999999999999E-4</v>
      </c>
      <c r="R182" s="154">
        <f t="shared" si="12"/>
        <v>1.4999999999999998E-3</v>
      </c>
      <c r="S182" s="154">
        <v>0</v>
      </c>
      <c r="T182" s="155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6" t="s">
        <v>666</v>
      </c>
      <c r="AT182" s="156" t="s">
        <v>304</v>
      </c>
      <c r="AU182" s="156" t="s">
        <v>142</v>
      </c>
      <c r="AY182" s="14" t="s">
        <v>135</v>
      </c>
      <c r="BE182" s="157">
        <f t="shared" si="14"/>
        <v>0</v>
      </c>
      <c r="BF182" s="157">
        <f t="shared" si="15"/>
        <v>0</v>
      </c>
      <c r="BG182" s="157">
        <f t="shared" si="16"/>
        <v>0</v>
      </c>
      <c r="BH182" s="157">
        <f t="shared" si="17"/>
        <v>0</v>
      </c>
      <c r="BI182" s="157">
        <f t="shared" si="18"/>
        <v>0</v>
      </c>
      <c r="BJ182" s="14" t="s">
        <v>142</v>
      </c>
      <c r="BK182" s="157">
        <f t="shared" si="19"/>
        <v>0</v>
      </c>
      <c r="BL182" s="14" t="s">
        <v>666</v>
      </c>
      <c r="BM182" s="156" t="s">
        <v>1533</v>
      </c>
    </row>
    <row r="183" spans="1:65" s="12" customFormat="1" ht="22.95" customHeight="1">
      <c r="B183" s="132"/>
      <c r="D183" s="133" t="s">
        <v>70</v>
      </c>
      <c r="E183" s="142" t="s">
        <v>1534</v>
      </c>
      <c r="F183" s="142" t="s">
        <v>1535</v>
      </c>
      <c r="J183" s="143">
        <f>BK183</f>
        <v>0</v>
      </c>
      <c r="L183" s="132"/>
      <c r="M183" s="136"/>
      <c r="N183" s="137"/>
      <c r="O183" s="137"/>
      <c r="P183" s="138">
        <f>SUM(P184:P190)</f>
        <v>7.4879999999999995</v>
      </c>
      <c r="Q183" s="137"/>
      <c r="R183" s="138">
        <f>SUM(R184:R190)</f>
        <v>1.00126</v>
      </c>
      <c r="S183" s="137"/>
      <c r="T183" s="139">
        <f>SUM(T184:T190)</f>
        <v>0</v>
      </c>
      <c r="AR183" s="133" t="s">
        <v>148</v>
      </c>
      <c r="AT183" s="140" t="s">
        <v>70</v>
      </c>
      <c r="AU183" s="140" t="s">
        <v>79</v>
      </c>
      <c r="AY183" s="133" t="s">
        <v>135</v>
      </c>
      <c r="BK183" s="141">
        <f>SUM(BK184:BK190)</f>
        <v>0</v>
      </c>
    </row>
    <row r="184" spans="1:65" s="2" customFormat="1" ht="24.15" customHeight="1">
      <c r="A184" s="26"/>
      <c r="B184" s="144"/>
      <c r="C184" s="145" t="s">
        <v>386</v>
      </c>
      <c r="D184" s="145" t="s">
        <v>137</v>
      </c>
      <c r="E184" s="146" t="s">
        <v>1536</v>
      </c>
      <c r="F184" s="147" t="s">
        <v>1537</v>
      </c>
      <c r="G184" s="148" t="s">
        <v>414</v>
      </c>
      <c r="H184" s="149">
        <v>6</v>
      </c>
      <c r="I184" s="149"/>
      <c r="J184" s="150">
        <f t="shared" ref="J184:J190" si="20">ROUND(I184*H184,2)</f>
        <v>0</v>
      </c>
      <c r="K184" s="151"/>
      <c r="L184" s="27"/>
      <c r="M184" s="152" t="s">
        <v>1</v>
      </c>
      <c r="N184" s="153" t="s">
        <v>38</v>
      </c>
      <c r="O184" s="154">
        <v>0.4914</v>
      </c>
      <c r="P184" s="154">
        <f t="shared" ref="P184:P190" si="21">O184*H184</f>
        <v>2.9483999999999999</v>
      </c>
      <c r="Q184" s="154">
        <v>0</v>
      </c>
      <c r="R184" s="154">
        <f t="shared" ref="R184:R190" si="22">Q184*H184</f>
        <v>0</v>
      </c>
      <c r="S184" s="154">
        <v>0</v>
      </c>
      <c r="T184" s="155">
        <f t="shared" ref="T184:T190" si="23"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6" t="s">
        <v>398</v>
      </c>
      <c r="AT184" s="156" t="s">
        <v>137</v>
      </c>
      <c r="AU184" s="156" t="s">
        <v>142</v>
      </c>
      <c r="AY184" s="14" t="s">
        <v>135</v>
      </c>
      <c r="BE184" s="157">
        <f t="shared" ref="BE184:BE190" si="24">IF(N184="základná",J184,0)</f>
        <v>0</v>
      </c>
      <c r="BF184" s="157">
        <f t="shared" ref="BF184:BF190" si="25">IF(N184="znížená",J184,0)</f>
        <v>0</v>
      </c>
      <c r="BG184" s="157">
        <f t="shared" ref="BG184:BG190" si="26">IF(N184="zákl. prenesená",J184,0)</f>
        <v>0</v>
      </c>
      <c r="BH184" s="157">
        <f t="shared" ref="BH184:BH190" si="27">IF(N184="zníž. prenesená",J184,0)</f>
        <v>0</v>
      </c>
      <c r="BI184" s="157">
        <f t="shared" ref="BI184:BI190" si="28">IF(N184="nulová",J184,0)</f>
        <v>0</v>
      </c>
      <c r="BJ184" s="14" t="s">
        <v>142</v>
      </c>
      <c r="BK184" s="157">
        <f t="shared" ref="BK184:BK190" si="29">ROUND(I184*H184,2)</f>
        <v>0</v>
      </c>
      <c r="BL184" s="14" t="s">
        <v>398</v>
      </c>
      <c r="BM184" s="156" t="s">
        <v>1538</v>
      </c>
    </row>
    <row r="185" spans="1:65" s="2" customFormat="1" ht="33" customHeight="1">
      <c r="A185" s="26"/>
      <c r="B185" s="144"/>
      <c r="C185" s="145" t="s">
        <v>390</v>
      </c>
      <c r="D185" s="145" t="s">
        <v>137</v>
      </c>
      <c r="E185" s="146" t="s">
        <v>1539</v>
      </c>
      <c r="F185" s="147" t="s">
        <v>1540</v>
      </c>
      <c r="G185" s="148" t="s">
        <v>414</v>
      </c>
      <c r="H185" s="149">
        <v>6</v>
      </c>
      <c r="I185" s="149"/>
      <c r="J185" s="150">
        <f t="shared" si="20"/>
        <v>0</v>
      </c>
      <c r="K185" s="151"/>
      <c r="L185" s="27"/>
      <c r="M185" s="152" t="s">
        <v>1</v>
      </c>
      <c r="N185" s="153" t="s">
        <v>38</v>
      </c>
      <c r="O185" s="154">
        <v>0.39129999999999998</v>
      </c>
      <c r="P185" s="154">
        <f t="shared" si="21"/>
        <v>2.3477999999999999</v>
      </c>
      <c r="Q185" s="154">
        <v>0</v>
      </c>
      <c r="R185" s="154">
        <f t="shared" si="22"/>
        <v>0</v>
      </c>
      <c r="S185" s="154">
        <v>0</v>
      </c>
      <c r="T185" s="155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6" t="s">
        <v>398</v>
      </c>
      <c r="AT185" s="156" t="s">
        <v>137</v>
      </c>
      <c r="AU185" s="156" t="s">
        <v>142</v>
      </c>
      <c r="AY185" s="14" t="s">
        <v>135</v>
      </c>
      <c r="BE185" s="157">
        <f t="shared" si="24"/>
        <v>0</v>
      </c>
      <c r="BF185" s="157">
        <f t="shared" si="25"/>
        <v>0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4" t="s">
        <v>142</v>
      </c>
      <c r="BK185" s="157">
        <f t="shared" si="29"/>
        <v>0</v>
      </c>
      <c r="BL185" s="14" t="s">
        <v>398</v>
      </c>
      <c r="BM185" s="156" t="s">
        <v>1541</v>
      </c>
    </row>
    <row r="186" spans="1:65" s="2" customFormat="1" ht="16.5" customHeight="1">
      <c r="A186" s="26"/>
      <c r="B186" s="144"/>
      <c r="C186" s="158" t="s">
        <v>394</v>
      </c>
      <c r="D186" s="158" t="s">
        <v>304</v>
      </c>
      <c r="E186" s="159" t="s">
        <v>1542</v>
      </c>
      <c r="F186" s="160" t="s">
        <v>1543</v>
      </c>
      <c r="G186" s="161" t="s">
        <v>196</v>
      </c>
      <c r="H186" s="162">
        <v>1</v>
      </c>
      <c r="I186" s="162"/>
      <c r="J186" s="163">
        <f t="shared" si="20"/>
        <v>0</v>
      </c>
      <c r="K186" s="164"/>
      <c r="L186" s="165"/>
      <c r="M186" s="166" t="s">
        <v>1</v>
      </c>
      <c r="N186" s="167" t="s">
        <v>38</v>
      </c>
      <c r="O186" s="154">
        <v>0</v>
      </c>
      <c r="P186" s="154">
        <f t="shared" si="21"/>
        <v>0</v>
      </c>
      <c r="Q186" s="154">
        <v>1</v>
      </c>
      <c r="R186" s="154">
        <f t="shared" si="22"/>
        <v>1</v>
      </c>
      <c r="S186" s="154">
        <v>0</v>
      </c>
      <c r="T186" s="155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6" t="s">
        <v>666</v>
      </c>
      <c r="AT186" s="156" t="s">
        <v>304</v>
      </c>
      <c r="AU186" s="156" t="s">
        <v>142</v>
      </c>
      <c r="AY186" s="14" t="s">
        <v>135</v>
      </c>
      <c r="BE186" s="157">
        <f t="shared" si="24"/>
        <v>0</v>
      </c>
      <c r="BF186" s="157">
        <f t="shared" si="25"/>
        <v>0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4" t="s">
        <v>142</v>
      </c>
      <c r="BK186" s="157">
        <f t="shared" si="29"/>
        <v>0</v>
      </c>
      <c r="BL186" s="14" t="s">
        <v>666</v>
      </c>
      <c r="BM186" s="156" t="s">
        <v>1544</v>
      </c>
    </row>
    <row r="187" spans="1:65" s="2" customFormat="1" ht="24.15" customHeight="1">
      <c r="A187" s="26"/>
      <c r="B187" s="144"/>
      <c r="C187" s="145" t="s">
        <v>398</v>
      </c>
      <c r="D187" s="145" t="s">
        <v>137</v>
      </c>
      <c r="E187" s="146" t="s">
        <v>1545</v>
      </c>
      <c r="F187" s="147" t="s">
        <v>1546</v>
      </c>
      <c r="G187" s="148" t="s">
        <v>414</v>
      </c>
      <c r="H187" s="149">
        <v>6</v>
      </c>
      <c r="I187" s="149"/>
      <c r="J187" s="150">
        <f t="shared" si="20"/>
        <v>0</v>
      </c>
      <c r="K187" s="151"/>
      <c r="L187" s="27"/>
      <c r="M187" s="152" t="s">
        <v>1</v>
      </c>
      <c r="N187" s="153" t="s">
        <v>38</v>
      </c>
      <c r="O187" s="154">
        <v>3.2500000000000001E-2</v>
      </c>
      <c r="P187" s="154">
        <f t="shared" si="21"/>
        <v>0.19500000000000001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6" t="s">
        <v>398</v>
      </c>
      <c r="AT187" s="156" t="s">
        <v>137</v>
      </c>
      <c r="AU187" s="156" t="s">
        <v>142</v>
      </c>
      <c r="AY187" s="14" t="s">
        <v>135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4" t="s">
        <v>142</v>
      </c>
      <c r="BK187" s="157">
        <f t="shared" si="29"/>
        <v>0</v>
      </c>
      <c r="BL187" s="14" t="s">
        <v>398</v>
      </c>
      <c r="BM187" s="156" t="s">
        <v>1547</v>
      </c>
    </row>
    <row r="188" spans="1:65" s="2" customFormat="1" ht="16.5" customHeight="1">
      <c r="A188" s="26"/>
      <c r="B188" s="144"/>
      <c r="C188" s="158" t="s">
        <v>402</v>
      </c>
      <c r="D188" s="158" t="s">
        <v>304</v>
      </c>
      <c r="E188" s="159" t="s">
        <v>1548</v>
      </c>
      <c r="F188" s="160" t="s">
        <v>1549</v>
      </c>
      <c r="G188" s="161" t="s">
        <v>414</v>
      </c>
      <c r="H188" s="162">
        <v>6</v>
      </c>
      <c r="I188" s="162"/>
      <c r="J188" s="163">
        <f t="shared" si="20"/>
        <v>0</v>
      </c>
      <c r="K188" s="164"/>
      <c r="L188" s="165"/>
      <c r="M188" s="166" t="s">
        <v>1</v>
      </c>
      <c r="N188" s="167" t="s">
        <v>38</v>
      </c>
      <c r="O188" s="154">
        <v>0</v>
      </c>
      <c r="P188" s="154">
        <f t="shared" si="21"/>
        <v>0</v>
      </c>
      <c r="Q188" s="154">
        <v>2.1000000000000001E-4</v>
      </c>
      <c r="R188" s="154">
        <f t="shared" si="22"/>
        <v>1.2600000000000001E-3</v>
      </c>
      <c r="S188" s="154">
        <v>0</v>
      </c>
      <c r="T188" s="155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6" t="s">
        <v>666</v>
      </c>
      <c r="AT188" s="156" t="s">
        <v>304</v>
      </c>
      <c r="AU188" s="156" t="s">
        <v>142</v>
      </c>
      <c r="AY188" s="14" t="s">
        <v>135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4" t="s">
        <v>142</v>
      </c>
      <c r="BK188" s="157">
        <f t="shared" si="29"/>
        <v>0</v>
      </c>
      <c r="BL188" s="14" t="s">
        <v>666</v>
      </c>
      <c r="BM188" s="156" t="s">
        <v>1550</v>
      </c>
    </row>
    <row r="189" spans="1:65" s="2" customFormat="1" ht="33" customHeight="1">
      <c r="A189" s="26"/>
      <c r="B189" s="144"/>
      <c r="C189" s="145" t="s">
        <v>406</v>
      </c>
      <c r="D189" s="145" t="s">
        <v>137</v>
      </c>
      <c r="E189" s="146" t="s">
        <v>1551</v>
      </c>
      <c r="F189" s="147" t="s">
        <v>1552</v>
      </c>
      <c r="G189" s="148" t="s">
        <v>414</v>
      </c>
      <c r="H189" s="149">
        <v>6</v>
      </c>
      <c r="I189" s="149"/>
      <c r="J189" s="150">
        <f t="shared" si="20"/>
        <v>0</v>
      </c>
      <c r="K189" s="151"/>
      <c r="L189" s="27"/>
      <c r="M189" s="152" t="s">
        <v>1</v>
      </c>
      <c r="N189" s="153" t="s">
        <v>38</v>
      </c>
      <c r="O189" s="154">
        <v>0.1898</v>
      </c>
      <c r="P189" s="154">
        <f t="shared" si="21"/>
        <v>1.1388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56" t="s">
        <v>398</v>
      </c>
      <c r="AT189" s="156" t="s">
        <v>137</v>
      </c>
      <c r="AU189" s="156" t="s">
        <v>142</v>
      </c>
      <c r="AY189" s="14" t="s">
        <v>135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4" t="s">
        <v>142</v>
      </c>
      <c r="BK189" s="157">
        <f t="shared" si="29"/>
        <v>0</v>
      </c>
      <c r="BL189" s="14" t="s">
        <v>398</v>
      </c>
      <c r="BM189" s="156" t="s">
        <v>1553</v>
      </c>
    </row>
    <row r="190" spans="1:65" s="2" customFormat="1" ht="33" customHeight="1">
      <c r="A190" s="26"/>
      <c r="B190" s="144"/>
      <c r="C190" s="145" t="s">
        <v>411</v>
      </c>
      <c r="D190" s="145" t="s">
        <v>137</v>
      </c>
      <c r="E190" s="146" t="s">
        <v>1554</v>
      </c>
      <c r="F190" s="147" t="s">
        <v>1555</v>
      </c>
      <c r="G190" s="148" t="s">
        <v>151</v>
      </c>
      <c r="H190" s="149">
        <v>6</v>
      </c>
      <c r="I190" s="149"/>
      <c r="J190" s="150">
        <f t="shared" si="20"/>
        <v>0</v>
      </c>
      <c r="K190" s="151"/>
      <c r="L190" s="27"/>
      <c r="M190" s="152" t="s">
        <v>1</v>
      </c>
      <c r="N190" s="153" t="s">
        <v>38</v>
      </c>
      <c r="O190" s="154">
        <v>0.14299999999999999</v>
      </c>
      <c r="P190" s="154">
        <f t="shared" si="21"/>
        <v>0.85799999999999987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6" t="s">
        <v>398</v>
      </c>
      <c r="AT190" s="156" t="s">
        <v>137</v>
      </c>
      <c r="AU190" s="156" t="s">
        <v>142</v>
      </c>
      <c r="AY190" s="14" t="s">
        <v>135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4" t="s">
        <v>142</v>
      </c>
      <c r="BK190" s="157">
        <f t="shared" si="29"/>
        <v>0</v>
      </c>
      <c r="BL190" s="14" t="s">
        <v>398</v>
      </c>
      <c r="BM190" s="156" t="s">
        <v>1556</v>
      </c>
    </row>
    <row r="191" spans="1:65" s="12" customFormat="1" ht="25.95" customHeight="1">
      <c r="B191" s="132"/>
      <c r="D191" s="133" t="s">
        <v>70</v>
      </c>
      <c r="E191" s="134" t="s">
        <v>1557</v>
      </c>
      <c r="F191" s="134" t="s">
        <v>1558</v>
      </c>
      <c r="J191" s="135">
        <f>BK191</f>
        <v>0</v>
      </c>
      <c r="L191" s="132"/>
      <c r="M191" s="136"/>
      <c r="N191" s="137"/>
      <c r="O191" s="137"/>
      <c r="P191" s="138">
        <f>SUM(P192:P195)</f>
        <v>0</v>
      </c>
      <c r="Q191" s="137"/>
      <c r="R191" s="138">
        <f>SUM(R192:R195)</f>
        <v>0</v>
      </c>
      <c r="S191" s="137"/>
      <c r="T191" s="139">
        <f>SUM(T192:T195)</f>
        <v>0</v>
      </c>
      <c r="AR191" s="133" t="s">
        <v>146</v>
      </c>
      <c r="AT191" s="140" t="s">
        <v>70</v>
      </c>
      <c r="AU191" s="140" t="s">
        <v>71</v>
      </c>
      <c r="AY191" s="133" t="s">
        <v>135</v>
      </c>
      <c r="BK191" s="141">
        <f>SUM(BK192:BK195)</f>
        <v>0</v>
      </c>
    </row>
    <row r="192" spans="1:65" s="2" customFormat="1" ht="16.5" customHeight="1">
      <c r="A192" s="26"/>
      <c r="B192" s="144"/>
      <c r="C192" s="145" t="s">
        <v>416</v>
      </c>
      <c r="D192" s="145" t="s">
        <v>137</v>
      </c>
      <c r="E192" s="146" t="s">
        <v>1559</v>
      </c>
      <c r="F192" s="147" t="s">
        <v>1560</v>
      </c>
      <c r="G192" s="148" t="s">
        <v>1561</v>
      </c>
      <c r="H192" s="149">
        <v>20</v>
      </c>
      <c r="I192" s="149"/>
      <c r="J192" s="150">
        <f>ROUND(I192*H192,2)</f>
        <v>0</v>
      </c>
      <c r="K192" s="151"/>
      <c r="L192" s="27"/>
      <c r="M192" s="152" t="s">
        <v>1</v>
      </c>
      <c r="N192" s="153" t="s">
        <v>38</v>
      </c>
      <c r="O192" s="154">
        <v>0</v>
      </c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56" t="s">
        <v>146</v>
      </c>
      <c r="AT192" s="156" t="s">
        <v>137</v>
      </c>
      <c r="AU192" s="156" t="s">
        <v>79</v>
      </c>
      <c r="AY192" s="14" t="s">
        <v>135</v>
      </c>
      <c r="BE192" s="157">
        <f>IF(N192="základná",J192,0)</f>
        <v>0</v>
      </c>
      <c r="BF192" s="157">
        <f>IF(N192="znížená",J192,0)</f>
        <v>0</v>
      </c>
      <c r="BG192" s="157">
        <f>IF(N192="zákl. prenesená",J192,0)</f>
        <v>0</v>
      </c>
      <c r="BH192" s="157">
        <f>IF(N192="zníž. prenesená",J192,0)</f>
        <v>0</v>
      </c>
      <c r="BI192" s="157">
        <f>IF(N192="nulová",J192,0)</f>
        <v>0</v>
      </c>
      <c r="BJ192" s="14" t="s">
        <v>142</v>
      </c>
      <c r="BK192" s="157">
        <f>ROUND(I192*H192,2)</f>
        <v>0</v>
      </c>
      <c r="BL192" s="14" t="s">
        <v>146</v>
      </c>
      <c r="BM192" s="156" t="s">
        <v>1562</v>
      </c>
    </row>
    <row r="193" spans="1:65" s="2" customFormat="1" ht="16.5" customHeight="1">
      <c r="A193" s="26"/>
      <c r="B193" s="144"/>
      <c r="C193" s="145" t="s">
        <v>420</v>
      </c>
      <c r="D193" s="145" t="s">
        <v>137</v>
      </c>
      <c r="E193" s="146" t="s">
        <v>1563</v>
      </c>
      <c r="F193" s="147" t="s">
        <v>1564</v>
      </c>
      <c r="G193" s="148" t="s">
        <v>537</v>
      </c>
      <c r="H193" s="149">
        <v>188.86600000000001</v>
      </c>
      <c r="I193" s="149"/>
      <c r="J193" s="150">
        <f>ROUND(I193*H193,2)</f>
        <v>0</v>
      </c>
      <c r="K193" s="151"/>
      <c r="L193" s="27"/>
      <c r="M193" s="152" t="s">
        <v>1</v>
      </c>
      <c r="N193" s="153" t="s">
        <v>38</v>
      </c>
      <c r="O193" s="154">
        <v>0</v>
      </c>
      <c r="P193" s="154">
        <f>O193*H193</f>
        <v>0</v>
      </c>
      <c r="Q193" s="154">
        <v>0</v>
      </c>
      <c r="R193" s="154">
        <f>Q193*H193</f>
        <v>0</v>
      </c>
      <c r="S193" s="154">
        <v>0</v>
      </c>
      <c r="T193" s="155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56" t="s">
        <v>146</v>
      </c>
      <c r="AT193" s="156" t="s">
        <v>137</v>
      </c>
      <c r="AU193" s="156" t="s">
        <v>79</v>
      </c>
      <c r="AY193" s="14" t="s">
        <v>135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4" t="s">
        <v>142</v>
      </c>
      <c r="BK193" s="157">
        <f>ROUND(I193*H193,2)</f>
        <v>0</v>
      </c>
      <c r="BL193" s="14" t="s">
        <v>146</v>
      </c>
      <c r="BM193" s="156" t="s">
        <v>1565</v>
      </c>
    </row>
    <row r="194" spans="1:65" s="2" customFormat="1" ht="16.5" customHeight="1">
      <c r="A194" s="26"/>
      <c r="B194" s="144"/>
      <c r="C194" s="145" t="s">
        <v>424</v>
      </c>
      <c r="D194" s="145" t="s">
        <v>137</v>
      </c>
      <c r="E194" s="146" t="s">
        <v>1566</v>
      </c>
      <c r="F194" s="147" t="s">
        <v>1567</v>
      </c>
      <c r="G194" s="148" t="s">
        <v>537</v>
      </c>
      <c r="H194" s="149">
        <v>188.86600000000001</v>
      </c>
      <c r="I194" s="149"/>
      <c r="J194" s="150">
        <f>ROUND(I194*H194,2)</f>
        <v>0</v>
      </c>
      <c r="K194" s="151"/>
      <c r="L194" s="27"/>
      <c r="M194" s="152" t="s">
        <v>1</v>
      </c>
      <c r="N194" s="153" t="s">
        <v>38</v>
      </c>
      <c r="O194" s="154">
        <v>0</v>
      </c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56" t="s">
        <v>146</v>
      </c>
      <c r="AT194" s="156" t="s">
        <v>137</v>
      </c>
      <c r="AU194" s="156" t="s">
        <v>79</v>
      </c>
      <c r="AY194" s="14" t="s">
        <v>135</v>
      </c>
      <c r="BE194" s="157">
        <f>IF(N194="základná",J194,0)</f>
        <v>0</v>
      </c>
      <c r="BF194" s="157">
        <f>IF(N194="znížená",J194,0)</f>
        <v>0</v>
      </c>
      <c r="BG194" s="157">
        <f>IF(N194="zákl. prenesená",J194,0)</f>
        <v>0</v>
      </c>
      <c r="BH194" s="157">
        <f>IF(N194="zníž. prenesená",J194,0)</f>
        <v>0</v>
      </c>
      <c r="BI194" s="157">
        <f>IF(N194="nulová",J194,0)</f>
        <v>0</v>
      </c>
      <c r="BJ194" s="14" t="s">
        <v>142</v>
      </c>
      <c r="BK194" s="157">
        <f>ROUND(I194*H194,2)</f>
        <v>0</v>
      </c>
      <c r="BL194" s="14" t="s">
        <v>146</v>
      </c>
      <c r="BM194" s="156" t="s">
        <v>1568</v>
      </c>
    </row>
    <row r="195" spans="1:65" s="2" customFormat="1" ht="16.5" customHeight="1">
      <c r="A195" s="26"/>
      <c r="B195" s="144"/>
      <c r="C195" s="145" t="s">
        <v>428</v>
      </c>
      <c r="D195" s="145" t="s">
        <v>137</v>
      </c>
      <c r="E195" s="146" t="s">
        <v>1569</v>
      </c>
      <c r="F195" s="147" t="s">
        <v>1570</v>
      </c>
      <c r="G195" s="148" t="s">
        <v>537</v>
      </c>
      <c r="H195" s="149">
        <v>188.86600000000001</v>
      </c>
      <c r="I195" s="149"/>
      <c r="J195" s="150">
        <f>ROUND(I195*H195,2)</f>
        <v>0</v>
      </c>
      <c r="K195" s="151"/>
      <c r="L195" s="27"/>
      <c r="M195" s="168" t="s">
        <v>1</v>
      </c>
      <c r="N195" s="169" t="s">
        <v>38</v>
      </c>
      <c r="O195" s="170">
        <v>0</v>
      </c>
      <c r="P195" s="170">
        <f>O195*H195</f>
        <v>0</v>
      </c>
      <c r="Q195" s="170">
        <v>0</v>
      </c>
      <c r="R195" s="170">
        <f>Q195*H195</f>
        <v>0</v>
      </c>
      <c r="S195" s="170">
        <v>0</v>
      </c>
      <c r="T195" s="171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56" t="s">
        <v>146</v>
      </c>
      <c r="AT195" s="156" t="s">
        <v>137</v>
      </c>
      <c r="AU195" s="156" t="s">
        <v>79</v>
      </c>
      <c r="AY195" s="14" t="s">
        <v>135</v>
      </c>
      <c r="BE195" s="157">
        <f>IF(N195="základná",J195,0)</f>
        <v>0</v>
      </c>
      <c r="BF195" s="157">
        <f>IF(N195="znížená",J195,0)</f>
        <v>0</v>
      </c>
      <c r="BG195" s="157">
        <f>IF(N195="zákl. prenesená",J195,0)</f>
        <v>0</v>
      </c>
      <c r="BH195" s="157">
        <f>IF(N195="zníž. prenesená",J195,0)</f>
        <v>0</v>
      </c>
      <c r="BI195" s="157">
        <f>IF(N195="nulová",J195,0)</f>
        <v>0</v>
      </c>
      <c r="BJ195" s="14" t="s">
        <v>142</v>
      </c>
      <c r="BK195" s="157">
        <f>ROUND(I195*H195,2)</f>
        <v>0</v>
      </c>
      <c r="BL195" s="14" t="s">
        <v>146</v>
      </c>
      <c r="BM195" s="156" t="s">
        <v>1571</v>
      </c>
    </row>
    <row r="196" spans="1:65" s="2" customFormat="1" ht="6.9" customHeight="1">
      <c r="A196" s="26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27"/>
      <c r="M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</row>
  </sheetData>
  <autoFilter ref="C119:K195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12</vt:i4>
      </vt:variant>
    </vt:vector>
  </HeadingPairs>
  <TitlesOfParts>
    <vt:vector size="18" baseType="lpstr">
      <vt:lpstr>Rekapitulácia stavby</vt:lpstr>
      <vt:lpstr>01 - Stavebná časť</vt:lpstr>
      <vt:lpstr>03 - ZTI</vt:lpstr>
      <vt:lpstr>04 - Ústredné vykurovanie</vt:lpstr>
      <vt:lpstr>05 - VZT</vt:lpstr>
      <vt:lpstr>06 - Elektroinštalácia</vt:lpstr>
      <vt:lpstr>'01 - Stavebná časť'!Názvy_tlače</vt:lpstr>
      <vt:lpstr>'03 - ZTI'!Názvy_tlače</vt:lpstr>
      <vt:lpstr>'04 - Ústredné vykurovanie'!Názvy_tlače</vt:lpstr>
      <vt:lpstr>'05 - VZT'!Názvy_tlače</vt:lpstr>
      <vt:lpstr>'06 - Elektroinštalácia'!Názvy_tlače</vt:lpstr>
      <vt:lpstr>'Rekapitulácia stavby'!Názvy_tlače</vt:lpstr>
      <vt:lpstr>'01 - Stavebná časť'!Oblasť_tlače</vt:lpstr>
      <vt:lpstr>'03 - ZTI'!Oblasť_tlače</vt:lpstr>
      <vt:lpstr>'04 - Ústredné vykurovanie'!Oblasť_tlače</vt:lpstr>
      <vt:lpstr>'05 - VZT'!Oblasť_tlače</vt:lpstr>
      <vt:lpstr>'06 - Elektroinštalácia'!Oblasť_tlače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Martina-HP\Martina</dc:creator>
  <cp:lastModifiedBy>Lucia Švecová</cp:lastModifiedBy>
  <dcterms:created xsi:type="dcterms:W3CDTF">2022-05-25T09:28:30Z</dcterms:created>
  <dcterms:modified xsi:type="dcterms:W3CDTF">2022-08-18T06:18:11Z</dcterms:modified>
</cp:coreProperties>
</file>