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KO\Desktop\ACER2\Nižný Kručov\Nižný Hrabovec\Cesty 2022 EU\E mail\"/>
    </mc:Choice>
  </mc:AlternateContent>
  <xr:revisionPtr revIDLastSave="0" documentId="13_ncr:1_{C53E8F41-5211-4184-8924-952C75510802}" xr6:coauthVersionLast="47" xr6:coauthVersionMax="47" xr10:uidLastSave="{00000000-0000-0000-0000-000000000000}"/>
  <bookViews>
    <workbookView xWindow="-108" yWindow="-108" windowWidth="23256" windowHeight="12576" xr2:uid="{F8B8596C-2592-493D-B1C8-0E962CBB2001}"/>
  </bookViews>
  <sheets>
    <sheet name="Rekapitulácia" sheetId="1" r:id="rId1"/>
    <sheet name="Krycí list stavby" sheetId="2" r:id="rId2"/>
    <sheet name="SO 15836" sheetId="3" r:id="rId3"/>
  </sheets>
  <definedNames>
    <definedName name="_xlnm.Print_Area" localSheetId="2">'SO 15836'!$B$2:$V$97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2" l="1"/>
  <c r="E18" i="2"/>
  <c r="E19" i="2"/>
  <c r="D19" i="2"/>
  <c r="C19" i="2"/>
  <c r="D18" i="2"/>
  <c r="C18" i="2"/>
  <c r="E17" i="2"/>
  <c r="D17" i="2"/>
  <c r="C17" i="2"/>
  <c r="E16" i="2"/>
  <c r="D16" i="2"/>
  <c r="C16" i="2"/>
  <c r="D15" i="2"/>
  <c r="F8" i="1"/>
  <c r="E8" i="1"/>
  <c r="I16" i="2" s="1"/>
  <c r="E7" i="1"/>
  <c r="D7" i="1"/>
  <c r="K7" i="1"/>
  <c r="H29" i="3"/>
  <c r="P29" i="3" s="1"/>
  <c r="P17" i="3"/>
  <c r="P16" i="3"/>
  <c r="Y97" i="3"/>
  <c r="Z97" i="3"/>
  <c r="F59" i="3"/>
  <c r="V94" i="3"/>
  <c r="I59" i="3" s="1"/>
  <c r="M94" i="3"/>
  <c r="K93" i="3"/>
  <c r="J93" i="3"/>
  <c r="S93" i="3"/>
  <c r="S94" i="3" s="1"/>
  <c r="H59" i="3" s="1"/>
  <c r="L93" i="3"/>
  <c r="L94" i="3" s="1"/>
  <c r="E59" i="3" s="1"/>
  <c r="I93" i="3"/>
  <c r="I94" i="3" s="1"/>
  <c r="G59" i="3" s="1"/>
  <c r="F58" i="3"/>
  <c r="V90" i="3"/>
  <c r="I58" i="3" s="1"/>
  <c r="M90" i="3"/>
  <c r="I90" i="3"/>
  <c r="G58" i="3" s="1"/>
  <c r="K89" i="3"/>
  <c r="J89" i="3"/>
  <c r="S89" i="3"/>
  <c r="S90" i="3" s="1"/>
  <c r="H58" i="3" s="1"/>
  <c r="L89" i="3"/>
  <c r="L90" i="3" s="1"/>
  <c r="E58" i="3" s="1"/>
  <c r="I89" i="3"/>
  <c r="I57" i="3"/>
  <c r="F57" i="3"/>
  <c r="S86" i="3"/>
  <c r="H57" i="3" s="1"/>
  <c r="V86" i="3"/>
  <c r="M86" i="3"/>
  <c r="K85" i="3"/>
  <c r="J85" i="3"/>
  <c r="S85" i="3"/>
  <c r="L85" i="3"/>
  <c r="L86" i="3" s="1"/>
  <c r="E57" i="3" s="1"/>
  <c r="I85" i="3"/>
  <c r="I86" i="3" s="1"/>
  <c r="G57" i="3" s="1"/>
  <c r="F56" i="3"/>
  <c r="V82" i="3"/>
  <c r="M82" i="3"/>
  <c r="M96" i="3" s="1"/>
  <c r="K81" i="3"/>
  <c r="J81" i="3"/>
  <c r="S81" i="3"/>
  <c r="L81" i="3"/>
  <c r="I81" i="3"/>
  <c r="K80" i="3"/>
  <c r="J80" i="3"/>
  <c r="S80" i="3"/>
  <c r="L80" i="3"/>
  <c r="I80" i="3"/>
  <c r="K79" i="3"/>
  <c r="K97" i="3" s="1"/>
  <c r="J79" i="3"/>
  <c r="S79" i="3"/>
  <c r="S82" i="3" s="1"/>
  <c r="H56" i="3" s="1"/>
  <c r="L79" i="3"/>
  <c r="I79" i="3"/>
  <c r="P20" i="3"/>
  <c r="I82" i="3" l="1"/>
  <c r="G56" i="3" s="1"/>
  <c r="D8" i="1"/>
  <c r="I17" i="2" s="1"/>
  <c r="I20" i="2" s="1"/>
  <c r="F60" i="3"/>
  <c r="M97" i="3"/>
  <c r="F62" i="3" s="1"/>
  <c r="V97" i="3"/>
  <c r="I62" i="3" s="1"/>
  <c r="S97" i="3"/>
  <c r="H62" i="3" s="1"/>
  <c r="L82" i="3"/>
  <c r="E56" i="3" s="1"/>
  <c r="I56" i="3"/>
  <c r="V96" i="3"/>
  <c r="I60" i="3" s="1"/>
  <c r="S96" i="3"/>
  <c r="H60" i="3" s="1"/>
  <c r="D15" i="3"/>
  <c r="I96" i="3" l="1"/>
  <c r="G60" i="3" s="1"/>
  <c r="E15" i="3" s="1"/>
  <c r="E15" i="2" s="1"/>
  <c r="E20" i="2" s="1"/>
  <c r="L96" i="3"/>
  <c r="E60" i="3" s="1"/>
  <c r="C15" i="3" s="1"/>
  <c r="C15" i="2" s="1"/>
  <c r="E23" i="3" l="1"/>
  <c r="E24" i="2" s="1"/>
  <c r="E20" i="3"/>
  <c r="P22" i="3"/>
  <c r="I23" i="2" s="1"/>
  <c r="E21" i="3"/>
  <c r="E22" i="2" s="1"/>
  <c r="E22" i="3"/>
  <c r="E23" i="2" s="1"/>
  <c r="P21" i="3"/>
  <c r="I22" i="2" s="1"/>
  <c r="P23" i="3"/>
  <c r="I24" i="2" s="1"/>
  <c r="L97" i="3"/>
  <c r="E62" i="3" s="1"/>
  <c r="I97" i="3"/>
  <c r="B7" i="1" s="1"/>
  <c r="G62" i="3"/>
  <c r="P25" i="3" l="1"/>
  <c r="P27" i="3" s="1"/>
  <c r="I25" i="2"/>
  <c r="I27" i="2" s="1"/>
  <c r="B8" i="1"/>
  <c r="C7" i="1" l="1"/>
  <c r="H28" i="3"/>
  <c r="P28" i="3" s="1"/>
  <c r="P30" i="3" s="1"/>
  <c r="C8" i="1" l="1"/>
  <c r="G7" i="1"/>
  <c r="G8" i="1" s="1"/>
  <c r="B9" i="1" s="1"/>
  <c r="H28" i="2" s="1"/>
  <c r="I28" i="2" s="1"/>
  <c r="B10" i="1" l="1"/>
  <c r="G10" i="1" s="1"/>
  <c r="G11" i="1" s="1"/>
  <c r="G9" i="1"/>
  <c r="H29" i="2" l="1"/>
  <c r="I29" i="2" s="1"/>
  <c r="I30" i="2" s="1"/>
</calcChain>
</file>

<file path=xl/sharedStrings.xml><?xml version="1.0" encoding="utf-8"?>
<sst xmlns="http://schemas.openxmlformats.org/spreadsheetml/2006/main" count="188" uniqueCount="107">
  <si>
    <t>Rekapitulácia rozpočtu</t>
  </si>
  <si>
    <t>Stavba Oprava komunikácie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</si>
  <si>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</si>
  <si>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</si>
  <si>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</si>
  <si>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</si>
  <si>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</si>
  <si>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</si>
  <si>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</si>
  <si>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</si>
  <si>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Ostatné náklady stavby</t>
  </si>
  <si>
    <t>Cena</t>
  </si>
  <si>
    <t>Oprava komunikácie</t>
  </si>
  <si>
    <t>Krycí list rozpočtu</t>
  </si>
  <si>
    <t>Objekt Oprava komunikácie</t>
  </si>
  <si>
    <t xml:space="preserve">Miesto:  </t>
  </si>
  <si>
    <t xml:space="preserve">Ks: </t>
  </si>
  <si>
    <t xml:space="preserve">Zákazka: </t>
  </si>
  <si>
    <t xml:space="preserve">Spracoval: </t>
  </si>
  <si>
    <t xml:space="preserve">Dňa </t>
  </si>
  <si>
    <t>30. 8. 2022</t>
  </si>
  <si>
    <t>Odberateľ: Obec Nižný Hrabovec</t>
  </si>
  <si>
    <t>Projektant: Ing. Anton Pavúk</t>
  </si>
  <si>
    <t xml:space="preserve">Dodávateľ: </t>
  </si>
  <si>
    <t xml:space="preserve">IČO: </t>
  </si>
  <si>
    <t xml:space="preserve">DIČ: </t>
  </si>
  <si>
    <t xml:space="preserve">HSV </t>
  </si>
  <si>
    <t xml:space="preserve">PSV </t>
  </si>
  <si>
    <t xml:space="preserve">MONT </t>
  </si>
  <si>
    <t>OST</t>
  </si>
  <si>
    <t xml:space="preserve">VN </t>
  </si>
  <si>
    <t>Spolu</t>
  </si>
  <si>
    <t>Ostatné náklady</t>
  </si>
  <si>
    <t>Komplet. činnosť</t>
  </si>
  <si>
    <t xml:space="preserve">HZS </t>
  </si>
  <si>
    <t>Celkové náklady</t>
  </si>
  <si>
    <t>Celkové náklady bez DPH</t>
  </si>
  <si>
    <t xml:space="preserve">DPH 20% z </t>
  </si>
  <si>
    <t xml:space="preserve">DPH 0% z </t>
  </si>
  <si>
    <t>Spolu v EUR</t>
  </si>
  <si>
    <t>Zariadenie staveniska 0%</t>
  </si>
  <si>
    <t>Sťažené výrobné podmienky 0%</t>
  </si>
  <si>
    <t>Prevádzkové vplyvy 0%</t>
  </si>
  <si>
    <t>Sťažené podmienky dopravy 0%</t>
  </si>
  <si>
    <t>Horské oblasti 0%</t>
  </si>
  <si>
    <t>Mimostavenisková doprava 0%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</si>
  <si>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</si>
  <si>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</si>
  <si>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</si>
  <si>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</si>
  <si>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</si>
  <si>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</si>
  <si>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</si>
  <si>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</si>
  <si>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</si>
  <si>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30. 8. 2022</t>
  </si>
  <si>
    <t>Prehľad rozpočtových nákladov</t>
  </si>
  <si>
    <t>Práce HSV</t>
  </si>
  <si>
    <t xml:space="preserve">   SPEVNENÉ PLOCHY</t>
  </si>
  <si>
    <t xml:space="preserve">   POTRUBNÉ ROZVODY</t>
  </si>
  <si>
    <t xml:space="preserve">   OSTATNÉ PRÁCE</t>
  </si>
  <si>
    <t xml:space="preserve">   PRESUNY HMÔT</t>
  </si>
  <si>
    <t>Celkom v EUR</t>
  </si>
  <si>
    <t>Rozpočet</t>
  </si>
  <si>
    <t>Por.č.</t>
  </si>
  <si>
    <t>Kód položky</t>
  </si>
  <si>
    <t xml:space="preserve">                                             Názov</t>
  </si>
  <si>
    <t>Mj</t>
  </si>
  <si>
    <t>Množstvo</t>
  </si>
  <si>
    <t>Cena/Mj</t>
  </si>
  <si>
    <t>Cena celkom</t>
  </si>
  <si>
    <t>Hmotnosť/Mj</t>
  </si>
  <si>
    <t>Hmotnosť</t>
  </si>
  <si>
    <t>Suť</t>
  </si>
  <si>
    <t xml:space="preserve">Dátum: </t>
  </si>
  <si>
    <t>Zákazka Oprava komunikácie</t>
  </si>
  <si>
    <t>SPEVNENÉ PLOCHY</t>
  </si>
  <si>
    <t>572942111</t>
  </si>
  <si>
    <t xml:space="preserve">Vyrovnanie povrchu a rozprestrenie hmôt a zhutnením krytov asfaltovou zmesou Aco 11, hr. 40 mm   </t>
  </si>
  <si>
    <t>m2</t>
  </si>
  <si>
    <t>573211111</t>
  </si>
  <si>
    <t xml:space="preserve">Postrek asfaltový spojovací bez posypu kamenivom z asfaltu cestného v množstve od 0,5-0,7 kg/m2   </t>
  </si>
  <si>
    <t>577141122</t>
  </si>
  <si>
    <t xml:space="preserve">Betón asfaltový vrstva obrusná AC 11 O v pruhu š. do 3 m z nemodifikovaného asfaltu tr. II po zhutnení hr. 50 mm   </t>
  </si>
  <si>
    <t>POTRUBNÉ ROZVODY</t>
  </si>
  <si>
    <t>899331111</t>
  </si>
  <si>
    <t xml:space="preserve">Výšková úprava uličných vpustí zvýšením poklopu   </t>
  </si>
  <si>
    <t>ks</t>
  </si>
  <si>
    <t>OSTATNÉ PRÁCE</t>
  </si>
  <si>
    <t>938909311</t>
  </si>
  <si>
    <t xml:space="preserve">Odstránenie blata, prachu alebo hlineného nánosu, z povrchu podkladu alebo krytu bet. alebo asfalt.   </t>
  </si>
  <si>
    <t>PRESUNY HMÔT</t>
  </si>
  <si>
    <t>998225111</t>
  </si>
  <si>
    <t xml:space="preserve">Presun hmôt pre pozemnú komunikáciu a letisko s krytom asfaltovým akejkoľvek dĺžky objektu   </t>
  </si>
  <si>
    <t>t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</si>
  <si>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</si>
  <si>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</si>
  <si>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</si>
  <si>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</si>
  <si>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</si>
  <si>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>VRN</t>
  </si>
  <si>
    <t>Zariadenie staveniska</t>
  </si>
  <si>
    <t>Sťažené výrobné podmienky</t>
  </si>
  <si>
    <t>Prevádzkové vplyvy</t>
  </si>
  <si>
    <t>Sťažené podmienky dopravy</t>
  </si>
  <si>
    <t>Horské oblasti</t>
  </si>
  <si>
    <t>Mimostavenisková doprava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</si>
</sst>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 ###\ ##0.00"/>
    <numFmt numFmtId="165" formatCode="###\ ###\ ##0.0000"/>
    <numFmt numFmtId="166" formatCode="###\ ###\ ##0.000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20"/>
      <color rgb="FF000000"/>
      <name val="Arial CE"/>
      <charset val="238"/>
    </font>
    <font>
      <b/>
      <sz val="9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b/>
      <sz val="12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Arial CE"/>
      <charset val="238"/>
    </font>
    <font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sz val="8"/>
      <color rgb="FFFF0000"/>
      <name val="Arial CE"/>
      <charset val="238"/>
    </font>
    <font>
      <sz val="8"/>
      <color rgb="FFFF0000"/>
      <name val="Calibri"/>
      <family val="2"/>
      <charset val="238"/>
      <scheme val="minor"/>
    </font>
    <font>
      <sz val="8"/>
      <color rgb="FF000000"/>
      <name val="Arial CE"/>
      <charset val="238"/>
    </font>
    <font>
      <sz val="8"/>
      <color rgb="FFFFFFFF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AA"/>
        <bgColor indexed="64"/>
      </patternFill>
    </fill>
  </fills>
  <borders count="11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 style="thin">
        <color rgb="FF808080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/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000000"/>
      </bottom>
      <diagonal/>
    </border>
    <border>
      <left style="thin">
        <color rgb="FFFFFFFF"/>
      </left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000000"/>
      </bottom>
      <diagonal/>
    </border>
    <border>
      <left/>
      <right/>
      <top style="thin">
        <color rgb="FF80808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80808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80808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00000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/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/>
      <bottom/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/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/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000000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80808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36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1" xfId="0" applyFont="1" applyBorder="1"/>
    <xf numFmtId="0" fontId="5" fillId="0" borderId="1" xfId="0" applyFont="1" applyBorder="1"/>
    <xf numFmtId="0" fontId="5" fillId="0" borderId="2" xfId="0" applyFont="1" applyBorder="1"/>
    <xf numFmtId="0" fontId="1" fillId="0" borderId="2" xfId="0" applyFont="1" applyBorder="1" applyAlignment="1">
      <alignment horizontal="center"/>
    </xf>
    <xf numFmtId="9" fontId="1" fillId="0" borderId="2" xfId="0" applyNumberFormat="1" applyFont="1" applyBorder="1" applyAlignment="1">
      <alignment horizontal="center"/>
    </xf>
    <xf numFmtId="0" fontId="1" fillId="0" borderId="3" xfId="0" applyFont="1" applyBorder="1"/>
    <xf numFmtId="0" fontId="6" fillId="0" borderId="0" xfId="0" applyFont="1"/>
    <xf numFmtId="0" fontId="0" fillId="0" borderId="1" xfId="0" applyBorder="1"/>
    <xf numFmtId="0" fontId="1" fillId="3" borderId="1" xfId="0" applyFont="1" applyFill="1" applyBorder="1"/>
    <xf numFmtId="0" fontId="7" fillId="3" borderId="1" xfId="0" applyFont="1" applyFill="1" applyBorder="1"/>
    <xf numFmtId="164" fontId="1" fillId="0" borderId="1" xfId="0" applyNumberFormat="1" applyFont="1" applyBorder="1"/>
    <xf numFmtId="0" fontId="1" fillId="0" borderId="5" xfId="0" applyFont="1" applyBorder="1"/>
    <xf numFmtId="0" fontId="0" fillId="0" borderId="3" xfId="0" applyBorder="1"/>
    <xf numFmtId="0" fontId="1" fillId="0" borderId="7" xfId="0" applyFont="1" applyBorder="1"/>
    <xf numFmtId="0" fontId="0" fillId="0" borderId="7" xfId="0" applyBorder="1"/>
    <xf numFmtId="0" fontId="1" fillId="0" borderId="8" xfId="0" applyFont="1" applyBorder="1"/>
    <xf numFmtId="0" fontId="0" fillId="0" borderId="8" xfId="0" applyBorder="1"/>
    <xf numFmtId="0" fontId="1" fillId="0" borderId="9" xfId="0" applyFont="1" applyBorder="1"/>
    <xf numFmtId="0" fontId="0" fillId="0" borderId="9" xfId="0" applyBorder="1"/>
    <xf numFmtId="0" fontId="1" fillId="0" borderId="10" xfId="0" applyFont="1" applyBorder="1"/>
    <xf numFmtId="0" fontId="0" fillId="0" borderId="10" xfId="0" applyBorder="1"/>
    <xf numFmtId="0" fontId="1" fillId="0" borderId="11" xfId="0" applyFont="1" applyBorder="1"/>
    <xf numFmtId="0" fontId="0" fillId="0" borderId="11" xfId="0" applyBorder="1"/>
    <xf numFmtId="164" fontId="1" fillId="0" borderId="3" xfId="0" applyNumberFormat="1" applyFont="1" applyBorder="1"/>
    <xf numFmtId="0" fontId="1" fillId="0" borderId="12" xfId="0" applyFont="1" applyBorder="1"/>
    <xf numFmtId="0" fontId="0" fillId="0" borderId="12" xfId="0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164" fontId="6" fillId="0" borderId="15" xfId="0" applyNumberFormat="1" applyFont="1" applyBorder="1"/>
    <xf numFmtId="164" fontId="1" fillId="0" borderId="15" xfId="0" applyNumberFormat="1" applyFont="1" applyBorder="1"/>
    <xf numFmtId="164" fontId="1" fillId="0" borderId="16" xfId="0" applyNumberFormat="1" applyFont="1" applyBorder="1"/>
    <xf numFmtId="0" fontId="1" fillId="0" borderId="17" xfId="0" applyFont="1" applyBorder="1"/>
    <xf numFmtId="0" fontId="1" fillId="0" borderId="6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27" xfId="0" applyFont="1" applyBorder="1"/>
    <xf numFmtId="0" fontId="1" fillId="0" borderId="29" xfId="0" applyFont="1" applyBorder="1"/>
    <xf numFmtId="0" fontId="10" fillId="0" borderId="21" xfId="0" applyFont="1" applyBorder="1"/>
    <xf numFmtId="0" fontId="6" fillId="0" borderId="11" xfId="0" applyFont="1" applyBorder="1"/>
    <xf numFmtId="0" fontId="6" fillId="0" borderId="21" xfId="0" applyFont="1" applyBorder="1"/>
    <xf numFmtId="0" fontId="1" fillId="0" borderId="32" xfId="0" applyFont="1" applyBorder="1"/>
    <xf numFmtId="0" fontId="1" fillId="0" borderId="15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6" fillId="0" borderId="31" xfId="0" applyFont="1" applyBorder="1"/>
    <xf numFmtId="0" fontId="6" fillId="0" borderId="12" xfId="0" applyFont="1" applyBorder="1"/>
    <xf numFmtId="164" fontId="1" fillId="0" borderId="32" xfId="0" applyNumberFormat="1" applyFont="1" applyBorder="1"/>
    <xf numFmtId="0" fontId="6" fillId="0" borderId="33" xfId="0" applyFont="1" applyBorder="1"/>
    <xf numFmtId="0" fontId="13" fillId="0" borderId="0" xfId="0" applyFont="1"/>
    <xf numFmtId="0" fontId="6" fillId="0" borderId="28" xfId="0" applyFont="1" applyBorder="1"/>
    <xf numFmtId="0" fontId="6" fillId="0" borderId="44" xfId="0" applyFont="1" applyBorder="1"/>
    <xf numFmtId="0" fontId="6" fillId="0" borderId="45" xfId="0" applyFont="1" applyBorder="1"/>
    <xf numFmtId="164" fontId="1" fillId="0" borderId="46" xfId="0" applyNumberFormat="1" applyFont="1" applyBorder="1"/>
    <xf numFmtId="164" fontId="6" fillId="0" borderId="48" xfId="0" applyNumberFormat="1" applyFont="1" applyBorder="1"/>
    <xf numFmtId="164" fontId="6" fillId="0" borderId="49" xfId="0" applyNumberFormat="1" applyFont="1" applyBorder="1"/>
    <xf numFmtId="164" fontId="6" fillId="0" borderId="50" xfId="0" applyNumberFormat="1" applyFont="1" applyBorder="1"/>
    <xf numFmtId="0" fontId="6" fillId="0" borderId="47" xfId="0" applyFont="1" applyBorder="1"/>
    <xf numFmtId="0" fontId="6" fillId="0" borderId="51" xfId="0" applyFont="1" applyBorder="1"/>
    <xf numFmtId="164" fontId="6" fillId="0" borderId="52" xfId="0" applyNumberFormat="1" applyFont="1" applyBorder="1"/>
    <xf numFmtId="164" fontId="6" fillId="0" borderId="53" xfId="0" applyNumberFormat="1" applyFont="1" applyBorder="1"/>
    <xf numFmtId="164" fontId="6" fillId="0" borderId="54" xfId="0" applyNumberFormat="1" applyFont="1" applyBorder="1"/>
    <xf numFmtId="0" fontId="6" fillId="0" borderId="29" xfId="0" applyFont="1" applyBorder="1"/>
    <xf numFmtId="164" fontId="6" fillId="0" borderId="0" xfId="0" applyNumberFormat="1" applyFont="1"/>
    <xf numFmtId="164" fontId="6" fillId="0" borderId="55" xfId="0" applyNumberFormat="1" applyFont="1" applyBorder="1"/>
    <xf numFmtId="164" fontId="6" fillId="0" borderId="43" xfId="0" applyNumberFormat="1" applyFont="1" applyBorder="1"/>
    <xf numFmtId="164" fontId="6" fillId="0" borderId="56" xfId="0" applyNumberFormat="1" applyFont="1" applyBorder="1"/>
    <xf numFmtId="164" fontId="1" fillId="0" borderId="56" xfId="0" applyNumberFormat="1" applyFont="1" applyBorder="1"/>
    <xf numFmtId="0" fontId="1" fillId="0" borderId="57" xfId="0" applyFont="1" applyBorder="1"/>
    <xf numFmtId="0" fontId="6" fillId="0" borderId="59" xfId="0" applyFont="1" applyBorder="1"/>
    <xf numFmtId="0" fontId="0" fillId="0" borderId="56" xfId="0" applyBorder="1"/>
    <xf numFmtId="0" fontId="0" fillId="0" borderId="41" xfId="0" applyBorder="1"/>
    <xf numFmtId="0" fontId="0" fillId="0" borderId="43" xfId="0" applyBorder="1"/>
    <xf numFmtId="0" fontId="0" fillId="0" borderId="42" xfId="0" applyBorder="1"/>
    <xf numFmtId="0" fontId="0" fillId="0" borderId="15" xfId="0" applyBorder="1"/>
    <xf numFmtId="0" fontId="0" fillId="0" borderId="16" xfId="0" applyBorder="1"/>
    <xf numFmtId="0" fontId="0" fillId="0" borderId="32" xfId="0" applyBorder="1"/>
    <xf numFmtId="0" fontId="0" fillId="0" borderId="14" xfId="0" applyBorder="1"/>
    <xf numFmtId="0" fontId="11" fillId="0" borderId="21" xfId="0" applyFont="1" applyBorder="1"/>
    <xf numFmtId="164" fontId="0" fillId="0" borderId="21" xfId="0" applyNumberFormat="1" applyBorder="1"/>
    <xf numFmtId="164" fontId="11" fillId="0" borderId="21" xfId="0" applyNumberFormat="1" applyFont="1" applyBorder="1"/>
    <xf numFmtId="164" fontId="12" fillId="0" borderId="21" xfId="0" applyNumberFormat="1" applyFont="1" applyBorder="1"/>
    <xf numFmtId="0" fontId="0" fillId="0" borderId="21" xfId="0" applyBorder="1"/>
    <xf numFmtId="0" fontId="0" fillId="0" borderId="22" xfId="0" applyBorder="1"/>
    <xf numFmtId="164" fontId="11" fillId="0" borderId="31" xfId="0" applyNumberFormat="1" applyFont="1" applyBorder="1"/>
    <xf numFmtId="0" fontId="11" fillId="0" borderId="20" xfId="0" applyFont="1" applyBorder="1"/>
    <xf numFmtId="0" fontId="0" fillId="0" borderId="62" xfId="0" applyBorder="1"/>
    <xf numFmtId="164" fontId="1" fillId="0" borderId="43" xfId="0" applyNumberFormat="1" applyFont="1" applyBorder="1"/>
    <xf numFmtId="164" fontId="6" fillId="0" borderId="51" xfId="0" applyNumberFormat="1" applyFont="1" applyBorder="1"/>
    <xf numFmtId="164" fontId="6" fillId="0" borderId="47" xfId="0" applyNumberFormat="1" applyFont="1" applyBorder="1"/>
    <xf numFmtId="164" fontId="6" fillId="0" borderId="29" xfId="0" applyNumberFormat="1" applyFont="1" applyBorder="1"/>
    <xf numFmtId="164" fontId="1" fillId="0" borderId="64" xfId="0" applyNumberFormat="1" applyFont="1" applyBorder="1"/>
    <xf numFmtId="164" fontId="5" fillId="0" borderId="65" xfId="0" applyNumberFormat="1" applyFont="1" applyBorder="1"/>
    <xf numFmtId="0" fontId="1" fillId="0" borderId="68" xfId="0" applyFont="1" applyBorder="1"/>
    <xf numFmtId="164" fontId="1" fillId="0" borderId="69" xfId="0" applyNumberFormat="1" applyFont="1" applyBorder="1"/>
    <xf numFmtId="164" fontId="1" fillId="0" borderId="8" xfId="0" applyNumberFormat="1" applyFont="1" applyBorder="1"/>
    <xf numFmtId="164" fontId="1" fillId="0" borderId="70" xfId="0" applyNumberFormat="1" applyFont="1" applyBorder="1"/>
    <xf numFmtId="0" fontId="1" fillId="0" borderId="77" xfId="0" applyFont="1" applyBorder="1"/>
    <xf numFmtId="164" fontId="1" fillId="0" borderId="78" xfId="0" applyNumberFormat="1" applyFont="1" applyBorder="1"/>
    <xf numFmtId="0" fontId="1" fillId="0" borderId="18" xfId="0" applyFont="1" applyBorder="1"/>
    <xf numFmtId="0" fontId="1" fillId="0" borderId="79" xfId="0" applyFont="1" applyBorder="1"/>
    <xf numFmtId="0" fontId="1" fillId="0" borderId="69" xfId="0" applyFont="1" applyBorder="1"/>
    <xf numFmtId="164" fontId="2" fillId="0" borderId="14" xfId="0" applyNumberFormat="1" applyFont="1" applyBorder="1"/>
    <xf numFmtId="0" fontId="6" fillId="0" borderId="9" xfId="0" applyFont="1" applyBorder="1"/>
    <xf numFmtId="164" fontId="12" fillId="0" borderId="20" xfId="0" applyNumberFormat="1" applyFont="1" applyBorder="1"/>
    <xf numFmtId="0" fontId="6" fillId="0" borderId="87" xfId="0" applyFont="1" applyBorder="1"/>
    <xf numFmtId="164" fontId="1" fillId="0" borderId="88" xfId="0" applyNumberFormat="1" applyFont="1" applyBorder="1"/>
    <xf numFmtId="0" fontId="1" fillId="0" borderId="89" xfId="0" applyFont="1" applyBorder="1"/>
    <xf numFmtId="0" fontId="1" fillId="0" borderId="90" xfId="0" applyFont="1" applyBorder="1"/>
    <xf numFmtId="0" fontId="1" fillId="0" borderId="91" xfId="0" applyFont="1" applyBorder="1"/>
    <xf numFmtId="0" fontId="6" fillId="0" borderId="68" xfId="0" applyFont="1" applyBorder="1"/>
    <xf numFmtId="0" fontId="6" fillId="0" borderId="7" xfId="0" applyFont="1" applyBorder="1"/>
    <xf numFmtId="0" fontId="0" fillId="3" borderId="3" xfId="0" applyFill="1" applyBorder="1"/>
    <xf numFmtId="0" fontId="1" fillId="0" borderId="93" xfId="0" applyFont="1" applyBorder="1"/>
    <xf numFmtId="0" fontId="0" fillId="0" borderId="94" xfId="0" applyBorder="1"/>
    <xf numFmtId="0" fontId="13" fillId="0" borderId="94" xfId="0" applyFont="1" applyBorder="1"/>
    <xf numFmtId="0" fontId="0" fillId="0" borderId="95" xfId="0" applyBorder="1"/>
    <xf numFmtId="0" fontId="0" fillId="0" borderId="96" xfId="0" applyBorder="1"/>
    <xf numFmtId="0" fontId="0" fillId="0" borderId="97" xfId="0" applyBorder="1"/>
    <xf numFmtId="0" fontId="0" fillId="0" borderId="98" xfId="0" applyBorder="1"/>
    <xf numFmtId="0" fontId="0" fillId="0" borderId="99" xfId="0" applyBorder="1"/>
    <xf numFmtId="0" fontId="0" fillId="0" borderId="100" xfId="0" applyBorder="1"/>
    <xf numFmtId="0" fontId="1" fillId="0" borderId="101" xfId="0" applyFont="1" applyBorder="1"/>
    <xf numFmtId="0" fontId="1" fillId="0" borderId="4" xfId="0" applyFont="1" applyBorder="1"/>
    <xf numFmtId="0" fontId="0" fillId="0" borderId="4" xfId="0" applyBorder="1"/>
    <xf numFmtId="0" fontId="0" fillId="0" borderId="102" xfId="0" applyBorder="1"/>
    <xf numFmtId="0" fontId="0" fillId="2" borderId="0" xfId="0" applyFill="1"/>
    <xf numFmtId="0" fontId="1" fillId="0" borderId="87" xfId="0" applyFont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5" xfId="0" applyBorder="1"/>
    <xf numFmtId="164" fontId="1" fillId="0" borderId="87" xfId="0" applyNumberFormat="1" applyFont="1" applyBorder="1"/>
    <xf numFmtId="164" fontId="1" fillId="0" borderId="0" xfId="0" applyNumberFormat="1" applyFont="1"/>
    <xf numFmtId="165" fontId="1" fillId="0" borderId="0" xfId="0" applyNumberFormat="1" applyFont="1"/>
    <xf numFmtId="164" fontId="6" fillId="0" borderId="87" xfId="0" applyNumberFormat="1" applyFont="1" applyBorder="1"/>
    <xf numFmtId="165" fontId="6" fillId="0" borderId="87" xfId="0" applyNumberFormat="1" applyFont="1" applyBorder="1"/>
    <xf numFmtId="0" fontId="11" fillId="0" borderId="87" xfId="0" applyFont="1" applyBorder="1"/>
    <xf numFmtId="0" fontId="11" fillId="0" borderId="0" xfId="0" applyFont="1"/>
    <xf numFmtId="165" fontId="6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0" fontId="14" fillId="0" borderId="0" xfId="0" applyFont="1"/>
    <xf numFmtId="0" fontId="16" fillId="0" borderId="0" xfId="0" applyFont="1"/>
    <xf numFmtId="164" fontId="14" fillId="0" borderId="67" xfId="0" applyNumberFormat="1" applyFont="1" applyBorder="1"/>
    <xf numFmtId="165" fontId="14" fillId="0" borderId="67" xfId="0" applyNumberFormat="1" applyFont="1" applyBorder="1"/>
    <xf numFmtId="165" fontId="15" fillId="0" borderId="67" xfId="0" applyNumberFormat="1" applyFont="1" applyBorder="1"/>
    <xf numFmtId="0" fontId="16" fillId="0" borderId="67" xfId="0" applyFont="1" applyBorder="1"/>
    <xf numFmtId="0" fontId="0" fillId="2" borderId="105" xfId="0" applyFill="1" applyBorder="1"/>
    <xf numFmtId="0" fontId="11" fillId="0" borderId="106" xfId="0" applyFont="1" applyBorder="1"/>
    <xf numFmtId="0" fontId="11" fillId="0" borderId="105" xfId="0" applyFont="1" applyBorder="1"/>
    <xf numFmtId="0" fontId="0" fillId="0" borderId="105" xfId="0" applyBorder="1"/>
    <xf numFmtId="0" fontId="16" fillId="0" borderId="107" xfId="0" applyFont="1" applyBorder="1"/>
    <xf numFmtId="165" fontId="1" fillId="0" borderId="1" xfId="0" applyNumberFormat="1" applyFont="1" applyBorder="1"/>
    <xf numFmtId="165" fontId="1" fillId="0" borderId="3" xfId="0" applyNumberFormat="1" applyFont="1" applyBorder="1"/>
    <xf numFmtId="164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4" fontId="1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vertical="center"/>
    </xf>
    <xf numFmtId="166" fontId="1" fillId="0" borderId="0" xfId="0" applyNumberFormat="1" applyFont="1"/>
    <xf numFmtId="164" fontId="1" fillId="0" borderId="7" xfId="0" applyNumberFormat="1" applyFont="1" applyBorder="1" applyAlignment="1">
      <alignment wrapText="1"/>
    </xf>
    <xf numFmtId="165" fontId="5" fillId="0" borderId="7" xfId="0" applyNumberFormat="1" applyFont="1" applyBorder="1" applyAlignment="1">
      <alignment wrapText="1"/>
    </xf>
    <xf numFmtId="165" fontId="1" fillId="0" borderId="8" xfId="0" applyNumberFormat="1" applyFont="1" applyBorder="1"/>
    <xf numFmtId="49" fontId="6" fillId="0" borderId="87" xfId="0" applyNumberFormat="1" applyFont="1" applyBorder="1"/>
    <xf numFmtId="166" fontId="6" fillId="0" borderId="87" xfId="0" applyNumberFormat="1" applyFont="1" applyBorder="1"/>
    <xf numFmtId="166" fontId="6" fillId="0" borderId="0" xfId="0" applyNumberFormat="1" applyFont="1"/>
    <xf numFmtId="0" fontId="5" fillId="0" borderId="0" xfId="0" applyFont="1" applyAlignment="1">
      <alignment horizontal="left"/>
    </xf>
    <xf numFmtId="0" fontId="17" fillId="0" borderId="0" xfId="0" applyFont="1" applyAlignment="1">
      <alignment wrapText="1"/>
    </xf>
    <xf numFmtId="164" fontId="17" fillId="0" borderId="0" xfId="0" applyNumberFormat="1" applyFont="1" applyAlignment="1">
      <alignment wrapText="1"/>
    </xf>
    <xf numFmtId="166" fontId="17" fillId="0" borderId="0" xfId="0" applyNumberFormat="1" applyFont="1" applyAlignment="1">
      <alignment wrapText="1"/>
    </xf>
    <xf numFmtId="165" fontId="17" fillId="0" borderId="0" xfId="0" applyNumberFormat="1" applyFont="1" applyAlignment="1">
      <alignment wrapText="1"/>
    </xf>
    <xf numFmtId="165" fontId="17" fillId="0" borderId="0" xfId="0" applyNumberFormat="1" applyFont="1"/>
    <xf numFmtId="0" fontId="17" fillId="0" borderId="0" xfId="0" applyFont="1"/>
    <xf numFmtId="0" fontId="6" fillId="0" borderId="0" xfId="0" applyFont="1" applyAlignment="1">
      <alignment horizontal="center" wrapText="1"/>
    </xf>
    <xf numFmtId="49" fontId="17" fillId="0" borderId="0" xfId="0" applyNumberFormat="1" applyFont="1" applyAlignment="1">
      <alignment horizontal="left" wrapText="1"/>
    </xf>
    <xf numFmtId="166" fontId="17" fillId="0" borderId="0" xfId="0" applyNumberFormat="1" applyFont="1"/>
    <xf numFmtId="166" fontId="5" fillId="0" borderId="0" xfId="0" applyNumberFormat="1" applyFont="1"/>
    <xf numFmtId="0" fontId="14" fillId="0" borderId="109" xfId="0" applyFont="1" applyBorder="1"/>
    <xf numFmtId="166" fontId="14" fillId="0" borderId="109" xfId="0" applyNumberFormat="1" applyFont="1" applyBorder="1"/>
    <xf numFmtId="164" fontId="14" fillId="0" borderId="109" xfId="0" applyNumberFormat="1" applyFont="1" applyBorder="1"/>
    <xf numFmtId="0" fontId="6" fillId="0" borderId="106" xfId="0" applyFont="1" applyBorder="1"/>
    <xf numFmtId="0" fontId="6" fillId="0" borderId="105" xfId="0" applyFont="1" applyBorder="1"/>
    <xf numFmtId="166" fontId="17" fillId="0" borderId="105" xfId="0" applyNumberFormat="1" applyFont="1" applyBorder="1"/>
    <xf numFmtId="0" fontId="5" fillId="0" borderId="105" xfId="0" applyFont="1" applyBorder="1"/>
    <xf numFmtId="0" fontId="1" fillId="0" borderId="105" xfId="0" applyFont="1" applyBorder="1"/>
    <xf numFmtId="0" fontId="14" fillId="0" borderId="110" xfId="0" applyFont="1" applyBorder="1"/>
    <xf numFmtId="0" fontId="1" fillId="0" borderId="5" xfId="0" applyFont="1" applyBorder="1" applyAlignment="1">
      <alignment wrapText="1"/>
    </xf>
    <xf numFmtId="0" fontId="0" fillId="0" borderId="24" xfId="0" applyBorder="1"/>
    <xf numFmtId="0" fontId="0" fillId="0" borderId="19" xfId="0" applyBorder="1"/>
    <xf numFmtId="0" fontId="0" fillId="0" borderId="23" xfId="0" applyBorder="1"/>
    <xf numFmtId="0" fontId="4" fillId="0" borderId="24" xfId="0" applyFont="1" applyBorder="1"/>
    <xf numFmtId="0" fontId="1" fillId="0" borderId="44" xfId="0" applyFont="1" applyBorder="1"/>
    <xf numFmtId="0" fontId="4" fillId="0" borderId="24" xfId="0" applyFont="1" applyBorder="1" applyAlignment="1">
      <alignment vertical="center"/>
    </xf>
    <xf numFmtId="0" fontId="5" fillId="2" borderId="44" xfId="0" applyFont="1" applyFill="1" applyBorder="1" applyAlignment="1">
      <alignment horizontal="center"/>
    </xf>
    <xf numFmtId="0" fontId="17" fillId="0" borderId="44" xfId="0" applyFont="1" applyBorder="1" applyAlignment="1">
      <alignment wrapText="1"/>
    </xf>
    <xf numFmtId="0" fontId="14" fillId="0" borderId="112" xfId="0" applyFont="1" applyBorder="1"/>
    <xf numFmtId="0" fontId="13" fillId="0" borderId="1" xfId="0" applyFont="1" applyBorder="1"/>
    <xf numFmtId="0" fontId="18" fillId="0" borderId="0" xfId="0" applyFont="1"/>
    <xf numFmtId="164" fontId="6" fillId="0" borderId="14" xfId="0" applyNumberFormat="1" applyFont="1" applyBorder="1"/>
    <xf numFmtId="164" fontId="5" fillId="0" borderId="1" xfId="0" applyNumberFormat="1" applyFont="1" applyBorder="1"/>
    <xf numFmtId="164" fontId="5" fillId="0" borderId="49" xfId="0" applyNumberFormat="1" applyFont="1" applyBorder="1"/>
    <xf numFmtId="0" fontId="5" fillId="0" borderId="7" xfId="0" applyFont="1" applyBorder="1"/>
    <xf numFmtId="164" fontId="5" fillId="0" borderId="7" xfId="0" applyNumberFormat="1" applyFont="1" applyBorder="1"/>
    <xf numFmtId="0" fontId="5" fillId="0" borderId="8" xfId="0" applyFont="1" applyBorder="1"/>
    <xf numFmtId="164" fontId="5" fillId="0" borderId="8" xfId="0" applyNumberFormat="1" applyFont="1" applyBorder="1"/>
    <xf numFmtId="0" fontId="14" fillId="0" borderId="1" xfId="0" applyFont="1" applyBorder="1"/>
    <xf numFmtId="164" fontId="14" fillId="0" borderId="1" xfId="0" applyNumberFormat="1" applyFont="1" applyBorder="1"/>
    <xf numFmtId="0" fontId="1" fillId="0" borderId="55" xfId="0" applyFont="1" applyBorder="1"/>
    <xf numFmtId="164" fontId="1" fillId="0" borderId="55" xfId="0" applyNumberFormat="1" applyFont="1" applyBorder="1"/>
    <xf numFmtId="164" fontId="1" fillId="0" borderId="29" xfId="0" applyNumberFormat="1" applyFont="1" applyBorder="1"/>
    <xf numFmtId="0" fontId="1" fillId="0" borderId="59" xfId="0" applyFont="1" applyBorder="1"/>
    <xf numFmtId="0" fontId="1" fillId="0" borderId="45" xfId="0" applyFont="1" applyBorder="1"/>
    <xf numFmtId="0" fontId="10" fillId="0" borderId="45" xfId="0" applyFont="1" applyBorder="1"/>
    <xf numFmtId="0" fontId="6" fillId="0" borderId="55" xfId="0" applyFont="1" applyBorder="1"/>
    <xf numFmtId="0" fontId="1" fillId="0" borderId="55" xfId="0" applyFont="1" applyBorder="1" applyAlignment="1">
      <alignment wrapText="1"/>
    </xf>
    <xf numFmtId="164" fontId="1" fillId="0" borderId="63" xfId="0" applyNumberFormat="1" applyFont="1" applyBorder="1"/>
    <xf numFmtId="164" fontId="6" fillId="0" borderId="44" xfId="0" applyNumberFormat="1" applyFont="1" applyBorder="1"/>
    <xf numFmtId="164" fontId="6" fillId="0" borderId="45" xfId="0" applyNumberFormat="1" applyFont="1" applyBorder="1"/>
    <xf numFmtId="164" fontId="5" fillId="0" borderId="28" xfId="0" applyNumberFormat="1" applyFont="1" applyBorder="1"/>
    <xf numFmtId="164" fontId="1" fillId="0" borderId="44" xfId="0" applyNumberFormat="1" applyFont="1" applyBorder="1"/>
    <xf numFmtId="164" fontId="5" fillId="0" borderId="45" xfId="0" applyNumberFormat="1" applyFont="1" applyBorder="1"/>
    <xf numFmtId="164" fontId="6" fillId="0" borderId="28" xfId="0" applyNumberFormat="1" applyFont="1" applyBorder="1"/>
    <xf numFmtId="164" fontId="5" fillId="0" borderId="93" xfId="0" applyNumberFormat="1" applyFont="1" applyBorder="1"/>
    <xf numFmtId="0" fontId="1" fillId="0" borderId="66" xfId="0" applyFont="1" applyBorder="1"/>
    <xf numFmtId="0" fontId="1" fillId="0" borderId="67" xfId="0" applyFont="1" applyBorder="1"/>
    <xf numFmtId="0" fontId="1" fillId="0" borderId="113" xfId="0" applyFont="1" applyBorder="1"/>
    <xf numFmtId="0" fontId="1" fillId="0" borderId="113" xfId="0" applyFont="1" applyBorder="1" applyAlignment="1">
      <alignment wrapText="1"/>
    </xf>
    <xf numFmtId="0" fontId="1" fillId="0" borderId="106" xfId="0" applyFont="1" applyBorder="1"/>
    <xf numFmtId="0" fontId="1" fillId="0" borderId="107" xfId="0" applyFont="1" applyBorder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6" fillId="0" borderId="77" xfId="0" applyFont="1" applyBorder="1"/>
    <xf numFmtId="0" fontId="1" fillId="0" borderId="77" xfId="0" applyFont="1" applyBorder="1"/>
    <xf numFmtId="0" fontId="6" fillId="0" borderId="73" xfId="0" applyFont="1" applyBorder="1"/>
    <xf numFmtId="164" fontId="1" fillId="0" borderId="73" xfId="0" applyNumberFormat="1" applyFont="1" applyBorder="1"/>
    <xf numFmtId="0" fontId="6" fillId="0" borderId="76" xfId="0" applyFont="1" applyBorder="1"/>
    <xf numFmtId="164" fontId="1" fillId="0" borderId="76" xfId="0" applyNumberFormat="1" applyFont="1" applyBorder="1"/>
    <xf numFmtId="0" fontId="1" fillId="0" borderId="79" xfId="0" applyFont="1" applyBorder="1"/>
    <xf numFmtId="0" fontId="6" fillId="0" borderId="2" xfId="0" applyFont="1" applyBorder="1"/>
    <xf numFmtId="0" fontId="1" fillId="0" borderId="74" xfId="0" applyFont="1" applyBorder="1"/>
    <xf numFmtId="0" fontId="6" fillId="0" borderId="50" xfId="0" applyFont="1" applyBorder="1"/>
    <xf numFmtId="0" fontId="1" fillId="0" borderId="76" xfId="0" applyFont="1" applyBorder="1"/>
    <xf numFmtId="0" fontId="6" fillId="0" borderId="0" xfId="0" applyFont="1"/>
    <xf numFmtId="0" fontId="1" fillId="0" borderId="78" xfId="0" applyFont="1" applyBorder="1"/>
    <xf numFmtId="0" fontId="1" fillId="0" borderId="38" xfId="0" applyFont="1" applyBorder="1"/>
    <xf numFmtId="0" fontId="6" fillId="0" borderId="37" xfId="0" applyFont="1" applyBorder="1"/>
    <xf numFmtId="0" fontId="1" fillId="0" borderId="73" xfId="0" applyFont="1" applyBorder="1"/>
    <xf numFmtId="0" fontId="6" fillId="0" borderId="81" xfId="0" applyFont="1" applyBorder="1"/>
    <xf numFmtId="0" fontId="1" fillId="0" borderId="80" xfId="0" applyFont="1" applyBorder="1"/>
    <xf numFmtId="0" fontId="1" fillId="0" borderId="39" xfId="0" applyFont="1" applyBorder="1"/>
    <xf numFmtId="0" fontId="1" fillId="0" borderId="82" xfId="0" applyFont="1" applyBorder="1"/>
    <xf numFmtId="0" fontId="1" fillId="0" borderId="75" xfId="0" applyFont="1" applyBorder="1"/>
    <xf numFmtId="0" fontId="3" fillId="0" borderId="112" xfId="0" applyFont="1" applyBorder="1" applyAlignment="1">
      <alignment horizontal="center" vertical="center"/>
    </xf>
    <xf numFmtId="0" fontId="9" fillId="0" borderId="109" xfId="0" applyFont="1" applyBorder="1" applyAlignment="1">
      <alignment horizontal="center" vertical="center"/>
    </xf>
    <xf numFmtId="0" fontId="1" fillId="0" borderId="110" xfId="0" applyFont="1" applyBorder="1" applyAlignment="1">
      <alignment horizontal="center" vertical="center"/>
    </xf>
    <xf numFmtId="0" fontId="4" fillId="0" borderId="28" xfId="0" applyFont="1" applyBorder="1"/>
    <xf numFmtId="0" fontId="4" fillId="0" borderId="29" xfId="0" applyFont="1" applyBorder="1"/>
    <xf numFmtId="0" fontId="1" fillId="0" borderId="29" xfId="0" applyFont="1" applyBorder="1"/>
    <xf numFmtId="0" fontId="1" fillId="0" borderId="93" xfId="0" applyFont="1" applyBorder="1"/>
    <xf numFmtId="0" fontId="6" fillId="0" borderId="34" xfId="0" applyFont="1" applyBorder="1" applyAlignment="1">
      <alignment wrapText="1"/>
    </xf>
    <xf numFmtId="0" fontId="1" fillId="0" borderId="35" xfId="0" applyFont="1" applyBorder="1" applyAlignment="1">
      <alignment wrapText="1"/>
    </xf>
    <xf numFmtId="0" fontId="6" fillId="0" borderId="59" xfId="0" applyFont="1" applyBorder="1"/>
    <xf numFmtId="0" fontId="5" fillId="0" borderId="0" xfId="0" applyFont="1" applyAlignment="1">
      <alignment horizontal="left"/>
    </xf>
    <xf numFmtId="0" fontId="17" fillId="0" borderId="0" xfId="0" applyFont="1" applyAlignment="1">
      <alignment wrapText="1"/>
    </xf>
    <xf numFmtId="0" fontId="5" fillId="0" borderId="0" xfId="0" applyFont="1"/>
    <xf numFmtId="0" fontId="14" fillId="0" borderId="109" xfId="0" applyFont="1" applyBorder="1"/>
    <xf numFmtId="0" fontId="5" fillId="0" borderId="87" xfId="0" applyFont="1" applyBorder="1"/>
    <xf numFmtId="0" fontId="14" fillId="0" borderId="66" xfId="0" applyFont="1" applyBorder="1"/>
    <xf numFmtId="0" fontId="14" fillId="0" borderId="67" xfId="0" applyFont="1" applyBorder="1"/>
    <xf numFmtId="0" fontId="3" fillId="0" borderId="59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8" fillId="3" borderId="5" xfId="1" applyFill="1" applyBorder="1" applyAlignment="1">
      <alignment horizontal="center" vertical="center"/>
    </xf>
    <xf numFmtId="0" fontId="8" fillId="3" borderId="6" xfId="1" applyFill="1" applyBorder="1" applyAlignment="1">
      <alignment horizontal="center" vertical="center"/>
    </xf>
    <xf numFmtId="0" fontId="5" fillId="0" borderId="60" xfId="0" applyFont="1" applyBorder="1" applyAlignment="1">
      <alignment wrapText="1"/>
    </xf>
    <xf numFmtId="0" fontId="1" fillId="0" borderId="108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5" fillId="0" borderId="111" xfId="0" applyFont="1" applyBorder="1" applyAlignment="1">
      <alignment wrapText="1"/>
    </xf>
    <xf numFmtId="0" fontId="1" fillId="0" borderId="103" xfId="0" applyFont="1" applyBorder="1" applyAlignment="1">
      <alignment wrapText="1"/>
    </xf>
    <xf numFmtId="0" fontId="1" fillId="0" borderId="6" xfId="0" applyFont="1" applyBorder="1" applyAlignment="1">
      <alignment wrapText="1"/>
    </xf>
    <xf numFmtId="165" fontId="5" fillId="0" borderId="57" xfId="0" applyNumberFormat="1" applyFont="1" applyBorder="1" applyAlignment="1">
      <alignment wrapText="1"/>
    </xf>
    <xf numFmtId="165" fontId="5" fillId="0" borderId="108" xfId="0" applyNumberFormat="1" applyFont="1" applyBorder="1" applyAlignment="1">
      <alignment wrapText="1"/>
    </xf>
    <xf numFmtId="165" fontId="5" fillId="0" borderId="17" xfId="0" applyNumberFormat="1" applyFont="1" applyBorder="1" applyAlignment="1">
      <alignment wrapText="1"/>
    </xf>
    <xf numFmtId="0" fontId="5" fillId="0" borderId="59" xfId="0" applyFont="1" applyBorder="1"/>
    <xf numFmtId="0" fontId="6" fillId="0" borderId="44" xfId="0" applyFont="1" applyBorder="1"/>
    <xf numFmtId="0" fontId="5" fillId="0" borderId="44" xfId="0" applyFont="1" applyBorder="1"/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3" fillId="0" borderId="61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104" xfId="0" applyFont="1" applyBorder="1" applyAlignment="1">
      <alignment horizontal="center" vertical="center"/>
    </xf>
    <xf numFmtId="0" fontId="5" fillId="0" borderId="5" xfId="0" applyFont="1" applyBorder="1" applyAlignment="1">
      <alignment wrapText="1"/>
    </xf>
    <xf numFmtId="0" fontId="4" fillId="0" borderId="111" xfId="0" applyFont="1" applyBorder="1" applyAlignment="1">
      <alignment wrapText="1"/>
    </xf>
    <xf numFmtId="0" fontId="4" fillId="0" borderId="103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6" fillId="0" borderId="72" xfId="0" applyFont="1" applyBorder="1"/>
    <xf numFmtId="0" fontId="1" fillId="0" borderId="83" xfId="0" applyFont="1" applyBorder="1"/>
    <xf numFmtId="0" fontId="1" fillId="0" borderId="36" xfId="0" applyFont="1" applyBorder="1"/>
    <xf numFmtId="0" fontId="1" fillId="0" borderId="84" xfId="0" applyFont="1" applyBorder="1"/>
    <xf numFmtId="0" fontId="1" fillId="0" borderId="16" xfId="0" applyFont="1" applyBorder="1"/>
    <xf numFmtId="0" fontId="6" fillId="0" borderId="86" xfId="0" applyFont="1" applyBorder="1"/>
    <xf numFmtId="0" fontId="1" fillId="0" borderId="27" xfId="0" applyFont="1" applyBorder="1"/>
    <xf numFmtId="0" fontId="6" fillId="0" borderId="78" xfId="0" applyFont="1" applyBorder="1"/>
    <xf numFmtId="164" fontId="1" fillId="0" borderId="78" xfId="0" applyNumberFormat="1" applyFont="1" applyBorder="1"/>
    <xf numFmtId="0" fontId="6" fillId="0" borderId="79" xfId="0" applyFont="1" applyBorder="1"/>
    <xf numFmtId="164" fontId="1" fillId="0" borderId="79" xfId="0" applyNumberFormat="1" applyFont="1" applyBorder="1"/>
    <xf numFmtId="0" fontId="6" fillId="0" borderId="87" xfId="0" applyFont="1" applyBorder="1"/>
    <xf numFmtId="164" fontId="1" fillId="0" borderId="85" xfId="0" applyNumberFormat="1" applyFont="1" applyBorder="1"/>
    <xf numFmtId="0" fontId="1" fillId="0" borderId="58" xfId="0" applyFont="1" applyBorder="1"/>
    <xf numFmtId="0" fontId="1" fillId="0" borderId="40" xfId="0" applyFont="1" applyBorder="1"/>
    <xf numFmtId="0" fontId="1" fillId="0" borderId="30" xfId="0" applyFont="1" applyBorder="1"/>
    <xf numFmtId="0" fontId="1" fillId="0" borderId="49" xfId="0" applyFont="1" applyBorder="1"/>
    <xf numFmtId="0" fontId="1" fillId="0" borderId="36" xfId="0" applyFont="1" applyBorder="1" applyAlignment="1">
      <alignment wrapText="1"/>
    </xf>
    <xf numFmtId="0" fontId="6" fillId="0" borderId="38" xfId="0" applyFont="1" applyBorder="1"/>
    <xf numFmtId="0" fontId="8" fillId="3" borderId="18" xfId="1" applyFill="1" applyBorder="1" applyAlignment="1">
      <alignment horizontal="center" vertical="center"/>
    </xf>
    <xf numFmtId="0" fontId="8" fillId="3" borderId="5" xfId="1" applyFill="1" applyBorder="1" applyAlignment="1">
      <alignment horizontal="left" vertical="center"/>
    </xf>
    <xf numFmtId="0" fontId="8" fillId="3" borderId="6" xfId="1" applyFill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92" xfId="0" applyFont="1" applyBorder="1" applyAlignment="1">
      <alignment horizontal="center" vertical="center"/>
    </xf>
    <xf numFmtId="0" fontId="6" fillId="0" borderId="28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1" fillId="0" borderId="30" xfId="0" applyFont="1" applyBorder="1" applyAlignment="1">
      <alignment wrapText="1"/>
    </xf>
    <xf numFmtId="0" fontId="5" fillId="2" borderId="4" xfId="0" applyFont="1" applyFill="1" applyBorder="1" applyAlignment="1">
      <alignment horizont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6577D-2F5C-4057-B416-D1203A9B3139}">
  <dimension ref="A1:Z11"/>
  <sheetViews>
    <sheetView tabSelected="1" workbookViewId="0">
      <selection activeCell="B21" sqref="B21"/>
    </sheetView>
  </sheetViews>
  <sheetFormatPr defaultColWidth="0" defaultRowHeight="14.4" x14ac:dyDescent="0.3"/>
  <cols>
    <col min="1" max="1" width="32.77734375" customWidth="1"/>
    <col min="2" max="2" width="10.77734375" customWidth="1"/>
    <col min="3" max="3" width="8.77734375" customWidth="1"/>
    <col min="4" max="4" width="7.6640625" customWidth="1"/>
    <col min="5" max="5" width="8.77734375" customWidth="1"/>
    <col min="6" max="6" width="11.6640625" customWidth="1"/>
    <col min="7" max="7" width="10.77734375" customWidth="1"/>
    <col min="8" max="8" width="8.88671875" customWidth="1"/>
    <col min="9" max="26" width="0" hidden="1" customWidth="1"/>
    <col min="27" max="16384" width="8.88671875" hidden="1"/>
  </cols>
  <sheetData>
    <row r="1" spans="1:26" x14ac:dyDescent="0.3">
      <c r="A1" s="3"/>
      <c r="B1" s="3"/>
      <c r="C1" s="3"/>
      <c r="D1" s="3"/>
      <c r="E1" s="3"/>
      <c r="F1" s="3"/>
      <c r="G1" s="3"/>
    </row>
    <row r="2" spans="1:26" ht="34.950000000000003" customHeight="1" x14ac:dyDescent="0.3">
      <c r="A2" s="240" t="s">
        <v>0</v>
      </c>
      <c r="B2" s="241"/>
      <c r="C2" s="241"/>
      <c r="D2" s="241"/>
      <c r="E2" s="241"/>
      <c r="F2" s="5" t="s">
        <v>2</v>
      </c>
      <c r="G2" s="5"/>
    </row>
    <row r="3" spans="1:26" x14ac:dyDescent="0.3">
      <c r="A3" s="242" t="s">
        <v>1</v>
      </c>
      <c r="B3" s="242"/>
      <c r="C3" s="242"/>
      <c r="D3" s="242"/>
      <c r="E3" s="242"/>
      <c r="F3" s="6" t="s">
        <v>3</v>
      </c>
      <c r="G3" s="6" t="s">
        <v>4</v>
      </c>
    </row>
    <row r="4" spans="1:26" x14ac:dyDescent="0.3">
      <c r="A4" s="242"/>
      <c r="B4" s="242"/>
      <c r="C4" s="242"/>
      <c r="D4" s="242"/>
      <c r="E4" s="242"/>
      <c r="F4" s="7">
        <v>0.2</v>
      </c>
      <c r="G4" s="7">
        <v>0</v>
      </c>
    </row>
    <row r="5" spans="1:26" x14ac:dyDescent="0.3">
      <c r="A5" s="8"/>
      <c r="B5" s="8"/>
      <c r="C5" s="8"/>
      <c r="D5" s="8"/>
      <c r="E5" s="8"/>
      <c r="F5" s="8"/>
      <c r="G5" s="8"/>
    </row>
    <row r="6" spans="1:26" ht="52.2" customHeight="1" x14ac:dyDescent="0.3">
      <c r="A6" s="335" t="s">
        <v>5</v>
      </c>
      <c r="B6" s="335" t="s">
        <v>6</v>
      </c>
      <c r="C6" s="335" t="s">
        <v>7</v>
      </c>
      <c r="D6" s="335" t="s">
        <v>8</v>
      </c>
      <c r="E6" s="335" t="s">
        <v>9</v>
      </c>
      <c r="F6" s="335" t="s">
        <v>10</v>
      </c>
      <c r="G6" s="335" t="s">
        <v>11</v>
      </c>
    </row>
    <row r="7" spans="1:26" x14ac:dyDescent="0.3">
      <c r="A7" s="2" t="s">
        <v>12</v>
      </c>
      <c r="B7" s="211">
        <f>'SO 15836'!I97-Rekapitulácia!D7</f>
        <v>0</v>
      </c>
      <c r="C7" s="211">
        <f>'SO 15836'!P25</f>
        <v>0</v>
      </c>
      <c r="D7" s="211">
        <f>'SO 15836'!P17</f>
        <v>0</v>
      </c>
      <c r="E7" s="211">
        <f>'SO 15836'!P16</f>
        <v>0</v>
      </c>
      <c r="F7" s="211">
        <v>0</v>
      </c>
      <c r="G7" s="211">
        <f>B7+C7+D7+E7+F7</f>
        <v>0</v>
      </c>
      <c r="K7">
        <f>'SO 15836'!K97</f>
        <v>0</v>
      </c>
      <c r="Q7">
        <v>30.126000000000001</v>
      </c>
    </row>
    <row r="8" spans="1:26" x14ac:dyDescent="0.3">
      <c r="A8" s="214" t="s">
        <v>95</v>
      </c>
      <c r="B8" s="215">
        <f>SUM(B7:B7)</f>
        <v>0</v>
      </c>
      <c r="C8" s="215">
        <f>SUM(C7:C7)</f>
        <v>0</v>
      </c>
      <c r="D8" s="215">
        <f>SUM(D7:D7)</f>
        <v>0</v>
      </c>
      <c r="E8" s="215">
        <f>SUM(E7:E7)</f>
        <v>0</v>
      </c>
      <c r="F8" s="215">
        <f>SUM(F7:F7)</f>
        <v>0</v>
      </c>
      <c r="G8" s="215">
        <f>SUM(G7:G7)-SUM(Z7:Z7)</f>
        <v>0</v>
      </c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</row>
    <row r="9" spans="1:26" x14ac:dyDescent="0.3">
      <c r="A9" s="212" t="s">
        <v>96</v>
      </c>
      <c r="B9" s="213">
        <f>G8-SUM(Rekapitulácia!K7:'Rekapitulácia'!K7)*1</f>
        <v>0</v>
      </c>
      <c r="C9" s="213"/>
      <c r="D9" s="213"/>
      <c r="E9" s="213"/>
      <c r="F9" s="213"/>
      <c r="G9" s="213">
        <f>ROUND(((ROUND(B9,2)*20)/100),2)*1</f>
        <v>0</v>
      </c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</row>
    <row r="10" spans="1:26" x14ac:dyDescent="0.3">
      <c r="A10" s="4" t="s">
        <v>97</v>
      </c>
      <c r="B10" s="210">
        <f>(G8-B9)</f>
        <v>0</v>
      </c>
      <c r="C10" s="210"/>
      <c r="D10" s="210"/>
      <c r="E10" s="210"/>
      <c r="F10" s="210"/>
      <c r="G10" s="210">
        <f>ROUND(((ROUND(B10,2)*0)/100),2)</f>
        <v>0</v>
      </c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</row>
    <row r="11" spans="1:26" x14ac:dyDescent="0.3">
      <c r="A11" s="216" t="s">
        <v>98</v>
      </c>
      <c r="B11" s="217"/>
      <c r="C11" s="217"/>
      <c r="D11" s="217"/>
      <c r="E11" s="217"/>
      <c r="F11" s="217"/>
      <c r="G11" s="217">
        <f>SUM(G8:G10)</f>
        <v>0</v>
      </c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</row>
  </sheetData>
  <mergeCells count="2">
    <mergeCell ref="A2:E2"/>
    <mergeCell ref="A3:E4"/>
  </mergeCells>
  <pageMargins left="0.7" right="0.7" top="0.75" bottom="0.75" header="0.3" footer="0.3"/>
  <pageSetup paperSize="9" scale="95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90EBC-1D89-45C3-BB4D-50EDD4160CC4}">
  <dimension ref="A1:AA42"/>
  <sheetViews>
    <sheetView workbookViewId="0">
      <pane ySplit="1" topLeftCell="A14" activePane="bottomLeft" state="frozen"/>
      <selection pane="bottomLeft" activeCell="A2" sqref="A2:XFD2"/>
    </sheetView>
  </sheetViews>
  <sheetFormatPr defaultColWidth="0" defaultRowHeight="14.4" x14ac:dyDescent="0.3"/>
  <cols>
    <col min="1" max="1" width="1.77734375" customWidth="1"/>
    <col min="2" max="2" width="8.77734375" customWidth="1"/>
    <col min="3" max="4" width="10.77734375" customWidth="1"/>
    <col min="5" max="5" width="12.77734375" customWidth="1"/>
    <col min="6" max="7" width="10.77734375" customWidth="1"/>
    <col min="8" max="8" width="9.44140625" customWidth="1"/>
    <col min="9" max="9" width="10.77734375" customWidth="1"/>
    <col min="10" max="10" width="4.77734375" customWidth="1"/>
    <col min="11" max="26" width="0" hidden="1" customWidth="1"/>
    <col min="27" max="27" width="8.88671875" customWidth="1"/>
    <col min="28" max="16384" width="8.88671875" hidden="1"/>
  </cols>
  <sheetData>
    <row r="1" spans="1:23" ht="3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W1">
        <v>30.126000000000001</v>
      </c>
    </row>
    <row r="2" spans="1:23" ht="34.950000000000003" customHeight="1" x14ac:dyDescent="0.3">
      <c r="A2" s="1"/>
      <c r="B2" s="264" t="s">
        <v>99</v>
      </c>
      <c r="C2" s="265"/>
      <c r="D2" s="265"/>
      <c r="E2" s="265"/>
      <c r="F2" s="265"/>
      <c r="G2" s="265"/>
      <c r="H2" s="265"/>
      <c r="I2" s="265"/>
      <c r="J2" s="266"/>
      <c r="P2" s="156"/>
    </row>
    <row r="3" spans="1:23" ht="18" customHeight="1" x14ac:dyDescent="0.3">
      <c r="A3" s="1"/>
      <c r="B3" s="267" t="s">
        <v>1</v>
      </c>
      <c r="C3" s="268"/>
      <c r="D3" s="268"/>
      <c r="E3" s="268"/>
      <c r="F3" s="268"/>
      <c r="G3" s="269"/>
      <c r="H3" s="269"/>
      <c r="I3" s="269"/>
      <c r="J3" s="270"/>
      <c r="P3" s="156"/>
    </row>
    <row r="4" spans="1:23" ht="18" customHeight="1" x14ac:dyDescent="0.3">
      <c r="A4" s="1"/>
      <c r="B4" s="223"/>
      <c r="C4" s="218"/>
      <c r="D4" s="218"/>
      <c r="E4" s="218"/>
      <c r="F4" s="224" t="s">
        <v>15</v>
      </c>
      <c r="G4" s="218"/>
      <c r="H4" s="218"/>
      <c r="I4" s="218"/>
      <c r="J4" s="236"/>
      <c r="P4" s="156"/>
    </row>
    <row r="5" spans="1:23" ht="18" customHeight="1" x14ac:dyDescent="0.3">
      <c r="A5" s="1"/>
      <c r="B5" s="222"/>
      <c r="C5" s="218"/>
      <c r="D5" s="218"/>
      <c r="E5" s="218"/>
      <c r="F5" s="224" t="s">
        <v>16</v>
      </c>
      <c r="G5" s="218"/>
      <c r="H5" s="218"/>
      <c r="I5" s="218"/>
      <c r="J5" s="236"/>
      <c r="P5" s="156"/>
    </row>
    <row r="6" spans="1:23" ht="18" customHeight="1" x14ac:dyDescent="0.3">
      <c r="A6" s="1"/>
      <c r="B6" s="57" t="s">
        <v>17</v>
      </c>
      <c r="C6" s="218"/>
      <c r="D6" s="224" t="s">
        <v>18</v>
      </c>
      <c r="E6" s="218"/>
      <c r="F6" s="224" t="s">
        <v>19</v>
      </c>
      <c r="G6" s="224" t="s">
        <v>20</v>
      </c>
      <c r="H6" s="218"/>
      <c r="I6" s="218"/>
      <c r="J6" s="236"/>
      <c r="P6" s="156"/>
    </row>
    <row r="7" spans="1:23" ht="19.95" customHeight="1" x14ac:dyDescent="0.3">
      <c r="A7" s="1"/>
      <c r="B7" s="271" t="s">
        <v>21</v>
      </c>
      <c r="C7" s="272"/>
      <c r="D7" s="272"/>
      <c r="E7" s="272"/>
      <c r="F7" s="272"/>
      <c r="G7" s="272"/>
      <c r="H7" s="272"/>
      <c r="I7" s="225"/>
      <c r="J7" s="237"/>
      <c r="P7" s="156"/>
    </row>
    <row r="8" spans="1:23" ht="18" customHeight="1" x14ac:dyDescent="0.3">
      <c r="A8" s="1"/>
      <c r="B8" s="57" t="s">
        <v>24</v>
      </c>
      <c r="C8" s="218"/>
      <c r="D8" s="218"/>
      <c r="E8" s="218"/>
      <c r="F8" s="224" t="s">
        <v>25</v>
      </c>
      <c r="G8" s="218"/>
      <c r="H8" s="218"/>
      <c r="I8" s="218"/>
      <c r="J8" s="236"/>
      <c r="P8" s="156"/>
    </row>
    <row r="9" spans="1:23" ht="19.95" customHeight="1" x14ac:dyDescent="0.3">
      <c r="A9" s="1"/>
      <c r="B9" s="271" t="s">
        <v>22</v>
      </c>
      <c r="C9" s="272"/>
      <c r="D9" s="272"/>
      <c r="E9" s="272"/>
      <c r="F9" s="272"/>
      <c r="G9" s="272"/>
      <c r="H9" s="272"/>
      <c r="I9" s="225"/>
      <c r="J9" s="237"/>
      <c r="P9" s="156"/>
    </row>
    <row r="10" spans="1:23" ht="18" customHeight="1" x14ac:dyDescent="0.3">
      <c r="A10" s="1"/>
      <c r="B10" s="57" t="s">
        <v>24</v>
      </c>
      <c r="C10" s="218"/>
      <c r="D10" s="218"/>
      <c r="E10" s="218"/>
      <c r="F10" s="224" t="s">
        <v>25</v>
      </c>
      <c r="G10" s="218"/>
      <c r="H10" s="218"/>
      <c r="I10" s="218"/>
      <c r="J10" s="236"/>
      <c r="P10" s="156"/>
    </row>
    <row r="11" spans="1:23" ht="19.95" customHeight="1" x14ac:dyDescent="0.3">
      <c r="A11" s="1"/>
      <c r="B11" s="271" t="s">
        <v>23</v>
      </c>
      <c r="C11" s="272"/>
      <c r="D11" s="272"/>
      <c r="E11" s="272"/>
      <c r="F11" s="272"/>
      <c r="G11" s="272"/>
      <c r="H11" s="272"/>
      <c r="I11" s="225"/>
      <c r="J11" s="237"/>
      <c r="P11" s="156"/>
    </row>
    <row r="12" spans="1:23" ht="18" customHeight="1" x14ac:dyDescent="0.3">
      <c r="A12" s="1"/>
      <c r="B12" s="57" t="s">
        <v>24</v>
      </c>
      <c r="C12" s="218"/>
      <c r="D12" s="218"/>
      <c r="E12" s="218"/>
      <c r="F12" s="224" t="s">
        <v>25</v>
      </c>
      <c r="G12" s="218"/>
      <c r="H12" s="218"/>
      <c r="I12" s="218"/>
      <c r="J12" s="236"/>
      <c r="P12" s="156"/>
    </row>
    <row r="13" spans="1:23" ht="18" customHeight="1" x14ac:dyDescent="0.3">
      <c r="A13" s="1"/>
      <c r="B13" s="221"/>
      <c r="C13" s="132"/>
      <c r="D13" s="132"/>
      <c r="E13" s="132"/>
      <c r="F13" s="132"/>
      <c r="G13" s="132"/>
      <c r="H13" s="132"/>
      <c r="I13" s="132"/>
      <c r="J13" s="238"/>
      <c r="P13" s="156"/>
    </row>
    <row r="14" spans="1:23" ht="18" customHeight="1" x14ac:dyDescent="0.3">
      <c r="A14" s="1"/>
      <c r="B14" s="55" t="s">
        <v>6</v>
      </c>
      <c r="C14" s="63" t="s">
        <v>46</v>
      </c>
      <c r="D14" s="62" t="s">
        <v>47</v>
      </c>
      <c r="E14" s="67" t="s">
        <v>48</v>
      </c>
      <c r="F14" s="273" t="s">
        <v>10</v>
      </c>
      <c r="G14" s="258"/>
      <c r="H14" s="43"/>
      <c r="I14" s="55">
        <f>'SO 15836'!P14</f>
        <v>0</v>
      </c>
      <c r="J14" s="118"/>
      <c r="P14" s="156"/>
    </row>
    <row r="15" spans="1:23" ht="18" customHeight="1" x14ac:dyDescent="0.3">
      <c r="A15" s="1"/>
      <c r="B15" s="56" t="s">
        <v>26</v>
      </c>
      <c r="C15" s="64">
        <f>'SO 15836'!C15</f>
        <v>0</v>
      </c>
      <c r="D15" s="59">
        <f>'SO 15836'!D15</f>
        <v>0</v>
      </c>
      <c r="E15" s="68">
        <f>'SO 15836'!E15</f>
        <v>0</v>
      </c>
      <c r="F15" s="256"/>
      <c r="G15" s="249"/>
      <c r="H15" s="1"/>
      <c r="I15" s="227"/>
      <c r="J15" s="195"/>
      <c r="P15" s="156"/>
    </row>
    <row r="16" spans="1:23" ht="18" customHeight="1" x14ac:dyDescent="0.3">
      <c r="A16" s="1"/>
      <c r="B16" s="55" t="s">
        <v>27</v>
      </c>
      <c r="C16" s="93">
        <f>'SO 15836'!C16</f>
        <v>0</v>
      </c>
      <c r="D16" s="94">
        <f>'SO 15836'!D16</f>
        <v>0</v>
      </c>
      <c r="E16" s="95">
        <f>'SO 15836'!E16</f>
        <v>0</v>
      </c>
      <c r="F16" s="257" t="s">
        <v>33</v>
      </c>
      <c r="G16" s="258"/>
      <c r="H16" s="220"/>
      <c r="I16" s="232">
        <f>Rekapitulácia!E8</f>
        <v>0</v>
      </c>
      <c r="J16" s="118"/>
      <c r="P16" s="156"/>
    </row>
    <row r="17" spans="1:23" ht="18" customHeight="1" x14ac:dyDescent="0.3">
      <c r="A17" s="1"/>
      <c r="B17" s="56" t="s">
        <v>28</v>
      </c>
      <c r="C17" s="64">
        <f>'SO 15836'!C17</f>
        <v>0</v>
      </c>
      <c r="D17" s="59">
        <f>'SO 15836'!D17</f>
        <v>0</v>
      </c>
      <c r="E17" s="68">
        <f>'SO 15836'!E17</f>
        <v>0</v>
      </c>
      <c r="F17" s="259" t="s">
        <v>34</v>
      </c>
      <c r="G17" s="260"/>
      <c r="H17" s="138"/>
      <c r="I17" s="227">
        <f>Rekapitulácia!D8</f>
        <v>0</v>
      </c>
      <c r="J17" s="195"/>
      <c r="P17" s="156"/>
    </row>
    <row r="18" spans="1:23" ht="18" customHeight="1" x14ac:dyDescent="0.3">
      <c r="A18" s="1"/>
      <c r="B18" s="57" t="s">
        <v>29</v>
      </c>
      <c r="C18" s="65">
        <f>'SO 15836'!C18</f>
        <v>0</v>
      </c>
      <c r="D18" s="60">
        <f>'SO 15836'!D18</f>
        <v>0</v>
      </c>
      <c r="E18" s="69">
        <f>'SO 15836'!E18</f>
        <v>0</v>
      </c>
      <c r="F18" s="261"/>
      <c r="G18" s="251"/>
      <c r="H18" s="219"/>
      <c r="I18" s="228"/>
      <c r="J18" s="236"/>
      <c r="P18" s="156"/>
    </row>
    <row r="19" spans="1:23" ht="18" customHeight="1" x14ac:dyDescent="0.3">
      <c r="A19" s="1"/>
      <c r="B19" s="57" t="s">
        <v>30</v>
      </c>
      <c r="C19" s="66">
        <f>'SO 15836'!C19</f>
        <v>0</v>
      </c>
      <c r="D19" s="61">
        <f>'SO 15836'!D19</f>
        <v>0</v>
      </c>
      <c r="E19" s="69">
        <f>'SO 15836'!E19</f>
        <v>0</v>
      </c>
      <c r="F19" s="262"/>
      <c r="G19" s="263"/>
      <c r="H19" s="219"/>
      <c r="I19" s="228"/>
      <c r="J19" s="236"/>
      <c r="P19" s="156"/>
    </row>
    <row r="20" spans="1:23" ht="18" customHeight="1" x14ac:dyDescent="0.3">
      <c r="A20" s="1"/>
      <c r="B20" s="55" t="s">
        <v>31</v>
      </c>
      <c r="C20" s="226"/>
      <c r="D20" s="226"/>
      <c r="E20" s="233">
        <f>SUM(E15:E19)</f>
        <v>0</v>
      </c>
      <c r="F20" s="254" t="s">
        <v>31</v>
      </c>
      <c r="G20" s="258"/>
      <c r="H20" s="220"/>
      <c r="I20" s="229">
        <f>SUM(I14:I18)</f>
        <v>0</v>
      </c>
      <c r="J20" s="118"/>
      <c r="P20" s="156"/>
    </row>
    <row r="21" spans="1:23" ht="18" customHeight="1" x14ac:dyDescent="0.3">
      <c r="A21" s="1"/>
      <c r="B21" s="56" t="s">
        <v>100</v>
      </c>
      <c r="C21" s="138"/>
      <c r="D21" s="138"/>
      <c r="E21" s="138"/>
      <c r="F21" s="250" t="s">
        <v>100</v>
      </c>
      <c r="G21" s="251"/>
      <c r="H21" s="138"/>
      <c r="I21" s="230"/>
      <c r="J21" s="195"/>
      <c r="P21" s="156"/>
    </row>
    <row r="22" spans="1:23" ht="18" customHeight="1" x14ac:dyDescent="0.3">
      <c r="A22" s="1"/>
      <c r="B22" s="57" t="s">
        <v>101</v>
      </c>
      <c r="C22" s="219"/>
      <c r="D22" s="219"/>
      <c r="E22" s="69">
        <f>'SO 15836'!E21</f>
        <v>0</v>
      </c>
      <c r="F22" s="250" t="s">
        <v>104</v>
      </c>
      <c r="G22" s="251"/>
      <c r="H22" s="219"/>
      <c r="I22" s="228">
        <f>'SO 15836'!P21</f>
        <v>0</v>
      </c>
      <c r="J22" s="236"/>
      <c r="P22" s="156"/>
      <c r="V22" s="54"/>
      <c r="W22" s="54"/>
    </row>
    <row r="23" spans="1:23" ht="18" customHeight="1" x14ac:dyDescent="0.3">
      <c r="A23" s="1"/>
      <c r="B23" s="57" t="s">
        <v>102</v>
      </c>
      <c r="C23" s="219"/>
      <c r="D23" s="219"/>
      <c r="E23" s="69">
        <f>'SO 15836'!E22</f>
        <v>0</v>
      </c>
      <c r="F23" s="250" t="s">
        <v>105</v>
      </c>
      <c r="G23" s="251"/>
      <c r="H23" s="219"/>
      <c r="I23" s="228">
        <f>'SO 15836'!P22</f>
        <v>0</v>
      </c>
      <c r="J23" s="236"/>
      <c r="P23" s="156"/>
      <c r="V23" s="54"/>
      <c r="W23" s="54"/>
    </row>
    <row r="24" spans="1:23" ht="18" customHeight="1" x14ac:dyDescent="0.3">
      <c r="A24" s="1"/>
      <c r="B24" s="57" t="s">
        <v>103</v>
      </c>
      <c r="C24" s="219"/>
      <c r="D24" s="219"/>
      <c r="E24" s="69">
        <f>'SO 15836'!E23</f>
        <v>0</v>
      </c>
      <c r="F24" s="250" t="s">
        <v>106</v>
      </c>
      <c r="G24" s="251"/>
      <c r="H24" s="219"/>
      <c r="I24" s="57">
        <f>'SO 15836'!P23</f>
        <v>0</v>
      </c>
      <c r="J24" s="236"/>
      <c r="P24" s="156"/>
      <c r="V24" s="54"/>
      <c r="W24" s="54"/>
    </row>
    <row r="25" spans="1:23" ht="18" customHeight="1" x14ac:dyDescent="0.3">
      <c r="A25" s="1"/>
      <c r="B25" s="57"/>
      <c r="C25" s="219"/>
      <c r="D25" s="219"/>
      <c r="E25" s="219"/>
      <c r="F25" s="252" t="s">
        <v>31</v>
      </c>
      <c r="G25" s="253"/>
      <c r="H25" s="219"/>
      <c r="I25" s="231">
        <f>SUM(E21:E24)+SUM(I21:I24)</f>
        <v>0</v>
      </c>
      <c r="J25" s="236"/>
      <c r="P25" s="156"/>
    </row>
    <row r="26" spans="1:23" ht="18" customHeight="1" x14ac:dyDescent="0.3">
      <c r="A26" s="1"/>
      <c r="B26" s="74" t="s">
        <v>51</v>
      </c>
      <c r="C26" s="137"/>
      <c r="D26" s="137"/>
      <c r="E26" s="103"/>
      <c r="F26" s="254" t="s">
        <v>35</v>
      </c>
      <c r="G26" s="255"/>
      <c r="H26" s="137"/>
      <c r="I26" s="221"/>
      <c r="J26" s="238"/>
      <c r="P26" s="156"/>
    </row>
    <row r="27" spans="1:23" ht="18" customHeight="1" x14ac:dyDescent="0.3">
      <c r="A27" s="1"/>
      <c r="B27" s="202"/>
      <c r="C27" s="1"/>
      <c r="D27" s="1"/>
      <c r="E27" s="105"/>
      <c r="F27" s="243" t="s">
        <v>36</v>
      </c>
      <c r="G27" s="244"/>
      <c r="H27" s="138"/>
      <c r="I27" s="227">
        <f>E20+I20+I25</f>
        <v>0</v>
      </c>
      <c r="J27" s="195"/>
      <c r="P27" s="156"/>
    </row>
    <row r="28" spans="1:23" ht="18" customHeight="1" x14ac:dyDescent="0.3">
      <c r="A28" s="1"/>
      <c r="B28" s="202"/>
      <c r="C28" s="1"/>
      <c r="D28" s="1"/>
      <c r="E28" s="105"/>
      <c r="F28" s="245" t="s">
        <v>37</v>
      </c>
      <c r="G28" s="246"/>
      <c r="H28" s="95">
        <f>Rekapitulácia!B9</f>
        <v>0</v>
      </c>
      <c r="I28" s="55">
        <f>ROUND(((ROUND(H28,2)*20)/100),2)*1</f>
        <v>0</v>
      </c>
      <c r="J28" s="118"/>
      <c r="P28" s="155"/>
    </row>
    <row r="29" spans="1:23" ht="18" customHeight="1" x14ac:dyDescent="0.3">
      <c r="A29" s="1"/>
      <c r="B29" s="202"/>
      <c r="C29" s="1"/>
      <c r="D29" s="1"/>
      <c r="E29" s="105"/>
      <c r="F29" s="247" t="s">
        <v>38</v>
      </c>
      <c r="G29" s="248"/>
      <c r="H29" s="68">
        <f>Rekapitulácia!B10</f>
        <v>0</v>
      </c>
      <c r="I29" s="56">
        <f>ROUND(((ROUND(H29,2)*0)/100),2)</f>
        <v>0</v>
      </c>
      <c r="J29" s="195"/>
      <c r="P29" s="155"/>
    </row>
    <row r="30" spans="1:23" ht="18" customHeight="1" x14ac:dyDescent="0.3">
      <c r="A30" s="1"/>
      <c r="B30" s="202"/>
      <c r="C30" s="1"/>
      <c r="D30" s="1"/>
      <c r="E30" s="105"/>
      <c r="F30" s="245" t="s">
        <v>39</v>
      </c>
      <c r="G30" s="246"/>
      <c r="H30" s="220"/>
      <c r="I30" s="229">
        <f>SUM(I27:I29)</f>
        <v>0</v>
      </c>
      <c r="J30" s="118"/>
      <c r="P30" s="156"/>
    </row>
    <row r="31" spans="1:23" ht="18" customHeight="1" x14ac:dyDescent="0.3">
      <c r="A31" s="1"/>
      <c r="B31" s="202"/>
      <c r="C31" s="1"/>
      <c r="D31" s="1"/>
      <c r="E31" s="102"/>
      <c r="F31" s="244"/>
      <c r="G31" s="249"/>
      <c r="H31" s="138"/>
      <c r="I31" s="202"/>
      <c r="J31" s="195"/>
      <c r="P31" s="156"/>
    </row>
    <row r="32" spans="1:23" ht="18" customHeight="1" x14ac:dyDescent="0.3">
      <c r="A32" s="1"/>
      <c r="B32" s="74" t="s">
        <v>49</v>
      </c>
      <c r="C32" s="132"/>
      <c r="D32" s="132"/>
      <c r="E32" s="9" t="s">
        <v>50</v>
      </c>
      <c r="F32" s="1"/>
      <c r="G32" s="132"/>
      <c r="H32" s="137"/>
      <c r="I32" s="132"/>
      <c r="J32" s="238"/>
      <c r="P32" s="156"/>
    </row>
    <row r="33" spans="1:23" ht="18" customHeight="1" x14ac:dyDescent="0.3">
      <c r="A33" s="1"/>
      <c r="B33" s="202"/>
      <c r="C33" s="1"/>
      <c r="D33" s="1"/>
      <c r="E33" s="1"/>
      <c r="F33" s="1"/>
      <c r="G33" s="1"/>
      <c r="H33" s="1"/>
      <c r="I33" s="1"/>
      <c r="J33" s="195"/>
      <c r="P33" s="156"/>
    </row>
    <row r="34" spans="1:23" ht="18" customHeight="1" x14ac:dyDescent="0.3">
      <c r="A34" s="1"/>
      <c r="B34" s="202"/>
      <c r="C34" s="1"/>
      <c r="D34" s="1"/>
      <c r="E34" s="1"/>
      <c r="F34" s="1"/>
      <c r="G34" s="1"/>
      <c r="H34" s="1"/>
      <c r="I34" s="1"/>
      <c r="J34" s="195"/>
      <c r="P34" s="156"/>
    </row>
    <row r="35" spans="1:23" ht="18" customHeight="1" x14ac:dyDescent="0.3">
      <c r="A35" s="1"/>
      <c r="B35" s="202"/>
      <c r="C35" s="1"/>
      <c r="D35" s="1"/>
      <c r="E35" s="1"/>
      <c r="F35" s="1"/>
      <c r="G35" s="1"/>
      <c r="H35" s="1"/>
      <c r="I35" s="1"/>
      <c r="J35" s="195"/>
      <c r="P35" s="156"/>
    </row>
    <row r="36" spans="1:23" ht="18" customHeight="1" x14ac:dyDescent="0.3">
      <c r="A36" s="1"/>
      <c r="B36" s="202"/>
      <c r="C36" s="1"/>
      <c r="D36" s="1"/>
      <c r="E36" s="1"/>
      <c r="F36" s="1"/>
      <c r="G36" s="1"/>
      <c r="H36" s="1"/>
      <c r="I36" s="1"/>
      <c r="J36" s="195"/>
      <c r="P36" s="156"/>
    </row>
    <row r="37" spans="1:23" ht="18" customHeight="1" x14ac:dyDescent="0.3">
      <c r="A37" s="1"/>
      <c r="B37" s="202"/>
      <c r="C37" s="1"/>
      <c r="D37" s="1"/>
      <c r="E37" s="1"/>
      <c r="F37" s="1"/>
      <c r="G37" s="1"/>
      <c r="H37" s="1"/>
      <c r="I37" s="1"/>
      <c r="J37" s="195"/>
      <c r="P37" s="156"/>
    </row>
    <row r="38" spans="1:23" ht="18" customHeight="1" x14ac:dyDescent="0.3">
      <c r="A38" s="1"/>
      <c r="B38" s="234"/>
      <c r="C38" s="235"/>
      <c r="D38" s="235"/>
      <c r="E38" s="235"/>
      <c r="F38" s="235"/>
      <c r="G38" s="235"/>
      <c r="H38" s="235"/>
      <c r="I38" s="235"/>
      <c r="J38" s="239"/>
      <c r="P38" s="156"/>
    </row>
    <row r="39" spans="1:23" ht="18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16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 ht="18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3" x14ac:dyDescent="0.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</sheetData>
  <mergeCells count="23">
    <mergeCell ref="F14:G14"/>
    <mergeCell ref="B2:J2"/>
    <mergeCell ref="B3:J3"/>
    <mergeCell ref="B7:H7"/>
    <mergeCell ref="B9:H9"/>
    <mergeCell ref="B11:H11"/>
    <mergeCell ref="F26:G26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7:G27"/>
    <mergeCell ref="F28:G28"/>
    <mergeCell ref="F29:G29"/>
    <mergeCell ref="F30:G30"/>
    <mergeCell ref="F31:G31"/>
  </mergeCells>
  <pageMargins left="0.7" right="0.7" top="0.75" bottom="0.75" header="0.3" footer="0.3"/>
  <pageSetup paperSize="9" scale="95" orientation="portrait" horizontalDpi="30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9583A-9FD9-4A36-8C10-91F07CAA20F6}">
  <dimension ref="A1:AA97"/>
  <sheetViews>
    <sheetView workbookViewId="0">
      <pane ySplit="1" topLeftCell="A83" activePane="bottomLeft" state="frozen"/>
      <selection pane="bottomLeft" activeCell="H93" sqref="H79:H93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10.218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25" t="s">
        <v>13</v>
      </c>
      <c r="C1" s="284"/>
      <c r="D1" s="11"/>
      <c r="E1" s="326" t="s">
        <v>0</v>
      </c>
      <c r="F1" s="327"/>
      <c r="G1" s="12"/>
      <c r="H1" s="283" t="s">
        <v>63</v>
      </c>
      <c r="I1" s="284"/>
      <c r="J1" s="164"/>
      <c r="K1" s="165"/>
      <c r="L1" s="165"/>
      <c r="M1" s="165"/>
      <c r="N1" s="165"/>
      <c r="O1" s="165"/>
      <c r="P1" s="166"/>
      <c r="Q1" s="117"/>
      <c r="R1" s="117"/>
      <c r="S1" s="117"/>
      <c r="T1" s="117"/>
      <c r="U1" s="117"/>
      <c r="V1" s="117"/>
      <c r="W1" s="54">
        <v>30.126000000000001</v>
      </c>
    </row>
    <row r="2" spans="1:23" ht="34.950000000000003" customHeight="1" x14ac:dyDescent="0.3">
      <c r="A2" s="14"/>
      <c r="B2" s="328" t="s">
        <v>13</v>
      </c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30"/>
      <c r="R2" s="330"/>
      <c r="S2" s="330"/>
      <c r="T2" s="330"/>
      <c r="U2" s="330"/>
      <c r="V2" s="331"/>
      <c r="W2" s="54"/>
    </row>
    <row r="3" spans="1:23" ht="18" customHeight="1" x14ac:dyDescent="0.3">
      <c r="A3" s="14"/>
      <c r="B3" s="267" t="s">
        <v>1</v>
      </c>
      <c r="C3" s="268"/>
      <c r="D3" s="268"/>
      <c r="E3" s="268"/>
      <c r="F3" s="268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70"/>
      <c r="W3" s="54"/>
    </row>
    <row r="4" spans="1:23" ht="18" customHeight="1" x14ac:dyDescent="0.3">
      <c r="A4" s="14"/>
      <c r="B4" s="44" t="s">
        <v>14</v>
      </c>
      <c r="C4" s="31"/>
      <c r="D4" s="24"/>
      <c r="E4" s="24"/>
      <c r="F4" s="45" t="s">
        <v>15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9"/>
      <c r="W4" s="54"/>
    </row>
    <row r="5" spans="1:23" ht="18" customHeight="1" x14ac:dyDescent="0.3">
      <c r="A5" s="14"/>
      <c r="B5" s="39"/>
      <c r="C5" s="31"/>
      <c r="D5" s="24"/>
      <c r="E5" s="24"/>
      <c r="F5" s="45" t="s">
        <v>16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9"/>
      <c r="W5" s="54"/>
    </row>
    <row r="6" spans="1:23" ht="18" customHeight="1" x14ac:dyDescent="0.3">
      <c r="A6" s="14"/>
      <c r="B6" s="46" t="s">
        <v>17</v>
      </c>
      <c r="C6" s="31"/>
      <c r="D6" s="45" t="s">
        <v>18</v>
      </c>
      <c r="E6" s="24"/>
      <c r="F6" s="45" t="s">
        <v>19</v>
      </c>
      <c r="G6" s="45" t="s">
        <v>20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9"/>
      <c r="W6" s="54"/>
    </row>
    <row r="7" spans="1:23" ht="19.95" customHeight="1" x14ac:dyDescent="0.3">
      <c r="A7" s="14"/>
      <c r="B7" s="332" t="s">
        <v>21</v>
      </c>
      <c r="C7" s="333"/>
      <c r="D7" s="333"/>
      <c r="E7" s="333"/>
      <c r="F7" s="333"/>
      <c r="G7" s="333"/>
      <c r="H7" s="334"/>
      <c r="I7" s="48"/>
      <c r="J7" s="49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9"/>
      <c r="W7" s="54"/>
    </row>
    <row r="8" spans="1:23" ht="18" customHeight="1" x14ac:dyDescent="0.3">
      <c r="A8" s="14"/>
      <c r="B8" s="50" t="s">
        <v>24</v>
      </c>
      <c r="C8" s="47"/>
      <c r="D8" s="27"/>
      <c r="E8" s="27"/>
      <c r="F8" s="51" t="s">
        <v>25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9"/>
      <c r="W8" s="54"/>
    </row>
    <row r="9" spans="1:23" ht="19.95" customHeight="1" x14ac:dyDescent="0.3">
      <c r="A9" s="14"/>
      <c r="B9" s="271" t="s">
        <v>22</v>
      </c>
      <c r="C9" s="272"/>
      <c r="D9" s="272"/>
      <c r="E9" s="272"/>
      <c r="F9" s="272"/>
      <c r="G9" s="272"/>
      <c r="H9" s="323"/>
      <c r="I9" s="49"/>
      <c r="J9" s="49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9"/>
      <c r="W9" s="54"/>
    </row>
    <row r="10" spans="1:23" ht="18" customHeight="1" x14ac:dyDescent="0.3">
      <c r="A10" s="14"/>
      <c r="B10" s="46" t="s">
        <v>24</v>
      </c>
      <c r="C10" s="31"/>
      <c r="D10" s="24"/>
      <c r="E10" s="24"/>
      <c r="F10" s="45" t="s">
        <v>25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9"/>
      <c r="W10" s="54"/>
    </row>
    <row r="11" spans="1:23" ht="19.95" customHeight="1" x14ac:dyDescent="0.3">
      <c r="A11" s="14"/>
      <c r="B11" s="271" t="s">
        <v>23</v>
      </c>
      <c r="C11" s="272"/>
      <c r="D11" s="272"/>
      <c r="E11" s="272"/>
      <c r="F11" s="272"/>
      <c r="G11" s="272"/>
      <c r="H11" s="323"/>
      <c r="I11" s="49"/>
      <c r="J11" s="49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9"/>
      <c r="W11" s="54"/>
    </row>
    <row r="12" spans="1:23" ht="18" customHeight="1" x14ac:dyDescent="0.3">
      <c r="A12" s="14"/>
      <c r="B12" s="46" t="s">
        <v>24</v>
      </c>
      <c r="C12" s="31"/>
      <c r="D12" s="24"/>
      <c r="E12" s="24"/>
      <c r="F12" s="45" t="s">
        <v>25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9"/>
      <c r="W12" s="54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9"/>
      <c r="W13" s="54"/>
    </row>
    <row r="14" spans="1:23" ht="18" customHeight="1" x14ac:dyDescent="0.3">
      <c r="A14" s="14"/>
      <c r="B14" s="55" t="s">
        <v>6</v>
      </c>
      <c r="C14" s="63" t="s">
        <v>46</v>
      </c>
      <c r="D14" s="62" t="s">
        <v>47</v>
      </c>
      <c r="E14" s="67" t="s">
        <v>48</v>
      </c>
      <c r="F14" s="273" t="s">
        <v>32</v>
      </c>
      <c r="G14" s="258"/>
      <c r="H14" s="321"/>
      <c r="I14" s="31"/>
      <c r="J14" s="24"/>
      <c r="K14" s="25"/>
      <c r="L14" s="25"/>
      <c r="M14" s="25"/>
      <c r="N14" s="25"/>
      <c r="O14" s="75"/>
      <c r="P14" s="83">
        <v>0</v>
      </c>
      <c r="Q14" s="79"/>
      <c r="R14" s="25"/>
      <c r="S14" s="25"/>
      <c r="T14" s="25"/>
      <c r="U14" s="25"/>
      <c r="V14" s="119"/>
      <c r="W14" s="54"/>
    </row>
    <row r="15" spans="1:23" ht="18" customHeight="1" x14ac:dyDescent="0.3">
      <c r="A15" s="14"/>
      <c r="B15" s="56" t="s">
        <v>26</v>
      </c>
      <c r="C15" s="64">
        <f>'SO 15836'!E60</f>
        <v>0</v>
      </c>
      <c r="D15" s="59">
        <f>'SO 15836'!F60</f>
        <v>0</v>
      </c>
      <c r="E15" s="68">
        <f>'SO 15836'!G60</f>
        <v>0</v>
      </c>
      <c r="F15" s="324"/>
      <c r="G15" s="251"/>
      <c r="H15" s="308"/>
      <c r="I15" s="24"/>
      <c r="J15" s="24"/>
      <c r="K15" s="25"/>
      <c r="L15" s="25"/>
      <c r="M15" s="25"/>
      <c r="N15" s="25"/>
      <c r="O15" s="75"/>
      <c r="P15" s="84"/>
      <c r="Q15" s="79"/>
      <c r="R15" s="25"/>
      <c r="S15" s="25"/>
      <c r="T15" s="25"/>
      <c r="U15" s="25"/>
      <c r="V15" s="119"/>
      <c r="W15" s="54"/>
    </row>
    <row r="16" spans="1:23" ht="18" customHeight="1" x14ac:dyDescent="0.3">
      <c r="A16" s="14"/>
      <c r="B16" s="55" t="s">
        <v>27</v>
      </c>
      <c r="C16" s="93"/>
      <c r="D16" s="94"/>
      <c r="E16" s="95"/>
      <c r="F16" s="257" t="s">
        <v>33</v>
      </c>
      <c r="G16" s="251"/>
      <c r="H16" s="308"/>
      <c r="I16" s="24"/>
      <c r="J16" s="24"/>
      <c r="K16" s="25"/>
      <c r="L16" s="25"/>
      <c r="M16" s="25"/>
      <c r="N16" s="25"/>
      <c r="O16" s="75"/>
      <c r="P16" s="85">
        <f>(SUM(Z77:Z96))</f>
        <v>0</v>
      </c>
      <c r="Q16" s="79"/>
      <c r="R16" s="25"/>
      <c r="S16" s="25"/>
      <c r="T16" s="25"/>
      <c r="U16" s="25"/>
      <c r="V16" s="119"/>
      <c r="W16" s="54"/>
    </row>
    <row r="17" spans="1:26" ht="18" customHeight="1" x14ac:dyDescent="0.3">
      <c r="A17" s="14"/>
      <c r="B17" s="56" t="s">
        <v>28</v>
      </c>
      <c r="C17" s="64"/>
      <c r="D17" s="59"/>
      <c r="E17" s="68"/>
      <c r="F17" s="259" t="s">
        <v>34</v>
      </c>
      <c r="G17" s="251"/>
      <c r="H17" s="308"/>
      <c r="I17" s="24"/>
      <c r="J17" s="24"/>
      <c r="K17" s="25"/>
      <c r="L17" s="25"/>
      <c r="M17" s="25"/>
      <c r="N17" s="25"/>
      <c r="O17" s="75"/>
      <c r="P17" s="85">
        <f>(SUM(Y77:Y96))</f>
        <v>0</v>
      </c>
      <c r="Q17" s="79"/>
      <c r="R17" s="25"/>
      <c r="S17" s="25"/>
      <c r="T17" s="25"/>
      <c r="U17" s="25"/>
      <c r="V17" s="119"/>
      <c r="W17" s="54"/>
    </row>
    <row r="18" spans="1:26" ht="18" customHeight="1" x14ac:dyDescent="0.3">
      <c r="A18" s="14"/>
      <c r="B18" s="57" t="s">
        <v>29</v>
      </c>
      <c r="C18" s="65"/>
      <c r="D18" s="60"/>
      <c r="E18" s="69"/>
      <c r="F18" s="261"/>
      <c r="G18" s="253"/>
      <c r="H18" s="308"/>
      <c r="I18" s="24"/>
      <c r="J18" s="24"/>
      <c r="K18" s="25"/>
      <c r="L18" s="25"/>
      <c r="M18" s="25"/>
      <c r="N18" s="25"/>
      <c r="O18" s="75"/>
      <c r="P18" s="84"/>
      <c r="Q18" s="79"/>
      <c r="R18" s="25"/>
      <c r="S18" s="25"/>
      <c r="T18" s="25"/>
      <c r="U18" s="25"/>
      <c r="V18" s="119"/>
      <c r="W18" s="54"/>
    </row>
    <row r="19" spans="1:26" ht="18" customHeight="1" x14ac:dyDescent="0.3">
      <c r="A19" s="14"/>
      <c r="B19" s="57" t="s">
        <v>30</v>
      </c>
      <c r="C19" s="66"/>
      <c r="D19" s="61"/>
      <c r="E19" s="69"/>
      <c r="F19" s="319"/>
      <c r="G19" s="307"/>
      <c r="H19" s="320"/>
      <c r="I19" s="24"/>
      <c r="J19" s="24"/>
      <c r="K19" s="25"/>
      <c r="L19" s="25"/>
      <c r="M19" s="25"/>
      <c r="N19" s="25"/>
      <c r="O19" s="75"/>
      <c r="P19" s="84"/>
      <c r="Q19" s="79"/>
      <c r="R19" s="25"/>
      <c r="S19" s="25"/>
      <c r="T19" s="25"/>
      <c r="U19" s="25"/>
      <c r="V19" s="119"/>
      <c r="W19" s="54"/>
    </row>
    <row r="20" spans="1:26" ht="18" customHeight="1" x14ac:dyDescent="0.3">
      <c r="A20" s="14"/>
      <c r="B20" s="53" t="s">
        <v>31</v>
      </c>
      <c r="C20" s="58"/>
      <c r="D20" s="96"/>
      <c r="E20" s="97">
        <f>SUM(E15:E19)</f>
        <v>0</v>
      </c>
      <c r="F20" s="254" t="s">
        <v>31</v>
      </c>
      <c r="G20" s="260"/>
      <c r="H20" s="321"/>
      <c r="I20" s="31"/>
      <c r="J20" s="24"/>
      <c r="K20" s="25"/>
      <c r="L20" s="25"/>
      <c r="M20" s="25"/>
      <c r="N20" s="25"/>
      <c r="O20" s="75"/>
      <c r="P20" s="86">
        <f>SUM(P14:P19)</f>
        <v>0</v>
      </c>
      <c r="Q20" s="79"/>
      <c r="R20" s="25"/>
      <c r="S20" s="25"/>
      <c r="T20" s="25"/>
      <c r="U20" s="25"/>
      <c r="V20" s="119"/>
      <c r="W20" s="54"/>
    </row>
    <row r="21" spans="1:26" ht="18" customHeight="1" x14ac:dyDescent="0.3">
      <c r="A21" s="14"/>
      <c r="B21" s="50" t="s">
        <v>40</v>
      </c>
      <c r="C21" s="52"/>
      <c r="D21" s="92"/>
      <c r="E21" s="70">
        <f>((E15*U22*0)+(E16*V22*0)+(E17*W22*0))/100</f>
        <v>0</v>
      </c>
      <c r="F21" s="250" t="s">
        <v>43</v>
      </c>
      <c r="G21" s="251"/>
      <c r="H21" s="308"/>
      <c r="I21" s="24"/>
      <c r="J21" s="24"/>
      <c r="K21" s="25"/>
      <c r="L21" s="25"/>
      <c r="M21" s="25"/>
      <c r="N21" s="25"/>
      <c r="O21" s="75"/>
      <c r="P21" s="85">
        <f>((E15*X22*0)+(E16*Y22*0)+(E17*Z22*0))/100</f>
        <v>0</v>
      </c>
      <c r="Q21" s="79"/>
      <c r="R21" s="25"/>
      <c r="S21" s="25"/>
      <c r="T21" s="25"/>
      <c r="U21" s="25"/>
      <c r="V21" s="119"/>
      <c r="W21" s="54"/>
    </row>
    <row r="22" spans="1:26" ht="18" customHeight="1" x14ac:dyDescent="0.3">
      <c r="A22" s="14"/>
      <c r="B22" s="46" t="s">
        <v>41</v>
      </c>
      <c r="C22" s="33"/>
      <c r="D22" s="72"/>
      <c r="E22" s="71">
        <f>((E15*U23*0)+(E16*V23*0)+(E17*W23*0))/100</f>
        <v>0</v>
      </c>
      <c r="F22" s="250" t="s">
        <v>44</v>
      </c>
      <c r="G22" s="251"/>
      <c r="H22" s="308"/>
      <c r="I22" s="24"/>
      <c r="J22" s="24"/>
      <c r="K22" s="25"/>
      <c r="L22" s="25"/>
      <c r="M22" s="25"/>
      <c r="N22" s="25"/>
      <c r="O22" s="75"/>
      <c r="P22" s="85">
        <f>((E15*X23*0)+(E16*Y23*0)+(E17*Z23*0))/100</f>
        <v>0</v>
      </c>
      <c r="Q22" s="79"/>
      <c r="R22" s="25"/>
      <c r="S22" s="25"/>
      <c r="T22" s="25"/>
      <c r="U22" s="25">
        <v>1</v>
      </c>
      <c r="V22" s="120">
        <v>1</v>
      </c>
      <c r="W22" s="54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6" t="s">
        <v>42</v>
      </c>
      <c r="C23" s="33"/>
      <c r="D23" s="72"/>
      <c r="E23" s="71">
        <f>((E15*U24*0)+(E16*V24*0)+(E17*W24*0))/100</f>
        <v>0</v>
      </c>
      <c r="F23" s="250" t="s">
        <v>45</v>
      </c>
      <c r="G23" s="251"/>
      <c r="H23" s="308"/>
      <c r="I23" s="24"/>
      <c r="J23" s="24"/>
      <c r="K23" s="25"/>
      <c r="L23" s="25"/>
      <c r="M23" s="25"/>
      <c r="N23" s="25"/>
      <c r="O23" s="75"/>
      <c r="P23" s="85">
        <f>((E15*X24*0)+(E16*Y24*0)+(E17*Z24*0))/100</f>
        <v>0</v>
      </c>
      <c r="Q23" s="79"/>
      <c r="R23" s="25"/>
      <c r="S23" s="25"/>
      <c r="T23" s="25"/>
      <c r="U23" s="25">
        <v>1</v>
      </c>
      <c r="V23" s="120">
        <v>1</v>
      </c>
      <c r="W23" s="54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2"/>
      <c r="E24" s="72"/>
      <c r="F24" s="322"/>
      <c r="G24" s="253"/>
      <c r="H24" s="308"/>
      <c r="I24" s="24"/>
      <c r="J24" s="24"/>
      <c r="K24" s="25"/>
      <c r="L24" s="25"/>
      <c r="M24" s="25"/>
      <c r="N24" s="25"/>
      <c r="O24" s="75"/>
      <c r="P24" s="87"/>
      <c r="Q24" s="79"/>
      <c r="R24" s="25"/>
      <c r="S24" s="25"/>
      <c r="T24" s="25"/>
      <c r="U24" s="25">
        <v>1</v>
      </c>
      <c r="V24" s="120">
        <v>1</v>
      </c>
      <c r="W24" s="54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6"/>
      <c r="C25" s="33"/>
      <c r="D25" s="72"/>
      <c r="E25" s="72"/>
      <c r="F25" s="306" t="s">
        <v>31</v>
      </c>
      <c r="G25" s="307"/>
      <c r="H25" s="308"/>
      <c r="I25" s="24"/>
      <c r="J25" s="24"/>
      <c r="K25" s="25"/>
      <c r="L25" s="25"/>
      <c r="M25" s="25"/>
      <c r="N25" s="25"/>
      <c r="O25" s="75"/>
      <c r="P25" s="86">
        <f>SUM(E21:E24)+SUM(P21:P24)</f>
        <v>0</v>
      </c>
      <c r="Q25" s="79"/>
      <c r="R25" s="25"/>
      <c r="S25" s="25"/>
      <c r="T25" s="25"/>
      <c r="U25" s="25"/>
      <c r="V25" s="119"/>
      <c r="W25" s="54"/>
    </row>
    <row r="26" spans="1:26" ht="18" customHeight="1" x14ac:dyDescent="0.3">
      <c r="A26" s="14"/>
      <c r="B26" s="115" t="s">
        <v>51</v>
      </c>
      <c r="C26" s="99"/>
      <c r="D26" s="101"/>
      <c r="E26" s="111"/>
      <c r="F26" s="254" t="s">
        <v>35</v>
      </c>
      <c r="G26" s="309"/>
      <c r="H26" s="310"/>
      <c r="I26" s="22"/>
      <c r="J26" s="22"/>
      <c r="K26" s="23"/>
      <c r="L26" s="23"/>
      <c r="M26" s="23"/>
      <c r="N26" s="23"/>
      <c r="O26" s="76"/>
      <c r="P26" s="88"/>
      <c r="Q26" s="80"/>
      <c r="R26" s="23"/>
      <c r="S26" s="23"/>
      <c r="T26" s="23"/>
      <c r="U26" s="23"/>
      <c r="V26" s="121"/>
      <c r="W26" s="54"/>
    </row>
    <row r="27" spans="1:26" ht="18" customHeight="1" x14ac:dyDescent="0.3">
      <c r="A27" s="14"/>
      <c r="B27" s="40"/>
      <c r="C27" s="35"/>
      <c r="D27" s="73"/>
      <c r="E27" s="112"/>
      <c r="F27" s="311" t="s">
        <v>36</v>
      </c>
      <c r="G27" s="244"/>
      <c r="H27" s="312"/>
      <c r="I27" s="27"/>
      <c r="J27" s="27"/>
      <c r="K27" s="28"/>
      <c r="L27" s="28"/>
      <c r="M27" s="28"/>
      <c r="N27" s="28"/>
      <c r="O27" s="77"/>
      <c r="P27" s="89">
        <f>E20+P20+E25+P25</f>
        <v>0</v>
      </c>
      <c r="Q27" s="81"/>
      <c r="R27" s="28"/>
      <c r="S27" s="28"/>
      <c r="T27" s="28"/>
      <c r="U27" s="28"/>
      <c r="V27" s="122"/>
      <c r="W27" s="54"/>
    </row>
    <row r="28" spans="1:26" ht="18" customHeight="1" x14ac:dyDescent="0.3">
      <c r="A28" s="14"/>
      <c r="B28" s="41"/>
      <c r="C28" s="36"/>
      <c r="D28" s="14"/>
      <c r="E28" s="113"/>
      <c r="F28" s="313" t="s">
        <v>37</v>
      </c>
      <c r="G28" s="314"/>
      <c r="H28" s="209">
        <f>P27-SUM('SO 15836'!K77:'SO 15836'!K96)</f>
        <v>0</v>
      </c>
      <c r="I28" s="20"/>
      <c r="J28" s="20"/>
      <c r="K28" s="21"/>
      <c r="L28" s="21"/>
      <c r="M28" s="21"/>
      <c r="N28" s="21"/>
      <c r="O28" s="78"/>
      <c r="P28" s="90">
        <f>ROUND(((ROUND(H28,2)*20)*1/100),2)</f>
        <v>0</v>
      </c>
      <c r="Q28" s="82"/>
      <c r="R28" s="21"/>
      <c r="S28" s="21"/>
      <c r="T28" s="21"/>
      <c r="U28" s="21"/>
      <c r="V28" s="123"/>
      <c r="W28" s="54"/>
    </row>
    <row r="29" spans="1:26" ht="18" customHeight="1" x14ac:dyDescent="0.3">
      <c r="A29" s="14"/>
      <c r="B29" s="41"/>
      <c r="C29" s="36"/>
      <c r="D29" s="14"/>
      <c r="E29" s="113"/>
      <c r="F29" s="315" t="s">
        <v>38</v>
      </c>
      <c r="G29" s="316"/>
      <c r="H29" s="32">
        <f>SUM('SO 15836'!K77:'SO 15836'!K96)</f>
        <v>0</v>
      </c>
      <c r="I29" s="24"/>
      <c r="J29" s="24"/>
      <c r="K29" s="25"/>
      <c r="L29" s="25"/>
      <c r="M29" s="25"/>
      <c r="N29" s="25"/>
      <c r="O29" s="75"/>
      <c r="P29" s="83">
        <f>ROUND(((ROUND(H29,2)*0)/100),2)</f>
        <v>0</v>
      </c>
      <c r="Q29" s="79"/>
      <c r="R29" s="25"/>
      <c r="S29" s="25"/>
      <c r="T29" s="25"/>
      <c r="U29" s="25"/>
      <c r="V29" s="119"/>
      <c r="W29" s="54"/>
    </row>
    <row r="30" spans="1:26" ht="18" customHeight="1" x14ac:dyDescent="0.3">
      <c r="A30" s="14"/>
      <c r="B30" s="41"/>
      <c r="C30" s="36"/>
      <c r="D30" s="14"/>
      <c r="E30" s="113"/>
      <c r="F30" s="317" t="s">
        <v>39</v>
      </c>
      <c r="G30" s="318"/>
      <c r="H30" s="107"/>
      <c r="I30" s="108"/>
      <c r="J30" s="20"/>
      <c r="K30" s="21"/>
      <c r="L30" s="21"/>
      <c r="M30" s="21"/>
      <c r="N30" s="21"/>
      <c r="O30" s="78"/>
      <c r="P30" s="109">
        <f>SUM(P27:P29)</f>
        <v>0</v>
      </c>
      <c r="Q30" s="79"/>
      <c r="R30" s="25"/>
      <c r="S30" s="25"/>
      <c r="T30" s="25"/>
      <c r="U30" s="25"/>
      <c r="V30" s="119"/>
      <c r="W30" s="54"/>
    </row>
    <row r="31" spans="1:26" ht="18" customHeight="1" x14ac:dyDescent="0.3">
      <c r="A31" s="14"/>
      <c r="B31" s="37"/>
      <c r="C31" s="29"/>
      <c r="D31" s="104"/>
      <c r="E31" s="114"/>
      <c r="F31" s="244"/>
      <c r="G31" s="249"/>
      <c r="H31" s="33"/>
      <c r="I31" s="24"/>
      <c r="J31" s="24"/>
      <c r="K31" s="25"/>
      <c r="L31" s="25"/>
      <c r="M31" s="25"/>
      <c r="N31" s="25"/>
      <c r="O31" s="75"/>
      <c r="P31" s="91"/>
      <c r="Q31" s="79"/>
      <c r="R31" s="25"/>
      <c r="S31" s="25"/>
      <c r="T31" s="25"/>
      <c r="U31" s="25"/>
      <c r="V31" s="119"/>
      <c r="W31" s="54"/>
    </row>
    <row r="32" spans="1:26" ht="18" customHeight="1" x14ac:dyDescent="0.3">
      <c r="A32" s="14"/>
      <c r="B32" s="115" t="s">
        <v>49</v>
      </c>
      <c r="C32" s="106"/>
      <c r="D32" s="18"/>
      <c r="E32" s="116" t="s">
        <v>50</v>
      </c>
      <c r="F32" s="73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21"/>
      <c r="W32" s="54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24"/>
      <c r="W33" s="54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25"/>
      <c r="W34" s="54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25"/>
      <c r="W35" s="54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25"/>
      <c r="W36" s="54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26"/>
      <c r="W37" s="54"/>
    </row>
    <row r="38" spans="1:23" ht="18" customHeight="1" x14ac:dyDescent="0.3">
      <c r="A38" s="14"/>
      <c r="B38" s="127"/>
      <c r="C38" s="42"/>
      <c r="D38" s="128"/>
      <c r="E38" s="128"/>
      <c r="F38" s="128"/>
      <c r="G38" s="128"/>
      <c r="H38" s="128"/>
      <c r="I38" s="128"/>
      <c r="J38" s="128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30"/>
      <c r="W38" s="54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07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07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07"/>
    </row>
    <row r="42" spans="1:23" x14ac:dyDescent="0.3">
      <c r="A42" s="136"/>
      <c r="B42" s="198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07"/>
    </row>
    <row r="43" spans="1:23" x14ac:dyDescent="0.3">
      <c r="A43" s="136"/>
      <c r="B43" s="199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4"/>
    </row>
    <row r="44" spans="1:23" ht="34.950000000000003" customHeight="1" x14ac:dyDescent="0.3">
      <c r="A44" s="136"/>
      <c r="B44" s="299" t="s">
        <v>0</v>
      </c>
      <c r="C44" s="300"/>
      <c r="D44" s="300"/>
      <c r="E44" s="300"/>
      <c r="F44" s="300"/>
      <c r="G44" s="300"/>
      <c r="H44" s="300"/>
      <c r="I44" s="300"/>
      <c r="J44" s="300"/>
      <c r="K44" s="300"/>
      <c r="L44" s="300"/>
      <c r="M44" s="300"/>
      <c r="N44" s="300"/>
      <c r="O44" s="300"/>
      <c r="P44" s="300"/>
      <c r="Q44" s="300"/>
      <c r="R44" s="300"/>
      <c r="S44" s="300"/>
      <c r="T44" s="300"/>
      <c r="U44" s="300"/>
      <c r="V44" s="301"/>
      <c r="W44" s="54"/>
    </row>
    <row r="45" spans="1:23" x14ac:dyDescent="0.3">
      <c r="A45" s="136"/>
      <c r="B45" s="200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24"/>
      <c r="W45" s="54"/>
    </row>
    <row r="46" spans="1:23" ht="19.95" customHeight="1" x14ac:dyDescent="0.3">
      <c r="A46" s="197"/>
      <c r="B46" s="288" t="s">
        <v>21</v>
      </c>
      <c r="C46" s="289"/>
      <c r="D46" s="289"/>
      <c r="E46" s="290"/>
      <c r="F46" s="302" t="s">
        <v>18</v>
      </c>
      <c r="G46" s="289"/>
      <c r="H46" s="290"/>
      <c r="I46" s="135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25"/>
      <c r="W46" s="54"/>
    </row>
    <row r="47" spans="1:23" ht="19.95" customHeight="1" x14ac:dyDescent="0.3">
      <c r="A47" s="197"/>
      <c r="B47" s="288" t="s">
        <v>22</v>
      </c>
      <c r="C47" s="289"/>
      <c r="D47" s="289"/>
      <c r="E47" s="290"/>
      <c r="F47" s="302" t="s">
        <v>16</v>
      </c>
      <c r="G47" s="289"/>
      <c r="H47" s="290"/>
      <c r="I47" s="135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25"/>
      <c r="W47" s="54"/>
    </row>
    <row r="48" spans="1:23" ht="19.95" customHeight="1" x14ac:dyDescent="0.3">
      <c r="A48" s="197"/>
      <c r="B48" s="288" t="s">
        <v>23</v>
      </c>
      <c r="C48" s="289"/>
      <c r="D48" s="289"/>
      <c r="E48" s="290"/>
      <c r="F48" s="302" t="s">
        <v>55</v>
      </c>
      <c r="G48" s="289"/>
      <c r="H48" s="290"/>
      <c r="I48" s="135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25"/>
      <c r="W48" s="54"/>
    </row>
    <row r="49" spans="1:26" ht="30" customHeight="1" x14ac:dyDescent="0.3">
      <c r="A49" s="197"/>
      <c r="B49" s="303" t="s">
        <v>1</v>
      </c>
      <c r="C49" s="304"/>
      <c r="D49" s="304"/>
      <c r="E49" s="304"/>
      <c r="F49" s="304"/>
      <c r="G49" s="304"/>
      <c r="H49" s="304"/>
      <c r="I49" s="305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25"/>
      <c r="W49" s="54"/>
    </row>
    <row r="50" spans="1:26" x14ac:dyDescent="0.3">
      <c r="A50" s="14"/>
      <c r="B50" s="201" t="s">
        <v>14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25"/>
      <c r="W50" s="54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25"/>
      <c r="W51" s="54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25"/>
      <c r="W52" s="54"/>
    </row>
    <row r="53" spans="1:26" x14ac:dyDescent="0.3">
      <c r="A53" s="14"/>
      <c r="B53" s="201" t="s">
        <v>56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25"/>
      <c r="W53" s="54"/>
    </row>
    <row r="54" spans="1:26" x14ac:dyDescent="0.3">
      <c r="A54" s="2"/>
      <c r="B54" s="297" t="s">
        <v>52</v>
      </c>
      <c r="C54" s="298"/>
      <c r="D54" s="134"/>
      <c r="E54" s="134" t="s">
        <v>46</v>
      </c>
      <c r="F54" s="134" t="s">
        <v>47</v>
      </c>
      <c r="G54" s="134" t="s">
        <v>31</v>
      </c>
      <c r="H54" s="134" t="s">
        <v>53</v>
      </c>
      <c r="I54" s="134" t="s">
        <v>54</v>
      </c>
      <c r="J54" s="133"/>
      <c r="K54" s="133"/>
      <c r="L54" s="133"/>
      <c r="M54" s="133"/>
      <c r="N54" s="133"/>
      <c r="O54" s="133"/>
      <c r="P54" s="133"/>
      <c r="Q54" s="131"/>
      <c r="R54" s="131"/>
      <c r="S54" s="131"/>
      <c r="T54" s="131"/>
      <c r="U54" s="131"/>
      <c r="V54" s="153"/>
      <c r="W54" s="54"/>
    </row>
    <row r="55" spans="1:26" x14ac:dyDescent="0.3">
      <c r="A55" s="9"/>
      <c r="B55" s="294" t="s">
        <v>57</v>
      </c>
      <c r="C55" s="278"/>
      <c r="D55" s="278"/>
      <c r="E55" s="140"/>
      <c r="F55" s="140"/>
      <c r="G55" s="140"/>
      <c r="H55" s="141"/>
      <c r="I55" s="141"/>
      <c r="J55" s="141"/>
      <c r="K55" s="141"/>
      <c r="L55" s="141"/>
      <c r="M55" s="141"/>
      <c r="N55" s="141"/>
      <c r="O55" s="141"/>
      <c r="P55" s="141"/>
      <c r="Q55" s="142"/>
      <c r="R55" s="142"/>
      <c r="S55" s="142"/>
      <c r="T55" s="142"/>
      <c r="U55" s="142"/>
      <c r="V55" s="154"/>
      <c r="W55" s="208"/>
      <c r="X55" s="143"/>
      <c r="Y55" s="143"/>
      <c r="Z55" s="143"/>
    </row>
    <row r="56" spans="1:26" x14ac:dyDescent="0.3">
      <c r="A56" s="9"/>
      <c r="B56" s="295" t="s">
        <v>58</v>
      </c>
      <c r="C56" s="254"/>
      <c r="D56" s="254"/>
      <c r="E56" s="68">
        <f>'SO 15836'!L82</f>
        <v>0</v>
      </c>
      <c r="F56" s="68">
        <f>'SO 15836'!M82</f>
        <v>0</v>
      </c>
      <c r="G56" s="68">
        <f>'SO 15836'!I82</f>
        <v>0</v>
      </c>
      <c r="H56" s="144">
        <f>'SO 15836'!S82</f>
        <v>578.35</v>
      </c>
      <c r="I56" s="144">
        <f>'SO 15836'!V82</f>
        <v>0</v>
      </c>
      <c r="J56" s="144"/>
      <c r="K56" s="144"/>
      <c r="L56" s="144"/>
      <c r="M56" s="144"/>
      <c r="N56" s="144"/>
      <c r="O56" s="144"/>
      <c r="P56" s="144"/>
      <c r="Q56" s="143"/>
      <c r="R56" s="143"/>
      <c r="S56" s="143"/>
      <c r="T56" s="143"/>
      <c r="U56" s="143"/>
      <c r="V56" s="155"/>
      <c r="W56" s="208"/>
      <c r="X56" s="143"/>
      <c r="Y56" s="143"/>
      <c r="Z56" s="143"/>
    </row>
    <row r="57" spans="1:26" x14ac:dyDescent="0.3">
      <c r="A57" s="9"/>
      <c r="B57" s="295" t="s">
        <v>59</v>
      </c>
      <c r="C57" s="254"/>
      <c r="D57" s="254"/>
      <c r="E57" s="68">
        <f>'SO 15836'!L86</f>
        <v>0</v>
      </c>
      <c r="F57" s="68">
        <f>'SO 15836'!M86</f>
        <v>0</v>
      </c>
      <c r="G57" s="68">
        <f>'SO 15836'!I86</f>
        <v>0</v>
      </c>
      <c r="H57" s="144">
        <f>'SO 15836'!S86</f>
        <v>4.2</v>
      </c>
      <c r="I57" s="144">
        <f>'SO 15836'!V86</f>
        <v>0</v>
      </c>
      <c r="J57" s="144"/>
      <c r="K57" s="144"/>
      <c r="L57" s="144"/>
      <c r="M57" s="144"/>
      <c r="N57" s="144"/>
      <c r="O57" s="144"/>
      <c r="P57" s="144"/>
      <c r="Q57" s="143"/>
      <c r="R57" s="143"/>
      <c r="S57" s="143"/>
      <c r="T57" s="143"/>
      <c r="U57" s="143"/>
      <c r="V57" s="155"/>
      <c r="W57" s="208"/>
      <c r="X57" s="143"/>
      <c r="Y57" s="143"/>
      <c r="Z57" s="143"/>
    </row>
    <row r="58" spans="1:26" x14ac:dyDescent="0.3">
      <c r="A58" s="9"/>
      <c r="B58" s="295" t="s">
        <v>60</v>
      </c>
      <c r="C58" s="254"/>
      <c r="D58" s="254"/>
      <c r="E58" s="68">
        <f>'SO 15836'!L90</f>
        <v>0</v>
      </c>
      <c r="F58" s="68">
        <f>'SO 15836'!M90</f>
        <v>0</v>
      </c>
      <c r="G58" s="68">
        <f>'SO 15836'!I90</f>
        <v>0</v>
      </c>
      <c r="H58" s="144">
        <f>'SO 15836'!S90</f>
        <v>0</v>
      </c>
      <c r="I58" s="144">
        <f>'SO 15836'!V90</f>
        <v>0</v>
      </c>
      <c r="J58" s="144"/>
      <c r="K58" s="144"/>
      <c r="L58" s="144"/>
      <c r="M58" s="144"/>
      <c r="N58" s="144"/>
      <c r="O58" s="144"/>
      <c r="P58" s="144"/>
      <c r="Q58" s="143"/>
      <c r="R58" s="143"/>
      <c r="S58" s="143"/>
      <c r="T58" s="143"/>
      <c r="U58" s="143"/>
      <c r="V58" s="155"/>
      <c r="W58" s="208"/>
      <c r="X58" s="143"/>
      <c r="Y58" s="143"/>
      <c r="Z58" s="143"/>
    </row>
    <row r="59" spans="1:26" x14ac:dyDescent="0.3">
      <c r="A59" s="9"/>
      <c r="B59" s="295" t="s">
        <v>61</v>
      </c>
      <c r="C59" s="254"/>
      <c r="D59" s="254"/>
      <c r="E59" s="68">
        <f>'SO 15836'!L94</f>
        <v>0</v>
      </c>
      <c r="F59" s="68">
        <f>'SO 15836'!M94</f>
        <v>0</v>
      </c>
      <c r="G59" s="68">
        <f>'SO 15836'!I94</f>
        <v>0</v>
      </c>
      <c r="H59" s="144">
        <f>'SO 15836'!S94</f>
        <v>0</v>
      </c>
      <c r="I59" s="144">
        <f>'SO 15836'!V94</f>
        <v>0</v>
      </c>
      <c r="J59" s="144"/>
      <c r="K59" s="144"/>
      <c r="L59" s="144"/>
      <c r="M59" s="144"/>
      <c r="N59" s="144"/>
      <c r="O59" s="144"/>
      <c r="P59" s="144"/>
      <c r="Q59" s="143"/>
      <c r="R59" s="143"/>
      <c r="S59" s="143"/>
      <c r="T59" s="143"/>
      <c r="U59" s="143"/>
      <c r="V59" s="155"/>
      <c r="W59" s="208"/>
      <c r="X59" s="143"/>
      <c r="Y59" s="143"/>
      <c r="Z59" s="143"/>
    </row>
    <row r="60" spans="1:26" x14ac:dyDescent="0.3">
      <c r="A60" s="9"/>
      <c r="B60" s="296" t="s">
        <v>57</v>
      </c>
      <c r="C60" s="276"/>
      <c r="D60" s="276"/>
      <c r="E60" s="145">
        <f>'SO 15836'!L96</f>
        <v>0</v>
      </c>
      <c r="F60" s="145">
        <f>'SO 15836'!M96</f>
        <v>0</v>
      </c>
      <c r="G60" s="145">
        <f>'SO 15836'!I96</f>
        <v>0</v>
      </c>
      <c r="H60" s="146">
        <f>'SO 15836'!S96</f>
        <v>582.54999999999995</v>
      </c>
      <c r="I60" s="146">
        <f>'SO 15836'!V96</f>
        <v>0</v>
      </c>
      <c r="J60" s="146"/>
      <c r="K60" s="146"/>
      <c r="L60" s="146"/>
      <c r="M60" s="146"/>
      <c r="N60" s="146"/>
      <c r="O60" s="146"/>
      <c r="P60" s="146"/>
      <c r="Q60" s="143"/>
      <c r="R60" s="143"/>
      <c r="S60" s="143"/>
      <c r="T60" s="143"/>
      <c r="U60" s="143"/>
      <c r="V60" s="155"/>
      <c r="W60" s="208"/>
      <c r="X60" s="143"/>
      <c r="Y60" s="143"/>
      <c r="Z60" s="143"/>
    </row>
    <row r="61" spans="1:26" x14ac:dyDescent="0.3">
      <c r="A61" s="1"/>
      <c r="B61" s="202"/>
      <c r="C61" s="1"/>
      <c r="D61" s="1"/>
      <c r="E61" s="138"/>
      <c r="F61" s="138"/>
      <c r="G61" s="138"/>
      <c r="H61" s="139"/>
      <c r="I61" s="139"/>
      <c r="J61" s="139"/>
      <c r="K61" s="139"/>
      <c r="L61" s="139"/>
      <c r="M61" s="139"/>
      <c r="N61" s="139"/>
      <c r="O61" s="139"/>
      <c r="P61" s="139"/>
      <c r="V61" s="156"/>
      <c r="W61" s="54"/>
    </row>
    <row r="62" spans="1:26" x14ac:dyDescent="0.3">
      <c r="A62" s="147"/>
      <c r="B62" s="279" t="s">
        <v>62</v>
      </c>
      <c r="C62" s="280"/>
      <c r="D62" s="280"/>
      <c r="E62" s="149">
        <f>'SO 15836'!L97</f>
        <v>0</v>
      </c>
      <c r="F62" s="149">
        <f>'SO 15836'!M97</f>
        <v>0</v>
      </c>
      <c r="G62" s="149">
        <f>'SO 15836'!I97</f>
        <v>0</v>
      </c>
      <c r="H62" s="150">
        <f>'SO 15836'!S97</f>
        <v>582.54999999999995</v>
      </c>
      <c r="I62" s="150">
        <f>'SO 15836'!V97</f>
        <v>0</v>
      </c>
      <c r="J62" s="151"/>
      <c r="K62" s="151"/>
      <c r="L62" s="151"/>
      <c r="M62" s="151"/>
      <c r="N62" s="151"/>
      <c r="O62" s="151"/>
      <c r="P62" s="151"/>
      <c r="Q62" s="152"/>
      <c r="R62" s="152"/>
      <c r="S62" s="152"/>
      <c r="T62" s="152"/>
      <c r="U62" s="152"/>
      <c r="V62" s="157"/>
      <c r="W62" s="208"/>
      <c r="X62" s="148"/>
      <c r="Y62" s="148"/>
      <c r="Z62" s="148"/>
    </row>
    <row r="63" spans="1:26" x14ac:dyDescent="0.3">
      <c r="A63" s="14"/>
      <c r="B63" s="41"/>
      <c r="C63" s="3"/>
      <c r="D63" s="3"/>
      <c r="E63" s="13"/>
      <c r="F63" s="13"/>
      <c r="G63" s="13"/>
      <c r="H63" s="158"/>
      <c r="I63" s="158"/>
      <c r="J63" s="158"/>
      <c r="K63" s="158"/>
      <c r="L63" s="158"/>
      <c r="M63" s="158"/>
      <c r="N63" s="158"/>
      <c r="O63" s="158"/>
      <c r="P63" s="158"/>
      <c r="Q63" s="10"/>
      <c r="R63" s="10"/>
      <c r="S63" s="10"/>
      <c r="T63" s="10"/>
      <c r="U63" s="10"/>
      <c r="V63" s="10"/>
      <c r="W63" s="54"/>
    </row>
    <row r="64" spans="1:26" x14ac:dyDescent="0.3">
      <c r="A64" s="14"/>
      <c r="B64" s="41"/>
      <c r="C64" s="3"/>
      <c r="D64" s="3"/>
      <c r="E64" s="13"/>
      <c r="F64" s="13"/>
      <c r="G64" s="13"/>
      <c r="H64" s="158"/>
      <c r="I64" s="158"/>
      <c r="J64" s="158"/>
      <c r="K64" s="158"/>
      <c r="L64" s="158"/>
      <c r="M64" s="158"/>
      <c r="N64" s="158"/>
      <c r="O64" s="158"/>
      <c r="P64" s="158"/>
      <c r="Q64" s="10"/>
      <c r="R64" s="10"/>
      <c r="S64" s="10"/>
      <c r="T64" s="10"/>
      <c r="U64" s="10"/>
      <c r="V64" s="10"/>
      <c r="W64" s="54"/>
    </row>
    <row r="65" spans="1:26" x14ac:dyDescent="0.3">
      <c r="A65" s="14"/>
      <c r="B65" s="37"/>
      <c r="C65" s="8"/>
      <c r="D65" s="8"/>
      <c r="E65" s="26"/>
      <c r="F65" s="26"/>
      <c r="G65" s="26"/>
      <c r="H65" s="159"/>
      <c r="I65" s="159"/>
      <c r="J65" s="159"/>
      <c r="K65" s="159"/>
      <c r="L65" s="159"/>
      <c r="M65" s="159"/>
      <c r="N65" s="159"/>
      <c r="O65" s="159"/>
      <c r="P65" s="159"/>
      <c r="Q65" s="15"/>
      <c r="R65" s="15"/>
      <c r="S65" s="15"/>
      <c r="T65" s="15"/>
      <c r="U65" s="15"/>
      <c r="V65" s="15"/>
      <c r="W65" s="54"/>
    </row>
    <row r="66" spans="1:26" ht="34.950000000000003" customHeight="1" x14ac:dyDescent="0.3">
      <c r="A66" s="1"/>
      <c r="B66" s="281" t="s">
        <v>63</v>
      </c>
      <c r="C66" s="282"/>
      <c r="D66" s="282"/>
      <c r="E66" s="282"/>
      <c r="F66" s="282"/>
      <c r="G66" s="282"/>
      <c r="H66" s="282"/>
      <c r="I66" s="282"/>
      <c r="J66" s="282"/>
      <c r="K66" s="282"/>
      <c r="L66" s="282"/>
      <c r="M66" s="282"/>
      <c r="N66" s="282"/>
      <c r="O66" s="282"/>
      <c r="P66" s="282"/>
      <c r="Q66" s="282"/>
      <c r="R66" s="282"/>
      <c r="S66" s="282"/>
      <c r="T66" s="282"/>
      <c r="U66" s="282"/>
      <c r="V66" s="282"/>
      <c r="W66" s="54"/>
    </row>
    <row r="67" spans="1:26" x14ac:dyDescent="0.3">
      <c r="A67" s="14"/>
      <c r="B67" s="98"/>
      <c r="C67" s="18"/>
      <c r="D67" s="18"/>
      <c r="E67" s="100"/>
      <c r="F67" s="100"/>
      <c r="G67" s="100"/>
      <c r="H67" s="173"/>
      <c r="I67" s="173"/>
      <c r="J67" s="173"/>
      <c r="K67" s="173"/>
      <c r="L67" s="173"/>
      <c r="M67" s="173"/>
      <c r="N67" s="173"/>
      <c r="O67" s="173"/>
      <c r="P67" s="173"/>
      <c r="Q67" s="19"/>
      <c r="R67" s="19"/>
      <c r="S67" s="19"/>
      <c r="T67" s="19"/>
      <c r="U67" s="19"/>
      <c r="V67" s="19"/>
      <c r="W67" s="54"/>
    </row>
    <row r="68" spans="1:26" ht="19.95" customHeight="1" x14ac:dyDescent="0.3">
      <c r="A68" s="197"/>
      <c r="B68" s="285" t="s">
        <v>21</v>
      </c>
      <c r="C68" s="286"/>
      <c r="D68" s="286"/>
      <c r="E68" s="287"/>
      <c r="F68" s="171"/>
      <c r="G68" s="171"/>
      <c r="H68" s="172" t="s">
        <v>18</v>
      </c>
      <c r="I68" s="291"/>
      <c r="J68" s="292"/>
      <c r="K68" s="292"/>
      <c r="L68" s="292"/>
      <c r="M68" s="292"/>
      <c r="N68" s="292"/>
      <c r="O68" s="292"/>
      <c r="P68" s="293"/>
      <c r="Q68" s="17"/>
      <c r="R68" s="17"/>
      <c r="S68" s="17"/>
      <c r="T68" s="17"/>
      <c r="U68" s="17"/>
      <c r="V68" s="17"/>
      <c r="W68" s="54"/>
    </row>
    <row r="69" spans="1:26" ht="19.95" customHeight="1" x14ac:dyDescent="0.3">
      <c r="A69" s="197"/>
      <c r="B69" s="288" t="s">
        <v>22</v>
      </c>
      <c r="C69" s="289"/>
      <c r="D69" s="289"/>
      <c r="E69" s="290"/>
      <c r="F69" s="167"/>
      <c r="G69" s="167"/>
      <c r="H69" s="168" t="s">
        <v>16</v>
      </c>
      <c r="I69" s="168"/>
      <c r="J69" s="158"/>
      <c r="K69" s="158"/>
      <c r="L69" s="158"/>
      <c r="M69" s="158"/>
      <c r="N69" s="158"/>
      <c r="O69" s="158"/>
      <c r="P69" s="158"/>
      <c r="Q69" s="10"/>
      <c r="R69" s="10"/>
      <c r="S69" s="10"/>
      <c r="T69" s="10"/>
      <c r="U69" s="10"/>
      <c r="V69" s="10"/>
      <c r="W69" s="54"/>
    </row>
    <row r="70" spans="1:26" ht="19.95" customHeight="1" x14ac:dyDescent="0.3">
      <c r="A70" s="197"/>
      <c r="B70" s="288" t="s">
        <v>23</v>
      </c>
      <c r="C70" s="289"/>
      <c r="D70" s="289"/>
      <c r="E70" s="290"/>
      <c r="F70" s="167"/>
      <c r="G70" s="167"/>
      <c r="H70" s="168" t="s">
        <v>74</v>
      </c>
      <c r="I70" s="168" t="s">
        <v>20</v>
      </c>
      <c r="J70" s="158"/>
      <c r="K70" s="158"/>
      <c r="L70" s="158"/>
      <c r="M70" s="158"/>
      <c r="N70" s="158"/>
      <c r="O70" s="158"/>
      <c r="P70" s="158"/>
      <c r="Q70" s="10"/>
      <c r="R70" s="10"/>
      <c r="S70" s="10"/>
      <c r="T70" s="10"/>
      <c r="U70" s="10"/>
      <c r="V70" s="10"/>
      <c r="W70" s="54"/>
    </row>
    <row r="71" spans="1:26" ht="19.95" customHeight="1" x14ac:dyDescent="0.3">
      <c r="A71" s="14"/>
      <c r="B71" s="201" t="s">
        <v>75</v>
      </c>
      <c r="C71" s="3"/>
      <c r="D71" s="3"/>
      <c r="E71" s="13"/>
      <c r="F71" s="13"/>
      <c r="G71" s="13"/>
      <c r="H71" s="158"/>
      <c r="I71" s="158"/>
      <c r="J71" s="158"/>
      <c r="K71" s="158"/>
      <c r="L71" s="158"/>
      <c r="M71" s="158"/>
      <c r="N71" s="158"/>
      <c r="O71" s="158"/>
      <c r="P71" s="158"/>
      <c r="Q71" s="10"/>
      <c r="R71" s="10"/>
      <c r="S71" s="10"/>
      <c r="T71" s="10"/>
      <c r="U71" s="10"/>
      <c r="V71" s="10"/>
      <c r="W71" s="54"/>
    </row>
    <row r="72" spans="1:26" ht="19.95" customHeight="1" x14ac:dyDescent="0.3">
      <c r="A72" s="14"/>
      <c r="B72" s="201" t="s">
        <v>14</v>
      </c>
      <c r="C72" s="3"/>
      <c r="D72" s="3"/>
      <c r="E72" s="13"/>
      <c r="F72" s="13"/>
      <c r="G72" s="13"/>
      <c r="H72" s="158"/>
      <c r="I72" s="158"/>
      <c r="J72" s="158"/>
      <c r="K72" s="158"/>
      <c r="L72" s="158"/>
      <c r="M72" s="158"/>
      <c r="N72" s="158"/>
      <c r="O72" s="158"/>
      <c r="P72" s="158"/>
      <c r="Q72" s="10"/>
      <c r="R72" s="10"/>
      <c r="S72" s="10"/>
      <c r="T72" s="10"/>
      <c r="U72" s="10"/>
      <c r="V72" s="10"/>
      <c r="W72" s="54"/>
    </row>
    <row r="73" spans="1:26" ht="19.95" customHeight="1" x14ac:dyDescent="0.3">
      <c r="A73" s="14"/>
      <c r="B73" s="41"/>
      <c r="C73" s="3"/>
      <c r="D73" s="3"/>
      <c r="E73" s="13"/>
      <c r="F73" s="13"/>
      <c r="G73" s="13"/>
      <c r="H73" s="158"/>
      <c r="I73" s="158"/>
      <c r="J73" s="158"/>
      <c r="K73" s="158"/>
      <c r="L73" s="158"/>
      <c r="M73" s="158"/>
      <c r="N73" s="158"/>
      <c r="O73" s="158"/>
      <c r="P73" s="158"/>
      <c r="Q73" s="10"/>
      <c r="R73" s="10"/>
      <c r="S73" s="10"/>
      <c r="T73" s="10"/>
      <c r="U73" s="10"/>
      <c r="V73" s="10"/>
      <c r="W73" s="54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8"/>
      <c r="I74" s="158"/>
      <c r="J74" s="158"/>
      <c r="K74" s="158"/>
      <c r="L74" s="158"/>
      <c r="M74" s="158"/>
      <c r="N74" s="158"/>
      <c r="O74" s="158"/>
      <c r="P74" s="158"/>
      <c r="Q74" s="10"/>
      <c r="R74" s="10"/>
      <c r="S74" s="10"/>
      <c r="T74" s="10"/>
      <c r="U74" s="10"/>
      <c r="V74" s="10"/>
      <c r="W74" s="54"/>
    </row>
    <row r="75" spans="1:26" ht="19.95" customHeight="1" x14ac:dyDescent="0.3">
      <c r="A75" s="14"/>
      <c r="B75" s="203" t="s">
        <v>56</v>
      </c>
      <c r="C75" s="169"/>
      <c r="D75" s="169"/>
      <c r="E75" s="13"/>
      <c r="F75" s="13"/>
      <c r="G75" s="13"/>
      <c r="H75" s="158"/>
      <c r="I75" s="158"/>
      <c r="J75" s="158"/>
      <c r="K75" s="158"/>
      <c r="L75" s="158"/>
      <c r="M75" s="158"/>
      <c r="N75" s="158"/>
      <c r="O75" s="158"/>
      <c r="P75" s="158"/>
      <c r="Q75" s="10"/>
      <c r="R75" s="10"/>
      <c r="S75" s="10"/>
      <c r="T75" s="10"/>
      <c r="U75" s="10"/>
      <c r="V75" s="10"/>
      <c r="W75" s="54"/>
    </row>
    <row r="76" spans="1:26" x14ac:dyDescent="0.3">
      <c r="A76" s="2"/>
      <c r="B76" s="204" t="s">
        <v>64</v>
      </c>
      <c r="C76" s="134" t="s">
        <v>65</v>
      </c>
      <c r="D76" s="134" t="s">
        <v>66</v>
      </c>
      <c r="E76" s="160"/>
      <c r="F76" s="160" t="s">
        <v>67</v>
      </c>
      <c r="G76" s="160" t="s">
        <v>68</v>
      </c>
      <c r="H76" s="161" t="s">
        <v>69</v>
      </c>
      <c r="I76" s="161" t="s">
        <v>70</v>
      </c>
      <c r="J76" s="161"/>
      <c r="K76" s="161"/>
      <c r="L76" s="161"/>
      <c r="M76" s="161"/>
      <c r="N76" s="161"/>
      <c r="O76" s="161"/>
      <c r="P76" s="161" t="s">
        <v>71</v>
      </c>
      <c r="Q76" s="162"/>
      <c r="R76" s="162"/>
      <c r="S76" s="134" t="s">
        <v>72</v>
      </c>
      <c r="T76" s="163"/>
      <c r="U76" s="163"/>
      <c r="V76" s="134" t="s">
        <v>73</v>
      </c>
      <c r="W76" s="54"/>
    </row>
    <row r="77" spans="1:26" x14ac:dyDescent="0.3">
      <c r="A77" s="9"/>
      <c r="B77" s="74"/>
      <c r="C77" s="174"/>
      <c r="D77" s="278" t="s">
        <v>57</v>
      </c>
      <c r="E77" s="278"/>
      <c r="F77" s="140"/>
      <c r="G77" s="175"/>
      <c r="H77" s="140"/>
      <c r="I77" s="140"/>
      <c r="J77" s="141"/>
      <c r="K77" s="141"/>
      <c r="L77" s="141"/>
      <c r="M77" s="141"/>
      <c r="N77" s="141"/>
      <c r="O77" s="141"/>
      <c r="P77" s="141"/>
      <c r="Q77" s="110"/>
      <c r="R77" s="110"/>
      <c r="S77" s="110"/>
      <c r="T77" s="110"/>
      <c r="U77" s="110"/>
      <c r="V77" s="191"/>
      <c r="W77" s="208"/>
      <c r="X77" s="143"/>
      <c r="Y77" s="143"/>
      <c r="Z77" s="143"/>
    </row>
    <row r="78" spans="1:26" x14ac:dyDescent="0.3">
      <c r="A78" s="9"/>
      <c r="B78" s="56"/>
      <c r="C78" s="177">
        <v>5</v>
      </c>
      <c r="D78" s="274" t="s">
        <v>76</v>
      </c>
      <c r="E78" s="274"/>
      <c r="F78" s="68"/>
      <c r="G78" s="176"/>
      <c r="H78" s="68"/>
      <c r="I78" s="68"/>
      <c r="J78" s="144"/>
      <c r="K78" s="144"/>
      <c r="L78" s="144"/>
      <c r="M78" s="144"/>
      <c r="N78" s="144"/>
      <c r="O78" s="144"/>
      <c r="P78" s="144"/>
      <c r="Q78" s="9"/>
      <c r="R78" s="9"/>
      <c r="S78" s="9"/>
      <c r="T78" s="9"/>
      <c r="U78" s="9"/>
      <c r="V78" s="192"/>
      <c r="W78" s="208"/>
      <c r="X78" s="143"/>
      <c r="Y78" s="143"/>
      <c r="Z78" s="143"/>
    </row>
    <row r="79" spans="1:26" ht="25.05" customHeight="1" x14ac:dyDescent="0.3">
      <c r="A79" s="184"/>
      <c r="B79" s="205">
        <v>1</v>
      </c>
      <c r="C79" s="185" t="s">
        <v>77</v>
      </c>
      <c r="D79" s="275" t="s">
        <v>78</v>
      </c>
      <c r="E79" s="275"/>
      <c r="F79" s="179" t="s">
        <v>79</v>
      </c>
      <c r="G79" s="180">
        <v>700</v>
      </c>
      <c r="H79" s="179"/>
      <c r="I79" s="179">
        <f>ROUND(G79*(H79),2)</f>
        <v>0</v>
      </c>
      <c r="J79" s="181">
        <f>ROUND(G79*(N79),2)</f>
        <v>7049</v>
      </c>
      <c r="K79" s="182">
        <f>ROUND(G79*(O79),2)</f>
        <v>0</v>
      </c>
      <c r="L79" s="182">
        <f>ROUND(G79*(H79),2)</f>
        <v>0</v>
      </c>
      <c r="M79" s="182"/>
      <c r="N79" s="182">
        <v>10.07</v>
      </c>
      <c r="O79" s="182"/>
      <c r="P79" s="186">
        <v>7.7780000000000002E-2</v>
      </c>
      <c r="Q79" s="186"/>
      <c r="R79" s="186">
        <v>7.7780000000000002E-2</v>
      </c>
      <c r="S79" s="183">
        <f>ROUND(G79*(P79),3)</f>
        <v>54.445999999999998</v>
      </c>
      <c r="T79" s="183"/>
      <c r="U79" s="183"/>
      <c r="V79" s="193"/>
      <c r="W79" s="54"/>
      <c r="Z79">
        <v>0</v>
      </c>
    </row>
    <row r="80" spans="1:26" ht="25.05" customHeight="1" x14ac:dyDescent="0.3">
      <c r="A80" s="184"/>
      <c r="B80" s="205">
        <v>2</v>
      </c>
      <c r="C80" s="185" t="s">
        <v>80</v>
      </c>
      <c r="D80" s="275" t="s">
        <v>81</v>
      </c>
      <c r="E80" s="275"/>
      <c r="F80" s="179" t="s">
        <v>79</v>
      </c>
      <c r="G80" s="180">
        <v>4120</v>
      </c>
      <c r="H80" s="179"/>
      <c r="I80" s="179">
        <f>ROUND(G80*(H80),2)</f>
        <v>0</v>
      </c>
      <c r="J80" s="181">
        <f>ROUND(G80*(N80),2)</f>
        <v>1400.8</v>
      </c>
      <c r="K80" s="182">
        <f>ROUND(G80*(O80),2)</f>
        <v>0</v>
      </c>
      <c r="L80" s="182">
        <f>ROUND(G80*(H80),2)</f>
        <v>0</v>
      </c>
      <c r="M80" s="182"/>
      <c r="N80" s="182">
        <v>0.34</v>
      </c>
      <c r="O80" s="182"/>
      <c r="P80" s="186">
        <v>6.0999999999999997E-4</v>
      </c>
      <c r="Q80" s="186"/>
      <c r="R80" s="186">
        <v>6.0999999999999997E-4</v>
      </c>
      <c r="S80" s="183">
        <f>ROUND(G80*(P80),3)</f>
        <v>2.5129999999999999</v>
      </c>
      <c r="T80" s="183"/>
      <c r="U80" s="183"/>
      <c r="V80" s="193"/>
      <c r="W80" s="54"/>
      <c r="Z80">
        <v>0</v>
      </c>
    </row>
    <row r="81" spans="1:26" ht="34.950000000000003" customHeight="1" x14ac:dyDescent="0.3">
      <c r="A81" s="184"/>
      <c r="B81" s="205">
        <v>3</v>
      </c>
      <c r="C81" s="185" t="s">
        <v>82</v>
      </c>
      <c r="D81" s="275" t="s">
        <v>83</v>
      </c>
      <c r="E81" s="275"/>
      <c r="F81" s="179" t="s">
        <v>79</v>
      </c>
      <c r="G81" s="180">
        <v>4120</v>
      </c>
      <c r="H81" s="179"/>
      <c r="I81" s="179">
        <f>ROUND(G81*(H81),2)</f>
        <v>0</v>
      </c>
      <c r="J81" s="181">
        <f>ROUND(G81*(N81),2)</f>
        <v>45320</v>
      </c>
      <c r="K81" s="182">
        <f>ROUND(G81*(O81),2)</f>
        <v>0</v>
      </c>
      <c r="L81" s="182">
        <f>ROUND(G81*(H81),2)</f>
        <v>0</v>
      </c>
      <c r="M81" s="182"/>
      <c r="N81" s="182">
        <v>11</v>
      </c>
      <c r="O81" s="182"/>
      <c r="P81" s="186">
        <v>0.12655</v>
      </c>
      <c r="Q81" s="186"/>
      <c r="R81" s="186">
        <v>0.12655</v>
      </c>
      <c r="S81" s="183">
        <f>ROUND(G81*(P81),3)</f>
        <v>521.38599999999997</v>
      </c>
      <c r="T81" s="183"/>
      <c r="U81" s="183"/>
      <c r="V81" s="193"/>
      <c r="W81" s="54"/>
      <c r="Z81">
        <v>0</v>
      </c>
    </row>
    <row r="82" spans="1:26" x14ac:dyDescent="0.3">
      <c r="A82" s="9"/>
      <c r="B82" s="56"/>
      <c r="C82" s="177">
        <v>5</v>
      </c>
      <c r="D82" s="274" t="s">
        <v>76</v>
      </c>
      <c r="E82" s="274"/>
      <c r="F82" s="68"/>
      <c r="G82" s="176"/>
      <c r="H82" s="68"/>
      <c r="I82" s="145">
        <f>ROUND((SUM(I78:I81))/1,2)</f>
        <v>0</v>
      </c>
      <c r="J82" s="144"/>
      <c r="K82" s="144"/>
      <c r="L82" s="144">
        <f>ROUND((SUM(L78:L81))/1,2)</f>
        <v>0</v>
      </c>
      <c r="M82" s="144">
        <f>ROUND((SUM(M78:M81))/1,2)</f>
        <v>0</v>
      </c>
      <c r="N82" s="144"/>
      <c r="O82" s="144"/>
      <c r="P82" s="144"/>
      <c r="Q82" s="9"/>
      <c r="R82" s="9"/>
      <c r="S82" s="9">
        <f>ROUND((SUM(S78:S81))/1,2)</f>
        <v>578.35</v>
      </c>
      <c r="T82" s="9"/>
      <c r="U82" s="9"/>
      <c r="V82" s="194">
        <f>ROUND((SUM(V78:V81))/1,2)</f>
        <v>0</v>
      </c>
      <c r="W82" s="208"/>
      <c r="X82" s="143"/>
      <c r="Y82" s="143"/>
      <c r="Z82" s="143"/>
    </row>
    <row r="83" spans="1:26" x14ac:dyDescent="0.3">
      <c r="A83" s="1"/>
      <c r="B83" s="202"/>
      <c r="C83" s="1"/>
      <c r="D83" s="1"/>
      <c r="E83" s="138"/>
      <c r="F83" s="138"/>
      <c r="G83" s="170"/>
      <c r="H83" s="138"/>
      <c r="I83" s="138"/>
      <c r="J83" s="139"/>
      <c r="K83" s="139"/>
      <c r="L83" s="139"/>
      <c r="M83" s="139"/>
      <c r="N83" s="139"/>
      <c r="O83" s="139"/>
      <c r="P83" s="139"/>
      <c r="Q83" s="1"/>
      <c r="R83" s="1"/>
      <c r="S83" s="1"/>
      <c r="T83" s="1"/>
      <c r="U83" s="1"/>
      <c r="V83" s="195"/>
      <c r="W83" s="54"/>
    </row>
    <row r="84" spans="1:26" x14ac:dyDescent="0.3">
      <c r="A84" s="9"/>
      <c r="B84" s="56"/>
      <c r="C84" s="177">
        <v>8</v>
      </c>
      <c r="D84" s="274" t="s">
        <v>84</v>
      </c>
      <c r="E84" s="274"/>
      <c r="F84" s="68"/>
      <c r="G84" s="176"/>
      <c r="H84" s="68"/>
      <c r="I84" s="68"/>
      <c r="J84" s="144"/>
      <c r="K84" s="144"/>
      <c r="L84" s="144"/>
      <c r="M84" s="144"/>
      <c r="N84" s="144"/>
      <c r="O84" s="144"/>
      <c r="P84" s="144"/>
      <c r="Q84" s="9"/>
      <c r="R84" s="9"/>
      <c r="S84" s="9"/>
      <c r="T84" s="9"/>
      <c r="U84" s="9"/>
      <c r="V84" s="192"/>
      <c r="W84" s="208"/>
      <c r="X84" s="143"/>
      <c r="Y84" s="143"/>
      <c r="Z84" s="143"/>
    </row>
    <row r="85" spans="1:26" ht="25.05" customHeight="1" x14ac:dyDescent="0.3">
      <c r="A85" s="184"/>
      <c r="B85" s="205">
        <v>4</v>
      </c>
      <c r="C85" s="185" t="s">
        <v>85</v>
      </c>
      <c r="D85" s="275" t="s">
        <v>86</v>
      </c>
      <c r="E85" s="275"/>
      <c r="F85" s="179" t="s">
        <v>87</v>
      </c>
      <c r="G85" s="180">
        <v>10</v>
      </c>
      <c r="H85" s="179"/>
      <c r="I85" s="179">
        <f>ROUND(G85*(H85),2)</f>
        <v>0</v>
      </c>
      <c r="J85" s="181">
        <f>ROUND(G85*(N85),2)</f>
        <v>794.7</v>
      </c>
      <c r="K85" s="182">
        <f>ROUND(G85*(O85),2)</f>
        <v>0</v>
      </c>
      <c r="L85" s="182">
        <f>ROUND(G85*(H85),2)</f>
        <v>0</v>
      </c>
      <c r="M85" s="182"/>
      <c r="N85" s="182">
        <v>79.47</v>
      </c>
      <c r="O85" s="182"/>
      <c r="P85" s="186">
        <v>0.4199</v>
      </c>
      <c r="Q85" s="186"/>
      <c r="R85" s="186">
        <v>0.4199</v>
      </c>
      <c r="S85" s="183">
        <f>ROUND(G85*(P85),3)</f>
        <v>4.1989999999999998</v>
      </c>
      <c r="T85" s="183"/>
      <c r="U85" s="183"/>
      <c r="V85" s="193"/>
      <c r="W85" s="54"/>
      <c r="Z85">
        <v>0</v>
      </c>
    </row>
    <row r="86" spans="1:26" x14ac:dyDescent="0.3">
      <c r="A86" s="9"/>
      <c r="B86" s="56"/>
      <c r="C86" s="177">
        <v>8</v>
      </c>
      <c r="D86" s="274" t="s">
        <v>84</v>
      </c>
      <c r="E86" s="274"/>
      <c r="F86" s="68"/>
      <c r="G86" s="176"/>
      <c r="H86" s="68"/>
      <c r="I86" s="145">
        <f>ROUND((SUM(I84:I85))/1,2)</f>
        <v>0</v>
      </c>
      <c r="J86" s="144"/>
      <c r="K86" s="144"/>
      <c r="L86" s="144">
        <f>ROUND((SUM(L84:L85))/1,2)</f>
        <v>0</v>
      </c>
      <c r="M86" s="144">
        <f>ROUND((SUM(M84:M85))/1,2)</f>
        <v>0</v>
      </c>
      <c r="N86" s="144"/>
      <c r="O86" s="144"/>
      <c r="P86" s="144"/>
      <c r="Q86" s="9"/>
      <c r="R86" s="9"/>
      <c r="S86" s="9">
        <f>ROUND((SUM(S84:S85))/1,2)</f>
        <v>4.2</v>
      </c>
      <c r="T86" s="9"/>
      <c r="U86" s="9"/>
      <c r="V86" s="194">
        <f>ROUND((SUM(V84:V85))/1,2)</f>
        <v>0</v>
      </c>
      <c r="W86" s="208"/>
      <c r="X86" s="143"/>
      <c r="Y86" s="143"/>
      <c r="Z86" s="143"/>
    </row>
    <row r="87" spans="1:26" x14ac:dyDescent="0.3">
      <c r="A87" s="1"/>
      <c r="B87" s="202"/>
      <c r="C87" s="1"/>
      <c r="D87" s="1"/>
      <c r="E87" s="138"/>
      <c r="F87" s="138"/>
      <c r="G87" s="170"/>
      <c r="H87" s="138"/>
      <c r="I87" s="138"/>
      <c r="J87" s="139"/>
      <c r="K87" s="139"/>
      <c r="L87" s="139"/>
      <c r="M87" s="139"/>
      <c r="N87" s="139"/>
      <c r="O87" s="139"/>
      <c r="P87" s="139"/>
      <c r="Q87" s="1"/>
      <c r="R87" s="1"/>
      <c r="S87" s="1"/>
      <c r="T87" s="1"/>
      <c r="U87" s="1"/>
      <c r="V87" s="195"/>
      <c r="W87" s="54"/>
    </row>
    <row r="88" spans="1:26" x14ac:dyDescent="0.3">
      <c r="A88" s="9"/>
      <c r="B88" s="56"/>
      <c r="C88" s="177">
        <v>9</v>
      </c>
      <c r="D88" s="274" t="s">
        <v>88</v>
      </c>
      <c r="E88" s="274"/>
      <c r="F88" s="68"/>
      <c r="G88" s="176"/>
      <c r="H88" s="68"/>
      <c r="I88" s="68"/>
      <c r="J88" s="144"/>
      <c r="K88" s="144"/>
      <c r="L88" s="144"/>
      <c r="M88" s="144"/>
      <c r="N88" s="144"/>
      <c r="O88" s="144"/>
      <c r="P88" s="144"/>
      <c r="Q88" s="9"/>
      <c r="R88" s="9"/>
      <c r="S88" s="9"/>
      <c r="T88" s="9"/>
      <c r="U88" s="9"/>
      <c r="V88" s="192"/>
      <c r="W88" s="208"/>
      <c r="X88" s="143"/>
      <c r="Y88" s="143"/>
      <c r="Z88" s="143"/>
    </row>
    <row r="89" spans="1:26" ht="25.05" customHeight="1" x14ac:dyDescent="0.3">
      <c r="A89" s="184"/>
      <c r="B89" s="205">
        <v>5</v>
      </c>
      <c r="C89" s="185" t="s">
        <v>89</v>
      </c>
      <c r="D89" s="275" t="s">
        <v>90</v>
      </c>
      <c r="E89" s="275"/>
      <c r="F89" s="179" t="s">
        <v>79</v>
      </c>
      <c r="G89" s="180">
        <v>4120</v>
      </c>
      <c r="H89" s="179"/>
      <c r="I89" s="179">
        <f>ROUND(G89*(H89),2)</f>
        <v>0</v>
      </c>
      <c r="J89" s="181">
        <f>ROUND(G89*(N89),2)</f>
        <v>123.6</v>
      </c>
      <c r="K89" s="182">
        <f>ROUND(G89*(O89),2)</f>
        <v>0</v>
      </c>
      <c r="L89" s="182">
        <f>ROUND(G89*(H89),2)</f>
        <v>0</v>
      </c>
      <c r="M89" s="182"/>
      <c r="N89" s="182">
        <v>0.03</v>
      </c>
      <c r="O89" s="182"/>
      <c r="P89" s="186"/>
      <c r="Q89" s="186"/>
      <c r="R89" s="186"/>
      <c r="S89" s="183">
        <f>ROUND(G89*(P89),3)</f>
        <v>0</v>
      </c>
      <c r="T89" s="183"/>
      <c r="U89" s="183"/>
      <c r="V89" s="193"/>
      <c r="W89" s="54"/>
      <c r="Z89">
        <v>0</v>
      </c>
    </row>
    <row r="90" spans="1:26" x14ac:dyDescent="0.3">
      <c r="A90" s="9"/>
      <c r="B90" s="56"/>
      <c r="C90" s="177">
        <v>9</v>
      </c>
      <c r="D90" s="274" t="s">
        <v>88</v>
      </c>
      <c r="E90" s="274"/>
      <c r="F90" s="9"/>
      <c r="G90" s="176"/>
      <c r="H90" s="68"/>
      <c r="I90" s="145">
        <f>ROUND((SUM(I88:I89))/1,2)</f>
        <v>0</v>
      </c>
      <c r="J90" s="9"/>
      <c r="K90" s="9"/>
      <c r="L90" s="9">
        <f>ROUND((SUM(L88:L89))/1,2)</f>
        <v>0</v>
      </c>
      <c r="M90" s="9">
        <f>ROUND((SUM(M88:M89))/1,2)</f>
        <v>0</v>
      </c>
      <c r="N90" s="9"/>
      <c r="O90" s="9"/>
      <c r="P90" s="9"/>
      <c r="Q90" s="9"/>
      <c r="R90" s="9"/>
      <c r="S90" s="9">
        <f>ROUND((SUM(S88:S89))/1,2)</f>
        <v>0</v>
      </c>
      <c r="T90" s="9"/>
      <c r="U90" s="9"/>
      <c r="V90" s="194">
        <f>ROUND((SUM(V88:V89))/1,2)</f>
        <v>0</v>
      </c>
      <c r="W90" s="208"/>
      <c r="X90" s="143"/>
      <c r="Y90" s="143"/>
      <c r="Z90" s="143"/>
    </row>
    <row r="91" spans="1:26" x14ac:dyDescent="0.3">
      <c r="A91" s="1"/>
      <c r="B91" s="202"/>
      <c r="C91" s="1"/>
      <c r="D91" s="1"/>
      <c r="E91" s="1"/>
      <c r="F91" s="1"/>
      <c r="G91" s="170"/>
      <c r="H91" s="138"/>
      <c r="I91" s="138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95"/>
      <c r="W91" s="54"/>
    </row>
    <row r="92" spans="1:26" x14ac:dyDescent="0.3">
      <c r="A92" s="9"/>
      <c r="B92" s="56"/>
      <c r="C92" s="177">
        <v>99</v>
      </c>
      <c r="D92" s="274" t="s">
        <v>91</v>
      </c>
      <c r="E92" s="274"/>
      <c r="F92" s="9"/>
      <c r="G92" s="176"/>
      <c r="H92" s="68"/>
      <c r="I92" s="68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192"/>
      <c r="W92" s="208"/>
      <c r="X92" s="143"/>
      <c r="Y92" s="143"/>
      <c r="Z92" s="143"/>
    </row>
    <row r="93" spans="1:26" ht="25.05" customHeight="1" x14ac:dyDescent="0.3">
      <c r="A93" s="184"/>
      <c r="B93" s="205">
        <v>6</v>
      </c>
      <c r="C93" s="185" t="s">
        <v>92</v>
      </c>
      <c r="D93" s="275" t="s">
        <v>93</v>
      </c>
      <c r="E93" s="275"/>
      <c r="F93" s="178" t="s">
        <v>94</v>
      </c>
      <c r="G93" s="180">
        <v>897</v>
      </c>
      <c r="H93" s="179"/>
      <c r="I93" s="179">
        <f>ROUND(G93*(H93),2)</f>
        <v>0</v>
      </c>
      <c r="J93" s="178">
        <f>ROUND(G93*(N93),2)</f>
        <v>2116.92</v>
      </c>
      <c r="K93" s="183">
        <f>ROUND(G93*(O93),2)</f>
        <v>0</v>
      </c>
      <c r="L93" s="183">
        <f>ROUND(G93*(H93),2)</f>
        <v>0</v>
      </c>
      <c r="M93" s="183"/>
      <c r="N93" s="183">
        <v>2.36</v>
      </c>
      <c r="O93" s="183"/>
      <c r="P93" s="186"/>
      <c r="Q93" s="186"/>
      <c r="R93" s="186"/>
      <c r="S93" s="183">
        <f>ROUND(G93*(P93),3)</f>
        <v>0</v>
      </c>
      <c r="T93" s="183"/>
      <c r="U93" s="183"/>
      <c r="V93" s="193"/>
      <c r="W93" s="54"/>
      <c r="Z93">
        <v>0</v>
      </c>
    </row>
    <row r="94" spans="1:26" x14ac:dyDescent="0.3">
      <c r="A94" s="9"/>
      <c r="B94" s="56"/>
      <c r="C94" s="177">
        <v>99</v>
      </c>
      <c r="D94" s="274" t="s">
        <v>91</v>
      </c>
      <c r="E94" s="274"/>
      <c r="F94" s="9"/>
      <c r="G94" s="176"/>
      <c r="H94" s="68"/>
      <c r="I94" s="145">
        <f>ROUND((SUM(I92:I93))/1,2)</f>
        <v>0</v>
      </c>
      <c r="J94" s="9"/>
      <c r="K94" s="9"/>
      <c r="L94" s="9">
        <f>ROUND((SUM(L92:L93))/1,2)</f>
        <v>0</v>
      </c>
      <c r="M94" s="9">
        <f>ROUND((SUM(M92:M93))/1,2)</f>
        <v>0</v>
      </c>
      <c r="N94" s="9"/>
      <c r="O94" s="9"/>
      <c r="P94" s="187"/>
      <c r="Q94" s="1"/>
      <c r="R94" s="1"/>
      <c r="S94" s="187">
        <f>ROUND((SUM(S92:S93))/1,2)</f>
        <v>0</v>
      </c>
      <c r="T94" s="2"/>
      <c r="U94" s="2"/>
      <c r="V94" s="194">
        <f>ROUND((SUM(V92:V93))/1,2)</f>
        <v>0</v>
      </c>
      <c r="W94" s="54"/>
    </row>
    <row r="95" spans="1:26" x14ac:dyDescent="0.3">
      <c r="A95" s="1"/>
      <c r="B95" s="202"/>
      <c r="C95" s="1"/>
      <c r="D95" s="1"/>
      <c r="E95" s="1"/>
      <c r="F95" s="1"/>
      <c r="G95" s="170"/>
      <c r="H95" s="138"/>
      <c r="I95" s="138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95"/>
      <c r="W95" s="54"/>
    </row>
    <row r="96" spans="1:26" x14ac:dyDescent="0.3">
      <c r="A96" s="9"/>
      <c r="B96" s="56"/>
      <c r="C96" s="9"/>
      <c r="D96" s="276" t="s">
        <v>57</v>
      </c>
      <c r="E96" s="276"/>
      <c r="F96" s="9"/>
      <c r="G96" s="176"/>
      <c r="H96" s="68"/>
      <c r="I96" s="145">
        <f>ROUND((SUM(I77:I95))/2,2)</f>
        <v>0</v>
      </c>
      <c r="J96" s="9"/>
      <c r="K96" s="9"/>
      <c r="L96" s="9">
        <f>ROUND((SUM(L77:L95))/2,2)</f>
        <v>0</v>
      </c>
      <c r="M96" s="9">
        <f>ROUND((SUM(M77:M95))/2,2)</f>
        <v>0</v>
      </c>
      <c r="N96" s="9"/>
      <c r="O96" s="9"/>
      <c r="P96" s="187"/>
      <c r="Q96" s="1"/>
      <c r="R96" s="1"/>
      <c r="S96" s="187">
        <f>ROUND((SUM(S77:S95))/2,2)</f>
        <v>582.54999999999995</v>
      </c>
      <c r="T96" s="1"/>
      <c r="U96" s="1"/>
      <c r="V96" s="194">
        <f>ROUND((SUM(V77:V95))/2,2)</f>
        <v>0</v>
      </c>
      <c r="W96" s="54"/>
    </row>
    <row r="97" spans="1:26" x14ac:dyDescent="0.3">
      <c r="A97" s="1"/>
      <c r="B97" s="206"/>
      <c r="C97" s="188"/>
      <c r="D97" s="277" t="s">
        <v>62</v>
      </c>
      <c r="E97" s="277"/>
      <c r="F97" s="188"/>
      <c r="G97" s="189"/>
      <c r="H97" s="190"/>
      <c r="I97" s="190">
        <f>ROUND((SUM(I77:I96))/3,2)</f>
        <v>0</v>
      </c>
      <c r="J97" s="188"/>
      <c r="K97" s="188">
        <f>ROUND((SUM(K77:K96))/3,2)</f>
        <v>0</v>
      </c>
      <c r="L97" s="188">
        <f>ROUND((SUM(L77:L96))/3,2)</f>
        <v>0</v>
      </c>
      <c r="M97" s="188">
        <f>ROUND((SUM(M77:M96))/3,2)</f>
        <v>0</v>
      </c>
      <c r="N97" s="188"/>
      <c r="O97" s="188"/>
      <c r="P97" s="189"/>
      <c r="Q97" s="188"/>
      <c r="R97" s="188"/>
      <c r="S97" s="189">
        <f>ROUND((SUM(S77:S96))/3,2)</f>
        <v>582.54999999999995</v>
      </c>
      <c r="T97" s="188"/>
      <c r="U97" s="188"/>
      <c r="V97" s="196">
        <f>ROUND((SUM(V77:V96))/3,2)</f>
        <v>0</v>
      </c>
      <c r="W97" s="54"/>
      <c r="Y97">
        <f>(SUM(Y77:Y96))</f>
        <v>0</v>
      </c>
      <c r="Z97">
        <f>(SUM(Z77:Z96))</f>
        <v>0</v>
      </c>
    </row>
  </sheetData>
  <mergeCells count="64">
    <mergeCell ref="B9:H9"/>
    <mergeCell ref="B1:C1"/>
    <mergeCell ref="E1:F1"/>
    <mergeCell ref="B2:V2"/>
    <mergeCell ref="B3:V3"/>
    <mergeCell ref="B7:H7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F26:H26"/>
    <mergeCell ref="F27:H27"/>
    <mergeCell ref="F28:G28"/>
    <mergeCell ref="F29:G29"/>
    <mergeCell ref="F30:G30"/>
    <mergeCell ref="B70:E70"/>
    <mergeCell ref="I68:P68"/>
    <mergeCell ref="B55:D55"/>
    <mergeCell ref="B56:D56"/>
    <mergeCell ref="B57:D57"/>
    <mergeCell ref="B58:D58"/>
    <mergeCell ref="B59:D59"/>
    <mergeCell ref="B60:D60"/>
    <mergeCell ref="B62:D62"/>
    <mergeCell ref="B66:V66"/>
    <mergeCell ref="H1:I1"/>
    <mergeCell ref="B68:E68"/>
    <mergeCell ref="B69:E69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5:H25"/>
    <mergeCell ref="D90:E90"/>
    <mergeCell ref="D77:E77"/>
    <mergeCell ref="D78:E78"/>
    <mergeCell ref="D79:E79"/>
    <mergeCell ref="D80:E80"/>
    <mergeCell ref="D81:E81"/>
    <mergeCell ref="D82:E82"/>
    <mergeCell ref="D84:E84"/>
    <mergeCell ref="D85:E85"/>
    <mergeCell ref="D86:E86"/>
    <mergeCell ref="D88:E88"/>
    <mergeCell ref="D89:E89"/>
    <mergeCell ref="D92:E92"/>
    <mergeCell ref="D93:E93"/>
    <mergeCell ref="D94:E94"/>
    <mergeCell ref="D96:E96"/>
    <mergeCell ref="D97:E97"/>
  </mergeCells>
  <hyperlinks>
    <hyperlink ref="B1:C1" location="A2:A2" tooltip="Klikni na prechod ku Kryciemu listu..." display="Krycí list rozpočtu" xr:uid="{398F2F53-FAAC-4D6B-8DB6-380AB3E46DC5}"/>
    <hyperlink ref="E1:F1" location="A54:A54" tooltip="Klikni na prechod ku rekapitulácii..." display="Rekapitulácia rozpočtu" xr:uid="{7C5B2A43-88A1-4FB6-9875-E688E5D1561A}"/>
    <hyperlink ref="H1:I1" location="B76:B76" tooltip="Klikni na prechod ku Rozpočet..." display="Rozpočet" xr:uid="{6E117B0D-A72F-401C-92E3-B753F9A1F39C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>&amp;C&amp;B&amp; Rozpočet Oprava komunikácie / Oprava komunikácie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Rekapitulácia</vt:lpstr>
      <vt:lpstr>Krycí list stavby</vt:lpstr>
      <vt:lpstr>SO 15836</vt:lpstr>
      <vt:lpstr>'SO 15836'!Oblasť_tlače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</dc:creator>
  <cp:lastModifiedBy>JANKO</cp:lastModifiedBy>
  <dcterms:created xsi:type="dcterms:W3CDTF">2022-08-30T06:54:26Z</dcterms:created>
  <dcterms:modified xsi:type="dcterms:W3CDTF">2022-09-01T16:13:25Z</dcterms:modified>
</cp:coreProperties>
</file>