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SO 001 Spevnené plochy" sheetId="2" r:id="rId2"/>
    <sheet name="02 - SO 002 Oporné múry" sheetId="3" r:id="rId3"/>
    <sheet name="A - Architektúra a statika" sheetId="4" r:id="rId4"/>
    <sheet name="B - Zdravotechnika" sheetId="5" r:id="rId5"/>
    <sheet name="C - Elektroinštalácia" sheetId="6" r:id="rId6"/>
    <sheet name="04 - SO 102 Prístrešok pr..." sheetId="7" r:id="rId7"/>
    <sheet name="05 - SO 201 Oplotenie" sheetId="8" r:id="rId8"/>
    <sheet name="06 - SO 301 Požiarna stud..." sheetId="9" r:id="rId9"/>
    <sheet name="07 - SO 401 Žumpa a splaš..." sheetId="10" r:id="rId10"/>
    <sheet name="08 - SO 402 Areálová dažď..." sheetId="11" r:id="rId11"/>
    <sheet name="09 - SO 801 NN prípojka" sheetId="12" r:id="rId12"/>
    <sheet name="10 - SO 802 Areálové osve..." sheetId="13" r:id="rId13"/>
    <sheet name="11 - PS 01 Mostová váha" sheetId="14" r:id="rId14"/>
  </sheets>
  <definedNames>
    <definedName name="_xlnm.Print_Area" localSheetId="0">'Rekapitulácia stavby'!$D$4:$AO$76,'Rekapitulácia stavby'!$C$82:$AQ$116</definedName>
    <definedName name="_xlnm.Print_Titles" localSheetId="0">'Rekapitulácia stavby'!$92:$92</definedName>
    <definedName name="_xlnm._FilterDatabase" localSheetId="1" hidden="1">'01 - SO 001 Spevnené plochy'!$C$121:$K$175</definedName>
    <definedName name="_xlnm.Print_Area" localSheetId="1">'01 - SO 001 Spevnené plochy'!$C$4:$J$76,'01 - SO 001 Spevnené plochy'!$C$82:$J$103,'01 - SO 001 Spevnené plochy'!$C$109:$J$175</definedName>
    <definedName name="_xlnm.Print_Titles" localSheetId="1">'01 - SO 001 Spevnené plochy'!$121:$121</definedName>
    <definedName name="_xlnm._FilterDatabase" localSheetId="2" hidden="1">'02 - SO 002 Oporné múry'!$C$120:$K$145</definedName>
    <definedName name="_xlnm.Print_Area" localSheetId="2">'02 - SO 002 Oporné múry'!$C$4:$J$76,'02 - SO 002 Oporné múry'!$C$82:$J$102,'02 - SO 002 Oporné múry'!$C$108:$J$145</definedName>
    <definedName name="_xlnm.Print_Titles" localSheetId="2">'02 - SO 002 Oporné múry'!$120:$120</definedName>
    <definedName name="_xlnm._FilterDatabase" localSheetId="3" hidden="1">'A - Architektúra a statika'!$C$141:$K$315</definedName>
    <definedName name="_xlnm.Print_Area" localSheetId="3">'A - Architektúra a statika'!$C$4:$J$76,'A - Architektúra a statika'!$C$82:$J$121,'A - Architektúra a statika'!$C$127:$J$315</definedName>
    <definedName name="_xlnm.Print_Titles" localSheetId="3">'A - Architektúra a statika'!$141:$141</definedName>
    <definedName name="_xlnm._FilterDatabase" localSheetId="4" hidden="1">'B - Zdravotechnika'!$C$127:$K$209</definedName>
    <definedName name="_xlnm.Print_Area" localSheetId="4">'B - Zdravotechnika'!$C$4:$J$76,'B - Zdravotechnika'!$C$82:$J$107,'B - Zdravotechnika'!$C$113:$J$209</definedName>
    <definedName name="_xlnm.Print_Titles" localSheetId="4">'B - Zdravotechnika'!$127:$127</definedName>
    <definedName name="_xlnm._FilterDatabase" localSheetId="5" hidden="1">'C - Elektroinštalácia'!$C$120:$K$153</definedName>
    <definedName name="_xlnm.Print_Area" localSheetId="5">'C - Elektroinštalácia'!$C$4:$J$76,'C - Elektroinštalácia'!$C$82:$J$100,'C - Elektroinštalácia'!$C$106:$J$153</definedName>
    <definedName name="_xlnm.Print_Titles" localSheetId="5">'C - Elektroinštalácia'!$120:$120</definedName>
    <definedName name="_xlnm._FilterDatabase" localSheetId="6" hidden="1">'04 - SO 102 Prístrešok pr...'!$C$123:$K$152</definedName>
    <definedName name="_xlnm.Print_Area" localSheetId="6">'04 - SO 102 Prístrešok pr...'!$C$4:$J$76,'04 - SO 102 Prístrešok pr...'!$C$82:$J$105,'04 - SO 102 Prístrešok pr...'!$C$111:$J$152</definedName>
    <definedName name="_xlnm.Print_Titles" localSheetId="6">'04 - SO 102 Prístrešok pr...'!$123:$123</definedName>
    <definedName name="_xlnm._FilterDatabase" localSheetId="7" hidden="1">'05 - SO 201 Oplotenie'!$C$121:$K$150</definedName>
    <definedName name="_xlnm.Print_Area" localSheetId="7">'05 - SO 201 Oplotenie'!$C$4:$J$76,'05 - SO 201 Oplotenie'!$C$82:$J$103,'05 - SO 201 Oplotenie'!$C$109:$J$150</definedName>
    <definedName name="_xlnm.Print_Titles" localSheetId="7">'05 - SO 201 Oplotenie'!$121:$121</definedName>
    <definedName name="_xlnm._FilterDatabase" localSheetId="8" hidden="1">'06 - SO 301 Požiarna stud...'!$C$118:$K$145</definedName>
    <definedName name="_xlnm.Print_Area" localSheetId="8">'06 - SO 301 Požiarna stud...'!$C$4:$J$76,'06 - SO 301 Požiarna stud...'!$C$82:$J$100,'06 - SO 301 Požiarna stud...'!$C$106:$J$145</definedName>
    <definedName name="_xlnm.Print_Titles" localSheetId="8">'06 - SO 301 Požiarna stud...'!$118:$118</definedName>
    <definedName name="_xlnm._FilterDatabase" localSheetId="9" hidden="1">'07 - SO 401 Žumpa a splaš...'!$C$118:$K$136</definedName>
    <definedName name="_xlnm.Print_Area" localSheetId="9">'07 - SO 401 Žumpa a splaš...'!$C$4:$J$76,'07 - SO 401 Žumpa a splaš...'!$C$82:$J$100,'07 - SO 401 Žumpa a splaš...'!$C$106:$J$136</definedName>
    <definedName name="_xlnm.Print_Titles" localSheetId="9">'07 - SO 401 Žumpa a splaš...'!$118:$118</definedName>
    <definedName name="_xlnm._FilterDatabase" localSheetId="10" hidden="1">'08 - SO 402 Areálová dažď...'!$C$118:$K$146</definedName>
    <definedName name="_xlnm.Print_Area" localSheetId="10">'08 - SO 402 Areálová dažď...'!$C$4:$J$76,'08 - SO 402 Areálová dažď...'!$C$82:$J$100,'08 - SO 402 Areálová dažď...'!$C$106:$J$146</definedName>
    <definedName name="_xlnm.Print_Titles" localSheetId="10">'08 - SO 402 Areálová dažď...'!$118:$118</definedName>
    <definedName name="_xlnm._FilterDatabase" localSheetId="11" hidden="1">'09 - SO 801 NN prípojka'!$C$116:$K$137</definedName>
    <definedName name="_xlnm.Print_Area" localSheetId="11">'09 - SO 801 NN prípojka'!$C$4:$J$76,'09 - SO 801 NN prípojka'!$C$82:$J$98,'09 - SO 801 NN prípojka'!$C$104:$J$137</definedName>
    <definedName name="_xlnm.Print_Titles" localSheetId="11">'09 - SO 801 NN prípojka'!$116:$116</definedName>
    <definedName name="_xlnm._FilterDatabase" localSheetId="12" hidden="1">'10 - SO 802 Areálové osve...'!$C$116:$K$140</definedName>
    <definedName name="_xlnm.Print_Area" localSheetId="12">'10 - SO 802 Areálové osve...'!$C$4:$J$76,'10 - SO 802 Areálové osve...'!$C$82:$J$98,'10 - SO 802 Areálové osve...'!$C$104:$J$140</definedName>
    <definedName name="_xlnm.Print_Titles" localSheetId="12">'10 - SO 802 Areálové osve...'!$116:$116</definedName>
    <definedName name="_xlnm._FilterDatabase" localSheetId="13" hidden="1">'11 - PS 01 Mostová váha'!$C$122:$K$151</definedName>
    <definedName name="_xlnm.Print_Area" localSheetId="13">'11 - PS 01 Mostová váha'!$C$4:$J$76,'11 - PS 01 Mostová váha'!$C$82:$J$104,'11 - PS 01 Mostová váha'!$C$110:$J$151</definedName>
    <definedName name="_xlnm.Print_Titles" localSheetId="13">'11 - PS 01 Mostová váha'!$122:$122</definedName>
  </definedNames>
  <calcPr/>
</workbook>
</file>

<file path=xl/calcChain.xml><?xml version="1.0" encoding="utf-8"?>
<calcChain xmlns="http://schemas.openxmlformats.org/spreadsheetml/2006/main">
  <c i="14" l="1" r="J37"/>
  <c r="J36"/>
  <c i="1" r="AY108"/>
  <c i="14" r="J35"/>
  <c i="1" r="AX108"/>
  <c i="14" r="BI151"/>
  <c r="BH151"/>
  <c r="BG151"/>
  <c r="BE151"/>
  <c r="BK151"/>
  <c r="J151"/>
  <c r="BF151"/>
  <c r="BI150"/>
  <c r="BH150"/>
  <c r="BG150"/>
  <c r="BE150"/>
  <c r="BK150"/>
  <c r="J150"/>
  <c r="BF150"/>
  <c r="BI149"/>
  <c r="BH149"/>
  <c r="BG149"/>
  <c r="BE149"/>
  <c r="BK149"/>
  <c r="J149"/>
  <c r="BF149"/>
  <c r="BI148"/>
  <c r="BH148"/>
  <c r="BG148"/>
  <c r="BE148"/>
  <c r="BK148"/>
  <c r="J148"/>
  <c r="BF148"/>
  <c r="BI147"/>
  <c r="BH147"/>
  <c r="BG147"/>
  <c r="BE147"/>
  <c r="BK147"/>
  <c r="J147"/>
  <c r="BF147"/>
  <c r="BI145"/>
  <c r="BH145"/>
  <c r="BG145"/>
  <c r="BE145"/>
  <c r="T145"/>
  <c r="T144"/>
  <c r="T143"/>
  <c r="R145"/>
  <c r="R144"/>
  <c r="R143"/>
  <c r="P145"/>
  <c r="P144"/>
  <c r="P143"/>
  <c r="BI142"/>
  <c r="BH142"/>
  <c r="BG142"/>
  <c r="BE142"/>
  <c r="T142"/>
  <c r="T141"/>
  <c r="R142"/>
  <c r="R141"/>
  <c r="P142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120"/>
  <c r="J17"/>
  <c r="J12"/>
  <c r="J117"/>
  <c r="E7"/>
  <c r="E113"/>
  <c i="13" r="J37"/>
  <c r="J36"/>
  <c i="1" r="AY107"/>
  <c i="13" r="J35"/>
  <c i="1" r="AX107"/>
  <c i="13" r="BI140"/>
  <c r="BH140"/>
  <c r="BG140"/>
  <c r="BE140"/>
  <c r="BK140"/>
  <c r="J140"/>
  <c r="BF140"/>
  <c r="BI139"/>
  <c r="BH139"/>
  <c r="BG139"/>
  <c r="BE139"/>
  <c r="BK139"/>
  <c r="J139"/>
  <c r="BF139"/>
  <c r="BI138"/>
  <c r="BH138"/>
  <c r="BG138"/>
  <c r="BE138"/>
  <c r="BK138"/>
  <c r="J138"/>
  <c r="BF138"/>
  <c r="BI137"/>
  <c r="BH137"/>
  <c r="BG137"/>
  <c r="BE137"/>
  <c r="BK137"/>
  <c r="J137"/>
  <c r="BF137"/>
  <c r="BI136"/>
  <c r="BH136"/>
  <c r="BG136"/>
  <c r="BE136"/>
  <c r="BK136"/>
  <c r="J136"/>
  <c r="BF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BI119"/>
  <c r="BH119"/>
  <c r="BG119"/>
  <c r="BE119"/>
  <c r="T119"/>
  <c r="R119"/>
  <c r="P119"/>
  <c r="BI118"/>
  <c r="BH118"/>
  <c r="BG118"/>
  <c r="BE118"/>
  <c r="T118"/>
  <c r="T117"/>
  <c r="R118"/>
  <c r="R117"/>
  <c r="P118"/>
  <c r="P117"/>
  <c i="1" r="AU107"/>
  <c i="13" r="F111"/>
  <c r="E109"/>
  <c r="F89"/>
  <c r="E87"/>
  <c r="J24"/>
  <c r="E24"/>
  <c r="J92"/>
  <c r="J23"/>
  <c r="J21"/>
  <c r="E21"/>
  <c r="J113"/>
  <c r="J20"/>
  <c r="J18"/>
  <c r="E18"/>
  <c r="F114"/>
  <c r="J17"/>
  <c r="J15"/>
  <c r="E15"/>
  <c r="F91"/>
  <c r="J14"/>
  <c r="J12"/>
  <c r="J89"/>
  <c r="E7"/>
  <c r="E85"/>
  <c i="12" r="J37"/>
  <c r="J36"/>
  <c i="1" r="AY106"/>
  <c i="12" r="J35"/>
  <c i="1" r="AX106"/>
  <c i="12" r="BI137"/>
  <c r="BH137"/>
  <c r="BG137"/>
  <c r="BE137"/>
  <c r="BK137"/>
  <c r="J137"/>
  <c r="BF137"/>
  <c r="BI136"/>
  <c r="BH136"/>
  <c r="BG136"/>
  <c r="BE136"/>
  <c r="BK136"/>
  <c r="J136"/>
  <c r="BF136"/>
  <c r="BI135"/>
  <c r="BH135"/>
  <c r="BG135"/>
  <c r="BE135"/>
  <c r="BK135"/>
  <c r="J135"/>
  <c r="BF135"/>
  <c r="BI134"/>
  <c r="BH134"/>
  <c r="BG134"/>
  <c r="BE134"/>
  <c r="BK134"/>
  <c r="J134"/>
  <c r="BF134"/>
  <c r="BI133"/>
  <c r="BH133"/>
  <c r="BG133"/>
  <c r="BE133"/>
  <c r="BK133"/>
  <c r="J133"/>
  <c r="BF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BI119"/>
  <c r="BH119"/>
  <c r="BG119"/>
  <c r="BE119"/>
  <c r="T119"/>
  <c r="R119"/>
  <c r="P119"/>
  <c r="BI118"/>
  <c r="BH118"/>
  <c r="BG118"/>
  <c r="BE118"/>
  <c r="T118"/>
  <c r="T117"/>
  <c r="R118"/>
  <c r="R117"/>
  <c r="P118"/>
  <c r="P117"/>
  <c i="1" r="AU106"/>
  <c i="12" r="F111"/>
  <c r="E109"/>
  <c r="F89"/>
  <c r="E87"/>
  <c r="J24"/>
  <c r="E24"/>
  <c r="J92"/>
  <c r="J23"/>
  <c r="J21"/>
  <c r="E21"/>
  <c r="J113"/>
  <c r="J20"/>
  <c r="J18"/>
  <c r="E18"/>
  <c r="F114"/>
  <c r="J17"/>
  <c r="J15"/>
  <c r="E15"/>
  <c r="F113"/>
  <c r="J14"/>
  <c r="J12"/>
  <c r="J89"/>
  <c r="E7"/>
  <c r="E107"/>
  <c i="11" r="J37"/>
  <c r="J36"/>
  <c i="1" r="AY105"/>
  <c i="11" r="J35"/>
  <c i="1" r="AX105"/>
  <c i="11" r="BI146"/>
  <c r="BH146"/>
  <c r="BG146"/>
  <c r="BE146"/>
  <c r="BK146"/>
  <c r="J146"/>
  <c r="BF146"/>
  <c r="BI145"/>
  <c r="BH145"/>
  <c r="BG145"/>
  <c r="BE145"/>
  <c r="BK145"/>
  <c r="J145"/>
  <c r="BF145"/>
  <c r="BI144"/>
  <c r="BH144"/>
  <c r="BG144"/>
  <c r="BE144"/>
  <c r="BK144"/>
  <c r="J144"/>
  <c r="BF144"/>
  <c r="BI143"/>
  <c r="BH143"/>
  <c r="BG143"/>
  <c r="BE143"/>
  <c r="BK143"/>
  <c r="J143"/>
  <c r="BF143"/>
  <c r="BI142"/>
  <c r="BH142"/>
  <c r="BG142"/>
  <c r="BE142"/>
  <c r="BK142"/>
  <c r="J142"/>
  <c r="BF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5"/>
  <c r="F115"/>
  <c r="F113"/>
  <c r="E111"/>
  <c r="J91"/>
  <c r="F91"/>
  <c r="F89"/>
  <c r="E87"/>
  <c r="J24"/>
  <c r="E24"/>
  <c r="J92"/>
  <c r="J23"/>
  <c r="J18"/>
  <c r="E18"/>
  <c r="F116"/>
  <c r="J17"/>
  <c r="J12"/>
  <c r="J89"/>
  <c r="E7"/>
  <c r="E85"/>
  <c i="10" r="J37"/>
  <c r="J36"/>
  <c i="1" r="AY104"/>
  <c i="10" r="J35"/>
  <c i="1" r="AX104"/>
  <c i="10" r="BI136"/>
  <c r="BH136"/>
  <c r="BG136"/>
  <c r="BE136"/>
  <c r="BK136"/>
  <c r="J136"/>
  <c r="BF136"/>
  <c r="BI135"/>
  <c r="BH135"/>
  <c r="BG135"/>
  <c r="BE135"/>
  <c r="BK135"/>
  <c r="J135"/>
  <c r="BF135"/>
  <c r="BI134"/>
  <c r="BH134"/>
  <c r="BG134"/>
  <c r="BE134"/>
  <c r="BK134"/>
  <c r="J134"/>
  <c r="BF134"/>
  <c r="BI133"/>
  <c r="BH133"/>
  <c r="BG133"/>
  <c r="BE133"/>
  <c r="BK133"/>
  <c r="J133"/>
  <c r="BF133"/>
  <c r="BI132"/>
  <c r="BH132"/>
  <c r="BG132"/>
  <c r="BE132"/>
  <c r="BK132"/>
  <c r="J132"/>
  <c r="BF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5"/>
  <c r="F115"/>
  <c r="F113"/>
  <c r="E111"/>
  <c r="J91"/>
  <c r="F91"/>
  <c r="F89"/>
  <c r="E87"/>
  <c r="J24"/>
  <c r="E24"/>
  <c r="J116"/>
  <c r="J23"/>
  <c r="J18"/>
  <c r="E18"/>
  <c r="F116"/>
  <c r="J17"/>
  <c r="J12"/>
  <c r="J113"/>
  <c r="E7"/>
  <c r="E109"/>
  <c i="9" r="J37"/>
  <c r="J36"/>
  <c i="1" r="AY103"/>
  <c i="9" r="J35"/>
  <c i="1" r="AX103"/>
  <c i="9" r="BI145"/>
  <c r="BH145"/>
  <c r="BG145"/>
  <c r="BE145"/>
  <c r="BK145"/>
  <c r="J145"/>
  <c r="BF145"/>
  <c r="BI144"/>
  <c r="BH144"/>
  <c r="BG144"/>
  <c r="BE144"/>
  <c r="BK144"/>
  <c r="J144"/>
  <c r="BF144"/>
  <c r="BI143"/>
  <c r="BH143"/>
  <c r="BG143"/>
  <c r="BE143"/>
  <c r="BK143"/>
  <c r="J143"/>
  <c r="BF143"/>
  <c r="BI142"/>
  <c r="BH142"/>
  <c r="BG142"/>
  <c r="BE142"/>
  <c r="BK142"/>
  <c r="J142"/>
  <c r="BF142"/>
  <c r="BI141"/>
  <c r="BH141"/>
  <c r="BG141"/>
  <c r="BE141"/>
  <c r="BK141"/>
  <c r="J141"/>
  <c r="BF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5"/>
  <c r="F115"/>
  <c r="F113"/>
  <c r="E111"/>
  <c r="J91"/>
  <c r="F91"/>
  <c r="F89"/>
  <c r="E87"/>
  <c r="J24"/>
  <c r="E24"/>
  <c r="J92"/>
  <c r="J23"/>
  <c r="J18"/>
  <c r="E18"/>
  <c r="F116"/>
  <c r="J17"/>
  <c r="J12"/>
  <c r="J113"/>
  <c r="E7"/>
  <c r="E85"/>
  <c i="8" r="J37"/>
  <c r="J36"/>
  <c i="1" r="AY102"/>
  <c i="8" r="J35"/>
  <c i="1" r="AX102"/>
  <c i="8" r="BI150"/>
  <c r="BH150"/>
  <c r="BG150"/>
  <c r="BE150"/>
  <c r="BK150"/>
  <c r="J150"/>
  <c r="BF150"/>
  <c r="BI149"/>
  <c r="BH149"/>
  <c r="BG149"/>
  <c r="BE149"/>
  <c r="BK149"/>
  <c r="J149"/>
  <c r="BF149"/>
  <c r="BI148"/>
  <c r="BH148"/>
  <c r="BG148"/>
  <c r="BE148"/>
  <c r="BK148"/>
  <c r="J148"/>
  <c r="BF148"/>
  <c r="BI147"/>
  <c r="BH147"/>
  <c r="BG147"/>
  <c r="BE147"/>
  <c r="BK147"/>
  <c r="J147"/>
  <c r="BF147"/>
  <c r="BI146"/>
  <c r="BH146"/>
  <c r="BG146"/>
  <c r="BE146"/>
  <c r="BK146"/>
  <c r="J146"/>
  <c r="BF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116"/>
  <c r="E7"/>
  <c r="E112"/>
  <c i="7" r="J37"/>
  <c r="J36"/>
  <c i="1" r="AY101"/>
  <c i="7" r="J35"/>
  <c i="1" r="AX101"/>
  <c i="7" r="BI152"/>
  <c r="BH152"/>
  <c r="BG152"/>
  <c r="BE152"/>
  <c r="BK152"/>
  <c r="J152"/>
  <c r="BF152"/>
  <c r="BI151"/>
  <c r="BH151"/>
  <c r="BG151"/>
  <c r="BE151"/>
  <c r="BK151"/>
  <c r="J151"/>
  <c r="BF151"/>
  <c r="BI150"/>
  <c r="BH150"/>
  <c r="BG150"/>
  <c r="BE150"/>
  <c r="BK150"/>
  <c r="J150"/>
  <c r="BF150"/>
  <c r="BI149"/>
  <c r="BH149"/>
  <c r="BG149"/>
  <c r="BE149"/>
  <c r="BK149"/>
  <c r="J149"/>
  <c r="BF149"/>
  <c r="BI148"/>
  <c r="BH148"/>
  <c r="BG148"/>
  <c r="BE148"/>
  <c r="BK148"/>
  <c r="J148"/>
  <c r="BF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6"/>
  <c r="BH136"/>
  <c r="BG136"/>
  <c r="BE136"/>
  <c r="T136"/>
  <c r="T135"/>
  <c r="R136"/>
  <c r="R135"/>
  <c r="P136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121"/>
  <c r="J23"/>
  <c r="J18"/>
  <c r="E18"/>
  <c r="F92"/>
  <c r="J17"/>
  <c r="J12"/>
  <c r="J118"/>
  <c r="E7"/>
  <c r="E85"/>
  <c i="6" r="J39"/>
  <c r="J38"/>
  <c i="1" r="AY100"/>
  <c i="6" r="J37"/>
  <c i="1" r="AX100"/>
  <c i="6" r="BI153"/>
  <c r="BH153"/>
  <c r="BG153"/>
  <c r="BE153"/>
  <c r="BK153"/>
  <c r="J153"/>
  <c r="BF153"/>
  <c r="BI152"/>
  <c r="BH152"/>
  <c r="BG152"/>
  <c r="BE152"/>
  <c r="BK152"/>
  <c r="J152"/>
  <c r="BF152"/>
  <c r="BI151"/>
  <c r="BH151"/>
  <c r="BG151"/>
  <c r="BE151"/>
  <c r="BK151"/>
  <c r="J151"/>
  <c r="BF151"/>
  <c r="BI150"/>
  <c r="BH150"/>
  <c r="BG150"/>
  <c r="BE150"/>
  <c r="BK150"/>
  <c r="J150"/>
  <c r="BF150"/>
  <c r="BI149"/>
  <c r="BH149"/>
  <c r="BG149"/>
  <c r="BE149"/>
  <c r="BK149"/>
  <c r="J149"/>
  <c r="BF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T121"/>
  <c r="R122"/>
  <c r="R121"/>
  <c r="P122"/>
  <c r="P121"/>
  <c i="1" r="AU100"/>
  <c i="6" r="F115"/>
  <c r="E113"/>
  <c r="F91"/>
  <c r="E89"/>
  <c r="J26"/>
  <c r="E26"/>
  <c r="J94"/>
  <c r="J25"/>
  <c r="J23"/>
  <c r="E23"/>
  <c r="J93"/>
  <c r="J22"/>
  <c r="J20"/>
  <c r="E20"/>
  <c r="F94"/>
  <c r="J19"/>
  <c r="J17"/>
  <c r="E17"/>
  <c r="F93"/>
  <c r="J16"/>
  <c r="J14"/>
  <c r="J115"/>
  <c r="E7"/>
  <c r="E85"/>
  <c i="5" r="J39"/>
  <c r="J38"/>
  <c i="1" r="AY99"/>
  <c i="5" r="J37"/>
  <c i="1" r="AX99"/>
  <c i="5" r="BI209"/>
  <c r="BH209"/>
  <c r="BG209"/>
  <c r="BE209"/>
  <c r="BK209"/>
  <c r="J209"/>
  <c r="BF209"/>
  <c r="BI208"/>
  <c r="BH208"/>
  <c r="BG208"/>
  <c r="BE208"/>
  <c r="BK208"/>
  <c r="J208"/>
  <c r="BF208"/>
  <c r="BI207"/>
  <c r="BH207"/>
  <c r="BG207"/>
  <c r="BE207"/>
  <c r="BK207"/>
  <c r="J207"/>
  <c r="BF207"/>
  <c r="BI206"/>
  <c r="BH206"/>
  <c r="BG206"/>
  <c r="BE206"/>
  <c r="BK206"/>
  <c r="J206"/>
  <c r="BF206"/>
  <c r="BI205"/>
  <c r="BH205"/>
  <c r="BG205"/>
  <c r="BE205"/>
  <c r="BK205"/>
  <c r="J205"/>
  <c r="BF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4"/>
  <c r="F124"/>
  <c r="F122"/>
  <c r="E120"/>
  <c r="J93"/>
  <c r="F93"/>
  <c r="F91"/>
  <c r="E89"/>
  <c r="J26"/>
  <c r="E26"/>
  <c r="J125"/>
  <c r="J25"/>
  <c r="J20"/>
  <c r="E20"/>
  <c r="F125"/>
  <c r="J19"/>
  <c r="J14"/>
  <c r="J122"/>
  <c r="E7"/>
  <c r="E116"/>
  <c i="4" r="J39"/>
  <c r="J38"/>
  <c i="1" r="AY98"/>
  <c i="4" r="J37"/>
  <c i="1" r="AX98"/>
  <c i="4" r="BI315"/>
  <c r="BH315"/>
  <c r="BG315"/>
  <c r="BE315"/>
  <c r="BK315"/>
  <c r="J315"/>
  <c r="BF315"/>
  <c r="BI314"/>
  <c r="BH314"/>
  <c r="BG314"/>
  <c r="BE314"/>
  <c r="BK314"/>
  <c r="J314"/>
  <c r="BF314"/>
  <c r="BI313"/>
  <c r="BH313"/>
  <c r="BG313"/>
  <c r="BE313"/>
  <c r="BK313"/>
  <c r="J313"/>
  <c r="BF313"/>
  <c r="BI312"/>
  <c r="BH312"/>
  <c r="BG312"/>
  <c r="BE312"/>
  <c r="BK312"/>
  <c r="J312"/>
  <c r="BF312"/>
  <c r="BI311"/>
  <c r="BH311"/>
  <c r="BG311"/>
  <c r="BE311"/>
  <c r="BK311"/>
  <c r="J311"/>
  <c r="BF311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8"/>
  <c r="BH218"/>
  <c r="BG218"/>
  <c r="BE218"/>
  <c r="T218"/>
  <c r="T217"/>
  <c r="R218"/>
  <c r="R217"/>
  <c r="P218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J138"/>
  <c r="F138"/>
  <c r="F136"/>
  <c r="E134"/>
  <c r="J93"/>
  <c r="F93"/>
  <c r="F91"/>
  <c r="E89"/>
  <c r="J26"/>
  <c r="E26"/>
  <c r="J139"/>
  <c r="J25"/>
  <c r="J20"/>
  <c r="E20"/>
  <c r="F94"/>
  <c r="J19"/>
  <c r="J14"/>
  <c r="J136"/>
  <c r="E7"/>
  <c r="E130"/>
  <c i="3" r="J37"/>
  <c r="J36"/>
  <c i="1" r="AY96"/>
  <c i="3" r="J35"/>
  <c i="1" r="AX96"/>
  <c i="3" r="BI145"/>
  <c r="BH145"/>
  <c r="BG145"/>
  <c r="BE145"/>
  <c r="BK145"/>
  <c r="J145"/>
  <c r="BF145"/>
  <c r="BI144"/>
  <c r="BH144"/>
  <c r="BG144"/>
  <c r="BE144"/>
  <c r="BK144"/>
  <c r="J144"/>
  <c r="BF144"/>
  <c r="BI143"/>
  <c r="BH143"/>
  <c r="BG143"/>
  <c r="BE143"/>
  <c r="BK143"/>
  <c r="J143"/>
  <c r="BF143"/>
  <c r="BI142"/>
  <c r="BH142"/>
  <c r="BG142"/>
  <c r="BE142"/>
  <c r="BK142"/>
  <c r="J142"/>
  <c r="BF142"/>
  <c r="BI141"/>
  <c r="BH141"/>
  <c r="BG141"/>
  <c r="BE141"/>
  <c r="BK141"/>
  <c r="J141"/>
  <c r="BF141"/>
  <c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118"/>
  <c r="J23"/>
  <c r="J18"/>
  <c r="E18"/>
  <c r="F92"/>
  <c r="J17"/>
  <c r="J12"/>
  <c r="J115"/>
  <c r="E7"/>
  <c r="E111"/>
  <c i="2" r="J37"/>
  <c r="J36"/>
  <c i="1" r="AY95"/>
  <c i="2" r="J35"/>
  <c i="1" r="AX95"/>
  <c i="2" r="BI175"/>
  <c r="BH175"/>
  <c r="BG175"/>
  <c r="BE175"/>
  <c r="BK175"/>
  <c r="J175"/>
  <c r="BF175"/>
  <c r="BI174"/>
  <c r="BH174"/>
  <c r="BG174"/>
  <c r="BE174"/>
  <c r="BK174"/>
  <c r="J174"/>
  <c r="BF174"/>
  <c r="BI173"/>
  <c r="BH173"/>
  <c r="BG173"/>
  <c r="BE173"/>
  <c r="BK173"/>
  <c r="J173"/>
  <c r="BF173"/>
  <c r="BI172"/>
  <c r="BH172"/>
  <c r="BG172"/>
  <c r="BE172"/>
  <c r="BK172"/>
  <c r="J172"/>
  <c r="BF172"/>
  <c r="BI171"/>
  <c r="BH171"/>
  <c r="BG171"/>
  <c r="BE171"/>
  <c r="BK171"/>
  <c r="J171"/>
  <c r="BF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119"/>
  <c r="J23"/>
  <c r="J21"/>
  <c r="E21"/>
  <c r="J118"/>
  <c r="J20"/>
  <c r="J18"/>
  <c r="E18"/>
  <c r="F92"/>
  <c r="J17"/>
  <c r="J15"/>
  <c r="E15"/>
  <c r="F118"/>
  <c r="J14"/>
  <c r="J12"/>
  <c r="J116"/>
  <c r="E7"/>
  <c r="E112"/>
  <c i="1" r="CK114"/>
  <c r="CJ114"/>
  <c r="CI114"/>
  <c r="CH114"/>
  <c r="CG114"/>
  <c r="CF114"/>
  <c r="BZ114"/>
  <c r="CE114"/>
  <c r="CK113"/>
  <c r="CJ113"/>
  <c r="CI113"/>
  <c r="CH113"/>
  <c r="CG113"/>
  <c r="CF113"/>
  <c r="BZ113"/>
  <c r="CE113"/>
  <c r="CK112"/>
  <c r="CJ112"/>
  <c r="CI112"/>
  <c r="CH112"/>
  <c r="CG112"/>
  <c r="CF112"/>
  <c r="BZ112"/>
  <c r="CE112"/>
  <c r="CK111"/>
  <c r="CJ111"/>
  <c r="CI111"/>
  <c r="CH111"/>
  <c r="CG111"/>
  <c r="CF111"/>
  <c r="BZ111"/>
  <c r="CE111"/>
  <c r="L90"/>
  <c r="AM90"/>
  <c r="AM89"/>
  <c r="L89"/>
  <c r="AM87"/>
  <c r="L87"/>
  <c r="L85"/>
  <c r="L84"/>
  <c i="2" r="J168"/>
  <c r="BK166"/>
  <c r="BK155"/>
  <c r="BK148"/>
  <c r="BK135"/>
  <c r="J131"/>
  <c r="BK125"/>
  <c r="J163"/>
  <c r="BK150"/>
  <c r="BK146"/>
  <c r="BK140"/>
  <c r="J134"/>
  <c r="BK128"/>
  <c r="BK160"/>
  <c r="J139"/>
  <c r="BK132"/>
  <c r="J127"/>
  <c r="J165"/>
  <c r="J158"/>
  <c r="J154"/>
  <c r="J147"/>
  <c r="BK136"/>
  <c i="3" r="BK139"/>
  <c r="J127"/>
  <c r="J136"/>
  <c r="J128"/>
  <c r="BK128"/>
  <c r="BK136"/>
  <c r="J131"/>
  <c i="4" r="BK307"/>
  <c r="BK296"/>
  <c r="J285"/>
  <c r="J277"/>
  <c r="J264"/>
  <c r="BK248"/>
  <c r="J240"/>
  <c r="J232"/>
  <c r="BK221"/>
  <c r="BK209"/>
  <c r="J203"/>
  <c r="J193"/>
  <c r="BK186"/>
  <c r="J173"/>
  <c r="J162"/>
  <c r="BK154"/>
  <c r="J147"/>
  <c r="BK298"/>
  <c r="BK291"/>
  <c r="BK282"/>
  <c r="BK275"/>
  <c r="J265"/>
  <c r="J259"/>
  <c r="BK252"/>
  <c r="J247"/>
  <c r="J236"/>
  <c r="BK231"/>
  <c r="J223"/>
  <c r="J213"/>
  <c r="BK197"/>
  <c r="BK188"/>
  <c r="BK179"/>
  <c r="BK171"/>
  <c r="J168"/>
  <c r="J160"/>
  <c r="BK147"/>
  <c r="J307"/>
  <c r="BK300"/>
  <c r="BK292"/>
  <c r="BK284"/>
  <c r="J280"/>
  <c r="BK264"/>
  <c r="BK254"/>
  <c r="BK246"/>
  <c r="BK234"/>
  <c r="BK222"/>
  <c r="J212"/>
  <c r="BK206"/>
  <c r="J198"/>
  <c r="J194"/>
  <c r="BK189"/>
  <c r="BK182"/>
  <c r="BK177"/>
  <c r="BK166"/>
  <c r="J158"/>
  <c r="BK146"/>
  <c r="J302"/>
  <c r="BK290"/>
  <c r="J275"/>
  <c r="J267"/>
  <c r="J257"/>
  <c r="BK245"/>
  <c r="J239"/>
  <c r="J227"/>
  <c r="J221"/>
  <c r="J209"/>
  <c r="BK201"/>
  <c r="BK194"/>
  <c r="J183"/>
  <c r="J175"/>
  <c r="BK168"/>
  <c r="BK161"/>
  <c r="BK150"/>
  <c r="J145"/>
  <c i="5" r="J199"/>
  <c r="BK195"/>
  <c r="J190"/>
  <c r="J185"/>
  <c r="J180"/>
  <c r="J165"/>
  <c r="BK158"/>
  <c r="BK148"/>
  <c r="BK138"/>
  <c r="J131"/>
  <c r="BK191"/>
  <c r="BK185"/>
  <c r="BK180"/>
  <c r="BK176"/>
  <c r="J169"/>
  <c r="J160"/>
  <c r="J151"/>
  <c r="J144"/>
  <c r="J138"/>
  <c r="BK203"/>
  <c r="BK197"/>
  <c r="J188"/>
  <c r="J170"/>
  <c r="J159"/>
  <c r="J153"/>
  <c r="BK144"/>
  <c r="BK137"/>
  <c r="J166"/>
  <c r="J158"/>
  <c r="J148"/>
  <c r="J134"/>
  <c i="6" r="BK146"/>
  <c r="J130"/>
  <c r="BK122"/>
  <c r="J143"/>
  <c r="J139"/>
  <c r="BK134"/>
  <c r="BK147"/>
  <c r="J137"/>
  <c r="J133"/>
  <c r="BK125"/>
  <c r="J142"/>
  <c r="BK128"/>
  <c r="BK123"/>
  <c i="7" r="J141"/>
  <c r="J131"/>
  <c r="BK127"/>
  <c r="BK141"/>
  <c r="BK134"/>
  <c i="8" r="J141"/>
  <c r="BK133"/>
  <c r="BK130"/>
  <c r="J125"/>
  <c r="J137"/>
  <c r="BK128"/>
  <c r="J140"/>
  <c r="J127"/>
  <c i="9" r="BK133"/>
  <c r="BK126"/>
  <c r="BK139"/>
  <c r="J126"/>
  <c r="BK138"/>
  <c r="BK131"/>
  <c r="BK127"/>
  <c r="BK136"/>
  <c r="J131"/>
  <c r="BK123"/>
  <c i="10" r="BK127"/>
  <c r="J125"/>
  <c r="BK124"/>
  <c r="J124"/>
  <c i="11" r="J139"/>
  <c r="J135"/>
  <c r="BK129"/>
  <c r="J122"/>
  <c r="BK134"/>
  <c r="J126"/>
  <c r="J138"/>
  <c r="BK132"/>
  <c r="J128"/>
  <c r="BK133"/>
  <c i="12" r="J126"/>
  <c r="J131"/>
  <c r="BK125"/>
  <c r="BK121"/>
  <c r="J130"/>
  <c r="BK126"/>
  <c r="BK120"/>
  <c i="13" r="J133"/>
  <c r="J127"/>
  <c r="J119"/>
  <c r="J130"/>
  <c r="BK123"/>
  <c r="J129"/>
  <c r="BK121"/>
  <c r="J125"/>
  <c i="14" r="J135"/>
  <c r="BK138"/>
  <c r="J132"/>
  <c r="J145"/>
  <c r="BK134"/>
  <c r="J126"/>
  <c r="BK142"/>
  <c r="J131"/>
  <c i="2" r="BK168"/>
  <c r="BK158"/>
  <c r="J153"/>
  <c r="BK147"/>
  <c r="J133"/>
  <c r="BK129"/>
  <c r="BK163"/>
  <c r="BK152"/>
  <c r="J148"/>
  <c r="BK141"/>
  <c r="J136"/>
  <c r="J164"/>
  <c r="J145"/>
  <c r="BK138"/>
  <c r="J128"/>
  <c r="BK169"/>
  <c r="BK161"/>
  <c r="J159"/>
  <c r="J155"/>
  <c r="J150"/>
  <c r="J140"/>
  <c r="BK127"/>
  <c i="3" r="BK131"/>
  <c r="BK137"/>
  <c r="J133"/>
  <c r="J139"/>
  <c r="BK125"/>
  <c r="J135"/>
  <c r="J130"/>
  <c i="4" r="BK305"/>
  <c r="BK289"/>
  <c r="BK283"/>
  <c r="BK274"/>
  <c r="BK266"/>
  <c r="J256"/>
  <c r="BK247"/>
  <c r="J238"/>
  <c r="J231"/>
  <c r="BK214"/>
  <c r="J206"/>
  <c r="BK199"/>
  <c r="BK191"/>
  <c r="BK184"/>
  <c r="J169"/>
  <c r="BK156"/>
  <c r="BK303"/>
  <c r="BK293"/>
  <c r="J287"/>
  <c r="J283"/>
  <c r="BK269"/>
  <c r="BK261"/>
  <c r="J258"/>
  <c r="J251"/>
  <c r="J245"/>
  <c r="J234"/>
  <c r="BK225"/>
  <c r="BK216"/>
  <c r="J210"/>
  <c r="J191"/>
  <c r="J187"/>
  <c r="BK178"/>
  <c r="J172"/>
  <c r="BK167"/>
  <c r="J159"/>
  <c r="BK145"/>
  <c r="J305"/>
  <c r="J298"/>
  <c r="J290"/>
  <c r="J278"/>
  <c r="J271"/>
  <c r="BK260"/>
  <c r="J253"/>
  <c r="BK239"/>
  <c r="J228"/>
  <c r="J218"/>
  <c r="J211"/>
  <c r="BK203"/>
  <c r="J197"/>
  <c r="BK192"/>
  <c r="BK183"/>
  <c r="J178"/>
  <c r="J165"/>
  <c r="J154"/>
  <c r="J150"/>
  <c r="J304"/>
  <c r="J293"/>
  <c r="BK280"/>
  <c r="BK268"/>
  <c r="J263"/>
  <c r="J249"/>
  <c r="BK242"/>
  <c r="BK230"/>
  <c r="BK223"/>
  <c r="BK212"/>
  <c r="BK205"/>
  <c r="BK198"/>
  <c r="J188"/>
  <c r="BK172"/>
  <c r="J166"/>
  <c r="BK158"/>
  <c r="J153"/>
  <c r="J146"/>
  <c i="5" r="J200"/>
  <c r="J192"/>
  <c r="BK188"/>
  <c r="J183"/>
  <c r="J176"/>
  <c r="BK160"/>
  <c r="BK152"/>
  <c r="BK141"/>
  <c r="BK133"/>
  <c r="BK194"/>
  <c r="J187"/>
  <c r="BK181"/>
  <c r="J177"/>
  <c r="BK170"/>
  <c r="BK166"/>
  <c r="BK159"/>
  <c r="BK149"/>
  <c r="J143"/>
  <c r="J136"/>
  <c r="BK202"/>
  <c r="BK196"/>
  <c r="BK184"/>
  <c r="J167"/>
  <c r="BK156"/>
  <c r="J152"/>
  <c r="BK142"/>
  <c r="BK169"/>
  <c r="J161"/>
  <c r="BK151"/>
  <c r="J139"/>
  <c i="6" r="J141"/>
  <c r="J129"/>
  <c r="BK124"/>
  <c r="BK144"/>
  <c r="J140"/>
  <c r="BK137"/>
  <c r="J123"/>
  <c r="BK143"/>
  <c r="BK136"/>
  <c r="BK130"/>
  <c r="J124"/>
  <c r="BK140"/>
  <c r="J127"/>
  <c i="7" r="BK144"/>
  <c r="BK139"/>
  <c r="J130"/>
  <c r="J143"/>
  <c r="BK133"/>
  <c r="BK128"/>
  <c r="J144"/>
  <c r="J139"/>
  <c r="BK129"/>
  <c i="8" r="J139"/>
  <c r="BK129"/>
  <c r="J132"/>
  <c r="BK126"/>
  <c r="BK138"/>
  <c r="J129"/>
  <c r="BK141"/>
  <c r="BK132"/>
  <c i="9" r="BK135"/>
  <c r="BK128"/>
  <c r="BK122"/>
  <c r="J127"/>
  <c r="J139"/>
  <c r="J134"/>
  <c r="J129"/>
  <c r="J138"/>
  <c r="BK134"/>
  <c r="BK125"/>
  <c i="10" r="J128"/>
  <c r="BK125"/>
  <c r="BK123"/>
  <c r="J129"/>
  <c r="J123"/>
  <c i="11" r="BK138"/>
  <c r="BK131"/>
  <c r="BK126"/>
  <c r="BK140"/>
  <c r="J129"/>
  <c r="J125"/>
  <c r="BK135"/>
  <c r="BK130"/>
  <c r="BK122"/>
  <c r="J123"/>
  <c i="12" r="J120"/>
  <c r="BK127"/>
  <c r="J119"/>
  <c r="BK131"/>
  <c r="J128"/>
  <c r="BK122"/>
  <c r="J125"/>
  <c i="13" r="BK131"/>
  <c r="J121"/>
  <c r="BK132"/>
  <c r="J126"/>
  <c r="BK127"/>
  <c r="J118"/>
  <c r="BK128"/>
  <c r="J122"/>
  <c i="14" r="J140"/>
  <c r="BK131"/>
  <c r="J134"/>
  <c r="BK127"/>
  <c r="BK139"/>
  <c r="BK130"/>
  <c r="BK145"/>
  <c r="BK135"/>
  <c r="BK126"/>
  <c i="2" r="BK167"/>
  <c r="BK157"/>
  <c r="BK154"/>
  <c r="J149"/>
  <c r="BK139"/>
  <c r="J130"/>
  <c i="1" r="AS97"/>
  <c i="2" r="BK145"/>
  <c r="J138"/>
  <c r="BK130"/>
  <c r="BK159"/>
  <c r="BK142"/>
  <c r="J135"/>
  <c r="J125"/>
  <c r="BK165"/>
  <c r="J160"/>
  <c r="J156"/>
  <c r="BK151"/>
  <c r="J142"/>
  <c r="J129"/>
  <c i="3" r="J132"/>
  <c r="J124"/>
  <c r="BK132"/>
  <c r="BK133"/>
  <c r="BK124"/>
  <c r="BK134"/>
  <c r="J125"/>
  <c i="4" r="J300"/>
  <c r="BK287"/>
  <c r="BK281"/>
  <c r="BK270"/>
  <c r="J261"/>
  <c r="J250"/>
  <c r="J243"/>
  <c r="BK236"/>
  <c r="J230"/>
  <c r="J216"/>
  <c r="J208"/>
  <c r="BK200"/>
  <c r="J192"/>
  <c r="J180"/>
  <c r="BK170"/>
  <c r="J157"/>
  <c r="J149"/>
  <c r="BK302"/>
  <c r="J296"/>
  <c r="J286"/>
  <c r="J279"/>
  <c r="J268"/>
  <c r="J260"/>
  <c r="J254"/>
  <c r="J248"/>
  <c r="BK237"/>
  <c r="J233"/>
  <c r="J226"/>
  <c r="BK218"/>
  <c r="J205"/>
  <c r="J190"/>
  <c r="J181"/>
  <c r="BK173"/>
  <c r="BK169"/>
  <c r="J161"/>
  <c r="BK149"/>
  <c r="BK308"/>
  <c r="J299"/>
  <c r="J291"/>
  <c r="J282"/>
  <c r="J274"/>
  <c r="BK267"/>
  <c r="BK257"/>
  <c r="BK251"/>
  <c r="BK238"/>
  <c r="BK227"/>
  <c r="BK213"/>
  <c r="J207"/>
  <c r="J199"/>
  <c r="BK193"/>
  <c r="J186"/>
  <c r="BK181"/>
  <c r="BK175"/>
  <c r="BK162"/>
  <c r="J156"/>
  <c r="J151"/>
  <c r="J308"/>
  <c r="BK294"/>
  <c r="BK286"/>
  <c r="BK271"/>
  <c r="J266"/>
  <c r="BK253"/>
  <c r="J246"/>
  <c r="BK232"/>
  <c r="J225"/>
  <c r="BK215"/>
  <c r="BK207"/>
  <c r="J200"/>
  <c r="J189"/>
  <c r="J179"/>
  <c r="J171"/>
  <c r="J164"/>
  <c r="BK157"/>
  <c r="BK151"/>
  <c i="5" r="J203"/>
  <c r="J197"/>
  <c r="J194"/>
  <c r="BK189"/>
  <c r="J184"/>
  <c r="BK179"/>
  <c r="BK163"/>
  <c r="J157"/>
  <c r="BK146"/>
  <c r="J137"/>
  <c r="BK201"/>
  <c r="BK190"/>
  <c r="BK186"/>
  <c r="J178"/>
  <c r="J171"/>
  <c r="BK167"/>
  <c r="BK161"/>
  <c r="BK153"/>
  <c r="J147"/>
  <c r="BK140"/>
  <c r="J135"/>
  <c r="J201"/>
  <c r="J195"/>
  <c r="BK182"/>
  <c r="BK165"/>
  <c r="J155"/>
  <c r="J149"/>
  <c r="J141"/>
  <c r="BK168"/>
  <c r="J163"/>
  <c r="BK155"/>
  <c r="J140"/>
  <c r="BK131"/>
  <c i="6" r="BK132"/>
  <c r="J128"/>
  <c r="J146"/>
  <c r="BK142"/>
  <c r="J138"/>
  <c r="BK133"/>
  <c r="BK138"/>
  <c r="J134"/>
  <c r="BK129"/>
  <c r="J147"/>
  <c r="J136"/>
  <c r="BK126"/>
  <c i="7" r="BK145"/>
  <c r="J140"/>
  <c r="J128"/>
  <c r="BK146"/>
  <c r="J134"/>
  <c r="J129"/>
  <c r="J145"/>
  <c r="BK136"/>
  <c i="8" r="BK144"/>
  <c r="J138"/>
  <c r="BK142"/>
  <c r="J128"/>
  <c r="J143"/>
  <c r="J133"/>
  <c r="J144"/>
  <c r="BK139"/>
  <c r="BK125"/>
  <c i="9" r="J132"/>
  <c r="J125"/>
  <c r="BK137"/>
  <c r="J123"/>
  <c r="BK132"/>
  <c r="J130"/>
  <c r="J124"/>
  <c r="J133"/>
  <c i="10" r="BK129"/>
  <c r="J130"/>
  <c r="BK126"/>
  <c r="J126"/>
  <c i="11" r="J140"/>
  <c r="J136"/>
  <c r="BK128"/>
  <c r="BK123"/>
  <c r="BK136"/>
  <c r="J127"/>
  <c r="BK139"/>
  <c r="J131"/>
  <c r="J134"/>
  <c i="12" r="BK128"/>
  <c r="BK118"/>
  <c r="J129"/>
  <c r="J122"/>
  <c r="BK129"/>
  <c r="J123"/>
  <c r="BK119"/>
  <c i="13" r="J132"/>
  <c r="BK124"/>
  <c r="BK118"/>
  <c r="BK129"/>
  <c r="BK120"/>
  <c r="BK130"/>
  <c r="J123"/>
  <c r="J131"/>
  <c r="BK119"/>
  <c i="14" r="BK137"/>
  <c r="J128"/>
  <c r="J129"/>
  <c r="J142"/>
  <c r="J136"/>
  <c r="BK129"/>
  <c r="J138"/>
  <c r="J130"/>
  <c i="2" r="J167"/>
  <c r="BK156"/>
  <c r="J151"/>
  <c r="J141"/>
  <c r="J132"/>
  <c r="J126"/>
  <c r="J169"/>
  <c r="BK153"/>
  <c r="BK149"/>
  <c r="BK143"/>
  <c r="BK131"/>
  <c r="BK164"/>
  <c r="J143"/>
  <c r="BK134"/>
  <c r="BK126"/>
  <c r="J166"/>
  <c r="J161"/>
  <c r="J157"/>
  <c r="J152"/>
  <c r="J146"/>
  <c r="BK133"/>
  <c i="3" r="BK135"/>
  <c r="BK126"/>
  <c r="J134"/>
  <c r="BK127"/>
  <c r="BK130"/>
  <c r="J137"/>
  <c r="J126"/>
  <c i="4" r="BK304"/>
  <c r="J294"/>
  <c r="J284"/>
  <c r="BK279"/>
  <c r="J269"/>
  <c r="BK258"/>
  <c r="J242"/>
  <c r="BK233"/>
  <c r="J222"/>
  <c r="BK211"/>
  <c r="BK204"/>
  <c r="BK195"/>
  <c r="BK190"/>
  <c r="J176"/>
  <c r="BK159"/>
  <c r="BK148"/>
  <c r="BK299"/>
  <c r="J292"/>
  <c r="BK285"/>
  <c r="BK277"/>
  <c r="J272"/>
  <c r="BK263"/>
  <c r="BK256"/>
  <c r="BK249"/>
  <c r="BK240"/>
  <c r="J235"/>
  <c r="BK228"/>
  <c r="BK224"/>
  <c r="J214"/>
  <c r="J196"/>
  <c r="J182"/>
  <c r="J177"/>
  <c r="J170"/>
  <c r="BK164"/>
  <c r="BK155"/>
  <c r="BK309"/>
  <c r="J303"/>
  <c r="J297"/>
  <c r="J289"/>
  <c r="J281"/>
  <c r="BK272"/>
  <c r="BK259"/>
  <c r="J252"/>
  <c r="J237"/>
  <c r="BK226"/>
  <c r="J215"/>
  <c r="BK208"/>
  <c r="J201"/>
  <c r="J195"/>
  <c r="J184"/>
  <c r="BK180"/>
  <c r="J167"/>
  <c r="BK160"/>
  <c r="BK153"/>
  <c r="J309"/>
  <c r="BK297"/>
  <c r="BK278"/>
  <c r="J270"/>
  <c r="BK265"/>
  <c r="BK250"/>
  <c r="BK243"/>
  <c r="BK235"/>
  <c r="J224"/>
  <c r="BK210"/>
  <c r="J204"/>
  <c r="BK196"/>
  <c r="BK187"/>
  <c r="BK176"/>
  <c r="BK165"/>
  <c r="J155"/>
  <c r="J148"/>
  <c i="5" r="J202"/>
  <c r="J196"/>
  <c r="J191"/>
  <c r="BK187"/>
  <c r="J181"/>
  <c r="BK174"/>
  <c r="J162"/>
  <c r="J154"/>
  <c r="BK143"/>
  <c r="BK135"/>
  <c r="BK200"/>
  <c r="J189"/>
  <c r="BK183"/>
  <c r="J179"/>
  <c r="J172"/>
  <c r="J168"/>
  <c r="BK164"/>
  <c r="J156"/>
  <c r="J146"/>
  <c r="BK139"/>
  <c r="J133"/>
  <c r="BK199"/>
  <c r="BK192"/>
  <c r="J173"/>
  <c r="BK162"/>
  <c r="BK154"/>
  <c r="BK147"/>
  <c r="BK136"/>
  <c r="BK134"/>
  <c r="J132"/>
  <c r="J186"/>
  <c r="J182"/>
  <c r="BK178"/>
  <c r="BK177"/>
  <c r="J174"/>
  <c r="BK173"/>
  <c r="BK172"/>
  <c r="BK171"/>
  <c r="J164"/>
  <c r="BK157"/>
  <c r="J142"/>
  <c r="BK132"/>
  <c i="6" r="J144"/>
  <c r="J131"/>
  <c r="BK127"/>
  <c r="J145"/>
  <c r="BK141"/>
  <c r="J135"/>
  <c r="J122"/>
  <c r="BK139"/>
  <c r="BK135"/>
  <c r="BK131"/>
  <c r="J126"/>
  <c r="BK145"/>
  <c r="J132"/>
  <c r="J125"/>
  <c i="7" r="BK143"/>
  <c r="J133"/>
  <c r="J127"/>
  <c r="J136"/>
  <c r="BK131"/>
  <c r="J146"/>
  <c r="BK140"/>
  <c r="BK130"/>
  <c i="8" r="J142"/>
  <c r="BK137"/>
  <c r="J134"/>
  <c r="BK127"/>
  <c r="BK140"/>
  <c r="J130"/>
  <c r="BK143"/>
  <c r="BK134"/>
  <c r="J126"/>
  <c i="9" r="BK129"/>
  <c r="BK124"/>
  <c r="J136"/>
  <c r="J122"/>
  <c r="J135"/>
  <c r="J128"/>
  <c r="J137"/>
  <c r="BK130"/>
  <c i="10" r="BK130"/>
  <c r="J127"/>
  <c r="BK128"/>
  <c r="BK122"/>
  <c r="J122"/>
  <c i="11" r="BK137"/>
  <c r="J130"/>
  <c r="BK125"/>
  <c r="J137"/>
  <c r="J132"/>
  <c r="BK124"/>
  <c r="J133"/>
  <c r="J124"/>
  <c r="BK127"/>
  <c i="12" r="BK124"/>
  <c r="BK130"/>
  <c r="J124"/>
  <c r="J118"/>
  <c r="J127"/>
  <c r="J121"/>
  <c r="BK123"/>
  <c i="13" r="J128"/>
  <c r="BK122"/>
  <c r="J134"/>
  <c r="J124"/>
  <c r="BK133"/>
  <c r="BK125"/>
  <c r="BK134"/>
  <c r="BK126"/>
  <c r="J120"/>
  <c i="14" r="BK136"/>
  <c r="J137"/>
  <c r="BK128"/>
  <c r="BK140"/>
  <c r="BK132"/>
  <c r="J139"/>
  <c r="J127"/>
  <c i="2" l="1" r="BK124"/>
  <c r="BK137"/>
  <c r="J137"/>
  <c r="J99"/>
  <c r="BK144"/>
  <c r="J144"/>
  <c r="J100"/>
  <c r="BK162"/>
  <c r="J162"/>
  <c r="J101"/>
  <c r="BK170"/>
  <c r="J170"/>
  <c r="J102"/>
  <c i="3" r="R123"/>
  <c r="R129"/>
  <c r="R122"/>
  <c r="R121"/>
  <c i="4" r="P144"/>
  <c r="BK152"/>
  <c r="J152"/>
  <c r="J101"/>
  <c r="P163"/>
  <c r="T174"/>
  <c r="R185"/>
  <c r="P202"/>
  <c r="P220"/>
  <c r="P229"/>
  <c r="P241"/>
  <c r="R244"/>
  <c r="T255"/>
  <c r="R262"/>
  <c r="T273"/>
  <c r="P276"/>
  <c r="T288"/>
  <c r="T295"/>
  <c r="T301"/>
  <c r="R306"/>
  <c i="5" r="P130"/>
  <c r="R145"/>
  <c r="T150"/>
  <c r="R175"/>
  <c r="P193"/>
  <c r="P198"/>
  <c i="7" r="T126"/>
  <c r="T125"/>
  <c r="T132"/>
  <c r="T138"/>
  <c r="T142"/>
  <c i="8" r="R124"/>
  <c r="T131"/>
  <c r="P136"/>
  <c r="P135"/>
  <c i="9" r="R121"/>
  <c r="R120"/>
  <c r="R119"/>
  <c i="10" r="P121"/>
  <c r="P120"/>
  <c r="P119"/>
  <c i="1" r="AU104"/>
  <c i="11" r="T121"/>
  <c r="T120"/>
  <c r="T119"/>
  <c i="2" r="R124"/>
  <c r="P137"/>
  <c r="T144"/>
  <c r="T162"/>
  <c i="3" r="P123"/>
  <c r="P129"/>
  <c i="4" r="BK144"/>
  <c r="J144"/>
  <c r="J100"/>
  <c r="R152"/>
  <c r="R163"/>
  <c r="R174"/>
  <c r="P185"/>
  <c r="R202"/>
  <c r="BK220"/>
  <c r="J220"/>
  <c r="J108"/>
  <c r="BK229"/>
  <c r="J229"/>
  <c r="J109"/>
  <c r="BK241"/>
  <c r="J241"/>
  <c r="J110"/>
  <c r="BK244"/>
  <c r="J244"/>
  <c r="J111"/>
  <c r="BK255"/>
  <c r="J255"/>
  <c r="J112"/>
  <c r="BK262"/>
  <c r="J262"/>
  <c r="J113"/>
  <c r="BK273"/>
  <c r="J273"/>
  <c r="J114"/>
  <c r="BK276"/>
  <c r="J276"/>
  <c r="J115"/>
  <c r="BK288"/>
  <c r="J288"/>
  <c r="J116"/>
  <c r="BK295"/>
  <c r="J295"/>
  <c r="J117"/>
  <c r="BK301"/>
  <c r="J301"/>
  <c r="J118"/>
  <c r="BK306"/>
  <c r="J306"/>
  <c r="J119"/>
  <c r="T306"/>
  <c i="5" r="R130"/>
  <c r="P145"/>
  <c r="P150"/>
  <c r="T175"/>
  <c r="T193"/>
  <c r="R198"/>
  <c i="6" r="BK148"/>
  <c r="J148"/>
  <c r="J99"/>
  <c i="7" r="R126"/>
  <c r="P132"/>
  <c r="BK138"/>
  <c r="J138"/>
  <c r="J102"/>
  <c r="BK142"/>
  <c r="J142"/>
  <c r="J103"/>
  <c r="BK147"/>
  <c r="J147"/>
  <c r="J104"/>
  <c i="8" r="T124"/>
  <c r="T123"/>
  <c r="P131"/>
  <c r="T136"/>
  <c r="T135"/>
  <c i="9" r="T121"/>
  <c r="T120"/>
  <c r="T119"/>
  <c i="10" r="T121"/>
  <c r="T120"/>
  <c r="T119"/>
  <c i="11" r="R121"/>
  <c r="R120"/>
  <c r="R119"/>
  <c i="12" r="BK132"/>
  <c r="J132"/>
  <c r="J97"/>
  <c i="14" r="P125"/>
  <c i="2" r="T124"/>
  <c r="R137"/>
  <c r="R144"/>
  <c r="R162"/>
  <c i="3" r="T123"/>
  <c r="T129"/>
  <c i="4" r="T144"/>
  <c r="T152"/>
  <c r="T163"/>
  <c r="P174"/>
  <c r="T185"/>
  <c r="T202"/>
  <c r="T220"/>
  <c r="T229"/>
  <c r="R241"/>
  <c r="P244"/>
  <c r="P255"/>
  <c r="T262"/>
  <c r="R273"/>
  <c r="R276"/>
  <c r="P288"/>
  <c r="R295"/>
  <c r="R301"/>
  <c r="BK310"/>
  <c r="J310"/>
  <c r="J120"/>
  <c i="5" r="T130"/>
  <c r="T145"/>
  <c r="R150"/>
  <c r="P175"/>
  <c r="BK198"/>
  <c r="J198"/>
  <c r="J105"/>
  <c r="BK204"/>
  <c r="J204"/>
  <c r="J106"/>
  <c i="7" r="BK126"/>
  <c r="J126"/>
  <c r="J98"/>
  <c r="BK132"/>
  <c r="J132"/>
  <c r="J99"/>
  <c r="P138"/>
  <c r="P142"/>
  <c i="8" r="P124"/>
  <c r="P123"/>
  <c r="P122"/>
  <c i="1" r="AU102"/>
  <c i="8" r="R131"/>
  <c r="R136"/>
  <c r="R135"/>
  <c i="9" r="P121"/>
  <c r="P120"/>
  <c r="P119"/>
  <c i="1" r="AU103"/>
  <c i="10" r="BK121"/>
  <c r="J121"/>
  <c r="J98"/>
  <c r="BK131"/>
  <c r="J131"/>
  <c r="J99"/>
  <c i="11" r="P121"/>
  <c r="P120"/>
  <c r="P119"/>
  <c i="1" r="AU105"/>
  <c i="14" r="BK133"/>
  <c r="J133"/>
  <c r="J99"/>
  <c i="2" r="P124"/>
  <c r="T137"/>
  <c r="P144"/>
  <c r="P162"/>
  <c i="3" r="BK123"/>
  <c r="J123"/>
  <c r="J98"/>
  <c r="BK129"/>
  <c r="J129"/>
  <c r="J99"/>
  <c r="BK140"/>
  <c r="J140"/>
  <c r="J101"/>
  <c i="4" r="R144"/>
  <c r="R143"/>
  <c r="P152"/>
  <c r="BK163"/>
  <c r="J163"/>
  <c r="J102"/>
  <c r="BK174"/>
  <c r="J174"/>
  <c r="J103"/>
  <c r="BK185"/>
  <c r="J185"/>
  <c r="J104"/>
  <c r="BK202"/>
  <c r="J202"/>
  <c r="J105"/>
  <c r="R220"/>
  <c r="R229"/>
  <c r="T241"/>
  <c r="T244"/>
  <c r="R255"/>
  <c r="P262"/>
  <c r="P273"/>
  <c r="T276"/>
  <c r="R288"/>
  <c r="P295"/>
  <c r="P301"/>
  <c r="P306"/>
  <c i="5" r="BK130"/>
  <c r="J130"/>
  <c r="J100"/>
  <c r="BK145"/>
  <c r="J145"/>
  <c r="J101"/>
  <c r="BK150"/>
  <c r="J150"/>
  <c r="J102"/>
  <c r="BK175"/>
  <c r="J175"/>
  <c r="J103"/>
  <c r="BK193"/>
  <c r="J193"/>
  <c r="J104"/>
  <c r="R193"/>
  <c r="T198"/>
  <c i="7" r="P126"/>
  <c r="P125"/>
  <c r="R132"/>
  <c r="R138"/>
  <c r="R142"/>
  <c i="8" r="BK124"/>
  <c r="J124"/>
  <c r="J98"/>
  <c r="BK131"/>
  <c r="J131"/>
  <c r="J99"/>
  <c r="BK136"/>
  <c r="J136"/>
  <c r="J101"/>
  <c r="BK145"/>
  <c r="J145"/>
  <c r="J102"/>
  <c i="9" r="BK121"/>
  <c r="J121"/>
  <c r="J98"/>
  <c r="BK140"/>
  <c r="J140"/>
  <c r="J99"/>
  <c i="10" r="R121"/>
  <c r="R120"/>
  <c r="R119"/>
  <c i="11" r="BK121"/>
  <c r="J121"/>
  <c r="J98"/>
  <c r="BK141"/>
  <c r="J141"/>
  <c r="J99"/>
  <c i="13" r="BK135"/>
  <c r="J135"/>
  <c r="J97"/>
  <c i="14" r="BK125"/>
  <c r="J125"/>
  <c r="J98"/>
  <c r="R125"/>
  <c r="T125"/>
  <c r="P133"/>
  <c r="R133"/>
  <c r="T133"/>
  <c r="BK146"/>
  <c r="J146"/>
  <c r="J103"/>
  <c i="4" r="BK217"/>
  <c r="J217"/>
  <c r="J106"/>
  <c i="3" r="BK138"/>
  <c r="J138"/>
  <c r="J100"/>
  <c i="7" r="BK135"/>
  <c r="J135"/>
  <c r="J100"/>
  <c i="13" r="BK117"/>
  <c r="J117"/>
  <c r="J96"/>
  <c i="6" r="BK121"/>
  <c r="J121"/>
  <c r="J98"/>
  <c i="12" r="BK117"/>
  <c r="J117"/>
  <c i="14" r="BK141"/>
  <c r="J141"/>
  <c r="J100"/>
  <c r="BK144"/>
  <c r="J144"/>
  <c r="J102"/>
  <c r="BF126"/>
  <c r="BF127"/>
  <c r="F92"/>
  <c r="BF129"/>
  <c r="BF132"/>
  <c r="BF138"/>
  <c r="BF140"/>
  <c r="J89"/>
  <c r="J92"/>
  <c r="BF128"/>
  <c r="BF131"/>
  <c r="BF135"/>
  <c r="BF137"/>
  <c r="BF142"/>
  <c r="BF145"/>
  <c r="E85"/>
  <c r="BF130"/>
  <c r="BF134"/>
  <c r="BF136"/>
  <c r="BF139"/>
  <c i="12" r="J96"/>
  <c i="13" r="E107"/>
  <c r="F113"/>
  <c r="J114"/>
  <c r="BF119"/>
  <c r="BF120"/>
  <c r="BF121"/>
  <c r="BF125"/>
  <c r="F92"/>
  <c r="J111"/>
  <c r="BF118"/>
  <c r="BF123"/>
  <c r="BF127"/>
  <c r="BF130"/>
  <c r="BF124"/>
  <c r="BF128"/>
  <c r="BF129"/>
  <c r="BF132"/>
  <c r="BF133"/>
  <c r="J91"/>
  <c r="BF122"/>
  <c r="BF126"/>
  <c r="BF131"/>
  <c r="BF134"/>
  <c i="11" r="BK120"/>
  <c r="BK119"/>
  <c r="J119"/>
  <c r="J96"/>
  <c i="12" r="F91"/>
  <c r="F92"/>
  <c r="J111"/>
  <c r="J114"/>
  <c r="BF126"/>
  <c r="J91"/>
  <c r="BF118"/>
  <c r="BF120"/>
  <c r="BF121"/>
  <c r="BF122"/>
  <c r="E85"/>
  <c r="BF123"/>
  <c r="BF119"/>
  <c r="BF124"/>
  <c r="BF125"/>
  <c r="BF127"/>
  <c r="BF128"/>
  <c r="BF129"/>
  <c r="BF130"/>
  <c r="BF131"/>
  <c i="11" r="E109"/>
  <c r="J113"/>
  <c r="J116"/>
  <c r="BF122"/>
  <c r="BF126"/>
  <c r="BF128"/>
  <c r="BF131"/>
  <c r="BF139"/>
  <c i="10" r="BK120"/>
  <c r="J120"/>
  <c r="J97"/>
  <c i="11" r="F92"/>
  <c r="BF123"/>
  <c r="BF127"/>
  <c r="BF129"/>
  <c r="BF124"/>
  <c r="BF125"/>
  <c r="BF130"/>
  <c r="BF132"/>
  <c r="BF136"/>
  <c r="BF138"/>
  <c r="BF133"/>
  <c r="BF134"/>
  <c r="BF135"/>
  <c r="BF137"/>
  <c r="BF140"/>
  <c i="9" r="BK120"/>
  <c r="BK119"/>
  <c r="J119"/>
  <c r="J96"/>
  <c i="10" r="F92"/>
  <c r="BF123"/>
  <c r="BF128"/>
  <c r="J89"/>
  <c r="J92"/>
  <c r="BF122"/>
  <c r="BF125"/>
  <c r="BF129"/>
  <c r="E85"/>
  <c r="BF124"/>
  <c r="BF126"/>
  <c r="BF127"/>
  <c r="BF130"/>
  <c i="8" r="BK123"/>
  <c r="BK135"/>
  <c r="J135"/>
  <c r="J100"/>
  <c i="9" r="F92"/>
  <c r="J116"/>
  <c r="BF130"/>
  <c r="BF136"/>
  <c r="BF139"/>
  <c r="E109"/>
  <c r="BF123"/>
  <c r="BF127"/>
  <c r="BF128"/>
  <c r="BF129"/>
  <c r="BF133"/>
  <c r="BF138"/>
  <c r="J89"/>
  <c r="BF125"/>
  <c r="BF126"/>
  <c r="BF131"/>
  <c r="BF122"/>
  <c r="BF124"/>
  <c r="BF132"/>
  <c r="BF134"/>
  <c r="BF135"/>
  <c r="BF137"/>
  <c i="8" r="E85"/>
  <c r="J89"/>
  <c r="J92"/>
  <c r="BF126"/>
  <c r="BF139"/>
  <c r="BF143"/>
  <c i="7" r="BK125"/>
  <c r="J125"/>
  <c r="J97"/>
  <c i="8" r="F92"/>
  <c r="BF125"/>
  <c r="BF128"/>
  <c r="BF129"/>
  <c r="BF132"/>
  <c r="BF134"/>
  <c r="BF144"/>
  <c r="BF130"/>
  <c r="BF133"/>
  <c r="BF142"/>
  <c r="BF127"/>
  <c r="BF137"/>
  <c r="BF138"/>
  <c r="BF140"/>
  <c r="BF141"/>
  <c i="7" r="E114"/>
  <c r="F121"/>
  <c r="BF127"/>
  <c r="BF136"/>
  <c r="BF145"/>
  <c r="BF146"/>
  <c r="J89"/>
  <c r="J92"/>
  <c r="BF131"/>
  <c r="BF139"/>
  <c r="BF140"/>
  <c r="BF141"/>
  <c r="BF143"/>
  <c r="BF144"/>
  <c r="BF128"/>
  <c r="BF129"/>
  <c r="BF130"/>
  <c r="BF133"/>
  <c r="BF134"/>
  <c i="5" r="BK129"/>
  <c r="J129"/>
  <c r="J99"/>
  <c i="6" r="E109"/>
  <c r="F117"/>
  <c r="F118"/>
  <c r="BF127"/>
  <c r="BF135"/>
  <c r="BF141"/>
  <c r="BF146"/>
  <c r="BF147"/>
  <c r="J117"/>
  <c r="J118"/>
  <c r="BF123"/>
  <c r="BF124"/>
  <c r="BF125"/>
  <c r="BF126"/>
  <c r="BF132"/>
  <c r="BF133"/>
  <c r="BF136"/>
  <c r="J91"/>
  <c r="BF122"/>
  <c r="BF128"/>
  <c r="BF134"/>
  <c r="BF137"/>
  <c r="BF139"/>
  <c r="BF142"/>
  <c r="BF143"/>
  <c r="BF144"/>
  <c r="BF129"/>
  <c r="BF130"/>
  <c r="BF131"/>
  <c r="BF138"/>
  <c r="BF140"/>
  <c r="BF145"/>
  <c i="5" r="E85"/>
  <c r="F94"/>
  <c r="BF131"/>
  <c r="BF133"/>
  <c r="BF134"/>
  <c r="BF138"/>
  <c r="BF147"/>
  <c r="BF149"/>
  <c r="BF156"/>
  <c r="BF157"/>
  <c r="BF162"/>
  <c r="BF165"/>
  <c r="BF168"/>
  <c r="BF169"/>
  <c r="BF174"/>
  <c r="BF178"/>
  <c r="BF181"/>
  <c r="J94"/>
  <c r="BF140"/>
  <c r="BF141"/>
  <c r="BF148"/>
  <c r="BF151"/>
  <c r="BF154"/>
  <c r="BF158"/>
  <c r="BF164"/>
  <c r="BF166"/>
  <c r="BF170"/>
  <c r="BF171"/>
  <c r="BF173"/>
  <c r="BF182"/>
  <c r="BF185"/>
  <c r="BF188"/>
  <c r="BF189"/>
  <c r="BF190"/>
  <c r="BF199"/>
  <c r="J91"/>
  <c r="BF132"/>
  <c r="BF135"/>
  <c r="BF137"/>
  <c r="BF139"/>
  <c r="BF143"/>
  <c r="BF144"/>
  <c r="BF146"/>
  <c r="BF152"/>
  <c r="BF159"/>
  <c r="BF161"/>
  <c r="BF163"/>
  <c r="BF167"/>
  <c r="BF172"/>
  <c r="BF186"/>
  <c r="BF187"/>
  <c r="BF191"/>
  <c r="BF192"/>
  <c r="BF194"/>
  <c r="BF195"/>
  <c r="BF196"/>
  <c r="BF197"/>
  <c r="BF201"/>
  <c r="BF203"/>
  <c r="BF136"/>
  <c r="BF142"/>
  <c r="BF153"/>
  <c r="BF155"/>
  <c r="BF160"/>
  <c r="BF176"/>
  <c r="BF177"/>
  <c r="BF179"/>
  <c r="BF180"/>
  <c r="BF183"/>
  <c r="BF184"/>
  <c r="BF200"/>
  <c r="BF202"/>
  <c i="4" r="E85"/>
  <c r="J94"/>
  <c r="BF147"/>
  <c r="BF151"/>
  <c r="BF156"/>
  <c r="BF162"/>
  <c r="BF164"/>
  <c r="BF165"/>
  <c r="BF167"/>
  <c r="BF173"/>
  <c r="BF178"/>
  <c r="BF179"/>
  <c r="BF184"/>
  <c r="BF187"/>
  <c r="BF192"/>
  <c r="BF200"/>
  <c r="BF203"/>
  <c r="BF214"/>
  <c r="BF218"/>
  <c r="BF223"/>
  <c r="BF224"/>
  <c r="BF228"/>
  <c r="BF237"/>
  <c r="BF252"/>
  <c r="BF256"/>
  <c r="BF257"/>
  <c r="BF261"/>
  <c r="BF278"/>
  <c r="BF282"/>
  <c r="BF292"/>
  <c r="BF296"/>
  <c r="BF307"/>
  <c r="BF145"/>
  <c r="BF149"/>
  <c r="BF153"/>
  <c r="BF157"/>
  <c r="BF159"/>
  <c r="BF170"/>
  <c r="BF172"/>
  <c r="BF177"/>
  <c r="BF180"/>
  <c r="BF181"/>
  <c r="BF182"/>
  <c r="BF183"/>
  <c r="BF188"/>
  <c r="BF193"/>
  <c r="BF194"/>
  <c r="BF195"/>
  <c r="BF197"/>
  <c r="BF198"/>
  <c r="BF206"/>
  <c r="BF207"/>
  <c r="BF210"/>
  <c r="BF211"/>
  <c r="BF216"/>
  <c r="BF226"/>
  <c r="BF227"/>
  <c r="BF231"/>
  <c r="BF238"/>
  <c r="BF243"/>
  <c r="BF245"/>
  <c r="BF251"/>
  <c r="BF266"/>
  <c r="BF268"/>
  <c r="BF270"/>
  <c r="BF271"/>
  <c r="BF272"/>
  <c r="BF279"/>
  <c r="BF280"/>
  <c r="BF281"/>
  <c r="BF289"/>
  <c r="BF297"/>
  <c r="BF298"/>
  <c r="F139"/>
  <c r="BF154"/>
  <c r="BF158"/>
  <c r="BF160"/>
  <c r="BF166"/>
  <c r="BF169"/>
  <c r="BF171"/>
  <c r="BF176"/>
  <c r="BF186"/>
  <c r="BF196"/>
  <c r="BF204"/>
  <c r="BF208"/>
  <c r="BF209"/>
  <c r="BF212"/>
  <c r="BF222"/>
  <c r="BF230"/>
  <c r="BF232"/>
  <c r="BF233"/>
  <c r="BF234"/>
  <c r="BF235"/>
  <c r="BF236"/>
  <c r="BF246"/>
  <c r="BF247"/>
  <c r="BF248"/>
  <c r="BF249"/>
  <c r="BF250"/>
  <c r="BF253"/>
  <c r="BF258"/>
  <c r="BF259"/>
  <c r="BF264"/>
  <c r="BF265"/>
  <c r="BF267"/>
  <c r="BF274"/>
  <c r="BF275"/>
  <c r="BF277"/>
  <c r="BF285"/>
  <c r="BF286"/>
  <c r="BF290"/>
  <c r="BF291"/>
  <c r="BF300"/>
  <c r="BF302"/>
  <c r="J91"/>
  <c r="BF146"/>
  <c r="BF148"/>
  <c r="BF150"/>
  <c r="BF155"/>
  <c r="BF161"/>
  <c r="BF168"/>
  <c r="BF175"/>
  <c r="BF189"/>
  <c r="BF190"/>
  <c r="BF191"/>
  <c r="BF199"/>
  <c r="BF201"/>
  <c r="BF205"/>
  <c r="BF213"/>
  <c r="BF215"/>
  <c r="BF221"/>
  <c r="BF225"/>
  <c r="BF239"/>
  <c r="BF240"/>
  <c r="BF242"/>
  <c r="BF254"/>
  <c r="BF260"/>
  <c r="BF263"/>
  <c r="BF269"/>
  <c r="BF283"/>
  <c r="BF284"/>
  <c r="BF287"/>
  <c r="BF293"/>
  <c r="BF294"/>
  <c r="BF299"/>
  <c r="BF303"/>
  <c r="BF304"/>
  <c r="BF305"/>
  <c r="BF308"/>
  <c r="BF309"/>
  <c i="3" r="J92"/>
  <c r="BF124"/>
  <c r="BF125"/>
  <c r="BF130"/>
  <c r="BF132"/>
  <c r="BF133"/>
  <c r="BF135"/>
  <c i="2" r="J124"/>
  <c r="J98"/>
  <c i="3" r="J89"/>
  <c r="BF131"/>
  <c r="BF136"/>
  <c r="BF139"/>
  <c r="E85"/>
  <c r="F118"/>
  <c r="BF127"/>
  <c r="BF134"/>
  <c r="BF126"/>
  <c r="BF128"/>
  <c r="BF137"/>
  <c i="2" r="E85"/>
  <c r="F119"/>
  <c r="BF132"/>
  <c r="BF139"/>
  <c r="BF140"/>
  <c r="BF141"/>
  <c r="BF147"/>
  <c r="BF148"/>
  <c r="BF153"/>
  <c r="BF154"/>
  <c r="BF156"/>
  <c r="BF157"/>
  <c r="BF161"/>
  <c r="BF165"/>
  <c r="BF169"/>
  <c r="J89"/>
  <c r="J92"/>
  <c r="BF127"/>
  <c r="BF134"/>
  <c r="BF135"/>
  <c r="BF138"/>
  <c r="BF142"/>
  <c r="BF145"/>
  <c r="BF146"/>
  <c r="BF159"/>
  <c r="BF160"/>
  <c r="BF163"/>
  <c r="BF164"/>
  <c r="F91"/>
  <c r="BF133"/>
  <c r="BF136"/>
  <c r="BF143"/>
  <c r="BF150"/>
  <c r="BF152"/>
  <c r="J91"/>
  <c r="BF125"/>
  <c r="BF126"/>
  <c r="BF128"/>
  <c r="BF129"/>
  <c r="BF130"/>
  <c r="BF131"/>
  <c r="BF149"/>
  <c r="BF151"/>
  <c r="BF155"/>
  <c r="BF158"/>
  <c r="BF166"/>
  <c r="BF167"/>
  <c r="BF168"/>
  <c r="F36"/>
  <c i="1" r="BC95"/>
  <c i="3" r="F33"/>
  <c i="1" r="AZ96"/>
  <c i="3" r="F36"/>
  <c i="1" r="BC96"/>
  <c i="4" r="J35"/>
  <c i="1" r="AV98"/>
  <c i="5" r="F39"/>
  <c i="1" r="BD99"/>
  <c i="5" r="F37"/>
  <c i="1" r="BB99"/>
  <c i="7" r="F33"/>
  <c i="1" r="AZ101"/>
  <c i="7" r="F35"/>
  <c i="1" r="BB101"/>
  <c i="8" r="F35"/>
  <c i="1" r="BB102"/>
  <c i="9" r="F35"/>
  <c i="1" r="BB103"/>
  <c i="10" r="J33"/>
  <c i="1" r="AV104"/>
  <c i="10" r="F37"/>
  <c i="1" r="BD104"/>
  <c i="11" r="F33"/>
  <c i="1" r="AZ105"/>
  <c i="12" r="F33"/>
  <c i="1" r="AZ106"/>
  <c i="12" r="F35"/>
  <c i="1" r="BB106"/>
  <c i="13" r="J33"/>
  <c i="1" r="AV107"/>
  <c i="13" r="J30"/>
  <c i="14" r="F37"/>
  <c i="1" r="BD108"/>
  <c i="12" r="J30"/>
  <c i="2" r="J33"/>
  <c i="1" r="AV95"/>
  <c i="3" r="J33"/>
  <c i="1" r="AV96"/>
  <c i="4" r="F35"/>
  <c i="1" r="AZ98"/>
  <c i="4" r="F38"/>
  <c i="1" r="BC98"/>
  <c i="6" r="F38"/>
  <c i="1" r="BC100"/>
  <c i="6" r="J32"/>
  <c i="7" r="F37"/>
  <c i="1" r="BD101"/>
  <c i="8" r="F37"/>
  <c i="1" r="BD102"/>
  <c i="9" r="F33"/>
  <c i="1" r="AZ103"/>
  <c i="10" r="F33"/>
  <c i="1" r="AZ104"/>
  <c i="11" r="J33"/>
  <c i="1" r="AV105"/>
  <c i="11" r="F37"/>
  <c i="1" r="BD105"/>
  <c i="13" r="F37"/>
  <c i="1" r="BD107"/>
  <c i="13" r="F36"/>
  <c i="1" r="BC107"/>
  <c i="14" r="F35"/>
  <c i="1" r="BB108"/>
  <c r="AS94"/>
  <c i="2" r="F37"/>
  <c i="1" r="BD95"/>
  <c i="3" r="F35"/>
  <c i="1" r="BB96"/>
  <c i="4" r="F37"/>
  <c i="1" r="BB98"/>
  <c i="5" r="F38"/>
  <c i="1" r="BC99"/>
  <c i="6" r="F39"/>
  <c i="1" r="BD100"/>
  <c i="6" r="F35"/>
  <c i="1" r="AZ100"/>
  <c i="7" r="J33"/>
  <c i="1" r="AV101"/>
  <c i="8" r="F33"/>
  <c i="1" r="AZ102"/>
  <c i="9" r="F37"/>
  <c i="1" r="BD103"/>
  <c i="9" r="F36"/>
  <c i="1" r="BC103"/>
  <c i="10" r="F35"/>
  <c i="1" r="BB104"/>
  <c i="11" r="F36"/>
  <c i="1" r="BC105"/>
  <c i="12" r="F37"/>
  <c i="1" r="BD106"/>
  <c i="13" r="F35"/>
  <c i="1" r="BB107"/>
  <c i="14" r="F33"/>
  <c i="1" r="AZ108"/>
  <c i="14" r="J33"/>
  <c i="1" r="AV108"/>
  <c i="2" r="F35"/>
  <c i="1" r="BB95"/>
  <c i="2" r="F33"/>
  <c i="1" r="AZ95"/>
  <c i="3" r="F37"/>
  <c i="1" r="BD96"/>
  <c i="4" r="F39"/>
  <c i="1" r="BD98"/>
  <c i="5" r="F35"/>
  <c i="1" r="AZ99"/>
  <c i="5" r="J35"/>
  <c i="1" r="AV99"/>
  <c i="6" r="J35"/>
  <c i="1" r="AV100"/>
  <c i="6" r="F37"/>
  <c i="1" r="BB100"/>
  <c i="7" r="F36"/>
  <c i="1" r="BC101"/>
  <c i="8" r="J33"/>
  <c i="1" r="AV102"/>
  <c i="8" r="F36"/>
  <c i="1" r="BC102"/>
  <c i="9" r="J33"/>
  <c i="1" r="AV103"/>
  <c i="10" r="F36"/>
  <c i="1" r="BC104"/>
  <c i="11" r="F35"/>
  <c i="1" r="BB105"/>
  <c i="12" r="F36"/>
  <c i="1" r="BC106"/>
  <c i="12" r="J33"/>
  <c i="1" r="AV106"/>
  <c i="13" r="F33"/>
  <c i="1" r="AZ107"/>
  <c i="14" r="F36"/>
  <c i="1" r="BC108"/>
  <c i="7" l="1" r="R137"/>
  <c i="4" r="R219"/>
  <c i="7" r="R125"/>
  <c r="R124"/>
  <c r="T137"/>
  <c i="14" r="R124"/>
  <c r="R123"/>
  <c i="4" r="R142"/>
  <c i="5" r="T129"/>
  <c r="T128"/>
  <c i="4" r="T219"/>
  <c i="3" r="T122"/>
  <c r="T121"/>
  <c i="14" r="P124"/>
  <c r="P123"/>
  <c i="1" r="AU108"/>
  <c i="8" r="T122"/>
  <c i="5" r="R129"/>
  <c r="R128"/>
  <c i="3" r="P122"/>
  <c r="P121"/>
  <c i="1" r="AU96"/>
  <c i="7" r="P137"/>
  <c i="4" r="T143"/>
  <c r="T142"/>
  <c i="8" r="R123"/>
  <c r="R122"/>
  <c i="4" r="P219"/>
  <c r="P143"/>
  <c r="P142"/>
  <c i="1" r="AU98"/>
  <c i="14" r="T124"/>
  <c r="T123"/>
  <c i="7" r="P124"/>
  <c i="1" r="AU101"/>
  <c i="2" r="P123"/>
  <c r="P122"/>
  <c i="1" r="AU95"/>
  <c i="2" r="T123"/>
  <c r="T122"/>
  <c r="R123"/>
  <c r="R122"/>
  <c i="7" r="T124"/>
  <c i="5" r="P129"/>
  <c r="P128"/>
  <c i="1" r="AU99"/>
  <c i="2" r="BK123"/>
  <c r="J123"/>
  <c r="J97"/>
  <c i="1" r="AG106"/>
  <c i="14" r="BK124"/>
  <c r="J124"/>
  <c r="J97"/>
  <c i="4" r="BK219"/>
  <c r="J219"/>
  <c r="J107"/>
  <c i="7" r="BK137"/>
  <c r="J137"/>
  <c r="J101"/>
  <c i="3" r="BK122"/>
  <c r="J122"/>
  <c r="J97"/>
  <c i="4" r="BK143"/>
  <c r="J143"/>
  <c r="J99"/>
  <c i="14" r="BK143"/>
  <c r="J143"/>
  <c r="J101"/>
  <c i="1" r="AG107"/>
  <c i="11" r="J120"/>
  <c r="J97"/>
  <c i="10" r="BK119"/>
  <c r="J119"/>
  <c r="J96"/>
  <c i="9" r="J120"/>
  <c r="J97"/>
  <c i="8" r="BK122"/>
  <c r="J122"/>
  <c r="J96"/>
  <c r="J123"/>
  <c r="J97"/>
  <c i="7" r="BK124"/>
  <c r="J124"/>
  <c i="1" r="AG100"/>
  <c i="5" r="BK128"/>
  <c r="J128"/>
  <c i="3" r="F34"/>
  <c i="1" r="BA96"/>
  <c i="4" r="J36"/>
  <c i="1" r="AW98"/>
  <c r="AT98"/>
  <c r="AZ97"/>
  <c r="AV97"/>
  <c i="7" r="J34"/>
  <c i="1" r="AW101"/>
  <c r="AT101"/>
  <c i="9" r="J34"/>
  <c i="1" r="AW103"/>
  <c r="AT103"/>
  <c i="11" r="F34"/>
  <c i="1" r="BA105"/>
  <c i="13" r="F34"/>
  <c i="1" r="BA107"/>
  <c i="3" r="J34"/>
  <c i="1" r="AW96"/>
  <c r="AT96"/>
  <c i="4" r="F36"/>
  <c i="1" r="BA98"/>
  <c r="BD97"/>
  <c i="7" r="J30"/>
  <c i="1" r="AG101"/>
  <c i="8" r="F34"/>
  <c i="1" r="BA102"/>
  <c i="10" r="J34"/>
  <c i="1" r="AW104"/>
  <c r="AT104"/>
  <c i="11" r="J30"/>
  <c i="1" r="AG105"/>
  <c i="12" r="J34"/>
  <c i="1" r="AW106"/>
  <c r="AT106"/>
  <c r="AN106"/>
  <c i="14" r="F34"/>
  <c i="1" r="BA108"/>
  <c i="2" r="J34"/>
  <c i="1" r="AW95"/>
  <c r="AT95"/>
  <c i="5" r="F36"/>
  <c i="1" r="BA99"/>
  <c i="5" r="J32"/>
  <c i="1" r="AG99"/>
  <c i="6" r="J36"/>
  <c i="1" r="AW100"/>
  <c r="AT100"/>
  <c r="AN100"/>
  <c i="8" r="J34"/>
  <c i="1" r="AW102"/>
  <c r="AT102"/>
  <c i="9" r="J30"/>
  <c i="1" r="AG103"/>
  <c i="10" r="F34"/>
  <c i="1" r="BA104"/>
  <c i="12" r="F34"/>
  <c i="1" r="BA106"/>
  <c i="14" r="J34"/>
  <c i="1" r="AW108"/>
  <c r="AT108"/>
  <c i="2" r="F34"/>
  <c i="1" r="BA95"/>
  <c i="5" r="J36"/>
  <c i="1" r="AW99"/>
  <c r="AT99"/>
  <c r="BB97"/>
  <c r="AX97"/>
  <c r="BC97"/>
  <c r="AY97"/>
  <c i="6" r="F36"/>
  <c i="1" r="BA100"/>
  <c i="7" r="F34"/>
  <c i="1" r="BA101"/>
  <c i="9" r="F34"/>
  <c i="1" r="BA103"/>
  <c i="11" r="J34"/>
  <c i="1" r="AW105"/>
  <c r="AT105"/>
  <c i="13" r="J34"/>
  <c i="1" r="AW107"/>
  <c r="AT107"/>
  <c r="AN107"/>
  <c i="3" l="1" r="BK121"/>
  <c r="J121"/>
  <c r="J96"/>
  <c i="4" r="BK142"/>
  <c r="J142"/>
  <c i="2" r="BK122"/>
  <c r="J122"/>
  <c i="14" r="BK123"/>
  <c r="J123"/>
  <c r="J96"/>
  <c i="13" r="J39"/>
  <c i="1" r="AN105"/>
  <c i="12" r="J39"/>
  <c i="11" r="J39"/>
  <c i="1" r="AN103"/>
  <c i="9" r="J39"/>
  <c i="1" r="AN101"/>
  <c i="7" r="J96"/>
  <c r="J39"/>
  <c i="1" r="AN99"/>
  <c i="5" r="J98"/>
  <c i="6" r="J41"/>
  <c i="5" r="J41"/>
  <c i="1" r="AU97"/>
  <c i="2" r="J30"/>
  <c i="1" r="AG95"/>
  <c r="BC94"/>
  <c r="W35"/>
  <c i="8" r="J30"/>
  <c i="1" r="AG102"/>
  <c r="AN102"/>
  <c r="AZ94"/>
  <c i="4" r="J32"/>
  <c i="1" r="AG98"/>
  <c r="AG97"/>
  <c i="10" r="J30"/>
  <c i="1" r="AG104"/>
  <c r="AN104"/>
  <c r="BB94"/>
  <c r="W34"/>
  <c r="BA97"/>
  <c r="AW97"/>
  <c r="AT97"/>
  <c r="AN97"/>
  <c r="BD94"/>
  <c r="W36"/>
  <c i="4" l="1" r="J41"/>
  <c i="2" r="J39"/>
  <c r="J96"/>
  <c i="4" r="J98"/>
  <c i="10" r="J39"/>
  <c i="8" r="J39"/>
  <c i="1" r="AN98"/>
  <c r="AN95"/>
  <c i="14" r="J30"/>
  <c i="1" r="AG108"/>
  <c i="3" r="J30"/>
  <c i="1" r="AG96"/>
  <c r="AG94"/>
  <c r="AG112"/>
  <c r="AV112"/>
  <c r="BY112"/>
  <c r="AX94"/>
  <c r="AV94"/>
  <c r="AY94"/>
  <c r="AU94"/>
  <c r="BA94"/>
  <c r="AW94"/>
  <c r="AK33"/>
  <c i="3" l="1" r="J39"/>
  <c i="14" r="J39"/>
  <c i="1" r="CD112"/>
  <c r="AN96"/>
  <c r="AN108"/>
  <c r="AG111"/>
  <c r="CD111"/>
  <c r="W33"/>
  <c r="AG114"/>
  <c r="CD114"/>
  <c r="AK26"/>
  <c r="AN112"/>
  <c r="AG113"/>
  <c r="CD113"/>
  <c r="AT94"/>
  <c l="1" r="AN94"/>
  <c r="AV113"/>
  <c r="BY113"/>
  <c r="AG110"/>
  <c r="AK27"/>
  <c r="AK29"/>
  <c r="AV114"/>
  <c r="BY114"/>
  <c r="W32"/>
  <c r="AV111"/>
  <c r="BY111"/>
  <c l="1" r="AN114"/>
  <c r="AK32"/>
  <c r="AN113"/>
  <c r="AN111"/>
  <c r="AG116"/>
  <c l="1" r="AK38"/>
  <c r="AN110"/>
  <c r="AN116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<sst xmlns="http://schemas.openxmlformats.org/spreadsheetml/2006/main">
  <si>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</si>
  <si>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</si>
  <si>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</si>
  <si>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</si>
  <si>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</si>
  <si>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{da0c0d57-3a05-4f0a-984c-23043b627afd}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</si>
  <si>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</si>
  <si>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</si>
  <si>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</si>
  <si>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</si>
  <si>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</si>
  <si>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</si>
  <si>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2022-037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</si>
  <si>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</si>
  <si>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</si>
  <si>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Zberný dvor Hviezdoslavov</t>
  </si>
  <si>
    <t>JKSO:</t>
  </si>
  <si>
    <t>KS:</t>
  </si>
  <si>
    <t>Miesto:</t>
  </si>
  <si>
    <t>Hviezdoslavov</t>
  </si>
  <si>
    <t>Dátum:</t>
  </si>
  <si>
    <t>14. 8. 2022</t>
  </si>
  <si>
    <t>Objednávateľ:</t>
  </si>
  <si>
    <t>IČO:</t>
  </si>
  <si>
    <t>Obec Hviezdoslavov, č.8, 930 41 Hviezdoslavov</t>
  </si>
  <si>
    <t>IČ DPH:</t>
  </si>
  <si>
    <t>Zhotoviteľ:</t>
  </si>
  <si>
    <t>Vyplň údaj</t>
  </si>
  <si>
    <t>Projektant:</t>
  </si>
  <si>
    <t>True</t>
  </si>
  <si>
    <t>Ing.L. Chatrnúch - VISIA, Sládkovičova 2052/50, SA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</si>
  <si>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</si>
  <si>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</si>
  <si>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</si>
  <si>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</si>
  <si>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</si>
  <si>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</si>
  <si>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</si>
  <si>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</si>
  <si>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</si>
  <si>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</si>
  <si>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</si>
  <si>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</si>
  <si>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</si>
  <si>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</si>
  <si>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</si>
  <si>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</si>
  <si>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</si>
  <si>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</si>
  <si>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</si>
  <si>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</si>
  <si>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</si>
  <si>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</si>
  <si>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</si>
  <si>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</si>
  <si>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</si>
  <si>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</si>
  <si>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</si>
  <si>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</si>
  <si>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</si>
  <si>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</si>
  <si>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</si>
  <si>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</si>
  <si>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</si>
  <si>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</si>
  <si>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</si>
  <si>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</si>
  <si>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</si>
  <si>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</si>
  <si>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</si>
  <si>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</si>
  <si>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</si>
  <si>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</si>
  <si>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</si>
  <si>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</si>
  <si>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</si>
  <si>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</si>
  <si>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</si>
  <si>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</si>
  <si>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</si>
  <si>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</si>
  <si>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</si>
  <si>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001 Spevnené plochy</t>
  </si>
  <si>
    <t>STA</t>
  </si>
  <si>
    <t>1</t>
  </si>
  <si>
    <t>{2bac9c57-ff81-46dd-a141-f270a91195d1}</t>
  </si>
  <si>
    <t>02</t>
  </si>
  <si>
    <t>SO 002 Oporné múry</t>
  </si>
  <si>
    <t>{4f20ec27-f761-483f-aeb7-057a2d46eaa6}</t>
  </si>
  <si>
    <t>03</t>
  </si>
  <si>
    <t>SO 101 Budova zázemia</t>
  </si>
  <si>
    <t>{ec15f567-680b-485d-bd7e-1c0af4b929c1}</t>
  </si>
  <si>
    <t>A</t>
  </si>
  <si>
    <t>Architektúra a statika</t>
  </si>
  <si>
    <t>Časť</t>
  </si>
  <si>
    <t>2</t>
  </si>
  <si>
    <t>{5b29b808-6f49-4c92-8dd1-7563e2255704}</t>
  </si>
  <si>
    <t>B</t>
  </si>
  <si>
    <t>Zdravotechnika</t>
  </si>
  <si>
    <t>{20c8e2a9-2f83-4e64-901e-2647f6695936}</t>
  </si>
  <si>
    <t>C</t>
  </si>
  <si>
    <t>Elektroinštalácia</t>
  </si>
  <si>
    <t>{b5ab9527-d163-475d-88c7-46ca79785a57}</t>
  </si>
  <si>
    <t>04</t>
  </si>
  <si>
    <t>SO 102 Prístrešok pre kontajnery</t>
  </si>
  <si>
    <t>{6f17f0c0-d726-4fd0-a76d-1d533766c40b}</t>
  </si>
  <si>
    <t>05</t>
  </si>
  <si>
    <t>SO 201 Oplotenie</t>
  </si>
  <si>
    <t>{de80ec25-c1f9-4074-b1b9-68ac9bc727a4}</t>
  </si>
  <si>
    <t>06</t>
  </si>
  <si>
    <t>SO 301 Požiarna studňa a areálový vodovod</t>
  </si>
  <si>
    <t>{ef68405c-f925-482d-94ac-31fad5bbb521}</t>
  </si>
  <si>
    <t>07</t>
  </si>
  <si>
    <t>SO 401 Žumpa a splašková kanalizácia</t>
  </si>
  <si>
    <t>{5df7a1b1-9f05-4b51-ac4c-213b08870df3}</t>
  </si>
  <si>
    <t>08</t>
  </si>
  <si>
    <t>SO 402 Areálová dažďová kanalizácia</t>
  </si>
  <si>
    <t>{52dc7165-3ff6-4736-b20c-7370995b87fc}</t>
  </si>
  <si>
    <t>09</t>
  </si>
  <si>
    <t>SO 801 NN prípojka</t>
  </si>
  <si>
    <t>{58fc9eb8-6c82-458c-8b70-99cff89fd90c}</t>
  </si>
  <si>
    <t>10</t>
  </si>
  <si>
    <t>SO 802 Areálové osvetlenie</t>
  </si>
  <si>
    <t>{c69b17bf-fba0-40ee-9caa-c1d15d94f28a}</t>
  </si>
  <si>
    <t>11</t>
  </si>
  <si>
    <t>PS 01 Mostová váha</t>
  </si>
  <si>
    <t>{ca393a1f-1d4d-4032-b70f-e29128c7a5b2}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</si>
  <si>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</si>
  <si>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</si>
  <si>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</si>
  <si>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</si>
  <si>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</si>
  <si>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</si>
  <si>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</si>
  <si>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</si>
  <si>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</si>
  <si>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</si>
  <si>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</si>
  <si>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SO 001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</si>
  <si>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</si>
  <si>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</si>
  <si>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</si>
  <si>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</si>
  <si>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</si>
  <si>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</si>
  <si>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</si>
  <si>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</si>
  <si>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</si>
  <si>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>VRN - Vedľajšie rozpočtové náklady</t>
  </si>
  <si>
    <t xml:space="preserve"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</si>
  <si>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</si>
  <si>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</si>
  <si>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</si>
  <si>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</si>
  <si>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</si>
  <si>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</si>
  <si>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</si>
  <si>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</si>
  <si>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</si>
  <si>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</si>
  <si>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</si>
  <si>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</si>
  <si>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</si>
  <si>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</si>
  <si>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</si>
  <si>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</si>
  <si>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</si>
  <si>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174104111.S</t>
  </si>
  <si>
    <t>Zásyp sypaniny</t>
  </si>
  <si>
    <t>m3</t>
  </si>
  <si>
    <t>4</t>
  </si>
  <si>
    <t>M</t>
  </si>
  <si>
    <t>103640000100.S</t>
  </si>
  <si>
    <t>Zemina pre terénne úpravy - ornica</t>
  </si>
  <si>
    <t>t</t>
  </si>
  <si>
    <t>8</t>
  </si>
  <si>
    <t>3</t>
  </si>
  <si>
    <t>183403114.S</t>
  </si>
  <si>
    <t>Obrobenie pôdy kultivátorovaním v rovine alebo na svahu do 1:5</t>
  </si>
  <si>
    <t>m2</t>
  </si>
  <si>
    <t>6</t>
  </si>
  <si>
    <t>184102110.S</t>
  </si>
  <si>
    <t>Výsadba dreviny s balom v rovine alebo na svahu do 1:5, priemer balu do 100 mm</t>
  </si>
  <si>
    <t>ks</t>
  </si>
  <si>
    <t>5</t>
  </si>
  <si>
    <t>026510002200.S</t>
  </si>
  <si>
    <t>Krík listnatý Vtáčí zob oválnolistý - Ligustrum ovalifolium Aureum, dekoratívny listom</t>
  </si>
  <si>
    <t>185851111.S</t>
  </si>
  <si>
    <t>Dovoz vody pre zálievku rastlín na vzdialenosť do 6000 m</t>
  </si>
  <si>
    <t>12</t>
  </si>
  <si>
    <t>7</t>
  </si>
  <si>
    <t>938909611.S</t>
  </si>
  <si>
    <t xml:space="preserve">Odstránenie nánosu na krajniciach priem. hr. nad 50 do 100 mm,  -0,12600t</t>
  </si>
  <si>
    <t>14</t>
  </si>
  <si>
    <t>171209002.S</t>
  </si>
  <si>
    <t>Poplatok za skladovanie - zemina a kamenivo (17 05) ostatné</t>
  </si>
  <si>
    <t>16</t>
  </si>
  <si>
    <t>9</t>
  </si>
  <si>
    <t>181101102.S</t>
  </si>
  <si>
    <t>Úprava pláne v zárezoch v hornine 1-4 so zhutnením</t>
  </si>
  <si>
    <t>18</t>
  </si>
  <si>
    <t>979089012</t>
  </si>
  <si>
    <t>Poplatok za skladovanie - betón, tehly, dlaždice (17 01) ostatné</t>
  </si>
  <si>
    <t>998225111.S</t>
  </si>
  <si>
    <t>Presun hmôt pre pozemnú komunikáciu a letisko s krytom asfaltovým akejkoľvek dĺžky objektu</t>
  </si>
  <si>
    <t>22</t>
  </si>
  <si>
    <t>61</t>
  </si>
  <si>
    <t>289971212</t>
  </si>
  <si>
    <t>Zhotovenie vrstvy z geotextílie na upravenom povrchu sklon do 1 : 5 , šírky od 3 do 6 m</t>
  </si>
  <si>
    <t>24</t>
  </si>
  <si>
    <t>Komunikácie</t>
  </si>
  <si>
    <t>13</t>
  </si>
  <si>
    <t>564801112.S</t>
  </si>
  <si>
    <t>Podklad zo štrkodrviny s rozprestretím a zhutnením, po zhutnení hr. 40 mm</t>
  </si>
  <si>
    <t>26</t>
  </si>
  <si>
    <t>564871111.S</t>
  </si>
  <si>
    <t>Podklad zo štrkodrviny s rozprestretím a zhutnením, po zhutnení hr. 250 mm</t>
  </si>
  <si>
    <t>28</t>
  </si>
  <si>
    <t>567133113</t>
  </si>
  <si>
    <t>Podklad z kameniva stmeleného cementom s rozprestretím a zhutnením, CBGM C 5/6, po zhutnení hr. 150 mm</t>
  </si>
  <si>
    <t>30</t>
  </si>
  <si>
    <t>581130315</t>
  </si>
  <si>
    <t>Kryt cementobetónový cestných komunikácií skupiny CB III pre TDZ IV, V a VI, hr. 200 mm</t>
  </si>
  <si>
    <t>32</t>
  </si>
  <si>
    <t>17</t>
  </si>
  <si>
    <t>596911143.S</t>
  </si>
  <si>
    <t>Kladenie betónovej zámkovej dlažby komunikácií pre peších hr. 60 mm pre peších nad 100 do 300 m2 so zriadením lôžka z kameniva hr. 30 mm</t>
  </si>
  <si>
    <t>34</t>
  </si>
  <si>
    <t>592460007500.S</t>
  </si>
  <si>
    <t>Dlažba betónová bezškárová, rozmer 200x165x60 mm, prírodná</t>
  </si>
  <si>
    <t>36</t>
  </si>
  <si>
    <t>Rúrové vedenie</t>
  </si>
  <si>
    <t>895941111</t>
  </si>
  <si>
    <t>Zriadenie kanalizačného vpustu uličného z betónových dielcov typ UV-50, UVB-50</t>
  </si>
  <si>
    <t>38</t>
  </si>
  <si>
    <t>25</t>
  </si>
  <si>
    <t>552420026600</t>
  </si>
  <si>
    <t>Bahenný kôš galvanizovaný pre mrežu B125 a D 400 (DN 315), WAVIN</t>
  </si>
  <si>
    <t>40</t>
  </si>
  <si>
    <t>899211112</t>
  </si>
  <si>
    <t>Osadenie liatinovej mreže s rámom na šachtách tunelovej stoky, hmotnosti nad 50 do 1OO kg</t>
  </si>
  <si>
    <t>42</t>
  </si>
  <si>
    <t>27</t>
  </si>
  <si>
    <t>552410003700</t>
  </si>
  <si>
    <t>Mreža kanálová bez rámu 300x300 mm</t>
  </si>
  <si>
    <t>44</t>
  </si>
  <si>
    <t>592240003400</t>
  </si>
  <si>
    <t>Skruž výšky 1000 mm TBS-Q.1 100/100/12 PS pre kanalizačnú šachtu DN 1000 TYP Q.1, hr. steny 120 mm, rozmer 1000x1000x120 mm</t>
  </si>
  <si>
    <t>46</t>
  </si>
  <si>
    <t>29</t>
  </si>
  <si>
    <t>592240003700</t>
  </si>
  <si>
    <t>Dno výšky 1000 mm priame TBZ-Q.1 100/100 V max 60 pre kanalizačnú šachtu DN 1000, rozmer 1000/1000x600 mm</t>
  </si>
  <si>
    <t>48</t>
  </si>
  <si>
    <t>592240002800</t>
  </si>
  <si>
    <t>Kónus TBR-Q.1 100-63/58/12 KPS pre kanalizačnú šachtu DN 1000 TYP Q.1, hr. steny 120 mm, rozmer 1000x625x580 mm</t>
  </si>
  <si>
    <t>50</t>
  </si>
  <si>
    <t>916362112.S</t>
  </si>
  <si>
    <t>Osadenie cestného obrubníka betónového stojatého do lôžka z betónu prostého tr. C 16/20 s bočnou oporou</t>
  </si>
  <si>
    <t>m</t>
  </si>
  <si>
    <t>52</t>
  </si>
  <si>
    <t>592170001000.S</t>
  </si>
  <si>
    <t>Obrubník cestný, lxšxv 1000x150x260 mm</t>
  </si>
  <si>
    <t>54</t>
  </si>
  <si>
    <t>919726211</t>
  </si>
  <si>
    <t>Dilatačné škáry rezané bet. plôch, tesnenie škár vložením gumenej vložky, priečne</t>
  </si>
  <si>
    <t>56</t>
  </si>
  <si>
    <t>919726162.S</t>
  </si>
  <si>
    <t>Rezanie priečnych alebo pozdĺžnych dilatačných škár živičných plôch šírky 4 mm hĺbky do 80 mm</t>
  </si>
  <si>
    <t>58</t>
  </si>
  <si>
    <t>31</t>
  </si>
  <si>
    <t>916561211.S</t>
  </si>
  <si>
    <t>Osadenie záhonového alebo parkového obrubníka betónového, do lôžka zo suchého betónu tr. C 12/15 s bočnou oporou</t>
  </si>
  <si>
    <t>60</t>
  </si>
  <si>
    <t>592170001400.S</t>
  </si>
  <si>
    <t>Obrubník parkový, šxv 80x250 mm, prírodný</t>
  </si>
  <si>
    <t>62</t>
  </si>
  <si>
    <t>914001111</t>
  </si>
  <si>
    <t>Osadenie a montáž cestnej zvislej dopravnej značky na stľpik, stľp, konzolu alebo objekt</t>
  </si>
  <si>
    <t>64</t>
  </si>
  <si>
    <t>35</t>
  </si>
  <si>
    <t>40441004</t>
  </si>
  <si>
    <t>Zvislá dopravná značka reflexná</t>
  </si>
  <si>
    <t>66</t>
  </si>
  <si>
    <t>404490008400</t>
  </si>
  <si>
    <t>Stĺpik Zn, d 60 mm/1 bm, pre dopravné značky</t>
  </si>
  <si>
    <t>68</t>
  </si>
  <si>
    <t>37</t>
  </si>
  <si>
    <t>404490008600</t>
  </si>
  <si>
    <t>Krytka stĺpika, d 60 mm, plastová</t>
  </si>
  <si>
    <t>70</t>
  </si>
  <si>
    <t>VRN</t>
  </si>
  <si>
    <t>Vedľajšie rozpočtové náklady</t>
  </si>
  <si>
    <t>000300012.S</t>
  </si>
  <si>
    <t>Geodetické práce - vykonávané pred výstavbou výškové merania</t>
  </si>
  <si>
    <t>eur</t>
  </si>
  <si>
    <t>72</t>
  </si>
  <si>
    <t>39</t>
  </si>
  <si>
    <t>000300021.S</t>
  </si>
  <si>
    <t>Geodetické práce - vykonávané v priebehu výstavby výškové merania</t>
  </si>
  <si>
    <t>74</t>
  </si>
  <si>
    <t>000300031.S</t>
  </si>
  <si>
    <t>Geodetické práce - vykonávané po výstavbe zameranie skutočného vyhotovenia stavby</t>
  </si>
  <si>
    <t>76</t>
  </si>
  <si>
    <t>41</t>
  </si>
  <si>
    <t>00040004101.S</t>
  </si>
  <si>
    <t>Projektové práce - náklady na prípravu POD a inžiniering</t>
  </si>
  <si>
    <t>78</t>
  </si>
  <si>
    <t>00060002401.S</t>
  </si>
  <si>
    <t>Zariadenie staveniska - dočasné dopravné značenie (podľa POD)</t>
  </si>
  <si>
    <t>80</t>
  </si>
  <si>
    <t>43</t>
  </si>
  <si>
    <t>000600042.S</t>
  </si>
  <si>
    <t>Zariadenie staveniska - sociálne sociálne zariadenia</t>
  </si>
  <si>
    <t>82</t>
  </si>
  <si>
    <t>000700041.S</t>
  </si>
  <si>
    <t>Dopravné náklady - vnútrostaveniskový presun z medziskládky k objektu bez rozlíšenia</t>
  </si>
  <si>
    <t>84</t>
  </si>
  <si>
    <t>VP</t>
  </si>
  <si>
    <t xml:space="preserve">  Práce naviac</t>
  </si>
  <si>
    <t>PN</t>
  </si>
  <si>
    <t>02 - SO 002 Oporné múry</t>
  </si>
  <si>
    <t xml:space="preserve">    2 - Zakladanie</t>
  </si>
  <si>
    <t xml:space="preserve">    99 - Presun hmôt HSV</t>
  </si>
  <si>
    <t>132201201.S</t>
  </si>
  <si>
    <t>Výkop ryhy šírky 600-2000mm horn.3 do 100m3</t>
  </si>
  <si>
    <t>1344005</t>
  </si>
  <si>
    <t>132201209.S</t>
  </si>
  <si>
    <t>Príplatok k cenám za lepivosť pri hĺbení rýh š. nad 600 do 2 000 mm zapaž. i nezapažených, s urovnaním dna v hornine 3</t>
  </si>
  <si>
    <t>1320434558</t>
  </si>
  <si>
    <t>162501102.S</t>
  </si>
  <si>
    <t>Vodorovné premiestnenie výkopku po spevnenej ceste z horniny tr.1-4, do 100 m3 na vzdialenosť do 3000 m</t>
  </si>
  <si>
    <t>-1058665219</t>
  </si>
  <si>
    <t>171201201.S</t>
  </si>
  <si>
    <t>Uloženie sypaniny na skládky do 100 m3</t>
  </si>
  <si>
    <t>634356787</t>
  </si>
  <si>
    <t>1935283150</t>
  </si>
  <si>
    <t>Zakladanie</t>
  </si>
  <si>
    <t>215901101.S</t>
  </si>
  <si>
    <t>Zhutnenie podložia z rastlej horniny 1 až 4 pod násypy, z hornina súdržných do 92 % PS a nesúdržných</t>
  </si>
  <si>
    <t>-944821669</t>
  </si>
  <si>
    <t>271573001.S</t>
  </si>
  <si>
    <t>Násyp pod základové konštrukcie so zhutnením zo štrkopiesku fr.0-32 mm</t>
  </si>
  <si>
    <t>-330678816</t>
  </si>
  <si>
    <t>274321312.S</t>
  </si>
  <si>
    <t>Betón základových pásov, železový (bez výstuže), tr. C 20/25</t>
  </si>
  <si>
    <t>389299958</t>
  </si>
  <si>
    <t>274361821.S</t>
  </si>
  <si>
    <t>Výstuž základových pásov z ocele B500 (10505)</t>
  </si>
  <si>
    <t>1528303988</t>
  </si>
  <si>
    <t>327121111.S</t>
  </si>
  <si>
    <t>Montáž prefabrikovaného prvku pre oporný múr z betónu železového hmotnosti do 5t</t>
  </si>
  <si>
    <t>-230304164</t>
  </si>
  <si>
    <t>R1</t>
  </si>
  <si>
    <t>LEGO TVARNICA 40/40/160 cm</t>
  </si>
  <si>
    <t>2010930330</t>
  </si>
  <si>
    <t>R2</t>
  </si>
  <si>
    <t>LEGO TVARNICA 40/40/120 cm</t>
  </si>
  <si>
    <t>1966357426</t>
  </si>
  <si>
    <t>R3</t>
  </si>
  <si>
    <t>LEGO TVARNICA 40/40/80 cm</t>
  </si>
  <si>
    <t>-1767573875</t>
  </si>
  <si>
    <t>99</t>
  </si>
  <si>
    <t>Presun hmôt HSV</t>
  </si>
  <si>
    <t>998152111.S</t>
  </si>
  <si>
    <t>Presun hmôt pre obj.8154 z dielcov prefabrikovaných zo železobetónualebo predpätých, výšky do 20 m</t>
  </si>
  <si>
    <t>765327090</t>
  </si>
  <si>
    <t>03 - SO 101 Budova zázemia</t>
  </si>
  <si>
    <t>Časť:</t>
  </si>
  <si>
    <t>A - Architektúra a statika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</si>
  <si>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</si>
  <si>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</si>
  <si>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</si>
  <si>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</si>
  <si>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</si>
  <si>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</si>
  <si>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</si>
  <si>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</si>
  <si>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</si>
  <si>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</si>
  <si>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</si>
  <si>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</si>
  <si>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</si>
  <si>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</si>
  <si>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</si>
  <si>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</si>
  <si>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784 - Maľby</t>
  </si>
  <si>
    <t>122101101.S</t>
  </si>
  <si>
    <t>Odkopávka a prekopávka nezapažená v horninách 1-2 do 100 m3</t>
  </si>
  <si>
    <t>485938782</t>
  </si>
  <si>
    <t>132201101.S</t>
  </si>
  <si>
    <t>Výkop ryhy do šírky 600 mm v horn.3 do 100 m3</t>
  </si>
  <si>
    <t>-1447326770</t>
  </si>
  <si>
    <t>132201109.S</t>
  </si>
  <si>
    <t>Príplatok k cene za lepivosť pri hĺbení rýh šírky do 600 mm zapažených i nezapažených s urovnaním dna v hornine 3</t>
  </si>
  <si>
    <t>262133786</t>
  </si>
  <si>
    <t>162301101.S</t>
  </si>
  <si>
    <t>Vodorovné premiestnenie výkopku po spevnenej ceste z horniny tr.1-4, do 100 m3 na vzdialenosť do 500 m</t>
  </si>
  <si>
    <t>390093874</t>
  </si>
  <si>
    <t>1852873908</t>
  </si>
  <si>
    <t>-1689217199</t>
  </si>
  <si>
    <t>1341496440</t>
  </si>
  <si>
    <t>1320450775</t>
  </si>
  <si>
    <t>271533001.S</t>
  </si>
  <si>
    <t xml:space="preserve">Násyp pod základové konštrukcie so zhutnením z  kameniva hrubého drveného fr.0-63 mm</t>
  </si>
  <si>
    <t>1435660825</t>
  </si>
  <si>
    <t>273321511.S</t>
  </si>
  <si>
    <t>Betón základových dosiek, železový (bez výstuže), tr. C 30/37, vodostavebný</t>
  </si>
  <si>
    <t>-1276856832</t>
  </si>
  <si>
    <t>273351215.S</t>
  </si>
  <si>
    <t>Debnenie stien základových dosiek, zhotovenie-dielce</t>
  </si>
  <si>
    <t>-1016305681</t>
  </si>
  <si>
    <t>273351216.S</t>
  </si>
  <si>
    <t>Debnenie stien základových dosiek, odstránenie-dielce</t>
  </si>
  <si>
    <t>539394832</t>
  </si>
  <si>
    <t>273362021.S</t>
  </si>
  <si>
    <t>Výstuž základových dosiek zo zvár. sietí KARI</t>
  </si>
  <si>
    <t>1489719827</t>
  </si>
  <si>
    <t>274271041.S</t>
  </si>
  <si>
    <t>Murivo základových pásov (m3) z betónových debniacich tvárnic s betónovou výplňou C 16/20 hrúbky 300 mm</t>
  </si>
  <si>
    <t>850388051</t>
  </si>
  <si>
    <t>15</t>
  </si>
  <si>
    <t>274271051.S</t>
  </si>
  <si>
    <t>Murivo základových pásov (m3) z betónových debniacich tvárnic s betónovou výplňou C 16/20 hrúbky 400 mm</t>
  </si>
  <si>
    <t>-1386158303</t>
  </si>
  <si>
    <t>-687463628</t>
  </si>
  <si>
    <t>-763161092</t>
  </si>
  <si>
    <t>Zvislé a kompletné konštrukcie</t>
  </si>
  <si>
    <t>311275231.S</t>
  </si>
  <si>
    <t>Murivo nosné (m3) z pórobetónových tvárnic PDK pevnosti P2 až P4, nad 400 do 600 kg/m3 hrúbky 300 mm</t>
  </si>
  <si>
    <t>-1741413277</t>
  </si>
  <si>
    <t>19</t>
  </si>
  <si>
    <t>311275241.S</t>
  </si>
  <si>
    <t>Murivo nosné (m3) z pórobetónových tvárnic PDK pevnosti P2 až P4, nad 400 do 600 kg/m3 hrúbky 375 mm</t>
  </si>
  <si>
    <t>1416875591</t>
  </si>
  <si>
    <t>317161121.S</t>
  </si>
  <si>
    <t>Pórobetónový preklad nenosný šírky 100 mm, výšky 250 mm, dĺžky 1000 mm</t>
  </si>
  <si>
    <t>-1407749534</t>
  </si>
  <si>
    <t>21</t>
  </si>
  <si>
    <t>317161133.S</t>
  </si>
  <si>
    <t>Pórobetónový preklad nenosný šírky 125 mm, výšky 250 mm, dĺžky 1500 mm</t>
  </si>
  <si>
    <t>-773210910</t>
  </si>
  <si>
    <t>317161142.S</t>
  </si>
  <si>
    <t>Pórobetónový preklad nenosný šírky 150 mm, výšky 250 mm, dĺžky 1200 mm</t>
  </si>
  <si>
    <t>-366312759</t>
  </si>
  <si>
    <t>23</t>
  </si>
  <si>
    <t>317161554.S</t>
  </si>
  <si>
    <t>Pórobetónový preklad nosný šírky 300 mm, výšky 249 mm, dĺžky 2000 mm</t>
  </si>
  <si>
    <t>1469251943</t>
  </si>
  <si>
    <t>342272021.S</t>
  </si>
  <si>
    <t>Priečky z pórobetónových tvárnic hladkých s objemovou hmotnosťou do 600 kg/m3 hrúbky 75 mm</t>
  </si>
  <si>
    <t>1482950787</t>
  </si>
  <si>
    <t>342272031.S</t>
  </si>
  <si>
    <t>Priečky z pórobetónových tvárnic hladkých s objemovou hmotnosťou do 600 kg/m3 hrúbky 100 mm</t>
  </si>
  <si>
    <t>813472963</t>
  </si>
  <si>
    <t>342272051.S</t>
  </si>
  <si>
    <t>Priečky z pórobetónových tvárnic hladkých s objemovou hmotnosťou do 600 kg/m3 hrúbky 150 mm</t>
  </si>
  <si>
    <t>-243240043</t>
  </si>
  <si>
    <t>342948110.S</t>
  </si>
  <si>
    <t>Ukotvenie priečok k murovaným konštrukciám vložením spojky do malty ložnej škáry počas murovania</t>
  </si>
  <si>
    <t>-166446346</t>
  </si>
  <si>
    <t>Vodorovné konštrukcie</t>
  </si>
  <si>
    <t>413351107.S</t>
  </si>
  <si>
    <t>Debnenie nosníka zhotovenie-dielce</t>
  </si>
  <si>
    <t>662787030</t>
  </si>
  <si>
    <t>413351108.S</t>
  </si>
  <si>
    <t>Debnenie nosníka odstránenie-dielce</t>
  </si>
  <si>
    <t>1719363272</t>
  </si>
  <si>
    <t>413351215.S</t>
  </si>
  <si>
    <t>Podporná konštrukcia nosníkov výšky do 4 m zaťaženia do 20 kPa - zhotovenie</t>
  </si>
  <si>
    <t>396431092</t>
  </si>
  <si>
    <t>413351216.S</t>
  </si>
  <si>
    <t>Podporná konštrukcia nosníkov výšky do 4 m zaťaženia do 20 kPa - odstránenie</t>
  </si>
  <si>
    <t>-816407438</t>
  </si>
  <si>
    <t>417321515.S</t>
  </si>
  <si>
    <t>Betón stužujúcich pásov a vencov železový tr. C 25/30</t>
  </si>
  <si>
    <t>-1663881240</t>
  </si>
  <si>
    <t>33</t>
  </si>
  <si>
    <t>417351115.S</t>
  </si>
  <si>
    <t>Debnenie bočníc stužujúcich pásov a vencov vrátane vzpier zhotovenie</t>
  </si>
  <si>
    <t>-1414642836</t>
  </si>
  <si>
    <t>417351116.S</t>
  </si>
  <si>
    <t>Debnenie bočníc stužujúcich pásov a vencov vrátane vzpier odstránenie</t>
  </si>
  <si>
    <t>-278586730</t>
  </si>
  <si>
    <t>417361821.S</t>
  </si>
  <si>
    <t>Výstuž stužujúcich pásov a vencov z betonárskej ocele B500 (10505)</t>
  </si>
  <si>
    <t>916877467</t>
  </si>
  <si>
    <t>417391151.S</t>
  </si>
  <si>
    <t>Montáž obkladu betónových konštrukcií vykonaný súčasne s betónovaním extrudovaným polystyrénom</t>
  </si>
  <si>
    <t>1663568970</t>
  </si>
  <si>
    <t>283750000700.S</t>
  </si>
  <si>
    <t>Doska XPS hr. 50 mm, zateplenie soklov, suterénov, podláh</t>
  </si>
  <si>
    <t>1172625090</t>
  </si>
  <si>
    <t>Úpravy povrchov, podlahy, osadenie</t>
  </si>
  <si>
    <t>612460121.S</t>
  </si>
  <si>
    <t>Príprava vnútorného podkladu stien penetráciou základnou</t>
  </si>
  <si>
    <t>-1745022275</t>
  </si>
  <si>
    <t>612460201.S</t>
  </si>
  <si>
    <t>Vnútorná omietka stien vápenná jadrová (hrubá), hr. 10 mm</t>
  </si>
  <si>
    <t>2064548768</t>
  </si>
  <si>
    <t>612460206.S</t>
  </si>
  <si>
    <t>Vnútorná omietka stien vápenná štuková (jemná), hr. 3 mm</t>
  </si>
  <si>
    <t>214252199</t>
  </si>
  <si>
    <t>612481021.S</t>
  </si>
  <si>
    <t>Okenný a dverový plastový dilatačný profil pre hrúbku omietky 6 mm</t>
  </si>
  <si>
    <t>-1082318914</t>
  </si>
  <si>
    <t>612481031.S</t>
  </si>
  <si>
    <t>Rohový profil z pozinkovaného plechu pre hrúbku omietky 8 až 12 mm</t>
  </si>
  <si>
    <t>-1776430603</t>
  </si>
  <si>
    <t>612481121.S</t>
  </si>
  <si>
    <t>Potiahnutie vnútorných stien sklotextilnou mriežkou s vložením bez lepidla</t>
  </si>
  <si>
    <t>-1996374126</t>
  </si>
  <si>
    <t>622460121.S</t>
  </si>
  <si>
    <t>Príprava vonkajšieho podkladu stien penetráciou základnou</t>
  </si>
  <si>
    <t>1925092581</t>
  </si>
  <si>
    <t>45</t>
  </si>
  <si>
    <t>622461055.S</t>
  </si>
  <si>
    <t>Vonkajšia omietka stien pastovitá silikónová, vodoodpudivá s fotokatalityckým účinkom, hr. 3 mm</t>
  </si>
  <si>
    <t>1920021950</t>
  </si>
  <si>
    <t>622481119.S</t>
  </si>
  <si>
    <t>Potiahnutie vonkajších stien sklotextilnou mriežkou s celoplošným prilepením</t>
  </si>
  <si>
    <t>1483124631</t>
  </si>
  <si>
    <t>47</t>
  </si>
  <si>
    <t>625250201.S</t>
  </si>
  <si>
    <t>Kontaktný zatepľovací systém z bieleho EPS hr. 30 mm, skrutkovacie kotvy</t>
  </si>
  <si>
    <t>-1402725215</t>
  </si>
  <si>
    <t>625250213.S</t>
  </si>
  <si>
    <t>Kontaktný zatepľovací systém z bieleho EPS hr. 150 mm, skrutkovacie kotvy</t>
  </si>
  <si>
    <t>-780641253</t>
  </si>
  <si>
    <t>49</t>
  </si>
  <si>
    <t>631316191.S</t>
  </si>
  <si>
    <t>Povrchová úprava vsypovou zmesou betónových (pancierových) podláh s metalickým plnivom, veľmi vysoké zaťaženie, hr. vsypu 2 mm</t>
  </si>
  <si>
    <t>981717619</t>
  </si>
  <si>
    <t>631319101.S</t>
  </si>
  <si>
    <t>Ochranný nástrek betónových podláh, ošetrovací prostriedok na čerstvý betón, na zníženie odparovania vody z povrchu betónu</t>
  </si>
  <si>
    <t>1689379640</t>
  </si>
  <si>
    <t>51</t>
  </si>
  <si>
    <t>631319111.S</t>
  </si>
  <si>
    <t>Príplatok za vytvorenie odtokového žliabku, v dne kanálu pre rozvody a pod. š x v=do 200x100 mm</t>
  </si>
  <si>
    <t>-1513535942</t>
  </si>
  <si>
    <t>631571015.S</t>
  </si>
  <si>
    <t xml:space="preserve">Násyp - ochranná krycia vrstva z praného kameniva s utlačením a urovnaním povrchu </t>
  </si>
  <si>
    <t>1246566824</t>
  </si>
  <si>
    <t>53</t>
  </si>
  <si>
    <t>632452138.S</t>
  </si>
  <si>
    <t>Cementový poter z betonárky, pevnosti v tlaku 25 MPa, hr. 50(55) mm</t>
  </si>
  <si>
    <t>-339088021</t>
  </si>
  <si>
    <t>Ostatné konštrukcie a práce-búranie</t>
  </si>
  <si>
    <t>762481289</t>
  </si>
  <si>
    <t>55</t>
  </si>
  <si>
    <t>592170001800.S</t>
  </si>
  <si>
    <t>Obrubník parkový, lxšxv 1000x50x200 mm, prírodný</t>
  </si>
  <si>
    <t>1765772256</t>
  </si>
  <si>
    <t>918101121.S</t>
  </si>
  <si>
    <t>Lôžko pod obrubníky, krajníky alebo obruby z dlažobných kociek zo suchého betónu tr. C 12/15</t>
  </si>
  <si>
    <t>542787580</t>
  </si>
  <si>
    <t>57</t>
  </si>
  <si>
    <t>935114424.S</t>
  </si>
  <si>
    <t>Osadenie odvodňovacieho betónového žľabu univerzálneho s ochrannou hranou svetlej šírky 150 mm a s roštom triedy D 400</t>
  </si>
  <si>
    <t>-803227994</t>
  </si>
  <si>
    <t>592270007300.S</t>
  </si>
  <si>
    <t>Čelná koncová stena, pre žľaby betónové s ochrannou hranou svetlej šírky 150 mm</t>
  </si>
  <si>
    <t>-493950468</t>
  </si>
  <si>
    <t>59</t>
  </si>
  <si>
    <t>592270014800.S</t>
  </si>
  <si>
    <t>Liatinový rošt, štrbiny 18x170 mm, dĺ. 0,5 m, D 400, s rýchlouzáverom, pre žľaby betónové s ochrannou hranou svetlej šírky 150 mm</t>
  </si>
  <si>
    <t>518586503</t>
  </si>
  <si>
    <t>592270022300.S</t>
  </si>
  <si>
    <t>Odvodňovací žľab betónový univerzálny s ochrannou hranou, svetlá šírka 150 mm, dĺžky 1 m, bez spádu</t>
  </si>
  <si>
    <t>1831895734</t>
  </si>
  <si>
    <t>941942001.S</t>
  </si>
  <si>
    <t>Montáž lešenia rámového systémového s podlahami šírky do 0,75 m, výšky do 10 m</t>
  </si>
  <si>
    <t>1982964631</t>
  </si>
  <si>
    <t>941942801.S</t>
  </si>
  <si>
    <t>Demontáž lešenia rámového systémového s podlahami šírky do 0,75 m, výšky do 10 m</t>
  </si>
  <si>
    <t>501629508</t>
  </si>
  <si>
    <t>63</t>
  </si>
  <si>
    <t>941942901.S</t>
  </si>
  <si>
    <t>Príplatok za prvý a každý ďalší i začatý týždeň použitia lešenia rámového systémového šírky do 0,75 m, výšky do 10 m</t>
  </si>
  <si>
    <t>88213028</t>
  </si>
  <si>
    <t>941955002.S</t>
  </si>
  <si>
    <t>Lešenie ľahké pracovné pomocné s výškou lešeňovej podlahy nad 1,20 do 1,90 m</t>
  </si>
  <si>
    <t>1521590402</t>
  </si>
  <si>
    <t>65</t>
  </si>
  <si>
    <t>941955004.S</t>
  </si>
  <si>
    <t>Lešenie ľahké pracovné pomocné s výškou lešeňovej podlahy nad 2,50 do 3,5 m</t>
  </si>
  <si>
    <t>1068694712</t>
  </si>
  <si>
    <t>953945351.S</t>
  </si>
  <si>
    <t>Hliníkový rohový ochranný profil s integrovanou mriežkou</t>
  </si>
  <si>
    <t>1778284452</t>
  </si>
  <si>
    <t>67</t>
  </si>
  <si>
    <t>953995411.S</t>
  </si>
  <si>
    <t>Nadokenný profil so skrytou okapničkou</t>
  </si>
  <si>
    <t>-2029374506</t>
  </si>
  <si>
    <t>998011001.S</t>
  </si>
  <si>
    <t>Presun hmôt pre budovy (801, 803, 812), zvislá konštr. z tehál, tvárnic, z kovu výšky do 6 m</t>
  </si>
  <si>
    <t>-1627740558</t>
  </si>
  <si>
    <t>PSV</t>
  </si>
  <si>
    <t>Práce a dodávky PSV</t>
  </si>
  <si>
    <t>711</t>
  </si>
  <si>
    <t>Izolácie proti vode a vlhkosti</t>
  </si>
  <si>
    <t>69</t>
  </si>
  <si>
    <t>711112001.S</t>
  </si>
  <si>
    <t xml:space="preserve">Zhotovenie  izolácie proti zemnej vlhkosti zvislá penetračným náterom za studena</t>
  </si>
  <si>
    <t>-1345281317</t>
  </si>
  <si>
    <t>246170000900.S</t>
  </si>
  <si>
    <t>Lak asfaltový penetračný</t>
  </si>
  <si>
    <t>-1109841081</t>
  </si>
  <si>
    <t>71</t>
  </si>
  <si>
    <t>711142559.S</t>
  </si>
  <si>
    <t xml:space="preserve">Zhotovenie  izolácie proti zemnej vlhkosti a tlakovej vode zvislá NAIP pritavením</t>
  </si>
  <si>
    <t>1129205942</t>
  </si>
  <si>
    <t>628310001000.S</t>
  </si>
  <si>
    <t>Pás asfaltový s posypom hr. 3,5 mm vystužený sklenenou rohožou</t>
  </si>
  <si>
    <t>-718737</t>
  </si>
  <si>
    <t>73</t>
  </si>
  <si>
    <t>711211001.S</t>
  </si>
  <si>
    <t>Jednozlož. hydroizolačná hmota disperzná, náter na vnútorne použitie vodorovná</t>
  </si>
  <si>
    <t>-805753748</t>
  </si>
  <si>
    <t>711461201.S</t>
  </si>
  <si>
    <t>Zhotovenie izolácie proti tlakovej vode gumovou foliou zosilnením spojov pásikom vodorovne</t>
  </si>
  <si>
    <t>-338936843</t>
  </si>
  <si>
    <t>75</t>
  </si>
  <si>
    <t>174148</t>
  </si>
  <si>
    <t xml:space="preserve">Tesniac páska      150mm x 50m</t>
  </si>
  <si>
    <t>2129574433</t>
  </si>
  <si>
    <t>998711201.S</t>
  </si>
  <si>
    <t>Presun hmôt pre izoláciu proti vode v objektoch výšky do 6 m</t>
  </si>
  <si>
    <t>%</t>
  </si>
  <si>
    <t>534628583</t>
  </si>
  <si>
    <t>713</t>
  </si>
  <si>
    <t>Izolácie tepelné</t>
  </si>
  <si>
    <t>77</t>
  </si>
  <si>
    <t>713120010.S</t>
  </si>
  <si>
    <t>Zakrývanie tepelnej izolácie podláh fóliou</t>
  </si>
  <si>
    <t>-1467782116</t>
  </si>
  <si>
    <t>283230011400.S</t>
  </si>
  <si>
    <t>Krycia PE fólia hr. 0,12 mm</t>
  </si>
  <si>
    <t>752832204</t>
  </si>
  <si>
    <t>79</t>
  </si>
  <si>
    <t>713122111.S</t>
  </si>
  <si>
    <t>Montáž tepelnej izolácie podláh polystyrénom, kladeným voľne v jednej vrstve</t>
  </si>
  <si>
    <t>-106850636</t>
  </si>
  <si>
    <t>283720009000.S</t>
  </si>
  <si>
    <t>Doska EPS hr. 100 mm, pevnosť v tlaku 150 kPa, na zateplenie podláh a plochých striech</t>
  </si>
  <si>
    <t>67147551</t>
  </si>
  <si>
    <t>81</t>
  </si>
  <si>
    <t>713132215.S</t>
  </si>
  <si>
    <t>Montáž tepelnej izolácie podzemných stien a základov xps kotvením a lepením</t>
  </si>
  <si>
    <t>57497628</t>
  </si>
  <si>
    <t>283750002400.S</t>
  </si>
  <si>
    <t>Doska XPS 300 hr. 140 mm, zakladanie stavieb, podlahy, obrátené ploché strechy</t>
  </si>
  <si>
    <t>-443063729</t>
  </si>
  <si>
    <t>83</t>
  </si>
  <si>
    <t>713161500.S</t>
  </si>
  <si>
    <t>Montáž tepelnej izolácie striech šikmých kladená voľne medzi a pod krokvy hr. do 10 cm, vr. parozábrany</t>
  </si>
  <si>
    <t>-2078542311</t>
  </si>
  <si>
    <t>631650000100.S</t>
  </si>
  <si>
    <t>Pás zo sklenej vlny hr. 50 mm pre šikmé strechy</t>
  </si>
  <si>
    <t>-660968823</t>
  </si>
  <si>
    <t>85</t>
  </si>
  <si>
    <t>713161530.S</t>
  </si>
  <si>
    <t>Montáž tepelnej izolácie striech šikmých prichytená pribitím a vyviazaním na latovanie medzi a pod krokvy hr. nad 10 cm</t>
  </si>
  <si>
    <t>-588545736</t>
  </si>
  <si>
    <t>86</t>
  </si>
  <si>
    <t>631650001400.S</t>
  </si>
  <si>
    <t>Pás zo sklenej vlny hr. 100 mm pre šikmé strechy</t>
  </si>
  <si>
    <t>1655691721</t>
  </si>
  <si>
    <t>87</t>
  </si>
  <si>
    <t>998713201.S</t>
  </si>
  <si>
    <t>Presun hmôt pre izolácie tepelné v objektoch výšky do 6 m</t>
  </si>
  <si>
    <t>161334762</t>
  </si>
  <si>
    <t>722</t>
  </si>
  <si>
    <t>Zdravotechnika - vnútorný vodovod</t>
  </si>
  <si>
    <t>88</t>
  </si>
  <si>
    <t>722250180.S</t>
  </si>
  <si>
    <t>Montáž hasiaceho prístroja na stenu</t>
  </si>
  <si>
    <t>1458265933</t>
  </si>
  <si>
    <t>89</t>
  </si>
  <si>
    <t>449170000900.S</t>
  </si>
  <si>
    <t>Prenosný hasiaci prístroj práškový P6Če 6 kg, 21A</t>
  </si>
  <si>
    <t>-1081179053</t>
  </si>
  <si>
    <t>762</t>
  </si>
  <si>
    <t>Konštrukcie tesárske</t>
  </si>
  <si>
    <t>90</t>
  </si>
  <si>
    <t>762112110.S</t>
  </si>
  <si>
    <t>Montáž konštr.stien a priečok na hladko z hraneného a polohraneného reziva prierezovej plochy do 120 cm2</t>
  </si>
  <si>
    <t>70990155</t>
  </si>
  <si>
    <t>91</t>
  </si>
  <si>
    <t>605120000200.S</t>
  </si>
  <si>
    <t>Hranoly zo smreku neopracované hranené akosť II, prierez 25-75 cm2, dĺ. 2000-3750 mm</t>
  </si>
  <si>
    <t>1796147495</t>
  </si>
  <si>
    <t>92</t>
  </si>
  <si>
    <t>762341023.S</t>
  </si>
  <si>
    <t>Montáž debnenia odkvapov z dosiek OSB pre všetky druhy striech</t>
  </si>
  <si>
    <t>1810967568</t>
  </si>
  <si>
    <t>93</t>
  </si>
  <si>
    <t>607260000450.S</t>
  </si>
  <si>
    <t>Doska OSB nebrúsená hr. 25 mm</t>
  </si>
  <si>
    <t>84294227</t>
  </si>
  <si>
    <t>94</t>
  </si>
  <si>
    <t>762341201.S</t>
  </si>
  <si>
    <t>Montáž latovania jednoduchých striech pre sklon do 60°</t>
  </si>
  <si>
    <t>-1187923295</t>
  </si>
  <si>
    <t>95</t>
  </si>
  <si>
    <t>762341251.S</t>
  </si>
  <si>
    <t>Montáž kontralát pre sklon do 22°</t>
  </si>
  <si>
    <t>-1112587887</t>
  </si>
  <si>
    <t>96</t>
  </si>
  <si>
    <t>605430000100</t>
  </si>
  <si>
    <t>Rezivo stavebné zo smreku - strešné laty impregnované hr. 30 mm, š. 50 mm, dĺ. 4000-5000 mm</t>
  </si>
  <si>
    <t>2013346954</t>
  </si>
  <si>
    <t>97</t>
  </si>
  <si>
    <t>762395000.S</t>
  </si>
  <si>
    <t>Spojovacie prostriedky pre viazané konštrukcie krovov, debnenie a laťovanie, nadstrešné konštr., spádové kliny - svorky, dosky, klince, pásová oceľ, vruty</t>
  </si>
  <si>
    <t>1712036124</t>
  </si>
  <si>
    <t>98</t>
  </si>
  <si>
    <t>762431306.S</t>
  </si>
  <si>
    <t>Obloženie stien z dosiek OSB skrutkovaných na zraz hr. dosky 25 mm</t>
  </si>
  <si>
    <t>1787272117</t>
  </si>
  <si>
    <t>998762202.S</t>
  </si>
  <si>
    <t>Presun hmôt pre konštrukcie tesárske v objektoch výšky do 12 m</t>
  </si>
  <si>
    <t>1826643621</t>
  </si>
  <si>
    <t>763</t>
  </si>
  <si>
    <t>Konštrukcie - drevostavby</t>
  </si>
  <si>
    <t>100</t>
  </si>
  <si>
    <t>763120011.S</t>
  </si>
  <si>
    <t>Sadrokartónová inštalačná predstena pre sanitárne zariadenia, kca CD+UD, dvojito opláštená doskou impregnovanou H2 2x12,5 mm</t>
  </si>
  <si>
    <t>-1220740215</t>
  </si>
  <si>
    <t>101</t>
  </si>
  <si>
    <t>763138220.S</t>
  </si>
  <si>
    <t>Podhľad SDK závesný na dvojúrovňovej oceľovej podkonštrukcií CD+UD, doska štandardná A 12.5 mm</t>
  </si>
  <si>
    <t>1563013616</t>
  </si>
  <si>
    <t>102</t>
  </si>
  <si>
    <t>763138222.S</t>
  </si>
  <si>
    <t>Podhľad SDK závesný na dvojúrovňovej oceľovej podkonštrukcií CD+UD, doska impregnovaná H2 12.5 mm</t>
  </si>
  <si>
    <t>-61093040</t>
  </si>
  <si>
    <t>103</t>
  </si>
  <si>
    <t>763732112.SR</t>
  </si>
  <si>
    <t>Montáž a dodávka strešnej konštrukcie z väzníkov priehradových, konštrukčnej dĺžky do 18 m - D+M</t>
  </si>
  <si>
    <t>1706849031</t>
  </si>
  <si>
    <t>104</t>
  </si>
  <si>
    <t>998763201.S</t>
  </si>
  <si>
    <t>Presun hmôt pre drevostavby v objektoch výšky do 12 m</t>
  </si>
  <si>
    <t>288604548</t>
  </si>
  <si>
    <t>105</t>
  </si>
  <si>
    <t>998763401.S</t>
  </si>
  <si>
    <t>Presun hmôt pre sádrokartónové konštrukcie v stavbách (objektoch) výšky do 7 m</t>
  </si>
  <si>
    <t>-1385294339</t>
  </si>
  <si>
    <t>764</t>
  </si>
  <si>
    <t>Konštrukcie klampiarske</t>
  </si>
  <si>
    <t>106</t>
  </si>
  <si>
    <t>764171231.S</t>
  </si>
  <si>
    <t>Záveterná lišta pozink farebný, r.š. do 370 mm, sklon strechy do 30°</t>
  </si>
  <si>
    <t>-535730414</t>
  </si>
  <si>
    <t>107</t>
  </si>
  <si>
    <t>764171263.S</t>
  </si>
  <si>
    <t>Odkvapové lemovanie pozink farebný, r.š. do 250 mm, sklon strechy do 30°</t>
  </si>
  <si>
    <t>-402282369</t>
  </si>
  <si>
    <t>108</t>
  </si>
  <si>
    <t>764171266.S</t>
  </si>
  <si>
    <t>Lapač snehu sedlový pozink farebný, r.š. do 307 mm, sklon strechy do 30°</t>
  </si>
  <si>
    <t>-245294335</t>
  </si>
  <si>
    <t>109</t>
  </si>
  <si>
    <t>764171848.S</t>
  </si>
  <si>
    <t>Štítové lemovanie pozink farebný, r.š. do 370 mm, sklon strechy do 30°</t>
  </si>
  <si>
    <t>-1043704104</t>
  </si>
  <si>
    <t>110</t>
  </si>
  <si>
    <t>764171873.S</t>
  </si>
  <si>
    <t>Hrebenáč rovný s prevetrávacím pásom pozink farebný, r.š. do 410 mm, sklon strechy do 30°</t>
  </si>
  <si>
    <t>706049231</t>
  </si>
  <si>
    <t>111</t>
  </si>
  <si>
    <t>764175401.S</t>
  </si>
  <si>
    <t>Krytina trapézová pozink farebný, sklon strechy do 30°</t>
  </si>
  <si>
    <t>1234350239</t>
  </si>
  <si>
    <t>112</t>
  </si>
  <si>
    <t>764352427.S</t>
  </si>
  <si>
    <t>Žľaby z pozinkovaného farbeného PZf plechu, pododkvapové polkruhové r.š. 330 mm</t>
  </si>
  <si>
    <t>-807254900</t>
  </si>
  <si>
    <t>113</t>
  </si>
  <si>
    <t>764410740.S</t>
  </si>
  <si>
    <t>Oplechovanie parapetov z hliníkového farebného Al plechu, vrátane rohov r.š. 250 mm</t>
  </si>
  <si>
    <t>1216484437</t>
  </si>
  <si>
    <t>114</t>
  </si>
  <si>
    <t>764454453.S</t>
  </si>
  <si>
    <t>Zvodové rúry z pozinkovaného farbeného PZf plechu, kruhové priemer 100 mm</t>
  </si>
  <si>
    <t>114682325</t>
  </si>
  <si>
    <t>115</t>
  </si>
  <si>
    <t>998764201.S</t>
  </si>
  <si>
    <t>Presun hmôt pre konštrukcie klampiarske v objektoch výšky do 6 m</t>
  </si>
  <si>
    <t>-1299444978</t>
  </si>
  <si>
    <t>765</t>
  </si>
  <si>
    <t>Konštrukcie - krytiny tvrdé</t>
  </si>
  <si>
    <t>116</t>
  </si>
  <si>
    <t>765901345.S</t>
  </si>
  <si>
    <t>Strešná fólia paropriepustná, na krokvy, sklon od 22° do 35°, plošná hmotnosť 150 g/m2</t>
  </si>
  <si>
    <t>-10780964</t>
  </si>
  <si>
    <t>117</t>
  </si>
  <si>
    <t>998765201.S</t>
  </si>
  <si>
    <t>Presun hmôt pre tvrdé krytiny v objektoch výšky do 6 m</t>
  </si>
  <si>
    <t>1182959965</t>
  </si>
  <si>
    <t>766</t>
  </si>
  <si>
    <t>Konštrukcie stolárske</t>
  </si>
  <si>
    <t>118</t>
  </si>
  <si>
    <t>766621081.S</t>
  </si>
  <si>
    <t>Montáž okna plastového na PUR penu</t>
  </si>
  <si>
    <t>-736059079</t>
  </si>
  <si>
    <t>119</t>
  </si>
  <si>
    <t>611410007000.S</t>
  </si>
  <si>
    <t>Plastové okno , izolačné trojsklo, 6 komorový profil, RAL 9010, vr. žaluzií - viď. PD</t>
  </si>
  <si>
    <t>-1783181068</t>
  </si>
  <si>
    <t>120</t>
  </si>
  <si>
    <t>766641161.S</t>
  </si>
  <si>
    <t>Montáž dverí plastových, vchodových, 1 m obvodu dverí</t>
  </si>
  <si>
    <t>-1281702124</t>
  </si>
  <si>
    <t>121</t>
  </si>
  <si>
    <t>611670001000.S</t>
  </si>
  <si>
    <t>Plastové dvere , plné, RAL 9010 - viď. PD</t>
  </si>
  <si>
    <t>381748253</t>
  </si>
  <si>
    <t>122</t>
  </si>
  <si>
    <t>766662112.S</t>
  </si>
  <si>
    <t>Montáž dverového krídla otočného jednokrídlového poldrážkového, do existujúcej zárubne, vrátane kovania</t>
  </si>
  <si>
    <t>-444518718</t>
  </si>
  <si>
    <t>123</t>
  </si>
  <si>
    <t>549150000600.S</t>
  </si>
  <si>
    <t>Kľučka dverová a rozeta 2x, nehrdzavejúca oceľ, povrch nerez brúsený</t>
  </si>
  <si>
    <t>1580582715</t>
  </si>
  <si>
    <t>124</t>
  </si>
  <si>
    <t>611610000400.S</t>
  </si>
  <si>
    <t>Dvere vnútorné jednokrídlové, šírka 600-900 mm, výplň papierová voština, povrch fólia, plné</t>
  </si>
  <si>
    <t>-1568826935</t>
  </si>
  <si>
    <t>125</t>
  </si>
  <si>
    <t>766694141.S</t>
  </si>
  <si>
    <t>Montáž parapetnej dosky plastovej šírky do 300 mm, dĺžky do 1000 mm</t>
  </si>
  <si>
    <t>-1503978699</t>
  </si>
  <si>
    <t>126</t>
  </si>
  <si>
    <t>766694142.S</t>
  </si>
  <si>
    <t>Montáž parapetnej dosky plastovej šírky do 300 mm, dĺžky 1000-1600 mm</t>
  </si>
  <si>
    <t>2012569325</t>
  </si>
  <si>
    <t>127</t>
  </si>
  <si>
    <t>611560000400.S</t>
  </si>
  <si>
    <t>Parapetná doska plastová, šírka 300 mm, komôrková vnútorná</t>
  </si>
  <si>
    <t>1563626287</t>
  </si>
  <si>
    <t>128</t>
  </si>
  <si>
    <t>998766201.S</t>
  </si>
  <si>
    <t>Presun hmot pre konštrukcie stolárske v objektoch výšky do 6 m</t>
  </si>
  <si>
    <t>-752539944</t>
  </si>
  <si>
    <t>767</t>
  </si>
  <si>
    <t>Konštrukcie doplnkové kovové</t>
  </si>
  <si>
    <t>129</t>
  </si>
  <si>
    <t>767646270.S</t>
  </si>
  <si>
    <t xml:space="preserve">Montáž obložkových, kovových  zárubní jednokrídlových</t>
  </si>
  <si>
    <t>1284453573</t>
  </si>
  <si>
    <t>130</t>
  </si>
  <si>
    <t>553310003510.S</t>
  </si>
  <si>
    <t xml:space="preserve">Zárubňa kovová,  obložková šxv 500-1200x1970/2100, hrúbka steny 90-130 mm, jednokrídlové</t>
  </si>
  <si>
    <t>-240758392</t>
  </si>
  <si>
    <t>131</t>
  </si>
  <si>
    <t>767657230.S</t>
  </si>
  <si>
    <t>Montáž vrát zdvíhacích, osadzovaných do oceľovej zárubne z dielov, s plochou 9-13 m2</t>
  </si>
  <si>
    <t>1809709370</t>
  </si>
  <si>
    <t>132</t>
  </si>
  <si>
    <t>767658345.S</t>
  </si>
  <si>
    <t>Montáž sekcionálnej brány pozink farebný plochy nad 9 do 13 m2</t>
  </si>
  <si>
    <t>-867763784</t>
  </si>
  <si>
    <t>133</t>
  </si>
  <si>
    <t>553410061675.S</t>
  </si>
  <si>
    <t>Brána sekcionálna zateplená pozink farebný s elektrickým pohonom a integrovanými dverami, hrúbka panelu 40 mm, vxš 3200(3500)x3000 mm</t>
  </si>
  <si>
    <t>-207462352</t>
  </si>
  <si>
    <t>134</t>
  </si>
  <si>
    <t>998767201.S</t>
  </si>
  <si>
    <t>Presun hmôt pre kovové stavebné doplnkové konštrukcie v objektoch výšky do 6 m</t>
  </si>
  <si>
    <t>-57697109</t>
  </si>
  <si>
    <t>771</t>
  </si>
  <si>
    <t>Podlahy z dlaždíc</t>
  </si>
  <si>
    <t>135</t>
  </si>
  <si>
    <t>771415003.S</t>
  </si>
  <si>
    <t>Montáž soklíkov z obkladačiek do tmelu veľ. 300 x 72 mm</t>
  </si>
  <si>
    <t>-566306815</t>
  </si>
  <si>
    <t>136</t>
  </si>
  <si>
    <t>597640005900.S</t>
  </si>
  <si>
    <t>Sokel keramický, lxvxhr 298x72x8 mm</t>
  </si>
  <si>
    <t>1855195749</t>
  </si>
  <si>
    <t>137</t>
  </si>
  <si>
    <t>771541215.S</t>
  </si>
  <si>
    <t>Montáž podláh z dlaždíc gres kladených do tmelu flexibil. mrazuvzdorného veľ. 300 x 300 mm</t>
  </si>
  <si>
    <t>1324857752</t>
  </si>
  <si>
    <t>138</t>
  </si>
  <si>
    <t>597740001910.S</t>
  </si>
  <si>
    <t xml:space="preserve">Dlaždice keramické, lxvxhr 298x298x8 mm, gresové </t>
  </si>
  <si>
    <t>835817674</t>
  </si>
  <si>
    <t>139</t>
  </si>
  <si>
    <t>998771201.S</t>
  </si>
  <si>
    <t>Presun hmôt pre podlahy z dlaždíc v objektoch výšky do 6m</t>
  </si>
  <si>
    <t>604670562</t>
  </si>
  <si>
    <t>781</t>
  </si>
  <si>
    <t>Obklady</t>
  </si>
  <si>
    <t>140</t>
  </si>
  <si>
    <t>781445017.S</t>
  </si>
  <si>
    <t>Montáž obkladov vnútor. stien z obkladačiek kladených do tmelu veľ. 300x200 mm</t>
  </si>
  <si>
    <t>6046026</t>
  </si>
  <si>
    <t>141</t>
  </si>
  <si>
    <t>597640000700.S</t>
  </si>
  <si>
    <t xml:space="preserve">Obkladačky keramické </t>
  </si>
  <si>
    <t>835839468</t>
  </si>
  <si>
    <t>142</t>
  </si>
  <si>
    <t>781491111.SR</t>
  </si>
  <si>
    <t>Montáž a dodávka plastových profilov pre obklad do tmelu - roh steny</t>
  </si>
  <si>
    <t>1228654031</t>
  </si>
  <si>
    <t>143</t>
  </si>
  <si>
    <t>998781201.S</t>
  </si>
  <si>
    <t>Presun hmôt pre obklady keramické v objektoch výšky do 6 m</t>
  </si>
  <si>
    <t>-2034431422</t>
  </si>
  <si>
    <t>784</t>
  </si>
  <si>
    <t>Maľby</t>
  </si>
  <si>
    <t>144</t>
  </si>
  <si>
    <t>784410100.S</t>
  </si>
  <si>
    <t>Penetrovanie jednonásobné jemnozrnných podkladov výšky do 3,80 m</t>
  </si>
  <si>
    <t>1337726916</t>
  </si>
  <si>
    <t>145</t>
  </si>
  <si>
    <t>784418011.S</t>
  </si>
  <si>
    <t>Zakrývanie otvorov, podláh a zariadení fóliou v miestnostiach alebo na schodisku</t>
  </si>
  <si>
    <t>-1585091918</t>
  </si>
  <si>
    <t>146</t>
  </si>
  <si>
    <t>784430010.S</t>
  </si>
  <si>
    <t>Maľby akrylátové základné dvojnásobné, ručne nanášané na jemnozrnný podklad výšky do 3,80 m</t>
  </si>
  <si>
    <t>-2074923848</t>
  </si>
  <si>
    <t>B - Zdravotechnika</t>
  </si>
  <si>
    <t>PSV - PSV</t>
  </si>
  <si>
    <t xml:space="preserve">    D1 - SO 101 - ZTI</t>
  </si>
  <si>
    <t xml:space="preserve">    D2 - Izolácie</t>
  </si>
  <si>
    <t xml:space="preserve">    D3 - Zariaďovacie predmety</t>
  </si>
  <si>
    <t xml:space="preserve">    D4 - Splašková kanalizácia</t>
  </si>
  <si>
    <t xml:space="preserve">    D4-b - Dažďová kanalizácia</t>
  </si>
  <si>
    <t xml:space="preserve">    D4-c - Vnútorná ZTI</t>
  </si>
  <si>
    <t>D1</t>
  </si>
  <si>
    <t>SO 101 - ZTI</t>
  </si>
  <si>
    <t>286210001700</t>
  </si>
  <si>
    <t>Rúra DN 15 mm, plasthliník</t>
  </si>
  <si>
    <t>1754547519</t>
  </si>
  <si>
    <t>286210001800</t>
  </si>
  <si>
    <t>Rúra DN 20 mm, plasthliník</t>
  </si>
  <si>
    <t>1674105741</t>
  </si>
  <si>
    <t>286210001900</t>
  </si>
  <si>
    <t>Rúra DN 25 mm, plasthliník</t>
  </si>
  <si>
    <t>1004527067</t>
  </si>
  <si>
    <t>286580005500</t>
  </si>
  <si>
    <t>Redukcia DN 20-15</t>
  </si>
  <si>
    <t>1618066080</t>
  </si>
  <si>
    <t>286580005700</t>
  </si>
  <si>
    <t>Redukcia DN 25-20</t>
  </si>
  <si>
    <t>1719445351</t>
  </si>
  <si>
    <t>286580002800</t>
  </si>
  <si>
    <t>T-kus DN 20-20-15</t>
  </si>
  <si>
    <t>1712224182</t>
  </si>
  <si>
    <t>286580001900</t>
  </si>
  <si>
    <t>T-kus DN 20</t>
  </si>
  <si>
    <t>1259793500</t>
  </si>
  <si>
    <t>286580003300</t>
  </si>
  <si>
    <t>T-kus DN 25-25-15</t>
  </si>
  <si>
    <t>-1921305637</t>
  </si>
  <si>
    <t>286580003301</t>
  </si>
  <si>
    <t>T-kus DN 25-25-20</t>
  </si>
  <si>
    <t>106459834</t>
  </si>
  <si>
    <t>286580002000</t>
  </si>
  <si>
    <t>T-kus DN 25</t>
  </si>
  <si>
    <t>-120626465</t>
  </si>
  <si>
    <t>541310000600</t>
  </si>
  <si>
    <t>Elektrický prietokový ohrievač EO 30 EL, inštalácia nad umývadlo, objem 30L</t>
  </si>
  <si>
    <t>-6076752</t>
  </si>
  <si>
    <t>436310000200.S</t>
  </si>
  <si>
    <t>Úpravovňa studňovej vody</t>
  </si>
  <si>
    <t>498247974</t>
  </si>
  <si>
    <t>551110001401</t>
  </si>
  <si>
    <t>Hlavný objektový uzáver DN 25</t>
  </si>
  <si>
    <t>1036704578</t>
  </si>
  <si>
    <t>722172924</t>
  </si>
  <si>
    <t xml:space="preserve">Montáž vodovodného plasthliníkového potrubia </t>
  </si>
  <si>
    <t>-437104565</t>
  </si>
  <si>
    <t>D2</t>
  </si>
  <si>
    <t>Izolácie</t>
  </si>
  <si>
    <t>283310000100</t>
  </si>
  <si>
    <t>Tepelná izolácia potrubia DN 15 - Hr. 20mm</t>
  </si>
  <si>
    <t>-523901148</t>
  </si>
  <si>
    <t>283310000101</t>
  </si>
  <si>
    <t>Tepelná izolácia potrubia DN 20 - Hr. 20mm</t>
  </si>
  <si>
    <t>-2145207965</t>
  </si>
  <si>
    <t>283310000102</t>
  </si>
  <si>
    <t>Tepelná izolácia potrubia DN 25 - Hr. 20mm</t>
  </si>
  <si>
    <t>-966984144</t>
  </si>
  <si>
    <t>7134811116</t>
  </si>
  <si>
    <t xml:space="preserve">Montáž izolácie tepelnej potrubia a ohybov-izolač. šnúrami stiahnutými drôtom jednovrstvová </t>
  </si>
  <si>
    <t>-834014750</t>
  </si>
  <si>
    <t>D3</t>
  </si>
  <si>
    <t>Zariaďovacie predmety</t>
  </si>
  <si>
    <t>725245107</t>
  </si>
  <si>
    <t xml:space="preserve">Montáž - zástena sprchová jednokrídlová do výšky 2000 mm </t>
  </si>
  <si>
    <t>súb.</t>
  </si>
  <si>
    <t>-183286942</t>
  </si>
  <si>
    <t>552240001500</t>
  </si>
  <si>
    <t>Žľab sprchový k stene</t>
  </si>
  <si>
    <t>657155582</t>
  </si>
  <si>
    <t>554230001500</t>
  </si>
  <si>
    <t>Sprchové státie</t>
  </si>
  <si>
    <t>-22055266</t>
  </si>
  <si>
    <t>552260002200</t>
  </si>
  <si>
    <t>Sprchová sada (ručná sprcha, 1 funkcia, držiak sprchy, sprchová hadica 1,7 m)</t>
  </si>
  <si>
    <t>-239712138</t>
  </si>
  <si>
    <t>725849201</t>
  </si>
  <si>
    <t>Montáž batérie sprchovej nástennej pákovej, klasickej</t>
  </si>
  <si>
    <t>-497228952</t>
  </si>
  <si>
    <t>721229012</t>
  </si>
  <si>
    <t>Montáž podlahového odtokového žlabu</t>
  </si>
  <si>
    <t>-1012473364</t>
  </si>
  <si>
    <t>725119109</t>
  </si>
  <si>
    <t>Montáž záchodu do predstenového systému</t>
  </si>
  <si>
    <t>-1540349096</t>
  </si>
  <si>
    <t>642360000200</t>
  </si>
  <si>
    <t>Misa záchodová keramická závesná, rozmer 355x500x360 mm, 6 l, s hlbokým splachovaním</t>
  </si>
  <si>
    <t>871330942</t>
  </si>
  <si>
    <t>725149701</t>
  </si>
  <si>
    <t xml:space="preserve">Montáž predstenového systému záchodov do konštrukcie </t>
  </si>
  <si>
    <t>2113537485</t>
  </si>
  <si>
    <t>642310000200</t>
  </si>
  <si>
    <t>Doska keramická toaletná s antibakteriálnou úpravou</t>
  </si>
  <si>
    <t>909612884</t>
  </si>
  <si>
    <t>725291112</t>
  </si>
  <si>
    <t>Montáž doplnkov zariadení kúpeľní a záchodov, záchodová doska</t>
  </si>
  <si>
    <t>901761703</t>
  </si>
  <si>
    <t>552370000101</t>
  </si>
  <si>
    <t xml:space="preserve">Predstenový systém pre závesné WC, výška 1120 mm so splachovacou podomietkovou nádržou </t>
  </si>
  <si>
    <t>-59285417</t>
  </si>
  <si>
    <t>725219201</t>
  </si>
  <si>
    <t>Montáž umývadla keramického na konzoly, bez výtokovej armatúry</t>
  </si>
  <si>
    <t>1766716780</t>
  </si>
  <si>
    <t>725829201</t>
  </si>
  <si>
    <t>Montáž batérie umývadlovej a drezovej nástennej pákovej alebo klasickej s mechanickým ovládaním</t>
  </si>
  <si>
    <t>-796412113</t>
  </si>
  <si>
    <t>551450003400</t>
  </si>
  <si>
    <t>Batéria umývadlová stojanková páková s pop-up 5/4", rozmer 290x215x270 mm		</t>
  </si>
  <si>
    <t>-2098019063</t>
  </si>
  <si>
    <t>642110000200</t>
  </si>
  <si>
    <t>Umývadlo keramické rozmer 600x450x170 mm, biela</t>
  </si>
  <si>
    <t>-945107169</t>
  </si>
  <si>
    <t>722221430</t>
  </si>
  <si>
    <t>Montáž pripojovacej sanitárnej flexi hadice G 1/2</t>
  </si>
  <si>
    <t>-1359116126</t>
  </si>
  <si>
    <t>725819401</t>
  </si>
  <si>
    <t>Montáž ventilu rohového s pripojovacou rúrkou G 1/2</t>
  </si>
  <si>
    <t>803930223</t>
  </si>
  <si>
    <t>551410000500</t>
  </si>
  <si>
    <t>Ventil rohový 1/2"</t>
  </si>
  <si>
    <t>-1786851798</t>
  </si>
  <si>
    <t>551620013400</t>
  </si>
  <si>
    <t>Zápachová uzávierka podomietková HL406.2, DN 40/50, umývačkový UP sifón, 2x výtokový ventil 1/2", prítok/odtok vody R 1/2" vnútorný závit, spätná klapka a privzdušňovač, krytka nerez 280x100 mm, PE</t>
  </si>
  <si>
    <t>-1560919892</t>
  </si>
  <si>
    <t>721194105.S</t>
  </si>
  <si>
    <t>Zriadenie prípojky na potrubí vyvedenie a upevnenie odpadových výpustiek D 50 mm</t>
  </si>
  <si>
    <t>1888756718</t>
  </si>
  <si>
    <t>721194109.S</t>
  </si>
  <si>
    <t>Zriadenie prípojky na potrubí vyvedenie a upevnenie odpadových výpustiek D 110 mm</t>
  </si>
  <si>
    <t>-1942092203</t>
  </si>
  <si>
    <t>998722101</t>
  </si>
  <si>
    <t>Presun hmôt pre vnútorný vodovod v objektoch výšky do 6 m</t>
  </si>
  <si>
    <t>-125784721</t>
  </si>
  <si>
    <t>998725101</t>
  </si>
  <si>
    <t>Presun hmôt pre zariaďovacie predmety v objektoch výšky do 6 m</t>
  </si>
  <si>
    <t>-264362418</t>
  </si>
  <si>
    <t>D4</t>
  </si>
  <si>
    <t>Splašková kanalizácia</t>
  </si>
  <si>
    <t>286130001900</t>
  </si>
  <si>
    <t>Rúra kanalizácia PE, D 56, dĺ. 3 m,</t>
  </si>
  <si>
    <t>1912223797</t>
  </si>
  <si>
    <t>286130002100</t>
  </si>
  <si>
    <t>Rúra kanalizácia PE, D 75, dĺ. 3 m</t>
  </si>
  <si>
    <t>-639156717</t>
  </si>
  <si>
    <t>286130002300</t>
  </si>
  <si>
    <t>Rúra kanalizácia PE, D 110, dĺ. 3 m</t>
  </si>
  <si>
    <t>-404076709</t>
  </si>
  <si>
    <t>286130002400</t>
  </si>
  <si>
    <t>Rúra kanalizácia PE, D 135, dĺ. 3 m</t>
  </si>
  <si>
    <t>1090008029</t>
  </si>
  <si>
    <t>286530062001</t>
  </si>
  <si>
    <t>Koleno 45° PE - DN/D 56/56</t>
  </si>
  <si>
    <t>553331996</t>
  </si>
  <si>
    <t>286530063102</t>
  </si>
  <si>
    <t>Koleno 88,5° PE - DN/D 56/56</t>
  </si>
  <si>
    <t>-231751852</t>
  </si>
  <si>
    <t>286530062400</t>
  </si>
  <si>
    <t>Koleno 45° PE - DN/D 100/110</t>
  </si>
  <si>
    <t>298589554</t>
  </si>
  <si>
    <t>286530063500</t>
  </si>
  <si>
    <t>Koleno 88,5° PE - DN/D 100/110</t>
  </si>
  <si>
    <t>-608909302</t>
  </si>
  <si>
    <t>286530062501</t>
  </si>
  <si>
    <t>Koleno 88,5° PE - DN/D 125/135</t>
  </si>
  <si>
    <t>-793573621</t>
  </si>
  <si>
    <t>286530132600</t>
  </si>
  <si>
    <t>T-kus DN 50</t>
  </si>
  <si>
    <t>821132166</t>
  </si>
  <si>
    <t>286530133108</t>
  </si>
  <si>
    <t>T-kus DN 70-70-50</t>
  </si>
  <si>
    <t>-718463467</t>
  </si>
  <si>
    <t>286530134000</t>
  </si>
  <si>
    <t>T-kus DN 100-100-50</t>
  </si>
  <si>
    <t>-2027108321</t>
  </si>
  <si>
    <t>286530134005</t>
  </si>
  <si>
    <t>T-kus DN 100</t>
  </si>
  <si>
    <t>-593348070</t>
  </si>
  <si>
    <t>286530134206</t>
  </si>
  <si>
    <t>T-kus DN 125-125-110</t>
  </si>
  <si>
    <t>-754425900</t>
  </si>
  <si>
    <t>286530264000</t>
  </si>
  <si>
    <t>Čistiaca tvarovka PE 90° s kruhovým servisným otvorom, D 110 mm</t>
  </si>
  <si>
    <t>-753783102</t>
  </si>
  <si>
    <t>286710025000</t>
  </si>
  <si>
    <t>Zvuková izolácia potrubia DN 50-110 - 13mm</t>
  </si>
  <si>
    <t>42563280</t>
  </si>
  <si>
    <t>721174015</t>
  </si>
  <si>
    <t xml:space="preserve">Montáž </t>
  </si>
  <si>
    <t>1234627113</t>
  </si>
  <si>
    <t>D4-b</t>
  </si>
  <si>
    <t>Dažďová kanalizácia</t>
  </si>
  <si>
    <t>286120000200.S</t>
  </si>
  <si>
    <t>Rúra PVC hladký, kanalizačný, gravitačný systém D 110 , dĺ. 1 m, SN4 - napenená (viacvrstvová)</t>
  </si>
  <si>
    <t>1866463260</t>
  </si>
  <si>
    <t>286530063502</t>
  </si>
  <si>
    <t>Koleno 88,5° - DN 100</t>
  </si>
  <si>
    <t>2075558333</t>
  </si>
  <si>
    <t>552410005600.S</t>
  </si>
  <si>
    <t>Lapač strešných splavenín DN 110/125</t>
  </si>
  <si>
    <t>-225693293</t>
  </si>
  <si>
    <t>721174012</t>
  </si>
  <si>
    <t>96413002</t>
  </si>
  <si>
    <t>D4-c</t>
  </si>
  <si>
    <t>Vnútorná ZTI</t>
  </si>
  <si>
    <t>721290111</t>
  </si>
  <si>
    <t>Ostatné - skúška tesnosti kanalizácie v objektoch vodou do DN 150</t>
  </si>
  <si>
    <t>1312579699</t>
  </si>
  <si>
    <t>971056011</t>
  </si>
  <si>
    <t>Jadrové vŕtanie pre rozvody kanalizácie</t>
  </si>
  <si>
    <t>sub</t>
  </si>
  <si>
    <t>1793539937</t>
  </si>
  <si>
    <t>998721101</t>
  </si>
  <si>
    <t>Presun hmôt pre vnútornú kanalizáciu v objektoch výšky do 6 m</t>
  </si>
  <si>
    <t>-1747888676</t>
  </si>
  <si>
    <t>722290215</t>
  </si>
  <si>
    <t>Tlaková skúška vodovodného potrubia hrdlového alebo prírubového do DN 100</t>
  </si>
  <si>
    <t>-1854186387</t>
  </si>
  <si>
    <t>722290226.S</t>
  </si>
  <si>
    <t>Prepláchnutie a dezinfekcia vodovodného potrubia do DN50</t>
  </si>
  <si>
    <t>5271020</t>
  </si>
  <si>
    <t>C - Elektroinštalácia</t>
  </si>
  <si>
    <t>Pol25</t>
  </si>
  <si>
    <t>NN kábel NAYY-J 4x35mm2</t>
  </si>
  <si>
    <t>bm</t>
  </si>
  <si>
    <t>Pol26</t>
  </si>
  <si>
    <t>CYKY-J 3x1.5</t>
  </si>
  <si>
    <t>Pol27</t>
  </si>
  <si>
    <t>CYKY-J 3x2.5</t>
  </si>
  <si>
    <t>Pol28</t>
  </si>
  <si>
    <t>uzemnenie FeZn 10</t>
  </si>
  <si>
    <t>Pol29</t>
  </si>
  <si>
    <t>vyp. 1. napr. LEGRAND VALENA</t>
  </si>
  <si>
    <t>Pol30</t>
  </si>
  <si>
    <t>vyp. 6. napr. LEGRAND VALENA</t>
  </si>
  <si>
    <t>Pol31</t>
  </si>
  <si>
    <t>vyp. 1. IP66 napr. LEGRAND PLEXO</t>
  </si>
  <si>
    <t>Pol32</t>
  </si>
  <si>
    <t>vyp. 6. IP66 napr. LEGRAND PLEXO</t>
  </si>
  <si>
    <t>Pol33</t>
  </si>
  <si>
    <t>zásuvka, 250V~/16A /2P+E/ napr. LEGRAND VALENA</t>
  </si>
  <si>
    <t>Pol34</t>
  </si>
  <si>
    <t>Pohybový senzor</t>
  </si>
  <si>
    <t>Pol35</t>
  </si>
  <si>
    <t>Vonkajší LED refletor napr. PHILIPS TEMPO LED BVP120 LED80 IP65 80W</t>
  </si>
  <si>
    <t>Pol36</t>
  </si>
  <si>
    <t>LED svietidlo napr. TRILUX Onplana D09 OTA25 3000-830 ET01 ∅316</t>
  </si>
  <si>
    <t>Pol37</t>
  </si>
  <si>
    <t>LED svietidlo IP66 1200x20 napr. TRILUX OleveonF 12 B 4000-840</t>
  </si>
  <si>
    <t>Pol38</t>
  </si>
  <si>
    <t>Stropné LED svietidlo napr. TRILUX SNS RD5 MRVFL-19 20-840</t>
  </si>
  <si>
    <t>Pol39</t>
  </si>
  <si>
    <t>Rozvádzač R-H</t>
  </si>
  <si>
    <t>Pol40</t>
  </si>
  <si>
    <t>HR-Spojovacia svorka SS</t>
  </si>
  <si>
    <t>Pol41</t>
  </si>
  <si>
    <t>HR-Drôt AlMgSi d=8.00mm</t>
  </si>
  <si>
    <t>Pol42</t>
  </si>
  <si>
    <t>HR-Pozinkovaný pás FeZn 4x30</t>
  </si>
  <si>
    <t>Pol43</t>
  </si>
  <si>
    <t>HR-Zachytávacia tyč JP 15</t>
  </si>
  <si>
    <t>Pol44</t>
  </si>
  <si>
    <t>HR Dolný držiak zachytávacej tyče DJ4d</t>
  </si>
  <si>
    <t>Pol45</t>
  </si>
  <si>
    <t>HR-Podpera vedenia</t>
  </si>
  <si>
    <t>Pol46</t>
  </si>
  <si>
    <t>HR-Podpera vedenia do muriva PV02</t>
  </si>
  <si>
    <t>Pol47</t>
  </si>
  <si>
    <t>Podružný materiál montážny</t>
  </si>
  <si>
    <t>Pol15</t>
  </si>
  <si>
    <t>Inštalačné práce /hod.</t>
  </si>
  <si>
    <t>hod</t>
  </si>
  <si>
    <t>Pol48</t>
  </si>
  <si>
    <t>Revízie</t>
  </si>
  <si>
    <t>Pol49</t>
  </si>
  <si>
    <t>Vypracovanie plán skutočného vyhotovenia</t>
  </si>
  <si>
    <t>04 - SO 102 Prístrešok pre kontajnery</t>
  </si>
  <si>
    <t>131201101.S</t>
  </si>
  <si>
    <t>Výkop nezapaženej jamy v hornine 3, do 100 m3</t>
  </si>
  <si>
    <t>553329382</t>
  </si>
  <si>
    <t>131201109.S</t>
  </si>
  <si>
    <t>Hĺbenie nezapažených jám a zárezov. Príplatok za lepivosť horniny 3</t>
  </si>
  <si>
    <t>-1314863612</t>
  </si>
  <si>
    <t>1536567893</t>
  </si>
  <si>
    <t>306109710</t>
  </si>
  <si>
    <t>1639353184</t>
  </si>
  <si>
    <t>-131501502</t>
  </si>
  <si>
    <t>275313612.S</t>
  </si>
  <si>
    <t>Betón základových pätiek, prostý tr. C 20/25</t>
  </si>
  <si>
    <t>-1680232432</t>
  </si>
  <si>
    <t>1731287715</t>
  </si>
  <si>
    <t>712008471</t>
  </si>
  <si>
    <t>409054052</t>
  </si>
  <si>
    <t>-1032474083</t>
  </si>
  <si>
    <t>767392112.S</t>
  </si>
  <si>
    <t>Montáž krytiny striech plechom tvarovaným skrutkovaním</t>
  </si>
  <si>
    <t>-891018235</t>
  </si>
  <si>
    <t>138310005300</t>
  </si>
  <si>
    <t>Plech trapézový pozinkovaný T 50 1085x50 mm hr. 0,88 mm, vr. povrch. úpravy</t>
  </si>
  <si>
    <t>1525039373</t>
  </si>
  <si>
    <t>767995103.SR</t>
  </si>
  <si>
    <t>Montáž a dodávka ostatných atypických kovových stavebných doplnkových konštrukcií - OK prístrešku, vr. povrch. úpravy</t>
  </si>
  <si>
    <t>kg</t>
  </si>
  <si>
    <t>1033333301</t>
  </si>
  <si>
    <t>998767101.S</t>
  </si>
  <si>
    <t>550540232</t>
  </si>
  <si>
    <t>05 - SO 201 Oplotenie</t>
  </si>
  <si>
    <t>131211101.S</t>
  </si>
  <si>
    <t xml:space="preserve">Hĺbenie jám v  hornine tr.3 súdržných - ručným náradím</t>
  </si>
  <si>
    <t>337124622</t>
  </si>
  <si>
    <t>131211119.S</t>
  </si>
  <si>
    <t>Príplatok za lepivosť pri hĺbení jám ručným náradím v hornine tr. 3</t>
  </si>
  <si>
    <t>-759577881</t>
  </si>
  <si>
    <t>1253101631</t>
  </si>
  <si>
    <t>167101100.S</t>
  </si>
  <si>
    <t>Nakladanie výkopku tr.1-4 ručne</t>
  </si>
  <si>
    <t>-2096804354</t>
  </si>
  <si>
    <t>343077889</t>
  </si>
  <si>
    <t>354810738</t>
  </si>
  <si>
    <t>385221332</t>
  </si>
  <si>
    <t>274313611.S</t>
  </si>
  <si>
    <t>Betón základových pásov, prostý tr. C 16/20</t>
  </si>
  <si>
    <t>1370102504</t>
  </si>
  <si>
    <t>275313611.S</t>
  </si>
  <si>
    <t>Betón základových pätiek, prostý tr. C 16/20</t>
  </si>
  <si>
    <t>1902008608</t>
  </si>
  <si>
    <t>767914150.S</t>
  </si>
  <si>
    <t>Montáž oplotenia panelového z pletiva na stĺpiky výšky do 2,2 m</t>
  </si>
  <si>
    <t>-1682049393</t>
  </si>
  <si>
    <t>553510025200.S</t>
  </si>
  <si>
    <t>Panel pre panelový plotový systém, veľkosť oka 200x50 mm, vxl 2,2x2,48 m, poplastovaný na pozinkovanej oceli</t>
  </si>
  <si>
    <t>-352865436</t>
  </si>
  <si>
    <t>767916720.S</t>
  </si>
  <si>
    <t>Osadenie stĺpika pre pletivové panelové ploty, s výškou nad 2 m na oceľovú platňu</t>
  </si>
  <si>
    <t>1756509389</t>
  </si>
  <si>
    <t>553510029900.S</t>
  </si>
  <si>
    <t>Stĺpik, výška 2,2 m, poplastovaný na pozinkovanej oceli, pre panelový plotový systém</t>
  </si>
  <si>
    <t>105993526</t>
  </si>
  <si>
    <t>553510031000.S</t>
  </si>
  <si>
    <t>Platňa pre stĺpik nasadzovacia na priskrutkovanie 138x126x5 mm - 3 otvory, pre panelový plotový systém</t>
  </si>
  <si>
    <t>-538415788</t>
  </si>
  <si>
    <t>767920270.S</t>
  </si>
  <si>
    <t>Montáž vrát a vrátok k oploteniu osadzovaných na stĺpiky oceľové, s plochou jednotlivo nad 15 m2</t>
  </si>
  <si>
    <t>1401663920</t>
  </si>
  <si>
    <t>553510013900.SR</t>
  </si>
  <si>
    <t>Posuvná brána , šírka prejazdu 6,0 m, výška 2,0 m s eletkrickým pohonom - komplet</t>
  </si>
  <si>
    <t>131880415</t>
  </si>
  <si>
    <t>-1064020673</t>
  </si>
  <si>
    <t>06 - SO 301 Požiarna studňa a areálový vodovod</t>
  </si>
  <si>
    <t xml:space="preserve">    D3 - Studňa a areálové rozvody vody</t>
  </si>
  <si>
    <t>Studňa a areálové rozvody vody</t>
  </si>
  <si>
    <t>286130041900.S</t>
  </si>
  <si>
    <t>HDPE rúra D 32 x 3,0 mm – PN16 - DN25</t>
  </si>
  <si>
    <t>1373517439</t>
  </si>
  <si>
    <t>286130041900.S.1</t>
  </si>
  <si>
    <t>HDPE rúra D 50 x 4,2 mm – PN16 - DN40</t>
  </si>
  <si>
    <t>547479085</t>
  </si>
  <si>
    <t>286130067300</t>
  </si>
  <si>
    <t>Oceľová chránička pre vodovod v základoch DN50</t>
  </si>
  <si>
    <t>-1449724222</t>
  </si>
  <si>
    <t>142150000700.S</t>
  </si>
  <si>
    <t>Nerezové potrubie DN100 ukončené rýchlospojkou pre napojenie hasiacej techniky</t>
  </si>
  <si>
    <t>-2023638673</t>
  </si>
  <si>
    <t>594300000101</t>
  </si>
  <si>
    <t>Betónová armatúrna šachta so vstupným komínom a s poklopom - vnút. rozmery: 1,3x1,3x1,8m, vonk. rozmery: 1,5x1,5x2,0m</t>
  </si>
  <si>
    <t>-1085116792</t>
  </si>
  <si>
    <t>592240000500.S</t>
  </si>
  <si>
    <t>Vŕtaná studňa DN500 hĺbka max.6,5m</t>
  </si>
  <si>
    <t>-1600528364</t>
  </si>
  <si>
    <t>426810037600.S</t>
  </si>
  <si>
    <t>Ponorné čerpadlo Grundfos SQ7-40 + kompletná sada s reguláciou pre udržiavanie konštantného tlaku</t>
  </si>
  <si>
    <t>-211416819</t>
  </si>
  <si>
    <t>484620000300.S</t>
  </si>
  <si>
    <t>Expanzná nádoba Intervarem 24L</t>
  </si>
  <si>
    <t>78783424</t>
  </si>
  <si>
    <t>551110029002</t>
  </si>
  <si>
    <t>Ventil uzatvarací priamy DN 50</t>
  </si>
  <si>
    <t>194234725</t>
  </si>
  <si>
    <t>551110029003</t>
  </si>
  <si>
    <t xml:space="preserve">Ventil uzatvarací priamy DN 50 s obočkou pre rozvod požiarnej vody </t>
  </si>
  <si>
    <t>-1249826277</t>
  </si>
  <si>
    <t>388240000900</t>
  </si>
  <si>
    <t>Vodomer Sensus L260 G6/4 Q3_6,3 R80 PB, 10 m3/h</t>
  </si>
  <si>
    <t>-1964291209</t>
  </si>
  <si>
    <t>436320005100</t>
  </si>
  <si>
    <t>Mechanický filter mosadzný DN50 PN16 - sito 100 mikrónov Ivar FIV.08412</t>
  </si>
  <si>
    <t>-120055300</t>
  </si>
  <si>
    <t>551190004900</t>
  </si>
  <si>
    <t>Spätná klapka mosadzná DN50 PN16 Ivar FIV.08030</t>
  </si>
  <si>
    <t>-1001751930</t>
  </si>
  <si>
    <t>286710043301</t>
  </si>
  <si>
    <t xml:space="preserve">Pomocný materiál (Vsuvky, redukcie, tvarovky) podľa potreby </t>
  </si>
  <si>
    <t>672512209</t>
  </si>
  <si>
    <t>127101401</t>
  </si>
  <si>
    <t>Výkop ryhy hĺbky do 5m do 1000 m3 hornina 1-4</t>
  </si>
  <si>
    <t>454960741</t>
  </si>
  <si>
    <t>131211119</t>
  </si>
  <si>
    <t>1561348056</t>
  </si>
  <si>
    <t>174101002</t>
  </si>
  <si>
    <t>Späty zásyp rýh a jám vykopanou zeminou objemu nad 100 do 1000 m3</t>
  </si>
  <si>
    <t>-1530542429</t>
  </si>
  <si>
    <t>230011037</t>
  </si>
  <si>
    <t>Montáž potrubia a zariadení</t>
  </si>
  <si>
    <t>1224574751</t>
  </si>
  <si>
    <t>07 - SO 401 Žumpa a splašková kanalizácia</t>
  </si>
  <si>
    <t xml:space="preserve">    D3 - Žumpa a splašková kanalizácia</t>
  </si>
  <si>
    <t>Žumpa a splašková kanalizácia</t>
  </si>
  <si>
    <t>286140051903</t>
  </si>
  <si>
    <t xml:space="preserve">Rúra HT-PP hladký kanalizačný systém DN 160x4,0, dĺ. 1 m, </t>
  </si>
  <si>
    <t>-29545979</t>
  </si>
  <si>
    <t>Koleno 45° - DN 150</t>
  </si>
  <si>
    <t>1242871190</t>
  </si>
  <si>
    <t>286610003800</t>
  </si>
  <si>
    <t>Revízna šachta DN 500</t>
  </si>
  <si>
    <t>1013112548</t>
  </si>
  <si>
    <t>-1858566745</t>
  </si>
  <si>
    <t>1574177259</t>
  </si>
  <si>
    <t>275408124</t>
  </si>
  <si>
    <t>286610048800</t>
  </si>
  <si>
    <t>Žumpa ŽB objem 12000l</t>
  </si>
  <si>
    <t>330086663</t>
  </si>
  <si>
    <t>894811008.S</t>
  </si>
  <si>
    <t>Osadenie žumpy pre objem 12000 l</t>
  </si>
  <si>
    <t>-1382347630</t>
  </si>
  <si>
    <t>Montáž potrubia / šácht kanalizácie</t>
  </si>
  <si>
    <t>1726683638</t>
  </si>
  <si>
    <t>08 - SO 402 Areálová dažďová kanalizácia</t>
  </si>
  <si>
    <t xml:space="preserve">    D3 - Areálová dažďová kanalizácia</t>
  </si>
  <si>
    <t>Areálová dažďová kanalizácia</t>
  </si>
  <si>
    <t>286120013400.S</t>
  </si>
  <si>
    <t>Kanalizačné potrubie z PVC DN300 SN8</t>
  </si>
  <si>
    <t>-328795477</t>
  </si>
  <si>
    <t>286120013000.S</t>
  </si>
  <si>
    <t>Kanalizačné potrubie z PVC DN250 SN8</t>
  </si>
  <si>
    <t>-1954195328</t>
  </si>
  <si>
    <t>286120012600.S</t>
  </si>
  <si>
    <t>Kanalizačné potrubie z PVC DN200 SN8</t>
  </si>
  <si>
    <t>1538052208</t>
  </si>
  <si>
    <t>286120012200.6</t>
  </si>
  <si>
    <t>Kanalizačné tvarovky (kolená, redukcie, odbočky, atď.)</t>
  </si>
  <si>
    <t>-802237023</t>
  </si>
  <si>
    <t>Revízna kanalizačná šachta PVC - DN400 s poklopom tr. D400</t>
  </si>
  <si>
    <t>1007370408</t>
  </si>
  <si>
    <t>592240001300.S</t>
  </si>
  <si>
    <t xml:space="preserve">Revízna kanalizačná šachta  - DN400 s poklopom DN400 tr. D400 - DŠ</t>
  </si>
  <si>
    <t>2000892138</t>
  </si>
  <si>
    <t>592240001310.S</t>
  </si>
  <si>
    <t xml:space="preserve">Revízna kanalizačná šachta  - DN1000 s poklopom DN600 tr. D400 - ZŠ</t>
  </si>
  <si>
    <t>-246337624</t>
  </si>
  <si>
    <t>592240001305.S</t>
  </si>
  <si>
    <t xml:space="preserve">Filtračná kanalizačná šachta  - DN1000 s poklopom DN600 tr. D400 - FŠ</t>
  </si>
  <si>
    <t>518566987</t>
  </si>
  <si>
    <t>286630038000</t>
  </si>
  <si>
    <t>Betónový uličný vpust D450 s liatinovou mrežou D400 a s košom</t>
  </si>
  <si>
    <t>902730464</t>
  </si>
  <si>
    <t>592230000900.S</t>
  </si>
  <si>
    <t>Líniový uličný žľab š = 300mm, dl=5500, s krycím roštom tr. zaťaženia D400 - Aco Multiline</t>
  </si>
  <si>
    <t>1611053866</t>
  </si>
  <si>
    <t>594320005200</t>
  </si>
  <si>
    <t>Odlučovač ropných látok - prietok 50l/s, 0,1mg/l NEL</t>
  </si>
  <si>
    <t>-269108542</t>
  </si>
  <si>
    <t>286650000600</t>
  </si>
  <si>
    <t>Vsakovacie bloky Pureco xbox - 600x600x600mm</t>
  </si>
  <si>
    <t>1342809443</t>
  </si>
  <si>
    <t>429720001300</t>
  </si>
  <si>
    <t>Vetracia hlavica DN200</t>
  </si>
  <si>
    <t>817931708</t>
  </si>
  <si>
    <t>693110004500.S</t>
  </si>
  <si>
    <t>Netkaná geotextília 300g/m2</t>
  </si>
  <si>
    <t>-946983098</t>
  </si>
  <si>
    <t>171746462</t>
  </si>
  <si>
    <t>-456081942</t>
  </si>
  <si>
    <t>-1460905975</t>
  </si>
  <si>
    <t>159100696</t>
  </si>
  <si>
    <t>386921022.S</t>
  </si>
  <si>
    <t xml:space="preserve">Montáž odlučovača ropných látok </t>
  </si>
  <si>
    <t>564616001</t>
  </si>
  <si>
    <t>09 - SO 801 NN prípojka</t>
  </si>
  <si>
    <t>Pol18</t>
  </si>
  <si>
    <t>NN kábel NAYY-J 4x16mm2</t>
  </si>
  <si>
    <t>Pol19</t>
  </si>
  <si>
    <t>Rozvádzač RE</t>
  </si>
  <si>
    <t>Pol20</t>
  </si>
  <si>
    <t>ochranná trubka PE FXKVS 50</t>
  </si>
  <si>
    <t>Pol21</t>
  </si>
  <si>
    <t>pozinkovaný ocelový pás FeZn 30/4mm</t>
  </si>
  <si>
    <t>Pol8</t>
  </si>
  <si>
    <t>Hĺbenie káblovej ryhy 50 cm širokej a 100 cm hlbokej, v zemine triedy 4</t>
  </si>
  <si>
    <t>Pol9</t>
  </si>
  <si>
    <t>Zriadenie káblového lôžka z preosiatej zeminy v ryhe šírky do 65 cm, hrúbky vrstvy 5 cm</t>
  </si>
  <si>
    <t>Pol10</t>
  </si>
  <si>
    <t>Rozvinutie a uloženie výstražnej fólie z PVC do ryhy, šírka 33 cm</t>
  </si>
  <si>
    <t>Pol11</t>
  </si>
  <si>
    <t>Fólia červená v m</t>
  </si>
  <si>
    <t>Pol12</t>
  </si>
  <si>
    <t>Ručný zásyp nezap. káblovej ryhy bez zhutn. zeminy, 50 cm širokej, 100 cm hlbokej v zemine tr. 4</t>
  </si>
  <si>
    <t>Pol13</t>
  </si>
  <si>
    <t>Proviz. úprava terénu v zemine tr. 4, aby nerovnosti terénu neboli väčšie ako 2 cm od vodor.hladiny</t>
  </si>
  <si>
    <t>Pol22</t>
  </si>
  <si>
    <t>Pol23</t>
  </si>
  <si>
    <t>Pol24.1</t>
  </si>
  <si>
    <t>Inštalačné práce/hod.</t>
  </si>
  <si>
    <t>hod.</t>
  </si>
  <si>
    <t>1936811830</t>
  </si>
  <si>
    <t>Pol24</t>
  </si>
  <si>
    <t>10 - SO 802 Areálové osvetlenie</t>
  </si>
  <si>
    <t>Pol1</t>
  </si>
  <si>
    <t>CYKY-J 3x4</t>
  </si>
  <si>
    <t>Pol2</t>
  </si>
  <si>
    <t>Pol3</t>
  </si>
  <si>
    <t>Svietidlo ISKRA LED Alfa 24W, 4000K, optika SP</t>
  </si>
  <si>
    <t>Pol4</t>
  </si>
  <si>
    <t>Stlp VO SAL-4/B60 inox</t>
  </si>
  <si>
    <t>Pol5</t>
  </si>
  <si>
    <t>Bet. Základ B-50 komplet</t>
  </si>
  <si>
    <t>Pol6</t>
  </si>
  <si>
    <t>Stož. Svorkovnica TB-1+poistka</t>
  </si>
  <si>
    <t>Pol7</t>
  </si>
  <si>
    <t>chránička FXP16</t>
  </si>
  <si>
    <t>Pol14</t>
  </si>
  <si>
    <t>Pol16</t>
  </si>
  <si>
    <t>Pol17</t>
  </si>
  <si>
    <t>11 - PS 01 Mostová váha</t>
  </si>
  <si>
    <t>M - Práce a dodávky M</t>
  </si>
  <si>
    <t xml:space="preserve">    33-M - Montáže dopravných zariadení, skladových zariadení a váh</t>
  </si>
  <si>
    <t>1414609650</t>
  </si>
  <si>
    <t>-1579963947</t>
  </si>
  <si>
    <t>1320037523</t>
  </si>
  <si>
    <t>1234618974</t>
  </si>
  <si>
    <t>105375942</t>
  </si>
  <si>
    <t>175101201.S</t>
  </si>
  <si>
    <t>Obsyp objektov sypaninou z vhodných hornín 1 až 4 bez prehodenia sypaniny</t>
  </si>
  <si>
    <t>1400771693</t>
  </si>
  <si>
    <t>583310004200.S</t>
  </si>
  <si>
    <t>Kamenivo ťažené hrubé drvené frakcia 0-63 mm</t>
  </si>
  <si>
    <t>967284952</t>
  </si>
  <si>
    <t>1763427734</t>
  </si>
  <si>
    <t>-1764353058</t>
  </si>
  <si>
    <t>273313521.S</t>
  </si>
  <si>
    <t>Betón základových dosiek, prostý tr. C 12/15 - podkladný</t>
  </si>
  <si>
    <t>122020934</t>
  </si>
  <si>
    <t>273321411.S</t>
  </si>
  <si>
    <t>Betón základových dosiek, železový (bez výstuže), tr. C 25/30</t>
  </si>
  <si>
    <t>-1977923432</t>
  </si>
  <si>
    <t>968630531</t>
  </si>
  <si>
    <t>2038957637</t>
  </si>
  <si>
    <t>273361821.S</t>
  </si>
  <si>
    <t>Výstuž základových dosiek z ocele B500 (10505)</t>
  </si>
  <si>
    <t>1048612259</t>
  </si>
  <si>
    <t>998012021.S</t>
  </si>
  <si>
    <t>Presun hmôt pre budovy (801, 803, 812), zvislá konštr. monolit. betónová výšky do 6 m</t>
  </si>
  <si>
    <t>-395052692</t>
  </si>
  <si>
    <t>Práce a dodávky M</t>
  </si>
  <si>
    <t>33-M</t>
  </si>
  <si>
    <t>Montáže dopravných zariadení, skladových zariadení a váh</t>
  </si>
  <si>
    <t>330090024.S</t>
  </si>
  <si>
    <t>Mostová váha 40 t/8.0 x 3.0 m - komplet , viď. PD</t>
  </si>
  <si>
    <t>1813759157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</si>
</sst>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4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4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21" fillId="2" borderId="23" xfId="0" applyFont="1" applyFill="1" applyBorder="1" applyAlignment="1" applyProtection="1">
      <alignment horizontal="left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styles" Target="styles.xml" /><Relationship Id="rId16" Type="http://schemas.openxmlformats.org/officeDocument/2006/relationships/theme" Target="theme/theme1.xml" /><Relationship Id="rId17" Type="http://schemas.openxmlformats.org/officeDocument/2006/relationships/calcChain" Target="calcChain.xml" /><Relationship Id="rId1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29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4.4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34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35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ROUND(AG110,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36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37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38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39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40</v>
      </c>
      <c r="E32" s="46"/>
      <c r="F32" s="47" t="s">
        <v>41</v>
      </c>
      <c r="G32" s="46"/>
      <c r="H32" s="46"/>
      <c r="I32" s="46"/>
      <c r="J32" s="46"/>
      <c r="K32" s="46"/>
      <c r="L32" s="48">
        <v>0.20000000000000001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>
        <f>ROUND(AZ94 + SUM(CD110:CD114),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0">
        <f>ROUND(AV94 + SUM(BY110:BY114), 2)</f>
        <v>0</v>
      </c>
      <c r="AL32" s="49"/>
      <c r="AM32" s="49"/>
      <c r="AN32" s="49"/>
      <c r="AO32" s="49"/>
      <c r="AP32" s="49"/>
      <c r="AQ32" s="49"/>
      <c r="AR32" s="51"/>
      <c r="AS32" s="52"/>
      <c r="AT32" s="52"/>
      <c r="AU32" s="52"/>
      <c r="AV32" s="52"/>
      <c r="AW32" s="52"/>
      <c r="AX32" s="52"/>
      <c r="AY32" s="52"/>
      <c r="AZ32" s="52"/>
      <c r="BE32" s="53"/>
    </row>
    <row r="33" s="3" customFormat="1" ht="14.4" customHeight="1">
      <c r="A33" s="3"/>
      <c r="B33" s="45"/>
      <c r="C33" s="46"/>
      <c r="D33" s="46"/>
      <c r="E33" s="46"/>
      <c r="F33" s="47" t="s">
        <v>42</v>
      </c>
      <c r="G33" s="46"/>
      <c r="H33" s="46"/>
      <c r="I33" s="46"/>
      <c r="J33" s="46"/>
      <c r="K33" s="46"/>
      <c r="L33" s="48">
        <v>0.20000000000000001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ROUND(BA94 + SUM(CE110:CE114),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f>ROUND(AW94 + SUM(BZ110:BZ114), 2)</f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E33" s="53"/>
    </row>
    <row r="34" hidden="1" s="3" customFormat="1" ht="14.4" customHeight="1">
      <c r="A34" s="3"/>
      <c r="B34" s="45"/>
      <c r="C34" s="46"/>
      <c r="D34" s="46"/>
      <c r="E34" s="46"/>
      <c r="F34" s="29" t="s">
        <v>43</v>
      </c>
      <c r="G34" s="46"/>
      <c r="H34" s="46"/>
      <c r="I34" s="46"/>
      <c r="J34" s="46"/>
      <c r="K34" s="46"/>
      <c r="L34" s="54">
        <v>0.20000000000000001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55">
        <f>ROUND(BB94 + SUM(CF110:CF114),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55">
        <v>0</v>
      </c>
      <c r="AL34" s="46"/>
      <c r="AM34" s="46"/>
      <c r="AN34" s="46"/>
      <c r="AO34" s="46"/>
      <c r="AP34" s="46"/>
      <c r="AQ34" s="46"/>
      <c r="AR34" s="56"/>
      <c r="BE34" s="53"/>
    </row>
    <row r="35" hidden="1" s="3" customFormat="1" ht="14.4" customHeight="1">
      <c r="A35" s="3"/>
      <c r="B35" s="45"/>
      <c r="C35" s="46"/>
      <c r="D35" s="46"/>
      <c r="E35" s="46"/>
      <c r="F35" s="29" t="s">
        <v>44</v>
      </c>
      <c r="G35" s="46"/>
      <c r="H35" s="46"/>
      <c r="I35" s="46"/>
      <c r="J35" s="46"/>
      <c r="K35" s="46"/>
      <c r="L35" s="54">
        <v>0.20000000000000001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55">
        <f>ROUND(BC94 + SUM(CG110:CG114),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55">
        <v>0</v>
      </c>
      <c r="AL35" s="46"/>
      <c r="AM35" s="46"/>
      <c r="AN35" s="46"/>
      <c r="AO35" s="46"/>
      <c r="AP35" s="46"/>
      <c r="AQ35" s="46"/>
      <c r="AR35" s="56"/>
      <c r="BE35" s="3"/>
    </row>
    <row r="36" hidden="1" s="3" customFormat="1" ht="14.4" customHeight="1">
      <c r="A36" s="3"/>
      <c r="B36" s="45"/>
      <c r="C36" s="46"/>
      <c r="D36" s="46"/>
      <c r="E36" s="46"/>
      <c r="F36" s="47" t="s">
        <v>45</v>
      </c>
      <c r="G36" s="46"/>
      <c r="H36" s="46"/>
      <c r="I36" s="46"/>
      <c r="J36" s="46"/>
      <c r="K36" s="46"/>
      <c r="L36" s="48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>
        <f>ROUND(BD94 + SUM(CH110:CH114),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>
        <v>0</v>
      </c>
      <c r="AL36" s="49"/>
      <c r="AM36" s="49"/>
      <c r="AN36" s="49"/>
      <c r="AO36" s="49"/>
      <c r="AP36" s="49"/>
      <c r="AQ36" s="49"/>
      <c r="AR36" s="51"/>
      <c r="AS36" s="52"/>
      <c r="AT36" s="52"/>
      <c r="AU36" s="52"/>
      <c r="AV36" s="52"/>
      <c r="AW36" s="52"/>
      <c r="AX36" s="52"/>
      <c r="AY36" s="52"/>
      <c r="AZ36" s="52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7"/>
      <c r="D38" s="58" t="s">
        <v>46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 t="s">
        <v>47</v>
      </c>
      <c r="U38" s="59"/>
      <c r="V38" s="59"/>
      <c r="W38" s="59"/>
      <c r="X38" s="61" t="s">
        <v>48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62">
        <f>SUM(AK29:AK36)</f>
        <v>0</v>
      </c>
      <c r="AL38" s="59"/>
      <c r="AM38" s="59"/>
      <c r="AN38" s="59"/>
      <c r="AO38" s="63"/>
      <c r="AP38" s="57"/>
      <c r="AQ38" s="57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4"/>
      <c r="C49" s="65"/>
      <c r="D49" s="66" t="s">
        <v>49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50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9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9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9" t="s">
        <v>51</v>
      </c>
      <c r="AI60" s="42"/>
      <c r="AJ60" s="42"/>
      <c r="AK60" s="42"/>
      <c r="AL60" s="42"/>
      <c r="AM60" s="69" t="s">
        <v>52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6" t="s">
        <v>53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54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9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9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9" t="s">
        <v>51</v>
      </c>
      <c r="AI75" s="42"/>
      <c r="AJ75" s="42"/>
      <c r="AK75" s="42"/>
      <c r="AL75" s="42"/>
      <c r="AM75" s="69" t="s">
        <v>52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0"/>
      <c r="BE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0"/>
      <c r="BE81" s="37"/>
    </row>
    <row r="82" s="2" customFormat="1" ht="24.96" customHeight="1">
      <c r="A82" s="37"/>
      <c r="B82" s="38"/>
      <c r="C82" s="20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75"/>
      <c r="C84" s="29" t="s">
        <v>11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2022-037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E84" s="4"/>
    </row>
    <row r="85" s="5" customFormat="1" ht="36.96" customHeight="1">
      <c r="A85" s="5"/>
      <c r="B85" s="78"/>
      <c r="C85" s="79" t="s">
        <v>14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Zberný dvor Hviezdoslavov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18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>Hviezdoslavov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20</v>
      </c>
      <c r="AJ87" s="39"/>
      <c r="AK87" s="39"/>
      <c r="AL87" s="39"/>
      <c r="AM87" s="84" t="str">
        <f>IF(AN8= "","",AN8)</f>
        <v>14. 8. 2022</v>
      </c>
      <c r="AN87" s="84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26.4" customHeight="1">
      <c r="A89" s="37"/>
      <c r="B89" s="38"/>
      <c r="C89" s="29" t="s">
        <v>22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>Obec Hviezdoslavov, č.8, 930 41 Hviezdoslavov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28</v>
      </c>
      <c r="AJ89" s="39"/>
      <c r="AK89" s="39"/>
      <c r="AL89" s="39"/>
      <c r="AM89" s="85" t="str">
        <f>IF(E17="","",E17)</f>
        <v>Ing.L. Chatrnúch - VISIA, Sládkovičova 2052/50, SA</v>
      </c>
      <c r="AN89" s="76"/>
      <c r="AO89" s="76"/>
      <c r="AP89" s="76"/>
      <c r="AQ89" s="39"/>
      <c r="AR89" s="40"/>
      <c r="AS89" s="86" t="s">
        <v>56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9"/>
      <c r="BE89" s="37"/>
    </row>
    <row r="90" s="2" customFormat="1" ht="15.6" customHeight="1">
      <c r="A90" s="37"/>
      <c r="B90" s="38"/>
      <c r="C90" s="29" t="s">
        <v>26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31</v>
      </c>
      <c r="AJ90" s="39"/>
      <c r="AK90" s="39"/>
      <c r="AL90" s="39"/>
      <c r="AM90" s="85" t="str">
        <f>IF(E20="","",E20)</f>
        <v xml:space="preserve"> </v>
      </c>
      <c r="AN90" s="76"/>
      <c r="AO90" s="76"/>
      <c r="AP90" s="76"/>
      <c r="AQ90" s="39"/>
      <c r="AR90" s="40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3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7"/>
      <c r="BE91" s="37"/>
    </row>
    <row r="92" s="2" customFormat="1" ht="29.28" customHeight="1">
      <c r="A92" s="37"/>
      <c r="B92" s="38"/>
      <c r="C92" s="98" t="s">
        <v>57</v>
      </c>
      <c r="D92" s="99"/>
      <c r="E92" s="99"/>
      <c r="F92" s="99"/>
      <c r="G92" s="99"/>
      <c r="H92" s="100"/>
      <c r="I92" s="101" t="s">
        <v>58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59</v>
      </c>
      <c r="AH92" s="99"/>
      <c r="AI92" s="99"/>
      <c r="AJ92" s="99"/>
      <c r="AK92" s="99"/>
      <c r="AL92" s="99"/>
      <c r="AM92" s="99"/>
      <c r="AN92" s="101" t="s">
        <v>60</v>
      </c>
      <c r="AO92" s="99"/>
      <c r="AP92" s="103"/>
      <c r="AQ92" s="104" t="s">
        <v>61</v>
      </c>
      <c r="AR92" s="40"/>
      <c r="AS92" s="105" t="s">
        <v>62</v>
      </c>
      <c r="AT92" s="106" t="s">
        <v>63</v>
      </c>
      <c r="AU92" s="106" t="s">
        <v>64</v>
      </c>
      <c r="AV92" s="106" t="s">
        <v>65</v>
      </c>
      <c r="AW92" s="106" t="s">
        <v>66</v>
      </c>
      <c r="AX92" s="106" t="s">
        <v>67</v>
      </c>
      <c r="AY92" s="106" t="s">
        <v>68</v>
      </c>
      <c r="AZ92" s="106" t="s">
        <v>69</v>
      </c>
      <c r="BA92" s="106" t="s">
        <v>70</v>
      </c>
      <c r="BB92" s="106" t="s">
        <v>71</v>
      </c>
      <c r="BC92" s="106" t="s">
        <v>72</v>
      </c>
      <c r="BD92" s="107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10"/>
      <c r="BE93" s="37"/>
    </row>
    <row r="94" s="6" customFormat="1" ht="32.4" customHeight="1">
      <c r="A94" s="6"/>
      <c r="B94" s="111"/>
      <c r="C94" s="112" t="s">
        <v>74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ROUND(AG95+AG96+AG97+SUM(AG101:AG108),2)</f>
        <v>0</v>
      </c>
      <c r="AH94" s="114"/>
      <c r="AI94" s="114"/>
      <c r="AJ94" s="114"/>
      <c r="AK94" s="114"/>
      <c r="AL94" s="114"/>
      <c r="AM94" s="114"/>
      <c r="AN94" s="115">
        <f>SUM(AG94,AT94)</f>
        <v>0</v>
      </c>
      <c r="AO94" s="115"/>
      <c r="AP94" s="115"/>
      <c r="AQ94" s="116" t="s">
        <v>1</v>
      </c>
      <c r="AR94" s="117"/>
      <c r="AS94" s="118">
        <f>ROUND(AS95+AS96+AS97+SUM(AS101:AS108),2)</f>
        <v>0</v>
      </c>
      <c r="AT94" s="119">
        <f>ROUND(SUM(AV94:AW94),2)</f>
        <v>0</v>
      </c>
      <c r="AU94" s="120">
        <f>ROUND(AU95+AU96+AU97+SUM(AU101:AU108),5)</f>
        <v>0</v>
      </c>
      <c r="AV94" s="119">
        <f>ROUND(AZ94*L32,2)</f>
        <v>0</v>
      </c>
      <c r="AW94" s="119">
        <f>ROUND(BA94*L33,2)</f>
        <v>0</v>
      </c>
      <c r="AX94" s="119">
        <f>ROUND(BB94*L32,2)</f>
        <v>0</v>
      </c>
      <c r="AY94" s="119">
        <f>ROUND(BC94*L33,2)</f>
        <v>0</v>
      </c>
      <c r="AZ94" s="119">
        <f>ROUND(AZ95+AZ96+AZ97+SUM(AZ101:AZ108),2)</f>
        <v>0</v>
      </c>
      <c r="BA94" s="119">
        <f>ROUND(BA95+BA96+BA97+SUM(BA101:BA108),2)</f>
        <v>0</v>
      </c>
      <c r="BB94" s="119">
        <f>ROUND(BB95+BB96+BB97+SUM(BB101:BB108),2)</f>
        <v>0</v>
      </c>
      <c r="BC94" s="119">
        <f>ROUND(BC95+BC96+BC97+SUM(BC101:BC108),2)</f>
        <v>0</v>
      </c>
      <c r="BD94" s="121">
        <f>ROUND(BD95+BD96+BD97+SUM(BD101:BD108),2)</f>
        <v>0</v>
      </c>
      <c r="BE94" s="6"/>
      <c r="BS94" s="122" t="s">
        <v>75</v>
      </c>
      <c r="BT94" s="122" t="s">
        <v>76</v>
      </c>
      <c r="BU94" s="123" t="s">
        <v>77</v>
      </c>
      <c r="BV94" s="122" t="s">
        <v>78</v>
      </c>
      <c r="BW94" s="122" t="s">
        <v>5</v>
      </c>
      <c r="BX94" s="122" t="s">
        <v>79</v>
      </c>
      <c r="CL94" s="122" t="s">
        <v>1</v>
      </c>
    </row>
    <row r="95" s="7" customFormat="1" ht="14.4" customHeight="1">
      <c r="A95" s="124" t="s">
        <v>80</v>
      </c>
      <c r="B95" s="125"/>
      <c r="C95" s="126"/>
      <c r="D95" s="127" t="s">
        <v>81</v>
      </c>
      <c r="E95" s="127"/>
      <c r="F95" s="127"/>
      <c r="G95" s="127"/>
      <c r="H95" s="127"/>
      <c r="I95" s="128"/>
      <c r="J95" s="127" t="s">
        <v>82</v>
      </c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9">
        <f>'01 - SO 001 Spevnené plochy'!J30</f>
        <v>0</v>
      </c>
      <c r="AH95" s="128"/>
      <c r="AI95" s="128"/>
      <c r="AJ95" s="128"/>
      <c r="AK95" s="128"/>
      <c r="AL95" s="128"/>
      <c r="AM95" s="128"/>
      <c r="AN95" s="129">
        <f>SUM(AG95,AT95)</f>
        <v>0</v>
      </c>
      <c r="AO95" s="128"/>
      <c r="AP95" s="128"/>
      <c r="AQ95" s="130" t="s">
        <v>83</v>
      </c>
      <c r="AR95" s="131"/>
      <c r="AS95" s="132">
        <v>0</v>
      </c>
      <c r="AT95" s="133">
        <f>ROUND(SUM(AV95:AW95),2)</f>
        <v>0</v>
      </c>
      <c r="AU95" s="134">
        <f>'01 - SO 001 Spevnené plochy'!P122</f>
        <v>0</v>
      </c>
      <c r="AV95" s="133">
        <f>'01 - SO 001 Spevnené plochy'!J33</f>
        <v>0</v>
      </c>
      <c r="AW95" s="133">
        <f>'01 - SO 001 Spevnené plochy'!J34</f>
        <v>0</v>
      </c>
      <c r="AX95" s="133">
        <f>'01 - SO 001 Spevnené plochy'!J35</f>
        <v>0</v>
      </c>
      <c r="AY95" s="133">
        <f>'01 - SO 001 Spevnené plochy'!J36</f>
        <v>0</v>
      </c>
      <c r="AZ95" s="133">
        <f>'01 - SO 001 Spevnené plochy'!F33</f>
        <v>0</v>
      </c>
      <c r="BA95" s="133">
        <f>'01 - SO 001 Spevnené plochy'!F34</f>
        <v>0</v>
      </c>
      <c r="BB95" s="133">
        <f>'01 - SO 001 Spevnené plochy'!F35</f>
        <v>0</v>
      </c>
      <c r="BC95" s="133">
        <f>'01 - SO 001 Spevnené plochy'!F36</f>
        <v>0</v>
      </c>
      <c r="BD95" s="135">
        <f>'01 - SO 001 Spevnené plochy'!F37</f>
        <v>0</v>
      </c>
      <c r="BE95" s="7"/>
      <c r="BT95" s="136" t="s">
        <v>84</v>
      </c>
      <c r="BV95" s="136" t="s">
        <v>78</v>
      </c>
      <c r="BW95" s="136" t="s">
        <v>85</v>
      </c>
      <c r="BX95" s="136" t="s">
        <v>5</v>
      </c>
      <c r="CL95" s="136" t="s">
        <v>1</v>
      </c>
      <c r="CM95" s="136" t="s">
        <v>76</v>
      </c>
    </row>
    <row r="96" s="7" customFormat="1" ht="14.4" customHeight="1">
      <c r="A96" s="124" t="s">
        <v>80</v>
      </c>
      <c r="B96" s="125"/>
      <c r="C96" s="126"/>
      <c r="D96" s="127" t="s">
        <v>86</v>
      </c>
      <c r="E96" s="127"/>
      <c r="F96" s="127"/>
      <c r="G96" s="127"/>
      <c r="H96" s="127"/>
      <c r="I96" s="128"/>
      <c r="J96" s="127" t="s">
        <v>87</v>
      </c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9">
        <f>'02 - SO 002 Oporné múry'!J30</f>
        <v>0</v>
      </c>
      <c r="AH96" s="128"/>
      <c r="AI96" s="128"/>
      <c r="AJ96" s="128"/>
      <c r="AK96" s="128"/>
      <c r="AL96" s="128"/>
      <c r="AM96" s="128"/>
      <c r="AN96" s="129">
        <f>SUM(AG96,AT96)</f>
        <v>0</v>
      </c>
      <c r="AO96" s="128"/>
      <c r="AP96" s="128"/>
      <c r="AQ96" s="130" t="s">
        <v>83</v>
      </c>
      <c r="AR96" s="131"/>
      <c r="AS96" s="132">
        <v>0</v>
      </c>
      <c r="AT96" s="133">
        <f>ROUND(SUM(AV96:AW96),2)</f>
        <v>0</v>
      </c>
      <c r="AU96" s="134">
        <f>'02 - SO 002 Oporné múry'!P121</f>
        <v>0</v>
      </c>
      <c r="AV96" s="133">
        <f>'02 - SO 002 Oporné múry'!J33</f>
        <v>0</v>
      </c>
      <c r="AW96" s="133">
        <f>'02 - SO 002 Oporné múry'!J34</f>
        <v>0</v>
      </c>
      <c r="AX96" s="133">
        <f>'02 - SO 002 Oporné múry'!J35</f>
        <v>0</v>
      </c>
      <c r="AY96" s="133">
        <f>'02 - SO 002 Oporné múry'!J36</f>
        <v>0</v>
      </c>
      <c r="AZ96" s="133">
        <f>'02 - SO 002 Oporné múry'!F33</f>
        <v>0</v>
      </c>
      <c r="BA96" s="133">
        <f>'02 - SO 002 Oporné múry'!F34</f>
        <v>0</v>
      </c>
      <c r="BB96" s="133">
        <f>'02 - SO 002 Oporné múry'!F35</f>
        <v>0</v>
      </c>
      <c r="BC96" s="133">
        <f>'02 - SO 002 Oporné múry'!F36</f>
        <v>0</v>
      </c>
      <c r="BD96" s="135">
        <f>'02 - SO 002 Oporné múry'!F37</f>
        <v>0</v>
      </c>
      <c r="BE96" s="7"/>
      <c r="BT96" s="136" t="s">
        <v>84</v>
      </c>
      <c r="BV96" s="136" t="s">
        <v>78</v>
      </c>
      <c r="BW96" s="136" t="s">
        <v>88</v>
      </c>
      <c r="BX96" s="136" t="s">
        <v>5</v>
      </c>
      <c r="CL96" s="136" t="s">
        <v>1</v>
      </c>
      <c r="CM96" s="136" t="s">
        <v>76</v>
      </c>
    </row>
    <row r="97" s="7" customFormat="1" ht="14.4" customHeight="1">
      <c r="A97" s="7"/>
      <c r="B97" s="125"/>
      <c r="C97" s="126"/>
      <c r="D97" s="127" t="s">
        <v>89</v>
      </c>
      <c r="E97" s="127"/>
      <c r="F97" s="127"/>
      <c r="G97" s="127"/>
      <c r="H97" s="127"/>
      <c r="I97" s="128"/>
      <c r="J97" s="127" t="s">
        <v>90</v>
      </c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37">
        <f>ROUND(SUM(AG98:AG100),2)</f>
        <v>0</v>
      </c>
      <c r="AH97" s="128"/>
      <c r="AI97" s="128"/>
      <c r="AJ97" s="128"/>
      <c r="AK97" s="128"/>
      <c r="AL97" s="128"/>
      <c r="AM97" s="128"/>
      <c r="AN97" s="129">
        <f>SUM(AG97,AT97)</f>
        <v>0</v>
      </c>
      <c r="AO97" s="128"/>
      <c r="AP97" s="128"/>
      <c r="AQ97" s="130" t="s">
        <v>83</v>
      </c>
      <c r="AR97" s="131"/>
      <c r="AS97" s="132">
        <f>ROUND(SUM(AS98:AS100),2)</f>
        <v>0</v>
      </c>
      <c r="AT97" s="133">
        <f>ROUND(SUM(AV97:AW97),2)</f>
        <v>0</v>
      </c>
      <c r="AU97" s="134">
        <f>ROUND(SUM(AU98:AU100),5)</f>
        <v>0</v>
      </c>
      <c r="AV97" s="133">
        <f>ROUND(AZ97*L32,2)</f>
        <v>0</v>
      </c>
      <c r="AW97" s="133">
        <f>ROUND(BA97*L33,2)</f>
        <v>0</v>
      </c>
      <c r="AX97" s="133">
        <f>ROUND(BB97*L32,2)</f>
        <v>0</v>
      </c>
      <c r="AY97" s="133">
        <f>ROUND(BC97*L33,2)</f>
        <v>0</v>
      </c>
      <c r="AZ97" s="133">
        <f>ROUND(SUM(AZ98:AZ100),2)</f>
        <v>0</v>
      </c>
      <c r="BA97" s="133">
        <f>ROUND(SUM(BA98:BA100),2)</f>
        <v>0</v>
      </c>
      <c r="BB97" s="133">
        <f>ROUND(SUM(BB98:BB100),2)</f>
        <v>0</v>
      </c>
      <c r="BC97" s="133">
        <f>ROUND(SUM(BC98:BC100),2)</f>
        <v>0</v>
      </c>
      <c r="BD97" s="135">
        <f>ROUND(SUM(BD98:BD100),2)</f>
        <v>0</v>
      </c>
      <c r="BE97" s="7"/>
      <c r="BS97" s="136" t="s">
        <v>75</v>
      </c>
      <c r="BT97" s="136" t="s">
        <v>84</v>
      </c>
      <c r="BU97" s="136" t="s">
        <v>77</v>
      </c>
      <c r="BV97" s="136" t="s">
        <v>78</v>
      </c>
      <c r="BW97" s="136" t="s">
        <v>91</v>
      </c>
      <c r="BX97" s="136" t="s">
        <v>5</v>
      </c>
      <c r="CL97" s="136" t="s">
        <v>1</v>
      </c>
      <c r="CM97" s="136" t="s">
        <v>76</v>
      </c>
    </row>
    <row r="98" s="4" customFormat="1" ht="14.4" customHeight="1">
      <c r="A98" s="124" t="s">
        <v>80</v>
      </c>
      <c r="B98" s="75"/>
      <c r="C98" s="138"/>
      <c r="D98" s="138"/>
      <c r="E98" s="139" t="s">
        <v>92</v>
      </c>
      <c r="F98" s="139"/>
      <c r="G98" s="139"/>
      <c r="H98" s="139"/>
      <c r="I98" s="139"/>
      <c r="J98" s="138"/>
      <c r="K98" s="139" t="s">
        <v>93</v>
      </c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40">
        <f>'A - Architektúra a statika'!J32</f>
        <v>0</v>
      </c>
      <c r="AH98" s="138"/>
      <c r="AI98" s="138"/>
      <c r="AJ98" s="138"/>
      <c r="AK98" s="138"/>
      <c r="AL98" s="138"/>
      <c r="AM98" s="138"/>
      <c r="AN98" s="140">
        <f>SUM(AG98,AT98)</f>
        <v>0</v>
      </c>
      <c r="AO98" s="138"/>
      <c r="AP98" s="138"/>
      <c r="AQ98" s="141" t="s">
        <v>94</v>
      </c>
      <c r="AR98" s="77"/>
      <c r="AS98" s="142">
        <v>0</v>
      </c>
      <c r="AT98" s="143">
        <f>ROUND(SUM(AV98:AW98),2)</f>
        <v>0</v>
      </c>
      <c r="AU98" s="144">
        <f>'A - Architektúra a statika'!P142</f>
        <v>0</v>
      </c>
      <c r="AV98" s="143">
        <f>'A - Architektúra a statika'!J35</f>
        <v>0</v>
      </c>
      <c r="AW98" s="143">
        <f>'A - Architektúra a statika'!J36</f>
        <v>0</v>
      </c>
      <c r="AX98" s="143">
        <f>'A - Architektúra a statika'!J37</f>
        <v>0</v>
      </c>
      <c r="AY98" s="143">
        <f>'A - Architektúra a statika'!J38</f>
        <v>0</v>
      </c>
      <c r="AZ98" s="143">
        <f>'A - Architektúra a statika'!F35</f>
        <v>0</v>
      </c>
      <c r="BA98" s="143">
        <f>'A - Architektúra a statika'!F36</f>
        <v>0</v>
      </c>
      <c r="BB98" s="143">
        <f>'A - Architektúra a statika'!F37</f>
        <v>0</v>
      </c>
      <c r="BC98" s="143">
        <f>'A - Architektúra a statika'!F38</f>
        <v>0</v>
      </c>
      <c r="BD98" s="145">
        <f>'A - Architektúra a statika'!F39</f>
        <v>0</v>
      </c>
      <c r="BE98" s="4"/>
      <c r="BT98" s="146" t="s">
        <v>95</v>
      </c>
      <c r="BV98" s="146" t="s">
        <v>78</v>
      </c>
      <c r="BW98" s="146" t="s">
        <v>96</v>
      </c>
      <c r="BX98" s="146" t="s">
        <v>91</v>
      </c>
      <c r="CL98" s="146" t="s">
        <v>1</v>
      </c>
    </row>
    <row r="99" s="4" customFormat="1" ht="14.4" customHeight="1">
      <c r="A99" s="124" t="s">
        <v>80</v>
      </c>
      <c r="B99" s="75"/>
      <c r="C99" s="138"/>
      <c r="D99" s="138"/>
      <c r="E99" s="139" t="s">
        <v>97</v>
      </c>
      <c r="F99" s="139"/>
      <c r="G99" s="139"/>
      <c r="H99" s="139"/>
      <c r="I99" s="139"/>
      <c r="J99" s="138"/>
      <c r="K99" s="139" t="s">
        <v>98</v>
      </c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40">
        <f>'B - Zdravotechnika'!J32</f>
        <v>0</v>
      </c>
      <c r="AH99" s="138"/>
      <c r="AI99" s="138"/>
      <c r="AJ99" s="138"/>
      <c r="AK99" s="138"/>
      <c r="AL99" s="138"/>
      <c r="AM99" s="138"/>
      <c r="AN99" s="140">
        <f>SUM(AG99,AT99)</f>
        <v>0</v>
      </c>
      <c r="AO99" s="138"/>
      <c r="AP99" s="138"/>
      <c r="AQ99" s="141" t="s">
        <v>94</v>
      </c>
      <c r="AR99" s="77"/>
      <c r="AS99" s="142">
        <v>0</v>
      </c>
      <c r="AT99" s="143">
        <f>ROUND(SUM(AV99:AW99),2)</f>
        <v>0</v>
      </c>
      <c r="AU99" s="144">
        <f>'B - Zdravotechnika'!P128</f>
        <v>0</v>
      </c>
      <c r="AV99" s="143">
        <f>'B - Zdravotechnika'!J35</f>
        <v>0</v>
      </c>
      <c r="AW99" s="143">
        <f>'B - Zdravotechnika'!J36</f>
        <v>0</v>
      </c>
      <c r="AX99" s="143">
        <f>'B - Zdravotechnika'!J37</f>
        <v>0</v>
      </c>
      <c r="AY99" s="143">
        <f>'B - Zdravotechnika'!J38</f>
        <v>0</v>
      </c>
      <c r="AZ99" s="143">
        <f>'B - Zdravotechnika'!F35</f>
        <v>0</v>
      </c>
      <c r="BA99" s="143">
        <f>'B - Zdravotechnika'!F36</f>
        <v>0</v>
      </c>
      <c r="BB99" s="143">
        <f>'B - Zdravotechnika'!F37</f>
        <v>0</v>
      </c>
      <c r="BC99" s="143">
        <f>'B - Zdravotechnika'!F38</f>
        <v>0</v>
      </c>
      <c r="BD99" s="145">
        <f>'B - Zdravotechnika'!F39</f>
        <v>0</v>
      </c>
      <c r="BE99" s="4"/>
      <c r="BT99" s="146" t="s">
        <v>95</v>
      </c>
      <c r="BV99" s="146" t="s">
        <v>78</v>
      </c>
      <c r="BW99" s="146" t="s">
        <v>99</v>
      </c>
      <c r="BX99" s="146" t="s">
        <v>91</v>
      </c>
      <c r="CL99" s="146" t="s">
        <v>1</v>
      </c>
    </row>
    <row r="100" s="4" customFormat="1" ht="14.4" customHeight="1">
      <c r="A100" s="124" t="s">
        <v>80</v>
      </c>
      <c r="B100" s="75"/>
      <c r="C100" s="138"/>
      <c r="D100" s="138"/>
      <c r="E100" s="139" t="s">
        <v>100</v>
      </c>
      <c r="F100" s="139"/>
      <c r="G100" s="139"/>
      <c r="H100" s="139"/>
      <c r="I100" s="139"/>
      <c r="J100" s="138"/>
      <c r="K100" s="139" t="s">
        <v>101</v>
      </c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40">
        <f>'C - Elektroinštalácia'!J32</f>
        <v>0</v>
      </c>
      <c r="AH100" s="138"/>
      <c r="AI100" s="138"/>
      <c r="AJ100" s="138"/>
      <c r="AK100" s="138"/>
      <c r="AL100" s="138"/>
      <c r="AM100" s="138"/>
      <c r="AN100" s="140">
        <f>SUM(AG100,AT100)</f>
        <v>0</v>
      </c>
      <c r="AO100" s="138"/>
      <c r="AP100" s="138"/>
      <c r="AQ100" s="141" t="s">
        <v>94</v>
      </c>
      <c r="AR100" s="77"/>
      <c r="AS100" s="142">
        <v>0</v>
      </c>
      <c r="AT100" s="143">
        <f>ROUND(SUM(AV100:AW100),2)</f>
        <v>0</v>
      </c>
      <c r="AU100" s="144">
        <f>'C - Elektroinštalácia'!P121</f>
        <v>0</v>
      </c>
      <c r="AV100" s="143">
        <f>'C - Elektroinštalácia'!J35</f>
        <v>0</v>
      </c>
      <c r="AW100" s="143">
        <f>'C - Elektroinštalácia'!J36</f>
        <v>0</v>
      </c>
      <c r="AX100" s="143">
        <f>'C - Elektroinštalácia'!J37</f>
        <v>0</v>
      </c>
      <c r="AY100" s="143">
        <f>'C - Elektroinštalácia'!J38</f>
        <v>0</v>
      </c>
      <c r="AZ100" s="143">
        <f>'C - Elektroinštalácia'!F35</f>
        <v>0</v>
      </c>
      <c r="BA100" s="143">
        <f>'C - Elektroinštalácia'!F36</f>
        <v>0</v>
      </c>
      <c r="BB100" s="143">
        <f>'C - Elektroinštalácia'!F37</f>
        <v>0</v>
      </c>
      <c r="BC100" s="143">
        <f>'C - Elektroinštalácia'!F38</f>
        <v>0</v>
      </c>
      <c r="BD100" s="145">
        <f>'C - Elektroinštalácia'!F39</f>
        <v>0</v>
      </c>
      <c r="BE100" s="4"/>
      <c r="BT100" s="146" t="s">
        <v>95</v>
      </c>
      <c r="BV100" s="146" t="s">
        <v>78</v>
      </c>
      <c r="BW100" s="146" t="s">
        <v>102</v>
      </c>
      <c r="BX100" s="146" t="s">
        <v>91</v>
      </c>
      <c r="CL100" s="146" t="s">
        <v>1</v>
      </c>
    </row>
    <row r="101" s="7" customFormat="1" ht="14.4" customHeight="1">
      <c r="A101" s="124" t="s">
        <v>80</v>
      </c>
      <c r="B101" s="125"/>
      <c r="C101" s="126"/>
      <c r="D101" s="127" t="s">
        <v>103</v>
      </c>
      <c r="E101" s="127"/>
      <c r="F101" s="127"/>
      <c r="G101" s="127"/>
      <c r="H101" s="127"/>
      <c r="I101" s="128"/>
      <c r="J101" s="127" t="s">
        <v>104</v>
      </c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9">
        <f>'04 - SO 102 Prístrešok pr...'!J30</f>
        <v>0</v>
      </c>
      <c r="AH101" s="128"/>
      <c r="AI101" s="128"/>
      <c r="AJ101" s="128"/>
      <c r="AK101" s="128"/>
      <c r="AL101" s="128"/>
      <c r="AM101" s="128"/>
      <c r="AN101" s="129">
        <f>SUM(AG101,AT101)</f>
        <v>0</v>
      </c>
      <c r="AO101" s="128"/>
      <c r="AP101" s="128"/>
      <c r="AQ101" s="130" t="s">
        <v>83</v>
      </c>
      <c r="AR101" s="131"/>
      <c r="AS101" s="132">
        <v>0</v>
      </c>
      <c r="AT101" s="133">
        <f>ROUND(SUM(AV101:AW101),2)</f>
        <v>0</v>
      </c>
      <c r="AU101" s="134">
        <f>'04 - SO 102 Prístrešok pr...'!P124</f>
        <v>0</v>
      </c>
      <c r="AV101" s="133">
        <f>'04 - SO 102 Prístrešok pr...'!J33</f>
        <v>0</v>
      </c>
      <c r="AW101" s="133">
        <f>'04 - SO 102 Prístrešok pr...'!J34</f>
        <v>0</v>
      </c>
      <c r="AX101" s="133">
        <f>'04 - SO 102 Prístrešok pr...'!J35</f>
        <v>0</v>
      </c>
      <c r="AY101" s="133">
        <f>'04 - SO 102 Prístrešok pr...'!J36</f>
        <v>0</v>
      </c>
      <c r="AZ101" s="133">
        <f>'04 - SO 102 Prístrešok pr...'!F33</f>
        <v>0</v>
      </c>
      <c r="BA101" s="133">
        <f>'04 - SO 102 Prístrešok pr...'!F34</f>
        <v>0</v>
      </c>
      <c r="BB101" s="133">
        <f>'04 - SO 102 Prístrešok pr...'!F35</f>
        <v>0</v>
      </c>
      <c r="BC101" s="133">
        <f>'04 - SO 102 Prístrešok pr...'!F36</f>
        <v>0</v>
      </c>
      <c r="BD101" s="135">
        <f>'04 - SO 102 Prístrešok pr...'!F37</f>
        <v>0</v>
      </c>
      <c r="BE101" s="7"/>
      <c r="BT101" s="136" t="s">
        <v>84</v>
      </c>
      <c r="BV101" s="136" t="s">
        <v>78</v>
      </c>
      <c r="BW101" s="136" t="s">
        <v>105</v>
      </c>
      <c r="BX101" s="136" t="s">
        <v>5</v>
      </c>
      <c r="CL101" s="136" t="s">
        <v>1</v>
      </c>
      <c r="CM101" s="136" t="s">
        <v>76</v>
      </c>
    </row>
    <row r="102" s="7" customFormat="1" ht="14.4" customHeight="1">
      <c r="A102" s="124" t="s">
        <v>80</v>
      </c>
      <c r="B102" s="125"/>
      <c r="C102" s="126"/>
      <c r="D102" s="127" t="s">
        <v>106</v>
      </c>
      <c r="E102" s="127"/>
      <c r="F102" s="127"/>
      <c r="G102" s="127"/>
      <c r="H102" s="127"/>
      <c r="I102" s="128"/>
      <c r="J102" s="127" t="s">
        <v>107</v>
      </c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9">
        <f>'05 - SO 201 Oplotenie'!J30</f>
        <v>0</v>
      </c>
      <c r="AH102" s="128"/>
      <c r="AI102" s="128"/>
      <c r="AJ102" s="128"/>
      <c r="AK102" s="128"/>
      <c r="AL102" s="128"/>
      <c r="AM102" s="128"/>
      <c r="AN102" s="129">
        <f>SUM(AG102,AT102)</f>
        <v>0</v>
      </c>
      <c r="AO102" s="128"/>
      <c r="AP102" s="128"/>
      <c r="AQ102" s="130" t="s">
        <v>83</v>
      </c>
      <c r="AR102" s="131"/>
      <c r="AS102" s="132">
        <v>0</v>
      </c>
      <c r="AT102" s="133">
        <f>ROUND(SUM(AV102:AW102),2)</f>
        <v>0</v>
      </c>
      <c r="AU102" s="134">
        <f>'05 - SO 201 Oplotenie'!P122</f>
        <v>0</v>
      </c>
      <c r="AV102" s="133">
        <f>'05 - SO 201 Oplotenie'!J33</f>
        <v>0</v>
      </c>
      <c r="AW102" s="133">
        <f>'05 - SO 201 Oplotenie'!J34</f>
        <v>0</v>
      </c>
      <c r="AX102" s="133">
        <f>'05 - SO 201 Oplotenie'!J35</f>
        <v>0</v>
      </c>
      <c r="AY102" s="133">
        <f>'05 - SO 201 Oplotenie'!J36</f>
        <v>0</v>
      </c>
      <c r="AZ102" s="133">
        <f>'05 - SO 201 Oplotenie'!F33</f>
        <v>0</v>
      </c>
      <c r="BA102" s="133">
        <f>'05 - SO 201 Oplotenie'!F34</f>
        <v>0</v>
      </c>
      <c r="BB102" s="133">
        <f>'05 - SO 201 Oplotenie'!F35</f>
        <v>0</v>
      </c>
      <c r="BC102" s="133">
        <f>'05 - SO 201 Oplotenie'!F36</f>
        <v>0</v>
      </c>
      <c r="BD102" s="135">
        <f>'05 - SO 201 Oplotenie'!F37</f>
        <v>0</v>
      </c>
      <c r="BE102" s="7"/>
      <c r="BT102" s="136" t="s">
        <v>84</v>
      </c>
      <c r="BV102" s="136" t="s">
        <v>78</v>
      </c>
      <c r="BW102" s="136" t="s">
        <v>108</v>
      </c>
      <c r="BX102" s="136" t="s">
        <v>5</v>
      </c>
      <c r="CL102" s="136" t="s">
        <v>1</v>
      </c>
      <c r="CM102" s="136" t="s">
        <v>76</v>
      </c>
    </row>
    <row r="103" s="7" customFormat="1" ht="24.6" customHeight="1">
      <c r="A103" s="124" t="s">
        <v>80</v>
      </c>
      <c r="B103" s="125"/>
      <c r="C103" s="126"/>
      <c r="D103" s="127" t="s">
        <v>109</v>
      </c>
      <c r="E103" s="127"/>
      <c r="F103" s="127"/>
      <c r="G103" s="127"/>
      <c r="H103" s="127"/>
      <c r="I103" s="128"/>
      <c r="J103" s="127" t="s">
        <v>110</v>
      </c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9">
        <f>'06 - SO 301 Požiarna stud...'!J30</f>
        <v>0</v>
      </c>
      <c r="AH103" s="128"/>
      <c r="AI103" s="128"/>
      <c r="AJ103" s="128"/>
      <c r="AK103" s="128"/>
      <c r="AL103" s="128"/>
      <c r="AM103" s="128"/>
      <c r="AN103" s="129">
        <f>SUM(AG103,AT103)</f>
        <v>0</v>
      </c>
      <c r="AO103" s="128"/>
      <c r="AP103" s="128"/>
      <c r="AQ103" s="130" t="s">
        <v>83</v>
      </c>
      <c r="AR103" s="131"/>
      <c r="AS103" s="132">
        <v>0</v>
      </c>
      <c r="AT103" s="133">
        <f>ROUND(SUM(AV103:AW103),2)</f>
        <v>0</v>
      </c>
      <c r="AU103" s="134">
        <f>'06 - SO 301 Požiarna stud...'!P119</f>
        <v>0</v>
      </c>
      <c r="AV103" s="133">
        <f>'06 - SO 301 Požiarna stud...'!J33</f>
        <v>0</v>
      </c>
      <c r="AW103" s="133">
        <f>'06 - SO 301 Požiarna stud...'!J34</f>
        <v>0</v>
      </c>
      <c r="AX103" s="133">
        <f>'06 - SO 301 Požiarna stud...'!J35</f>
        <v>0</v>
      </c>
      <c r="AY103" s="133">
        <f>'06 - SO 301 Požiarna stud...'!J36</f>
        <v>0</v>
      </c>
      <c r="AZ103" s="133">
        <f>'06 - SO 301 Požiarna stud...'!F33</f>
        <v>0</v>
      </c>
      <c r="BA103" s="133">
        <f>'06 - SO 301 Požiarna stud...'!F34</f>
        <v>0</v>
      </c>
      <c r="BB103" s="133">
        <f>'06 - SO 301 Požiarna stud...'!F35</f>
        <v>0</v>
      </c>
      <c r="BC103" s="133">
        <f>'06 - SO 301 Požiarna stud...'!F36</f>
        <v>0</v>
      </c>
      <c r="BD103" s="135">
        <f>'06 - SO 301 Požiarna stud...'!F37</f>
        <v>0</v>
      </c>
      <c r="BE103" s="7"/>
      <c r="BT103" s="136" t="s">
        <v>84</v>
      </c>
      <c r="BV103" s="136" t="s">
        <v>78</v>
      </c>
      <c r="BW103" s="136" t="s">
        <v>111</v>
      </c>
      <c r="BX103" s="136" t="s">
        <v>5</v>
      </c>
      <c r="CL103" s="136" t="s">
        <v>1</v>
      </c>
      <c r="CM103" s="136" t="s">
        <v>76</v>
      </c>
    </row>
    <row r="104" s="7" customFormat="1" ht="14.4" customHeight="1">
      <c r="A104" s="124" t="s">
        <v>80</v>
      </c>
      <c r="B104" s="125"/>
      <c r="C104" s="126"/>
      <c r="D104" s="127" t="s">
        <v>112</v>
      </c>
      <c r="E104" s="127"/>
      <c r="F104" s="127"/>
      <c r="G104" s="127"/>
      <c r="H104" s="127"/>
      <c r="I104" s="128"/>
      <c r="J104" s="127" t="s">
        <v>113</v>
      </c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9">
        <f>'07 - SO 401 Žumpa a splaš...'!J30</f>
        <v>0</v>
      </c>
      <c r="AH104" s="128"/>
      <c r="AI104" s="128"/>
      <c r="AJ104" s="128"/>
      <c r="AK104" s="128"/>
      <c r="AL104" s="128"/>
      <c r="AM104" s="128"/>
      <c r="AN104" s="129">
        <f>SUM(AG104,AT104)</f>
        <v>0</v>
      </c>
      <c r="AO104" s="128"/>
      <c r="AP104" s="128"/>
      <c r="AQ104" s="130" t="s">
        <v>83</v>
      </c>
      <c r="AR104" s="131"/>
      <c r="AS104" s="132">
        <v>0</v>
      </c>
      <c r="AT104" s="133">
        <f>ROUND(SUM(AV104:AW104),2)</f>
        <v>0</v>
      </c>
      <c r="AU104" s="134">
        <f>'07 - SO 401 Žumpa a splaš...'!P119</f>
        <v>0</v>
      </c>
      <c r="AV104" s="133">
        <f>'07 - SO 401 Žumpa a splaš...'!J33</f>
        <v>0</v>
      </c>
      <c r="AW104" s="133">
        <f>'07 - SO 401 Žumpa a splaš...'!J34</f>
        <v>0</v>
      </c>
      <c r="AX104" s="133">
        <f>'07 - SO 401 Žumpa a splaš...'!J35</f>
        <v>0</v>
      </c>
      <c r="AY104" s="133">
        <f>'07 - SO 401 Žumpa a splaš...'!J36</f>
        <v>0</v>
      </c>
      <c r="AZ104" s="133">
        <f>'07 - SO 401 Žumpa a splaš...'!F33</f>
        <v>0</v>
      </c>
      <c r="BA104" s="133">
        <f>'07 - SO 401 Žumpa a splaš...'!F34</f>
        <v>0</v>
      </c>
      <c r="BB104" s="133">
        <f>'07 - SO 401 Žumpa a splaš...'!F35</f>
        <v>0</v>
      </c>
      <c r="BC104" s="133">
        <f>'07 - SO 401 Žumpa a splaš...'!F36</f>
        <v>0</v>
      </c>
      <c r="BD104" s="135">
        <f>'07 - SO 401 Žumpa a splaš...'!F37</f>
        <v>0</v>
      </c>
      <c r="BE104" s="7"/>
      <c r="BT104" s="136" t="s">
        <v>84</v>
      </c>
      <c r="BV104" s="136" t="s">
        <v>78</v>
      </c>
      <c r="BW104" s="136" t="s">
        <v>114</v>
      </c>
      <c r="BX104" s="136" t="s">
        <v>5</v>
      </c>
      <c r="CL104" s="136" t="s">
        <v>1</v>
      </c>
      <c r="CM104" s="136" t="s">
        <v>76</v>
      </c>
    </row>
    <row r="105" s="7" customFormat="1" ht="14.4" customHeight="1">
      <c r="A105" s="124" t="s">
        <v>80</v>
      </c>
      <c r="B105" s="125"/>
      <c r="C105" s="126"/>
      <c r="D105" s="127" t="s">
        <v>115</v>
      </c>
      <c r="E105" s="127"/>
      <c r="F105" s="127"/>
      <c r="G105" s="127"/>
      <c r="H105" s="127"/>
      <c r="I105" s="128"/>
      <c r="J105" s="127" t="s">
        <v>116</v>
      </c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9">
        <f>'08 - SO 402 Areálová dažď...'!J30</f>
        <v>0</v>
      </c>
      <c r="AH105" s="128"/>
      <c r="AI105" s="128"/>
      <c r="AJ105" s="128"/>
      <c r="AK105" s="128"/>
      <c r="AL105" s="128"/>
      <c r="AM105" s="128"/>
      <c r="AN105" s="129">
        <f>SUM(AG105,AT105)</f>
        <v>0</v>
      </c>
      <c r="AO105" s="128"/>
      <c r="AP105" s="128"/>
      <c r="AQ105" s="130" t="s">
        <v>83</v>
      </c>
      <c r="AR105" s="131"/>
      <c r="AS105" s="132">
        <v>0</v>
      </c>
      <c r="AT105" s="133">
        <f>ROUND(SUM(AV105:AW105),2)</f>
        <v>0</v>
      </c>
      <c r="AU105" s="134">
        <f>'08 - SO 402 Areálová dažď...'!P119</f>
        <v>0</v>
      </c>
      <c r="AV105" s="133">
        <f>'08 - SO 402 Areálová dažď...'!J33</f>
        <v>0</v>
      </c>
      <c r="AW105" s="133">
        <f>'08 - SO 402 Areálová dažď...'!J34</f>
        <v>0</v>
      </c>
      <c r="AX105" s="133">
        <f>'08 - SO 402 Areálová dažď...'!J35</f>
        <v>0</v>
      </c>
      <c r="AY105" s="133">
        <f>'08 - SO 402 Areálová dažď...'!J36</f>
        <v>0</v>
      </c>
      <c r="AZ105" s="133">
        <f>'08 - SO 402 Areálová dažď...'!F33</f>
        <v>0</v>
      </c>
      <c r="BA105" s="133">
        <f>'08 - SO 402 Areálová dažď...'!F34</f>
        <v>0</v>
      </c>
      <c r="BB105" s="133">
        <f>'08 - SO 402 Areálová dažď...'!F35</f>
        <v>0</v>
      </c>
      <c r="BC105" s="133">
        <f>'08 - SO 402 Areálová dažď...'!F36</f>
        <v>0</v>
      </c>
      <c r="BD105" s="135">
        <f>'08 - SO 402 Areálová dažď...'!F37</f>
        <v>0</v>
      </c>
      <c r="BE105" s="7"/>
      <c r="BT105" s="136" t="s">
        <v>84</v>
      </c>
      <c r="BV105" s="136" t="s">
        <v>78</v>
      </c>
      <c r="BW105" s="136" t="s">
        <v>117</v>
      </c>
      <c r="BX105" s="136" t="s">
        <v>5</v>
      </c>
      <c r="CL105" s="136" t="s">
        <v>1</v>
      </c>
      <c r="CM105" s="136" t="s">
        <v>76</v>
      </c>
    </row>
    <row r="106" s="7" customFormat="1" ht="14.4" customHeight="1">
      <c r="A106" s="124" t="s">
        <v>80</v>
      </c>
      <c r="B106" s="125"/>
      <c r="C106" s="126"/>
      <c r="D106" s="127" t="s">
        <v>118</v>
      </c>
      <c r="E106" s="127"/>
      <c r="F106" s="127"/>
      <c r="G106" s="127"/>
      <c r="H106" s="127"/>
      <c r="I106" s="128"/>
      <c r="J106" s="127" t="s">
        <v>119</v>
      </c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9">
        <f>'09 - SO 801 NN prípojka'!J30</f>
        <v>0</v>
      </c>
      <c r="AH106" s="128"/>
      <c r="AI106" s="128"/>
      <c r="AJ106" s="128"/>
      <c r="AK106" s="128"/>
      <c r="AL106" s="128"/>
      <c r="AM106" s="128"/>
      <c r="AN106" s="129">
        <f>SUM(AG106,AT106)</f>
        <v>0</v>
      </c>
      <c r="AO106" s="128"/>
      <c r="AP106" s="128"/>
      <c r="AQ106" s="130" t="s">
        <v>83</v>
      </c>
      <c r="AR106" s="131"/>
      <c r="AS106" s="132">
        <v>0</v>
      </c>
      <c r="AT106" s="133">
        <f>ROUND(SUM(AV106:AW106),2)</f>
        <v>0</v>
      </c>
      <c r="AU106" s="134">
        <f>'09 - SO 801 NN prípojka'!P117</f>
        <v>0</v>
      </c>
      <c r="AV106" s="133">
        <f>'09 - SO 801 NN prípojka'!J33</f>
        <v>0</v>
      </c>
      <c r="AW106" s="133">
        <f>'09 - SO 801 NN prípojka'!J34</f>
        <v>0</v>
      </c>
      <c r="AX106" s="133">
        <f>'09 - SO 801 NN prípojka'!J35</f>
        <v>0</v>
      </c>
      <c r="AY106" s="133">
        <f>'09 - SO 801 NN prípojka'!J36</f>
        <v>0</v>
      </c>
      <c r="AZ106" s="133">
        <f>'09 - SO 801 NN prípojka'!F33</f>
        <v>0</v>
      </c>
      <c r="BA106" s="133">
        <f>'09 - SO 801 NN prípojka'!F34</f>
        <v>0</v>
      </c>
      <c r="BB106" s="133">
        <f>'09 - SO 801 NN prípojka'!F35</f>
        <v>0</v>
      </c>
      <c r="BC106" s="133">
        <f>'09 - SO 801 NN prípojka'!F36</f>
        <v>0</v>
      </c>
      <c r="BD106" s="135">
        <f>'09 - SO 801 NN prípojka'!F37</f>
        <v>0</v>
      </c>
      <c r="BE106" s="7"/>
      <c r="BT106" s="136" t="s">
        <v>84</v>
      </c>
      <c r="BV106" s="136" t="s">
        <v>78</v>
      </c>
      <c r="BW106" s="136" t="s">
        <v>120</v>
      </c>
      <c r="BX106" s="136" t="s">
        <v>5</v>
      </c>
      <c r="CL106" s="136" t="s">
        <v>1</v>
      </c>
      <c r="CM106" s="136" t="s">
        <v>76</v>
      </c>
    </row>
    <row r="107" s="7" customFormat="1" ht="14.4" customHeight="1">
      <c r="A107" s="124" t="s">
        <v>80</v>
      </c>
      <c r="B107" s="125"/>
      <c r="C107" s="126"/>
      <c r="D107" s="127" t="s">
        <v>121</v>
      </c>
      <c r="E107" s="127"/>
      <c r="F107" s="127"/>
      <c r="G107" s="127"/>
      <c r="H107" s="127"/>
      <c r="I107" s="128"/>
      <c r="J107" s="127" t="s">
        <v>122</v>
      </c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9">
        <f>'10 - SO 802 Areálové osve...'!J30</f>
        <v>0</v>
      </c>
      <c r="AH107" s="128"/>
      <c r="AI107" s="128"/>
      <c r="AJ107" s="128"/>
      <c r="AK107" s="128"/>
      <c r="AL107" s="128"/>
      <c r="AM107" s="128"/>
      <c r="AN107" s="129">
        <f>SUM(AG107,AT107)</f>
        <v>0</v>
      </c>
      <c r="AO107" s="128"/>
      <c r="AP107" s="128"/>
      <c r="AQ107" s="130" t="s">
        <v>83</v>
      </c>
      <c r="AR107" s="131"/>
      <c r="AS107" s="132">
        <v>0</v>
      </c>
      <c r="AT107" s="133">
        <f>ROUND(SUM(AV107:AW107),2)</f>
        <v>0</v>
      </c>
      <c r="AU107" s="134">
        <f>'10 - SO 802 Areálové osve...'!P117</f>
        <v>0</v>
      </c>
      <c r="AV107" s="133">
        <f>'10 - SO 802 Areálové osve...'!J33</f>
        <v>0</v>
      </c>
      <c r="AW107" s="133">
        <f>'10 - SO 802 Areálové osve...'!J34</f>
        <v>0</v>
      </c>
      <c r="AX107" s="133">
        <f>'10 - SO 802 Areálové osve...'!J35</f>
        <v>0</v>
      </c>
      <c r="AY107" s="133">
        <f>'10 - SO 802 Areálové osve...'!J36</f>
        <v>0</v>
      </c>
      <c r="AZ107" s="133">
        <f>'10 - SO 802 Areálové osve...'!F33</f>
        <v>0</v>
      </c>
      <c r="BA107" s="133">
        <f>'10 - SO 802 Areálové osve...'!F34</f>
        <v>0</v>
      </c>
      <c r="BB107" s="133">
        <f>'10 - SO 802 Areálové osve...'!F35</f>
        <v>0</v>
      </c>
      <c r="BC107" s="133">
        <f>'10 - SO 802 Areálové osve...'!F36</f>
        <v>0</v>
      </c>
      <c r="BD107" s="135">
        <f>'10 - SO 802 Areálové osve...'!F37</f>
        <v>0</v>
      </c>
      <c r="BE107" s="7"/>
      <c r="BT107" s="136" t="s">
        <v>84</v>
      </c>
      <c r="BV107" s="136" t="s">
        <v>78</v>
      </c>
      <c r="BW107" s="136" t="s">
        <v>123</v>
      </c>
      <c r="BX107" s="136" t="s">
        <v>5</v>
      </c>
      <c r="CL107" s="136" t="s">
        <v>1</v>
      </c>
      <c r="CM107" s="136" t="s">
        <v>76</v>
      </c>
    </row>
    <row r="108" s="7" customFormat="1" ht="14.4" customHeight="1">
      <c r="A108" s="124" t="s">
        <v>80</v>
      </c>
      <c r="B108" s="125"/>
      <c r="C108" s="126"/>
      <c r="D108" s="127" t="s">
        <v>124</v>
      </c>
      <c r="E108" s="127"/>
      <c r="F108" s="127"/>
      <c r="G108" s="127"/>
      <c r="H108" s="127"/>
      <c r="I108" s="128"/>
      <c r="J108" s="127" t="s">
        <v>125</v>
      </c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9">
        <f>'11 - PS 01 Mostová váha'!J30</f>
        <v>0</v>
      </c>
      <c r="AH108" s="128"/>
      <c r="AI108" s="128"/>
      <c r="AJ108" s="128"/>
      <c r="AK108" s="128"/>
      <c r="AL108" s="128"/>
      <c r="AM108" s="128"/>
      <c r="AN108" s="129">
        <f>SUM(AG108,AT108)</f>
        <v>0</v>
      </c>
      <c r="AO108" s="128"/>
      <c r="AP108" s="128"/>
      <c r="AQ108" s="130" t="s">
        <v>83</v>
      </c>
      <c r="AR108" s="131"/>
      <c r="AS108" s="147">
        <v>0</v>
      </c>
      <c r="AT108" s="148">
        <f>ROUND(SUM(AV108:AW108),2)</f>
        <v>0</v>
      </c>
      <c r="AU108" s="149">
        <f>'11 - PS 01 Mostová váha'!P123</f>
        <v>0</v>
      </c>
      <c r="AV108" s="148">
        <f>'11 - PS 01 Mostová váha'!J33</f>
        <v>0</v>
      </c>
      <c r="AW108" s="148">
        <f>'11 - PS 01 Mostová váha'!J34</f>
        <v>0</v>
      </c>
      <c r="AX108" s="148">
        <f>'11 - PS 01 Mostová váha'!J35</f>
        <v>0</v>
      </c>
      <c r="AY108" s="148">
        <f>'11 - PS 01 Mostová váha'!J36</f>
        <v>0</v>
      </c>
      <c r="AZ108" s="148">
        <f>'11 - PS 01 Mostová váha'!F33</f>
        <v>0</v>
      </c>
      <c r="BA108" s="148">
        <f>'11 - PS 01 Mostová váha'!F34</f>
        <v>0</v>
      </c>
      <c r="BB108" s="148">
        <f>'11 - PS 01 Mostová váha'!F35</f>
        <v>0</v>
      </c>
      <c r="BC108" s="148">
        <f>'11 - PS 01 Mostová váha'!F36</f>
        <v>0</v>
      </c>
      <c r="BD108" s="150">
        <f>'11 - PS 01 Mostová váha'!F37</f>
        <v>0</v>
      </c>
      <c r="BE108" s="7"/>
      <c r="BT108" s="136" t="s">
        <v>84</v>
      </c>
      <c r="BV108" s="136" t="s">
        <v>78</v>
      </c>
      <c r="BW108" s="136" t="s">
        <v>126</v>
      </c>
      <c r="BX108" s="136" t="s">
        <v>5</v>
      </c>
      <c r="CL108" s="136" t="s">
        <v>1</v>
      </c>
      <c r="CM108" s="136" t="s">
        <v>76</v>
      </c>
    </row>
    <row r="109"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7"/>
    </row>
    <row r="110" s="2" customFormat="1" ht="30" customHeight="1">
      <c r="A110" s="37"/>
      <c r="B110" s="38"/>
      <c r="C110" s="112" t="s">
        <v>127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115">
        <f>ROUND(SUM(AG111:AG114), 2)</f>
        <v>0</v>
      </c>
      <c r="AH110" s="115"/>
      <c r="AI110" s="115"/>
      <c r="AJ110" s="115"/>
      <c r="AK110" s="115"/>
      <c r="AL110" s="115"/>
      <c r="AM110" s="115"/>
      <c r="AN110" s="115">
        <f>ROUND(SUM(AN111:AN114), 2)</f>
        <v>0</v>
      </c>
      <c r="AO110" s="115"/>
      <c r="AP110" s="115"/>
      <c r="AQ110" s="151"/>
      <c r="AR110" s="40"/>
      <c r="AS110" s="105" t="s">
        <v>128</v>
      </c>
      <c r="AT110" s="106" t="s">
        <v>129</v>
      </c>
      <c r="AU110" s="106" t="s">
        <v>40</v>
      </c>
      <c r="AV110" s="107" t="s">
        <v>63</v>
      </c>
      <c r="AW110" s="37"/>
      <c r="AX110" s="37"/>
      <c r="AY110" s="37"/>
      <c r="AZ110" s="37"/>
      <c r="BA110" s="37"/>
      <c r="BB110" s="37"/>
      <c r="BC110" s="37"/>
      <c r="BD110" s="37"/>
      <c r="BE110" s="37"/>
    </row>
    <row r="111" s="2" customFormat="1" ht="19.92" customHeight="1">
      <c r="A111" s="37"/>
      <c r="B111" s="38"/>
      <c r="C111" s="39"/>
      <c r="D111" s="152" t="s">
        <v>130</v>
      </c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39"/>
      <c r="AD111" s="39"/>
      <c r="AE111" s="39"/>
      <c r="AF111" s="39"/>
      <c r="AG111" s="153">
        <f>ROUND(AG94 * AS111, 2)</f>
        <v>0</v>
      </c>
      <c r="AH111" s="140"/>
      <c r="AI111" s="140"/>
      <c r="AJ111" s="140"/>
      <c r="AK111" s="140"/>
      <c r="AL111" s="140"/>
      <c r="AM111" s="140"/>
      <c r="AN111" s="140">
        <f>ROUND(AG111 + AV111, 2)</f>
        <v>0</v>
      </c>
      <c r="AO111" s="140"/>
      <c r="AP111" s="140"/>
      <c r="AQ111" s="39"/>
      <c r="AR111" s="40"/>
      <c r="AS111" s="154">
        <v>0</v>
      </c>
      <c r="AT111" s="155" t="s">
        <v>131</v>
      </c>
      <c r="AU111" s="155" t="s">
        <v>41</v>
      </c>
      <c r="AV111" s="145">
        <f>ROUND(IF(AU111="základná",AG111*L32,IF(AU111="znížená",AG111*L33,0)), 2)</f>
        <v>0</v>
      </c>
      <c r="AW111" s="37"/>
      <c r="AX111" s="37"/>
      <c r="AY111" s="37"/>
      <c r="AZ111" s="37"/>
      <c r="BA111" s="37"/>
      <c r="BB111" s="37"/>
      <c r="BC111" s="37"/>
      <c r="BD111" s="37"/>
      <c r="BE111" s="37"/>
      <c r="BV111" s="14" t="s">
        <v>132</v>
      </c>
      <c r="BY111" s="156">
        <f>IF(AU111="základná",AV111,0)</f>
        <v>0</v>
      </c>
      <c r="BZ111" s="156">
        <f>IF(AU111="znížená",AV111,0)</f>
        <v>0</v>
      </c>
      <c r="CA111" s="156">
        <v>0</v>
      </c>
      <c r="CB111" s="156">
        <v>0</v>
      </c>
      <c r="CC111" s="156">
        <v>0</v>
      </c>
      <c r="CD111" s="156">
        <f>IF(AU111="základná",AG111,0)</f>
        <v>0</v>
      </c>
      <c r="CE111" s="156">
        <f>IF(AU111="znížená",AG111,0)</f>
        <v>0</v>
      </c>
      <c r="CF111" s="156">
        <f>IF(AU111="zákl. prenesená",AG111,0)</f>
        <v>0</v>
      </c>
      <c r="CG111" s="156">
        <f>IF(AU111="zníž. prenesená",AG111,0)</f>
        <v>0</v>
      </c>
      <c r="CH111" s="156">
        <f>IF(AU111="nulová",AG111,0)</f>
        <v>0</v>
      </c>
      <c r="CI111" s="14">
        <f>IF(AU111="základná",1,IF(AU111="znížená",2,IF(AU111="zákl. prenesená",4,IF(AU111="zníž. prenesená",5,3))))</f>
        <v>1</v>
      </c>
      <c r="CJ111" s="14">
        <f>IF(AT111="stavebná časť",1,IF(AT111="investičná časť",2,3))</f>
        <v>1</v>
      </c>
      <c r="CK111" s="14" t="str">
        <f>IF(D111="Vyplň vlastné","","x")</f>
        <v>x</v>
      </c>
    </row>
    <row r="112" s="2" customFormat="1" ht="19.92" customHeight="1">
      <c r="A112" s="37"/>
      <c r="B112" s="38"/>
      <c r="C112" s="39"/>
      <c r="D112" s="157" t="s">
        <v>133</v>
      </c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39"/>
      <c r="AD112" s="39"/>
      <c r="AE112" s="39"/>
      <c r="AF112" s="39"/>
      <c r="AG112" s="153">
        <f>ROUND(AG94 * AS112, 2)</f>
        <v>0</v>
      </c>
      <c r="AH112" s="140"/>
      <c r="AI112" s="140"/>
      <c r="AJ112" s="140"/>
      <c r="AK112" s="140"/>
      <c r="AL112" s="140"/>
      <c r="AM112" s="140"/>
      <c r="AN112" s="140">
        <f>ROUND(AG112 + AV112, 2)</f>
        <v>0</v>
      </c>
      <c r="AO112" s="140"/>
      <c r="AP112" s="140"/>
      <c r="AQ112" s="39"/>
      <c r="AR112" s="40"/>
      <c r="AS112" s="154">
        <v>0</v>
      </c>
      <c r="AT112" s="155" t="s">
        <v>131</v>
      </c>
      <c r="AU112" s="155" t="s">
        <v>41</v>
      </c>
      <c r="AV112" s="145">
        <f>ROUND(IF(AU112="základná",AG112*L32,IF(AU112="znížená",AG112*L33,0)), 2)</f>
        <v>0</v>
      </c>
      <c r="AW112" s="37"/>
      <c r="AX112" s="37"/>
      <c r="AY112" s="37"/>
      <c r="AZ112" s="37"/>
      <c r="BA112" s="37"/>
      <c r="BB112" s="37"/>
      <c r="BC112" s="37"/>
      <c r="BD112" s="37"/>
      <c r="BE112" s="37"/>
      <c r="BV112" s="14" t="s">
        <v>134</v>
      </c>
      <c r="BY112" s="156">
        <f>IF(AU112="základná",AV112,0)</f>
        <v>0</v>
      </c>
      <c r="BZ112" s="156">
        <f>IF(AU112="znížená",AV112,0)</f>
        <v>0</v>
      </c>
      <c r="CA112" s="156">
        <v>0</v>
      </c>
      <c r="CB112" s="156">
        <v>0</v>
      </c>
      <c r="CC112" s="156">
        <v>0</v>
      </c>
      <c r="CD112" s="156">
        <f>IF(AU112="základná",AG112,0)</f>
        <v>0</v>
      </c>
      <c r="CE112" s="156">
        <f>IF(AU112="znížená",AG112,0)</f>
        <v>0</v>
      </c>
      <c r="CF112" s="156">
        <f>IF(AU112="zákl. prenesená",AG112,0)</f>
        <v>0</v>
      </c>
      <c r="CG112" s="156">
        <f>IF(AU112="zníž. prenesená",AG112,0)</f>
        <v>0</v>
      </c>
      <c r="CH112" s="156">
        <f>IF(AU112="nulová",AG112,0)</f>
        <v>0</v>
      </c>
      <c r="CI112" s="14">
        <f>IF(AU112="základná",1,IF(AU112="znížená",2,IF(AU112="zákl. prenesená",4,IF(AU112="zníž. prenesená",5,3))))</f>
        <v>1</v>
      </c>
      <c r="CJ112" s="14">
        <f>IF(AT112="stavebná časť",1,IF(AT112="investičná časť",2,3))</f>
        <v>1</v>
      </c>
      <c r="CK112" s="14" t="str">
        <f>IF(D112="Vyplň vlastné","","x")</f>
        <v/>
      </c>
    </row>
    <row r="113" s="2" customFormat="1" ht="19.92" customHeight="1">
      <c r="A113" s="37"/>
      <c r="B113" s="38"/>
      <c r="C113" s="39"/>
      <c r="D113" s="157" t="s">
        <v>133</v>
      </c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39"/>
      <c r="AD113" s="39"/>
      <c r="AE113" s="39"/>
      <c r="AF113" s="39"/>
      <c r="AG113" s="153">
        <f>ROUND(AG94 * AS113, 2)</f>
        <v>0</v>
      </c>
      <c r="AH113" s="140"/>
      <c r="AI113" s="140"/>
      <c r="AJ113" s="140"/>
      <c r="AK113" s="140"/>
      <c r="AL113" s="140"/>
      <c r="AM113" s="140"/>
      <c r="AN113" s="140">
        <f>ROUND(AG113 + AV113, 2)</f>
        <v>0</v>
      </c>
      <c r="AO113" s="140"/>
      <c r="AP113" s="140"/>
      <c r="AQ113" s="39"/>
      <c r="AR113" s="40"/>
      <c r="AS113" s="154">
        <v>0</v>
      </c>
      <c r="AT113" s="155" t="s">
        <v>131</v>
      </c>
      <c r="AU113" s="155" t="s">
        <v>41</v>
      </c>
      <c r="AV113" s="145">
        <f>ROUND(IF(AU113="základná",AG113*L32,IF(AU113="znížená",AG113*L33,0)), 2)</f>
        <v>0</v>
      </c>
      <c r="AW113" s="37"/>
      <c r="AX113" s="37"/>
      <c r="AY113" s="37"/>
      <c r="AZ113" s="37"/>
      <c r="BA113" s="37"/>
      <c r="BB113" s="37"/>
      <c r="BC113" s="37"/>
      <c r="BD113" s="37"/>
      <c r="BE113" s="37"/>
      <c r="BV113" s="14" t="s">
        <v>134</v>
      </c>
      <c r="BY113" s="156">
        <f>IF(AU113="základná",AV113,0)</f>
        <v>0</v>
      </c>
      <c r="BZ113" s="156">
        <f>IF(AU113="znížená",AV113,0)</f>
        <v>0</v>
      </c>
      <c r="CA113" s="156">
        <v>0</v>
      </c>
      <c r="CB113" s="156">
        <v>0</v>
      </c>
      <c r="CC113" s="156">
        <v>0</v>
      </c>
      <c r="CD113" s="156">
        <f>IF(AU113="základná",AG113,0)</f>
        <v>0</v>
      </c>
      <c r="CE113" s="156">
        <f>IF(AU113="znížená",AG113,0)</f>
        <v>0</v>
      </c>
      <c r="CF113" s="156">
        <f>IF(AU113="zákl. prenesená",AG113,0)</f>
        <v>0</v>
      </c>
      <c r="CG113" s="156">
        <f>IF(AU113="zníž. prenesená",AG113,0)</f>
        <v>0</v>
      </c>
      <c r="CH113" s="156">
        <f>IF(AU113="nulová",AG113,0)</f>
        <v>0</v>
      </c>
      <c r="CI113" s="14">
        <f>IF(AU113="základná",1,IF(AU113="znížená",2,IF(AU113="zákl. prenesená",4,IF(AU113="zníž. prenesená",5,3))))</f>
        <v>1</v>
      </c>
      <c r="CJ113" s="14">
        <f>IF(AT113="stavebná časť",1,IF(AT113="investičná časť",2,3))</f>
        <v>1</v>
      </c>
      <c r="CK113" s="14" t="str">
        <f>IF(D113="Vyplň vlastné","","x")</f>
        <v/>
      </c>
    </row>
    <row r="114" s="2" customFormat="1" ht="19.92" customHeight="1">
      <c r="A114" s="37"/>
      <c r="B114" s="38"/>
      <c r="C114" s="39"/>
      <c r="D114" s="157" t="s">
        <v>133</v>
      </c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39"/>
      <c r="AD114" s="39"/>
      <c r="AE114" s="39"/>
      <c r="AF114" s="39"/>
      <c r="AG114" s="153">
        <f>ROUND(AG94 * AS114, 2)</f>
        <v>0</v>
      </c>
      <c r="AH114" s="140"/>
      <c r="AI114" s="140"/>
      <c r="AJ114" s="140"/>
      <c r="AK114" s="140"/>
      <c r="AL114" s="140"/>
      <c r="AM114" s="140"/>
      <c r="AN114" s="140">
        <f>ROUND(AG114 + AV114, 2)</f>
        <v>0</v>
      </c>
      <c r="AO114" s="140"/>
      <c r="AP114" s="140"/>
      <c r="AQ114" s="39"/>
      <c r="AR114" s="40"/>
      <c r="AS114" s="158">
        <v>0</v>
      </c>
      <c r="AT114" s="159" t="s">
        <v>131</v>
      </c>
      <c r="AU114" s="159" t="s">
        <v>41</v>
      </c>
      <c r="AV114" s="160">
        <f>ROUND(IF(AU114="základná",AG114*L32,IF(AU114="znížená",AG114*L33,0)), 2)</f>
        <v>0</v>
      </c>
      <c r="AW114" s="37"/>
      <c r="AX114" s="37"/>
      <c r="AY114" s="37"/>
      <c r="AZ114" s="37"/>
      <c r="BA114" s="37"/>
      <c r="BB114" s="37"/>
      <c r="BC114" s="37"/>
      <c r="BD114" s="37"/>
      <c r="BE114" s="37"/>
      <c r="BV114" s="14" t="s">
        <v>134</v>
      </c>
      <c r="BY114" s="156">
        <f>IF(AU114="základná",AV114,0)</f>
        <v>0</v>
      </c>
      <c r="BZ114" s="156">
        <f>IF(AU114="znížená",AV114,0)</f>
        <v>0</v>
      </c>
      <c r="CA114" s="156">
        <v>0</v>
      </c>
      <c r="CB114" s="156">
        <v>0</v>
      </c>
      <c r="CC114" s="156">
        <v>0</v>
      </c>
      <c r="CD114" s="156">
        <f>IF(AU114="základná",AG114,0)</f>
        <v>0</v>
      </c>
      <c r="CE114" s="156">
        <f>IF(AU114="znížená",AG114,0)</f>
        <v>0</v>
      </c>
      <c r="CF114" s="156">
        <f>IF(AU114="zákl. prenesená",AG114,0)</f>
        <v>0</v>
      </c>
      <c r="CG114" s="156">
        <f>IF(AU114="zníž. prenesená",AG114,0)</f>
        <v>0</v>
      </c>
      <c r="CH114" s="156">
        <f>IF(AU114="nulová",AG114,0)</f>
        <v>0</v>
      </c>
      <c r="CI114" s="14">
        <f>IF(AU114="základná",1,IF(AU114="znížená",2,IF(AU114="zákl. prenesená",4,IF(AU114="zníž. prenesená",5,3))))</f>
        <v>1</v>
      </c>
      <c r="CJ114" s="14">
        <f>IF(AT114="stavebná časť",1,IF(AT114="investičná časť",2,3))</f>
        <v>1</v>
      </c>
      <c r="CK114" s="14" t="str">
        <f>IF(D114="Vyplň vlastné","","x")</f>
        <v/>
      </c>
    </row>
    <row r="115" s="2" customFormat="1" ht="10.8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40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</row>
    <row r="116" s="2" customFormat="1" ht="30" customHeight="1">
      <c r="A116" s="37"/>
      <c r="B116" s="38"/>
      <c r="C116" s="161" t="s">
        <v>135</v>
      </c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3">
        <f>ROUND(AG94 + AG110, 2)</f>
        <v>0</v>
      </c>
      <c r="AH116" s="163"/>
      <c r="AI116" s="163"/>
      <c r="AJ116" s="163"/>
      <c r="AK116" s="163"/>
      <c r="AL116" s="163"/>
      <c r="AM116" s="163"/>
      <c r="AN116" s="163">
        <f>ROUND(AN94 + AN110, 2)</f>
        <v>0</v>
      </c>
      <c r="AO116" s="163"/>
      <c r="AP116" s="163"/>
      <c r="AQ116" s="162"/>
      <c r="AR116" s="40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</row>
    <row r="117" s="2" customFormat="1" ht="6.96" customHeight="1">
      <c r="A117" s="37"/>
      <c r="B117" s="71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40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</row>
  </sheetData>
  <sheetProtection sheet="1" formatColumns="0" formatRows="0" objects="1" scenarios="1" spinCount="100000" saltValue="hpGAL30cwXFJKxPAS7l5Uq1iN3nIzK4Z8KpNiHpNIokCvTki5AzxiRPE+P4m5yKE4vjtYZNQJi/KO+584UpZ8A==" hashValue="mXEBqBqfCBuUZCCOSBkhfFWB7ss4b/8YNEm1GjFlXBTk+hUDHjMSCzPGNNctIdiRZSaq+Yrd0EBmq7LgTjqzKA==" algorithmName="SHA-512" password="CC35"/>
  <mergeCells count="112">
    <mergeCell ref="C92:G92"/>
    <mergeCell ref="D104:H104"/>
    <mergeCell ref="D103:H103"/>
    <mergeCell ref="D102:H102"/>
    <mergeCell ref="D96:H96"/>
    <mergeCell ref="D101:H101"/>
    <mergeCell ref="D97:H97"/>
    <mergeCell ref="D95:H95"/>
    <mergeCell ref="E98:I98"/>
    <mergeCell ref="E99:I99"/>
    <mergeCell ref="E100:I100"/>
    <mergeCell ref="I92:AF92"/>
    <mergeCell ref="J96:AF96"/>
    <mergeCell ref="J97:AF97"/>
    <mergeCell ref="J101:AF101"/>
    <mergeCell ref="J102:AF102"/>
    <mergeCell ref="J103:AF103"/>
    <mergeCell ref="J104:AF104"/>
    <mergeCell ref="J95:AF95"/>
    <mergeCell ref="K99:AF99"/>
    <mergeCell ref="K100:AF100"/>
    <mergeCell ref="K98:AF98"/>
    <mergeCell ref="L85:AO85"/>
    <mergeCell ref="D105:H105"/>
    <mergeCell ref="J105:AF105"/>
    <mergeCell ref="D106:H106"/>
    <mergeCell ref="J106:AF106"/>
    <mergeCell ref="D107:H107"/>
    <mergeCell ref="J107:AF107"/>
    <mergeCell ref="D108:H108"/>
    <mergeCell ref="J108:AF108"/>
    <mergeCell ref="D111:AB111"/>
    <mergeCell ref="AG111:AM111"/>
    <mergeCell ref="AN111:AP111"/>
    <mergeCell ref="D112:AB112"/>
    <mergeCell ref="AG112:AM112"/>
    <mergeCell ref="AN112:AP112"/>
    <mergeCell ref="D113:AB113"/>
    <mergeCell ref="AG113:AM113"/>
    <mergeCell ref="AN113:AP113"/>
    <mergeCell ref="D114:AB114"/>
    <mergeCell ref="AG114:AM114"/>
    <mergeCell ref="AN114:AP114"/>
    <mergeCell ref="AG94:AM94"/>
    <mergeCell ref="AN94:AP94"/>
    <mergeCell ref="AG110:AM110"/>
    <mergeCell ref="AN110:AP110"/>
    <mergeCell ref="AG116:AM116"/>
    <mergeCell ref="AN116:AP116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AG103:AM103"/>
    <mergeCell ref="AG102:AM102"/>
    <mergeCell ref="AG101:AM101"/>
    <mergeCell ref="AG100:AM100"/>
    <mergeCell ref="AG95:AM95"/>
    <mergeCell ref="AG92:AM92"/>
    <mergeCell ref="AG99:AM99"/>
    <mergeCell ref="AG98:AM98"/>
    <mergeCell ref="AG104:AM104"/>
    <mergeCell ref="AG97:AM97"/>
    <mergeCell ref="AG96:AM96"/>
    <mergeCell ref="AM90:AP90"/>
    <mergeCell ref="AM87:AN87"/>
    <mergeCell ref="AM89:AP89"/>
    <mergeCell ref="AN104:AP104"/>
    <mergeCell ref="AN96:AP96"/>
    <mergeCell ref="AN103:AP103"/>
    <mergeCell ref="AN99:AP99"/>
    <mergeCell ref="AN102:AP102"/>
    <mergeCell ref="AN95:AP95"/>
    <mergeCell ref="AN101:AP101"/>
    <mergeCell ref="AN97:AP97"/>
    <mergeCell ref="AN98:AP98"/>
    <mergeCell ref="AN100:AP100"/>
    <mergeCell ref="AN92:AP92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</mergeCells>
  <dataValidations count="2">
    <dataValidation type="list" allowBlank="1" showInputMessage="1" showErrorMessage="1" error="Povolené sú hodnoty základná, znížená, nulová." sqref="AU110:AU114">
      <formula1>"základná, znížená, nulová"</formula1>
    </dataValidation>
    <dataValidation type="list" allowBlank="1" showInputMessage="1" showErrorMessage="1" error="Povolené sú hodnoty stavebná časť, technologická časť, investičná časť." sqref="AT110:AT114">
      <formula1>"stavebná časť, technologická časť, investičná časť"</formula1>
    </dataValidation>
  </dataValidations>
  <hyperlinks>
    <hyperlink ref="A95" location="'01 - SO 001 Spevnené plochy'!C2" display="/"/>
    <hyperlink ref="A96" location="'02 - SO 002 Oporné múry'!C2" display="/"/>
    <hyperlink ref="A98" location="'A - Architektúra a statika'!C2" display="/"/>
    <hyperlink ref="A99" location="'B - Zdravotechnika'!C2" display="/"/>
    <hyperlink ref="A100" location="'C - Elektroinštalácia'!C2" display="/"/>
    <hyperlink ref="A101" location="'04 - SO 102 Prístrešok pr...'!C2" display="/"/>
    <hyperlink ref="A102" location="'05 - SO 201 Oplotenie'!C2" display="/"/>
    <hyperlink ref="A103" location="'06 - SO 301 Požiarna stud...'!C2" display="/"/>
    <hyperlink ref="A104" location="'07 - SO 401 Žumpa a splaš...'!C2" display="/"/>
    <hyperlink ref="A105" location="'08 - SO 402 Areálová dažď...'!C2" display="/"/>
    <hyperlink ref="A106" location="'09 - SO 801 NN prípojka'!C2" display="/"/>
    <hyperlink ref="A107" location="'10 - SO 802 Areálové osve...'!C2" display="/"/>
    <hyperlink ref="A108" location="'11 - PS 01 Mostová váh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114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1334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ROUND(J119,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ROUND((ROUND((SUM(BE119:BE130)),  2) + SUM(BE132:BE136)), 2)</f>
        <v>0</v>
      </c>
      <c r="G33" s="183"/>
      <c r="H33" s="183"/>
      <c r="I33" s="184">
        <v>0.20000000000000001</v>
      </c>
      <c r="J33" s="182">
        <f>ROUND((ROUND(((SUM(BE119:BE130))*I33),  2) + (SUM(BE132:BE136)*I33)),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ROUND((ROUND((SUM(BF119:BF130)),  2) + SUM(BF132:BF136)), 2)</f>
        <v>0</v>
      </c>
      <c r="G34" s="183"/>
      <c r="H34" s="183"/>
      <c r="I34" s="184">
        <v>0.20000000000000001</v>
      </c>
      <c r="J34" s="182">
        <f>ROUND((ROUND(((SUM(BF119:BF130))*I34),  2) + (SUM(BF132:BF136)*I34)),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ROUND((ROUND((SUM(BG119:BG130)),  2) + SUM(BG132:BG136)),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ROUND((ROUND((SUM(BH119:BH130)),  2) + SUM(BH132:BH136)),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ROUND((ROUND((SUM(BI119:BI130)),  2) + SUM(BI132:BI136)),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07 - SO 401 Žumpa a splašková kanalizácia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J119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927</v>
      </c>
      <c r="E97" s="212"/>
      <c r="F97" s="212"/>
      <c r="G97" s="212"/>
      <c r="H97" s="212"/>
      <c r="I97" s="212"/>
      <c r="J97" s="213">
        <f>J120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1335</v>
      </c>
      <c r="E98" s="217"/>
      <c r="F98" s="217"/>
      <c r="G98" s="217"/>
      <c r="H98" s="217"/>
      <c r="I98" s="217"/>
      <c r="J98" s="218">
        <f>J121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209"/>
      <c r="C99" s="210"/>
      <c r="D99" s="220" t="s">
        <v>149</v>
      </c>
      <c r="E99" s="210"/>
      <c r="F99" s="210"/>
      <c r="G99" s="210"/>
      <c r="H99" s="210"/>
      <c r="I99" s="210"/>
      <c r="J99" s="221">
        <f>J131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0" t="s">
        <v>150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14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4.4" customHeight="1">
      <c r="A109" s="37"/>
      <c r="B109" s="38"/>
      <c r="C109" s="39"/>
      <c r="D109" s="39"/>
      <c r="E109" s="205" t="str">
        <f>E7</f>
        <v>Zberný dvor Hviezdoslavov</v>
      </c>
      <c r="F109" s="29"/>
      <c r="G109" s="29"/>
      <c r="H109" s="2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29" t="s">
        <v>137</v>
      </c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5.6" customHeight="1">
      <c r="A111" s="37"/>
      <c r="B111" s="38"/>
      <c r="C111" s="39"/>
      <c r="D111" s="39"/>
      <c r="E111" s="81" t="str">
        <f>E9</f>
        <v>07 - SO 401 Žumpa a splašková kanalizácia</v>
      </c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18</v>
      </c>
      <c r="D113" s="39"/>
      <c r="E113" s="39"/>
      <c r="F113" s="24" t="str">
        <f>F12</f>
        <v>Hviezdoslavov</v>
      </c>
      <c r="G113" s="39"/>
      <c r="H113" s="39"/>
      <c r="I113" s="29" t="s">
        <v>20</v>
      </c>
      <c r="J113" s="84" t="str">
        <f>IF(J12="","",J12)</f>
        <v>14. 8. 2022</v>
      </c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0.8" customHeight="1">
      <c r="A115" s="37"/>
      <c r="B115" s="38"/>
      <c r="C115" s="29" t="s">
        <v>22</v>
      </c>
      <c r="D115" s="39"/>
      <c r="E115" s="39"/>
      <c r="F115" s="24" t="str">
        <f>E15</f>
        <v>Obec Hviezdoslavov, č.8, 930 41 Hviezdoslavov</v>
      </c>
      <c r="G115" s="39"/>
      <c r="H115" s="39"/>
      <c r="I115" s="29" t="s">
        <v>28</v>
      </c>
      <c r="J115" s="33" t="str">
        <f>E21</f>
        <v>Ing.L. Chatrnúch - VISIA, Sládkovičova 2052/50, SA</v>
      </c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6" customHeight="1">
      <c r="A116" s="37"/>
      <c r="B116" s="38"/>
      <c r="C116" s="29" t="s">
        <v>26</v>
      </c>
      <c r="D116" s="39"/>
      <c r="E116" s="39"/>
      <c r="F116" s="24" t="str">
        <f>IF(E18="","",E18)</f>
        <v>Vyplň údaj</v>
      </c>
      <c r="G116" s="39"/>
      <c r="H116" s="39"/>
      <c r="I116" s="29" t="s">
        <v>31</v>
      </c>
      <c r="J116" s="33" t="str">
        <f>E24</f>
        <v xml:space="preserve"> 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222"/>
      <c r="B118" s="223"/>
      <c r="C118" s="224" t="s">
        <v>151</v>
      </c>
      <c r="D118" s="225" t="s">
        <v>61</v>
      </c>
      <c r="E118" s="225" t="s">
        <v>57</v>
      </c>
      <c r="F118" s="225" t="s">
        <v>58</v>
      </c>
      <c r="G118" s="225" t="s">
        <v>152</v>
      </c>
      <c r="H118" s="225" t="s">
        <v>153</v>
      </c>
      <c r="I118" s="225" t="s">
        <v>154</v>
      </c>
      <c r="J118" s="226" t="s">
        <v>141</v>
      </c>
      <c r="K118" s="227" t="s">
        <v>155</v>
      </c>
      <c r="L118" s="228"/>
      <c r="M118" s="105" t="s">
        <v>1</v>
      </c>
      <c r="N118" s="106" t="s">
        <v>40</v>
      </c>
      <c r="O118" s="106" t="s">
        <v>156</v>
      </c>
      <c r="P118" s="106" t="s">
        <v>157</v>
      </c>
      <c r="Q118" s="106" t="s">
        <v>158</v>
      </c>
      <c r="R118" s="106" t="s">
        <v>159</v>
      </c>
      <c r="S118" s="106" t="s">
        <v>160</v>
      </c>
      <c r="T118" s="107" t="s">
        <v>161</v>
      </c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</row>
    <row r="119" s="2" customFormat="1" ht="22.8" customHeight="1">
      <c r="A119" s="37"/>
      <c r="B119" s="38"/>
      <c r="C119" s="112" t="s">
        <v>142</v>
      </c>
      <c r="D119" s="39"/>
      <c r="E119" s="39"/>
      <c r="F119" s="39"/>
      <c r="G119" s="39"/>
      <c r="H119" s="39"/>
      <c r="I119" s="39"/>
      <c r="J119" s="229">
        <f>BK119</f>
        <v>0</v>
      </c>
      <c r="K119" s="39"/>
      <c r="L119" s="40"/>
      <c r="M119" s="108"/>
      <c r="N119" s="230"/>
      <c r="O119" s="109"/>
      <c r="P119" s="231">
        <f>P120+P131</f>
        <v>0</v>
      </c>
      <c r="Q119" s="109"/>
      <c r="R119" s="231">
        <f>R120+R131</f>
        <v>0.34468000000000004</v>
      </c>
      <c r="S119" s="109"/>
      <c r="T119" s="232">
        <f>T120+T131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4" t="s">
        <v>75</v>
      </c>
      <c r="AU119" s="14" t="s">
        <v>143</v>
      </c>
      <c r="BK119" s="233">
        <f>BK120+BK131</f>
        <v>0</v>
      </c>
    </row>
    <row r="120" s="12" customFormat="1" ht="25.92" customHeight="1">
      <c r="A120" s="12"/>
      <c r="B120" s="234"/>
      <c r="C120" s="235"/>
      <c r="D120" s="236" t="s">
        <v>75</v>
      </c>
      <c r="E120" s="237" t="s">
        <v>596</v>
      </c>
      <c r="F120" s="237" t="s">
        <v>596</v>
      </c>
      <c r="G120" s="235"/>
      <c r="H120" s="235"/>
      <c r="I120" s="238"/>
      <c r="J120" s="221">
        <f>BK120</f>
        <v>0</v>
      </c>
      <c r="K120" s="235"/>
      <c r="L120" s="239"/>
      <c r="M120" s="240"/>
      <c r="N120" s="241"/>
      <c r="O120" s="241"/>
      <c r="P120" s="242">
        <f>P121</f>
        <v>0</v>
      </c>
      <c r="Q120" s="241"/>
      <c r="R120" s="242">
        <f>R121</f>
        <v>0.34468000000000004</v>
      </c>
      <c r="S120" s="241"/>
      <c r="T120" s="243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44" t="s">
        <v>95</v>
      </c>
      <c r="AT120" s="245" t="s">
        <v>75</v>
      </c>
      <c r="AU120" s="245" t="s">
        <v>76</v>
      </c>
      <c r="AY120" s="244" t="s">
        <v>164</v>
      </c>
      <c r="BK120" s="246">
        <f>BK121</f>
        <v>0</v>
      </c>
    </row>
    <row r="121" s="12" customFormat="1" ht="22.8" customHeight="1">
      <c r="A121" s="12"/>
      <c r="B121" s="234"/>
      <c r="C121" s="235"/>
      <c r="D121" s="236" t="s">
        <v>75</v>
      </c>
      <c r="E121" s="247" t="s">
        <v>992</v>
      </c>
      <c r="F121" s="247" t="s">
        <v>1336</v>
      </c>
      <c r="G121" s="235"/>
      <c r="H121" s="235"/>
      <c r="I121" s="238"/>
      <c r="J121" s="248">
        <f>BK121</f>
        <v>0</v>
      </c>
      <c r="K121" s="235"/>
      <c r="L121" s="239"/>
      <c r="M121" s="240"/>
      <c r="N121" s="241"/>
      <c r="O121" s="241"/>
      <c r="P121" s="242">
        <f>SUM(P122:P130)</f>
        <v>0</v>
      </c>
      <c r="Q121" s="241"/>
      <c r="R121" s="242">
        <f>SUM(R122:R130)</f>
        <v>0.34468000000000004</v>
      </c>
      <c r="S121" s="241"/>
      <c r="T121" s="243">
        <f>SUM(T122:T130)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44" t="s">
        <v>95</v>
      </c>
      <c r="AT121" s="245" t="s">
        <v>75</v>
      </c>
      <c r="AU121" s="245" t="s">
        <v>84</v>
      </c>
      <c r="AY121" s="244" t="s">
        <v>164</v>
      </c>
      <c r="BK121" s="246">
        <f>SUM(BK122:BK130)</f>
        <v>0</v>
      </c>
    </row>
    <row r="122" s="2" customFormat="1" ht="22.2" customHeight="1">
      <c r="A122" s="37"/>
      <c r="B122" s="38"/>
      <c r="C122" s="261" t="s">
        <v>84</v>
      </c>
      <c r="D122" s="261" t="s">
        <v>171</v>
      </c>
      <c r="E122" s="262" t="s">
        <v>1337</v>
      </c>
      <c r="F122" s="263" t="s">
        <v>1338</v>
      </c>
      <c r="G122" s="264" t="s">
        <v>258</v>
      </c>
      <c r="H122" s="265">
        <v>8</v>
      </c>
      <c r="I122" s="266"/>
      <c r="J122" s="265">
        <f>ROUND(I122*H122,2)</f>
        <v>0</v>
      </c>
      <c r="K122" s="267"/>
      <c r="L122" s="268"/>
      <c r="M122" s="269" t="s">
        <v>1</v>
      </c>
      <c r="N122" s="270" t="s">
        <v>42</v>
      </c>
      <c r="O122" s="96"/>
      <c r="P122" s="258">
        <f>O122*H122</f>
        <v>0</v>
      </c>
      <c r="Q122" s="258">
        <v>0.00199</v>
      </c>
      <c r="R122" s="258">
        <f>Q122*H122</f>
        <v>0.01592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223</v>
      </c>
      <c r="AT122" s="260" t="s">
        <v>171</v>
      </c>
      <c r="AU122" s="260" t="s">
        <v>95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196</v>
      </c>
      <c r="BM122" s="260" t="s">
        <v>1339</v>
      </c>
    </row>
    <row r="123" s="2" customFormat="1" ht="14.4" customHeight="1">
      <c r="A123" s="37"/>
      <c r="B123" s="38"/>
      <c r="C123" s="261" t="s">
        <v>95</v>
      </c>
      <c r="D123" s="261" t="s">
        <v>171</v>
      </c>
      <c r="E123" s="262" t="s">
        <v>1093</v>
      </c>
      <c r="F123" s="263" t="s">
        <v>1340</v>
      </c>
      <c r="G123" s="264" t="s">
        <v>183</v>
      </c>
      <c r="H123" s="265">
        <v>2</v>
      </c>
      <c r="I123" s="266"/>
      <c r="J123" s="265">
        <f>ROUND(I123*H123,2)</f>
        <v>0</v>
      </c>
      <c r="K123" s="267"/>
      <c r="L123" s="268"/>
      <c r="M123" s="269" t="s">
        <v>1</v>
      </c>
      <c r="N123" s="270" t="s">
        <v>42</v>
      </c>
      <c r="O123" s="96"/>
      <c r="P123" s="258">
        <f>O123*H123</f>
        <v>0</v>
      </c>
      <c r="Q123" s="258">
        <v>0.00084000000000000003</v>
      </c>
      <c r="R123" s="258">
        <f>Q123*H123</f>
        <v>0.0016800000000000001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223</v>
      </c>
      <c r="AT123" s="260" t="s">
        <v>171</v>
      </c>
      <c r="AU123" s="260" t="s">
        <v>95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196</v>
      </c>
      <c r="BM123" s="260" t="s">
        <v>1341</v>
      </c>
    </row>
    <row r="124" s="2" customFormat="1" ht="14.4" customHeight="1">
      <c r="A124" s="37"/>
      <c r="B124" s="38"/>
      <c r="C124" s="261" t="s">
        <v>176</v>
      </c>
      <c r="D124" s="261" t="s">
        <v>171</v>
      </c>
      <c r="E124" s="262" t="s">
        <v>1342</v>
      </c>
      <c r="F124" s="263" t="s">
        <v>1343</v>
      </c>
      <c r="G124" s="264" t="s">
        <v>183</v>
      </c>
      <c r="H124" s="265">
        <v>1</v>
      </c>
      <c r="I124" s="266"/>
      <c r="J124" s="265">
        <f>ROUND(I124*H124,2)</f>
        <v>0</v>
      </c>
      <c r="K124" s="267"/>
      <c r="L124" s="268"/>
      <c r="M124" s="269" t="s">
        <v>1</v>
      </c>
      <c r="N124" s="270" t="s">
        <v>42</v>
      </c>
      <c r="O124" s="96"/>
      <c r="P124" s="258">
        <f>O124*H124</f>
        <v>0</v>
      </c>
      <c r="Q124" s="258">
        <v>0.023</v>
      </c>
      <c r="R124" s="258">
        <f>Q124*H124</f>
        <v>0.023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223</v>
      </c>
      <c r="AT124" s="260" t="s">
        <v>171</v>
      </c>
      <c r="AU124" s="260" t="s">
        <v>95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196</v>
      </c>
      <c r="BM124" s="260" t="s">
        <v>1344</v>
      </c>
    </row>
    <row r="125" s="2" customFormat="1" ht="19.8" customHeight="1">
      <c r="A125" s="37"/>
      <c r="B125" s="38"/>
      <c r="C125" s="261" t="s">
        <v>170</v>
      </c>
      <c r="D125" s="261" t="s">
        <v>171</v>
      </c>
      <c r="E125" s="262" t="s">
        <v>1323</v>
      </c>
      <c r="F125" s="263" t="s">
        <v>1324</v>
      </c>
      <c r="G125" s="264" t="s">
        <v>169</v>
      </c>
      <c r="H125" s="265">
        <v>6</v>
      </c>
      <c r="I125" s="266"/>
      <c r="J125" s="265">
        <f>ROUND(I125*H125,2)</f>
        <v>0</v>
      </c>
      <c r="K125" s="267"/>
      <c r="L125" s="268"/>
      <c r="M125" s="269" t="s">
        <v>1</v>
      </c>
      <c r="N125" s="270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223</v>
      </c>
      <c r="AT125" s="260" t="s">
        <v>171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196</v>
      </c>
      <c r="BM125" s="260" t="s">
        <v>1345</v>
      </c>
    </row>
    <row r="126" s="2" customFormat="1" ht="22.2" customHeight="1">
      <c r="A126" s="37"/>
      <c r="B126" s="38"/>
      <c r="C126" s="261" t="s">
        <v>184</v>
      </c>
      <c r="D126" s="261" t="s">
        <v>171</v>
      </c>
      <c r="E126" s="262" t="s">
        <v>1326</v>
      </c>
      <c r="F126" s="263" t="s">
        <v>1241</v>
      </c>
      <c r="G126" s="264" t="s">
        <v>169</v>
      </c>
      <c r="H126" s="265">
        <v>6</v>
      </c>
      <c r="I126" s="266"/>
      <c r="J126" s="265">
        <f>ROUND(I126*H126,2)</f>
        <v>0</v>
      </c>
      <c r="K126" s="267"/>
      <c r="L126" s="268"/>
      <c r="M126" s="269" t="s">
        <v>1</v>
      </c>
      <c r="N126" s="270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223</v>
      </c>
      <c r="AT126" s="260" t="s">
        <v>171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196</v>
      </c>
      <c r="BM126" s="260" t="s">
        <v>1346</v>
      </c>
    </row>
    <row r="127" s="2" customFormat="1" ht="22.2" customHeight="1">
      <c r="A127" s="37"/>
      <c r="B127" s="38"/>
      <c r="C127" s="261" t="s">
        <v>180</v>
      </c>
      <c r="D127" s="261" t="s">
        <v>171</v>
      </c>
      <c r="E127" s="262" t="s">
        <v>1328</v>
      </c>
      <c r="F127" s="263" t="s">
        <v>1329</v>
      </c>
      <c r="G127" s="264" t="s">
        <v>169</v>
      </c>
      <c r="H127" s="265">
        <v>4</v>
      </c>
      <c r="I127" s="266"/>
      <c r="J127" s="265">
        <f>ROUND(I127*H127,2)</f>
        <v>0</v>
      </c>
      <c r="K127" s="267"/>
      <c r="L127" s="268"/>
      <c r="M127" s="269" t="s">
        <v>1</v>
      </c>
      <c r="N127" s="270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223</v>
      </c>
      <c r="AT127" s="260" t="s">
        <v>171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196</v>
      </c>
      <c r="BM127" s="260" t="s">
        <v>1347</v>
      </c>
    </row>
    <row r="128" s="2" customFormat="1" ht="14.4" customHeight="1">
      <c r="A128" s="37"/>
      <c r="B128" s="38"/>
      <c r="C128" s="261" t="s">
        <v>190</v>
      </c>
      <c r="D128" s="261" t="s">
        <v>171</v>
      </c>
      <c r="E128" s="262" t="s">
        <v>1348</v>
      </c>
      <c r="F128" s="263" t="s">
        <v>1349</v>
      </c>
      <c r="G128" s="264" t="s">
        <v>183</v>
      </c>
      <c r="H128" s="265">
        <v>1</v>
      </c>
      <c r="I128" s="266"/>
      <c r="J128" s="265">
        <f>ROUND(I128*H128,2)</f>
        <v>0</v>
      </c>
      <c r="K128" s="267"/>
      <c r="L128" s="268"/>
      <c r="M128" s="269" t="s">
        <v>1</v>
      </c>
      <c r="N128" s="270" t="s">
        <v>42</v>
      </c>
      <c r="O128" s="96"/>
      <c r="P128" s="258">
        <f>O128*H128</f>
        <v>0</v>
      </c>
      <c r="Q128" s="258">
        <v>0.30399999999999999</v>
      </c>
      <c r="R128" s="258">
        <f>Q128*H128</f>
        <v>0.30399999999999999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223</v>
      </c>
      <c r="AT128" s="260" t="s">
        <v>171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196</v>
      </c>
      <c r="BM128" s="260" t="s">
        <v>1350</v>
      </c>
    </row>
    <row r="129" s="2" customFormat="1" ht="14.4" customHeight="1">
      <c r="A129" s="37"/>
      <c r="B129" s="38"/>
      <c r="C129" s="249" t="s">
        <v>175</v>
      </c>
      <c r="D129" s="249" t="s">
        <v>166</v>
      </c>
      <c r="E129" s="250" t="s">
        <v>1351</v>
      </c>
      <c r="F129" s="251" t="s">
        <v>1352</v>
      </c>
      <c r="G129" s="252" t="s">
        <v>183</v>
      </c>
      <c r="H129" s="253">
        <v>1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196</v>
      </c>
      <c r="AT129" s="260" t="s">
        <v>166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196</v>
      </c>
      <c r="BM129" s="260" t="s">
        <v>1353</v>
      </c>
    </row>
    <row r="130" s="2" customFormat="1" ht="14.4" customHeight="1">
      <c r="A130" s="37"/>
      <c r="B130" s="38"/>
      <c r="C130" s="261" t="s">
        <v>197</v>
      </c>
      <c r="D130" s="261" t="s">
        <v>171</v>
      </c>
      <c r="E130" s="262" t="s">
        <v>1331</v>
      </c>
      <c r="F130" s="263" t="s">
        <v>1354</v>
      </c>
      <c r="G130" s="264" t="s">
        <v>258</v>
      </c>
      <c r="H130" s="265">
        <v>8</v>
      </c>
      <c r="I130" s="266"/>
      <c r="J130" s="265">
        <f>ROUND(I130*H130,2)</f>
        <v>0</v>
      </c>
      <c r="K130" s="267"/>
      <c r="L130" s="268"/>
      <c r="M130" s="269" t="s">
        <v>1</v>
      </c>
      <c r="N130" s="270" t="s">
        <v>42</v>
      </c>
      <c r="O130" s="96"/>
      <c r="P130" s="258">
        <f>O130*H130</f>
        <v>0</v>
      </c>
      <c r="Q130" s="258">
        <v>1.0000000000000001E-05</v>
      </c>
      <c r="R130" s="258">
        <f>Q130*H130</f>
        <v>8.0000000000000007E-05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223</v>
      </c>
      <c r="AT130" s="260" t="s">
        <v>171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196</v>
      </c>
      <c r="BM130" s="260" t="s">
        <v>1355</v>
      </c>
    </row>
    <row r="131" s="2" customFormat="1" ht="49.92" customHeight="1">
      <c r="A131" s="37"/>
      <c r="B131" s="38"/>
      <c r="C131" s="39"/>
      <c r="D131" s="39"/>
      <c r="E131" s="237" t="s">
        <v>317</v>
      </c>
      <c r="F131" s="237" t="s">
        <v>318</v>
      </c>
      <c r="G131" s="39"/>
      <c r="H131" s="39"/>
      <c r="I131" s="39"/>
      <c r="J131" s="221">
        <f>BK131</f>
        <v>0</v>
      </c>
      <c r="K131" s="39"/>
      <c r="L131" s="40"/>
      <c r="M131" s="271"/>
      <c r="N131" s="272"/>
      <c r="O131" s="96"/>
      <c r="P131" s="96"/>
      <c r="Q131" s="96"/>
      <c r="R131" s="96"/>
      <c r="S131" s="96"/>
      <c r="T131" s="9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4" t="s">
        <v>75</v>
      </c>
      <c r="AU131" s="14" t="s">
        <v>76</v>
      </c>
      <c r="AY131" s="14" t="s">
        <v>319</v>
      </c>
      <c r="BK131" s="156">
        <f>SUM(BK132:BK136)</f>
        <v>0</v>
      </c>
    </row>
    <row r="132" s="2" customFormat="1" ht="16.32" customHeight="1">
      <c r="A132" s="37"/>
      <c r="B132" s="38"/>
      <c r="C132" s="273" t="s">
        <v>1</v>
      </c>
      <c r="D132" s="273" t="s">
        <v>166</v>
      </c>
      <c r="E132" s="274" t="s">
        <v>1</v>
      </c>
      <c r="F132" s="275" t="s">
        <v>1</v>
      </c>
      <c r="G132" s="276" t="s">
        <v>1</v>
      </c>
      <c r="H132" s="277"/>
      <c r="I132" s="277"/>
      <c r="J132" s="278">
        <f>BK132</f>
        <v>0</v>
      </c>
      <c r="K132" s="255"/>
      <c r="L132" s="40"/>
      <c r="M132" s="279" t="s">
        <v>1</v>
      </c>
      <c r="N132" s="280" t="s">
        <v>42</v>
      </c>
      <c r="O132" s="96"/>
      <c r="P132" s="96"/>
      <c r="Q132" s="96"/>
      <c r="R132" s="96"/>
      <c r="S132" s="96"/>
      <c r="T132" s="9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4" t="s">
        <v>319</v>
      </c>
      <c r="AU132" s="14" t="s">
        <v>84</v>
      </c>
      <c r="AY132" s="14" t="s">
        <v>319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I132*H132</f>
        <v>0</v>
      </c>
    </row>
    <row r="133" s="2" customFormat="1" ht="16.32" customHeight="1">
      <c r="A133" s="37"/>
      <c r="B133" s="38"/>
      <c r="C133" s="273" t="s">
        <v>1</v>
      </c>
      <c r="D133" s="273" t="s">
        <v>166</v>
      </c>
      <c r="E133" s="274" t="s">
        <v>1</v>
      </c>
      <c r="F133" s="275" t="s">
        <v>1</v>
      </c>
      <c r="G133" s="276" t="s">
        <v>1</v>
      </c>
      <c r="H133" s="277"/>
      <c r="I133" s="277"/>
      <c r="J133" s="278">
        <f>BK133</f>
        <v>0</v>
      </c>
      <c r="K133" s="255"/>
      <c r="L133" s="40"/>
      <c r="M133" s="279" t="s">
        <v>1</v>
      </c>
      <c r="N133" s="280" t="s">
        <v>42</v>
      </c>
      <c r="O133" s="96"/>
      <c r="P133" s="96"/>
      <c r="Q133" s="96"/>
      <c r="R133" s="96"/>
      <c r="S133" s="96"/>
      <c r="T133" s="9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4" t="s">
        <v>319</v>
      </c>
      <c r="AU133" s="14" t="s">
        <v>84</v>
      </c>
      <c r="AY133" s="14" t="s">
        <v>319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I133*H133</f>
        <v>0</v>
      </c>
    </row>
    <row r="134" s="2" customFormat="1" ht="16.32" customHeight="1">
      <c r="A134" s="37"/>
      <c r="B134" s="38"/>
      <c r="C134" s="273" t="s">
        <v>1</v>
      </c>
      <c r="D134" s="273" t="s">
        <v>166</v>
      </c>
      <c r="E134" s="274" t="s">
        <v>1</v>
      </c>
      <c r="F134" s="275" t="s">
        <v>1</v>
      </c>
      <c r="G134" s="276" t="s">
        <v>1</v>
      </c>
      <c r="H134" s="277"/>
      <c r="I134" s="277"/>
      <c r="J134" s="278">
        <f>BK134</f>
        <v>0</v>
      </c>
      <c r="K134" s="255"/>
      <c r="L134" s="40"/>
      <c r="M134" s="279" t="s">
        <v>1</v>
      </c>
      <c r="N134" s="280" t="s">
        <v>42</v>
      </c>
      <c r="O134" s="96"/>
      <c r="P134" s="96"/>
      <c r="Q134" s="96"/>
      <c r="R134" s="96"/>
      <c r="S134" s="96"/>
      <c r="T134" s="9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4" t="s">
        <v>319</v>
      </c>
      <c r="AU134" s="14" t="s">
        <v>84</v>
      </c>
      <c r="AY134" s="14" t="s">
        <v>319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I134*H134</f>
        <v>0</v>
      </c>
    </row>
    <row r="135" s="2" customFormat="1" ht="16.32" customHeight="1">
      <c r="A135" s="37"/>
      <c r="B135" s="38"/>
      <c r="C135" s="273" t="s">
        <v>1</v>
      </c>
      <c r="D135" s="273" t="s">
        <v>166</v>
      </c>
      <c r="E135" s="274" t="s">
        <v>1</v>
      </c>
      <c r="F135" s="275" t="s">
        <v>1</v>
      </c>
      <c r="G135" s="276" t="s">
        <v>1</v>
      </c>
      <c r="H135" s="277"/>
      <c r="I135" s="277"/>
      <c r="J135" s="278">
        <f>BK135</f>
        <v>0</v>
      </c>
      <c r="K135" s="255"/>
      <c r="L135" s="40"/>
      <c r="M135" s="279" t="s">
        <v>1</v>
      </c>
      <c r="N135" s="280" t="s">
        <v>42</v>
      </c>
      <c r="O135" s="96"/>
      <c r="P135" s="96"/>
      <c r="Q135" s="96"/>
      <c r="R135" s="96"/>
      <c r="S135" s="96"/>
      <c r="T135" s="9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319</v>
      </c>
      <c r="AU135" s="14" t="s">
        <v>84</v>
      </c>
      <c r="AY135" s="14" t="s">
        <v>319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I135*H135</f>
        <v>0</v>
      </c>
    </row>
    <row r="136" s="2" customFormat="1" ht="16.32" customHeight="1">
      <c r="A136" s="37"/>
      <c r="B136" s="38"/>
      <c r="C136" s="273" t="s">
        <v>1</v>
      </c>
      <c r="D136" s="273" t="s">
        <v>166</v>
      </c>
      <c r="E136" s="274" t="s">
        <v>1</v>
      </c>
      <c r="F136" s="275" t="s">
        <v>1</v>
      </c>
      <c r="G136" s="276" t="s">
        <v>1</v>
      </c>
      <c r="H136" s="277"/>
      <c r="I136" s="277"/>
      <c r="J136" s="278">
        <f>BK136</f>
        <v>0</v>
      </c>
      <c r="K136" s="255"/>
      <c r="L136" s="40"/>
      <c r="M136" s="279" t="s">
        <v>1</v>
      </c>
      <c r="N136" s="280" t="s">
        <v>42</v>
      </c>
      <c r="O136" s="281"/>
      <c r="P136" s="281"/>
      <c r="Q136" s="281"/>
      <c r="R136" s="281"/>
      <c r="S136" s="281"/>
      <c r="T136" s="282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4" t="s">
        <v>319</v>
      </c>
      <c r="AU136" s="14" t="s">
        <v>84</v>
      </c>
      <c r="AY136" s="14" t="s">
        <v>319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I136*H136</f>
        <v>0</v>
      </c>
    </row>
    <row r="137" s="2" customFormat="1" ht="6.96" customHeight="1">
      <c r="A137" s="37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40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+ByKH84FvvYOusquxxG6vbvaPeMtzwXbvYWutcUSWSkCmJt8U/X7JIQG/WMjCkam7A8sVZA4eMYjRALA+44hNg==" hashValue="m5+TsUxYvFaeV0qKbx0WO3ApCJ7mIkQwsOrq1WWscD6vze5zqN2nfPTNjO59WmW3sAUIqVxKw01mKeNn28OyCg==" algorithmName="SHA-512" password="CC35"/>
  <autoFilter ref="C118:K13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dataValidations count="2">
    <dataValidation type="list" allowBlank="1" showInputMessage="1" showErrorMessage="1" error="Povolené sú hodnoty K, M." sqref="D132:D137">
      <formula1>"K, M"</formula1>
    </dataValidation>
    <dataValidation type="list" allowBlank="1" showInputMessage="1" showErrorMessage="1" error="Povolené sú hodnoty základná, znížená, nulová." sqref="N132:N13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117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1356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ROUND(J119,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ROUND((ROUND((SUM(BE119:BE140)),  2) + SUM(BE142:BE146)), 2)</f>
        <v>0</v>
      </c>
      <c r="G33" s="183"/>
      <c r="H33" s="183"/>
      <c r="I33" s="184">
        <v>0.20000000000000001</v>
      </c>
      <c r="J33" s="182">
        <f>ROUND((ROUND(((SUM(BE119:BE140))*I33),  2) + (SUM(BE142:BE146)*I33)),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ROUND((ROUND((SUM(BF119:BF140)),  2) + SUM(BF142:BF146)), 2)</f>
        <v>0</v>
      </c>
      <c r="G34" s="183"/>
      <c r="H34" s="183"/>
      <c r="I34" s="184">
        <v>0.20000000000000001</v>
      </c>
      <c r="J34" s="182">
        <f>ROUND((ROUND(((SUM(BF119:BF140))*I34),  2) + (SUM(BF142:BF146)*I34)),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ROUND((ROUND((SUM(BG119:BG140)),  2) + SUM(BG142:BG146)),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ROUND((ROUND((SUM(BH119:BH140)),  2) + SUM(BH142:BH146)),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ROUND((ROUND((SUM(BI119:BI140)),  2) + SUM(BI142:BI146)),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08 - SO 402 Areálová dažďová kanalizácia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J119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927</v>
      </c>
      <c r="E97" s="212"/>
      <c r="F97" s="212"/>
      <c r="G97" s="212"/>
      <c r="H97" s="212"/>
      <c r="I97" s="212"/>
      <c r="J97" s="213">
        <f>J120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1357</v>
      </c>
      <c r="E98" s="217"/>
      <c r="F98" s="217"/>
      <c r="G98" s="217"/>
      <c r="H98" s="217"/>
      <c r="I98" s="217"/>
      <c r="J98" s="218">
        <f>J121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209"/>
      <c r="C99" s="210"/>
      <c r="D99" s="220" t="s">
        <v>149</v>
      </c>
      <c r="E99" s="210"/>
      <c r="F99" s="210"/>
      <c r="G99" s="210"/>
      <c r="H99" s="210"/>
      <c r="I99" s="210"/>
      <c r="J99" s="221">
        <f>J141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0" t="s">
        <v>150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14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4.4" customHeight="1">
      <c r="A109" s="37"/>
      <c r="B109" s="38"/>
      <c r="C109" s="39"/>
      <c r="D109" s="39"/>
      <c r="E109" s="205" t="str">
        <f>E7</f>
        <v>Zberný dvor Hviezdoslavov</v>
      </c>
      <c r="F109" s="29"/>
      <c r="G109" s="29"/>
      <c r="H109" s="2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29" t="s">
        <v>137</v>
      </c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5.6" customHeight="1">
      <c r="A111" s="37"/>
      <c r="B111" s="38"/>
      <c r="C111" s="39"/>
      <c r="D111" s="39"/>
      <c r="E111" s="81" t="str">
        <f>E9</f>
        <v>08 - SO 402 Areálová dažďová kanalizácia</v>
      </c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18</v>
      </c>
      <c r="D113" s="39"/>
      <c r="E113" s="39"/>
      <c r="F113" s="24" t="str">
        <f>F12</f>
        <v>Hviezdoslavov</v>
      </c>
      <c r="G113" s="39"/>
      <c r="H113" s="39"/>
      <c r="I113" s="29" t="s">
        <v>20</v>
      </c>
      <c r="J113" s="84" t="str">
        <f>IF(J12="","",J12)</f>
        <v>14. 8. 2022</v>
      </c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0.8" customHeight="1">
      <c r="A115" s="37"/>
      <c r="B115" s="38"/>
      <c r="C115" s="29" t="s">
        <v>22</v>
      </c>
      <c r="D115" s="39"/>
      <c r="E115" s="39"/>
      <c r="F115" s="24" t="str">
        <f>E15</f>
        <v>Obec Hviezdoslavov, č.8, 930 41 Hviezdoslavov</v>
      </c>
      <c r="G115" s="39"/>
      <c r="H115" s="39"/>
      <c r="I115" s="29" t="s">
        <v>28</v>
      </c>
      <c r="J115" s="33" t="str">
        <f>E21</f>
        <v>Ing.L. Chatrnúch - VISIA, Sládkovičova 2052/50, SA</v>
      </c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6" customHeight="1">
      <c r="A116" s="37"/>
      <c r="B116" s="38"/>
      <c r="C116" s="29" t="s">
        <v>26</v>
      </c>
      <c r="D116" s="39"/>
      <c r="E116" s="39"/>
      <c r="F116" s="24" t="str">
        <f>IF(E18="","",E18)</f>
        <v>Vyplň údaj</v>
      </c>
      <c r="G116" s="39"/>
      <c r="H116" s="39"/>
      <c r="I116" s="29" t="s">
        <v>31</v>
      </c>
      <c r="J116" s="33" t="str">
        <f>E24</f>
        <v xml:space="preserve"> 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222"/>
      <c r="B118" s="223"/>
      <c r="C118" s="224" t="s">
        <v>151</v>
      </c>
      <c r="D118" s="225" t="s">
        <v>61</v>
      </c>
      <c r="E118" s="225" t="s">
        <v>57</v>
      </c>
      <c r="F118" s="225" t="s">
        <v>58</v>
      </c>
      <c r="G118" s="225" t="s">
        <v>152</v>
      </c>
      <c r="H118" s="225" t="s">
        <v>153</v>
      </c>
      <c r="I118" s="225" t="s">
        <v>154</v>
      </c>
      <c r="J118" s="226" t="s">
        <v>141</v>
      </c>
      <c r="K118" s="227" t="s">
        <v>155</v>
      </c>
      <c r="L118" s="228"/>
      <c r="M118" s="105" t="s">
        <v>1</v>
      </c>
      <c r="N118" s="106" t="s">
        <v>40</v>
      </c>
      <c r="O118" s="106" t="s">
        <v>156</v>
      </c>
      <c r="P118" s="106" t="s">
        <v>157</v>
      </c>
      <c r="Q118" s="106" t="s">
        <v>158</v>
      </c>
      <c r="R118" s="106" t="s">
        <v>159</v>
      </c>
      <c r="S118" s="106" t="s">
        <v>160</v>
      </c>
      <c r="T118" s="107" t="s">
        <v>161</v>
      </c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</row>
    <row r="119" s="2" customFormat="1" ht="22.8" customHeight="1">
      <c r="A119" s="37"/>
      <c r="B119" s="38"/>
      <c r="C119" s="112" t="s">
        <v>142</v>
      </c>
      <c r="D119" s="39"/>
      <c r="E119" s="39"/>
      <c r="F119" s="39"/>
      <c r="G119" s="39"/>
      <c r="H119" s="39"/>
      <c r="I119" s="39"/>
      <c r="J119" s="229">
        <f>BK119</f>
        <v>0</v>
      </c>
      <c r="K119" s="39"/>
      <c r="L119" s="40"/>
      <c r="M119" s="108"/>
      <c r="N119" s="230"/>
      <c r="O119" s="109"/>
      <c r="P119" s="231">
        <f>P120+P141</f>
        <v>0</v>
      </c>
      <c r="Q119" s="109"/>
      <c r="R119" s="231">
        <f>R120+R141</f>
        <v>21.884280000000004</v>
      </c>
      <c r="S119" s="109"/>
      <c r="T119" s="232">
        <f>T120+T141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4" t="s">
        <v>75</v>
      </c>
      <c r="AU119" s="14" t="s">
        <v>143</v>
      </c>
      <c r="BK119" s="233">
        <f>BK120+BK141</f>
        <v>0</v>
      </c>
    </row>
    <row r="120" s="12" customFormat="1" ht="25.92" customHeight="1">
      <c r="A120" s="12"/>
      <c r="B120" s="234"/>
      <c r="C120" s="235"/>
      <c r="D120" s="236" t="s">
        <v>75</v>
      </c>
      <c r="E120" s="237" t="s">
        <v>596</v>
      </c>
      <c r="F120" s="237" t="s">
        <v>596</v>
      </c>
      <c r="G120" s="235"/>
      <c r="H120" s="235"/>
      <c r="I120" s="238"/>
      <c r="J120" s="221">
        <f>BK120</f>
        <v>0</v>
      </c>
      <c r="K120" s="235"/>
      <c r="L120" s="239"/>
      <c r="M120" s="240"/>
      <c r="N120" s="241"/>
      <c r="O120" s="241"/>
      <c r="P120" s="242">
        <f>P121</f>
        <v>0</v>
      </c>
      <c r="Q120" s="241"/>
      <c r="R120" s="242">
        <f>R121</f>
        <v>21.884280000000004</v>
      </c>
      <c r="S120" s="241"/>
      <c r="T120" s="243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44" t="s">
        <v>95</v>
      </c>
      <c r="AT120" s="245" t="s">
        <v>75</v>
      </c>
      <c r="AU120" s="245" t="s">
        <v>76</v>
      </c>
      <c r="AY120" s="244" t="s">
        <v>164</v>
      </c>
      <c r="BK120" s="246">
        <f>BK121</f>
        <v>0</v>
      </c>
    </row>
    <row r="121" s="12" customFormat="1" ht="22.8" customHeight="1">
      <c r="A121" s="12"/>
      <c r="B121" s="234"/>
      <c r="C121" s="235"/>
      <c r="D121" s="236" t="s">
        <v>75</v>
      </c>
      <c r="E121" s="247" t="s">
        <v>992</v>
      </c>
      <c r="F121" s="247" t="s">
        <v>1358</v>
      </c>
      <c r="G121" s="235"/>
      <c r="H121" s="235"/>
      <c r="I121" s="238"/>
      <c r="J121" s="248">
        <f>BK121</f>
        <v>0</v>
      </c>
      <c r="K121" s="235"/>
      <c r="L121" s="239"/>
      <c r="M121" s="240"/>
      <c r="N121" s="241"/>
      <c r="O121" s="241"/>
      <c r="P121" s="242">
        <f>SUM(P122:P140)</f>
        <v>0</v>
      </c>
      <c r="Q121" s="241"/>
      <c r="R121" s="242">
        <f>SUM(R122:R140)</f>
        <v>21.884280000000004</v>
      </c>
      <c r="S121" s="241"/>
      <c r="T121" s="243">
        <f>SUM(T122:T140)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44" t="s">
        <v>95</v>
      </c>
      <c r="AT121" s="245" t="s">
        <v>75</v>
      </c>
      <c r="AU121" s="245" t="s">
        <v>84</v>
      </c>
      <c r="AY121" s="244" t="s">
        <v>164</v>
      </c>
      <c r="BK121" s="246">
        <f>SUM(BK122:BK140)</f>
        <v>0</v>
      </c>
    </row>
    <row r="122" s="2" customFormat="1" ht="14.4" customHeight="1">
      <c r="A122" s="37"/>
      <c r="B122" s="38"/>
      <c r="C122" s="261" t="s">
        <v>84</v>
      </c>
      <c r="D122" s="261" t="s">
        <v>171</v>
      </c>
      <c r="E122" s="262" t="s">
        <v>1359</v>
      </c>
      <c r="F122" s="263" t="s">
        <v>1360</v>
      </c>
      <c r="G122" s="264" t="s">
        <v>258</v>
      </c>
      <c r="H122" s="265">
        <v>20</v>
      </c>
      <c r="I122" s="266"/>
      <c r="J122" s="265">
        <f>ROUND(I122*H122,2)</f>
        <v>0</v>
      </c>
      <c r="K122" s="267"/>
      <c r="L122" s="268"/>
      <c r="M122" s="269" t="s">
        <v>1</v>
      </c>
      <c r="N122" s="270" t="s">
        <v>42</v>
      </c>
      <c r="O122" s="96"/>
      <c r="P122" s="258">
        <f>O122*H122</f>
        <v>0</v>
      </c>
      <c r="Q122" s="258">
        <v>0.0044999999999999997</v>
      </c>
      <c r="R122" s="258">
        <f>Q122*H122</f>
        <v>0.089999999999999997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223</v>
      </c>
      <c r="AT122" s="260" t="s">
        <v>171</v>
      </c>
      <c r="AU122" s="260" t="s">
        <v>95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196</v>
      </c>
      <c r="BM122" s="260" t="s">
        <v>1361</v>
      </c>
    </row>
    <row r="123" s="2" customFormat="1" ht="14.4" customHeight="1">
      <c r="A123" s="37"/>
      <c r="B123" s="38"/>
      <c r="C123" s="261" t="s">
        <v>95</v>
      </c>
      <c r="D123" s="261" t="s">
        <v>171</v>
      </c>
      <c r="E123" s="262" t="s">
        <v>1362</v>
      </c>
      <c r="F123" s="263" t="s">
        <v>1363</v>
      </c>
      <c r="G123" s="264" t="s">
        <v>258</v>
      </c>
      <c r="H123" s="265">
        <v>60</v>
      </c>
      <c r="I123" s="266"/>
      <c r="J123" s="265">
        <f>ROUND(I123*H123,2)</f>
        <v>0</v>
      </c>
      <c r="K123" s="267"/>
      <c r="L123" s="268"/>
      <c r="M123" s="269" t="s">
        <v>1</v>
      </c>
      <c r="N123" s="270" t="s">
        <v>42</v>
      </c>
      <c r="O123" s="96"/>
      <c r="P123" s="258">
        <f>O123*H123</f>
        <v>0</v>
      </c>
      <c r="Q123" s="258">
        <v>0.0030000000000000001</v>
      </c>
      <c r="R123" s="258">
        <f>Q123*H123</f>
        <v>0.17999999999999999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223</v>
      </c>
      <c r="AT123" s="260" t="s">
        <v>171</v>
      </c>
      <c r="AU123" s="260" t="s">
        <v>95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196</v>
      </c>
      <c r="BM123" s="260" t="s">
        <v>1364</v>
      </c>
    </row>
    <row r="124" s="2" customFormat="1" ht="14.4" customHeight="1">
      <c r="A124" s="37"/>
      <c r="B124" s="38"/>
      <c r="C124" s="261" t="s">
        <v>176</v>
      </c>
      <c r="D124" s="261" t="s">
        <v>171</v>
      </c>
      <c r="E124" s="262" t="s">
        <v>1365</v>
      </c>
      <c r="F124" s="263" t="s">
        <v>1366</v>
      </c>
      <c r="G124" s="264" t="s">
        <v>258</v>
      </c>
      <c r="H124" s="265">
        <v>32</v>
      </c>
      <c r="I124" s="266"/>
      <c r="J124" s="265">
        <f>ROUND(I124*H124,2)</f>
        <v>0</v>
      </c>
      <c r="K124" s="267"/>
      <c r="L124" s="268"/>
      <c r="M124" s="269" t="s">
        <v>1</v>
      </c>
      <c r="N124" s="270" t="s">
        <v>42</v>
      </c>
      <c r="O124" s="96"/>
      <c r="P124" s="258">
        <f>O124*H124</f>
        <v>0</v>
      </c>
      <c r="Q124" s="258">
        <v>0.002</v>
      </c>
      <c r="R124" s="258">
        <f>Q124*H124</f>
        <v>0.064000000000000001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223</v>
      </c>
      <c r="AT124" s="260" t="s">
        <v>171</v>
      </c>
      <c r="AU124" s="260" t="s">
        <v>95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196</v>
      </c>
      <c r="BM124" s="260" t="s">
        <v>1367</v>
      </c>
    </row>
    <row r="125" s="2" customFormat="1" ht="19.8" customHeight="1">
      <c r="A125" s="37"/>
      <c r="B125" s="38"/>
      <c r="C125" s="261" t="s">
        <v>184</v>
      </c>
      <c r="D125" s="261" t="s">
        <v>171</v>
      </c>
      <c r="E125" s="262" t="s">
        <v>1368</v>
      </c>
      <c r="F125" s="263" t="s">
        <v>1369</v>
      </c>
      <c r="G125" s="264" t="s">
        <v>258</v>
      </c>
      <c r="H125" s="265">
        <v>1</v>
      </c>
      <c r="I125" s="266"/>
      <c r="J125" s="265">
        <f>ROUND(I125*H125,2)</f>
        <v>0</v>
      </c>
      <c r="K125" s="267"/>
      <c r="L125" s="268"/>
      <c r="M125" s="269" t="s">
        <v>1</v>
      </c>
      <c r="N125" s="270" t="s">
        <v>42</v>
      </c>
      <c r="O125" s="96"/>
      <c r="P125" s="258">
        <f>O125*H125</f>
        <v>0</v>
      </c>
      <c r="Q125" s="258">
        <v>0.001</v>
      </c>
      <c r="R125" s="258">
        <f>Q125*H125</f>
        <v>0.001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223</v>
      </c>
      <c r="AT125" s="260" t="s">
        <v>171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196</v>
      </c>
      <c r="BM125" s="260" t="s">
        <v>1370</v>
      </c>
    </row>
    <row r="126" s="2" customFormat="1" ht="22.2" customHeight="1">
      <c r="A126" s="37"/>
      <c r="B126" s="38"/>
      <c r="C126" s="261" t="s">
        <v>180</v>
      </c>
      <c r="D126" s="261" t="s">
        <v>171</v>
      </c>
      <c r="E126" s="262" t="s">
        <v>1342</v>
      </c>
      <c r="F126" s="263" t="s">
        <v>1371</v>
      </c>
      <c r="G126" s="264" t="s">
        <v>183</v>
      </c>
      <c r="H126" s="265">
        <v>8</v>
      </c>
      <c r="I126" s="266"/>
      <c r="J126" s="265">
        <f>ROUND(I126*H126,2)</f>
        <v>0</v>
      </c>
      <c r="K126" s="267"/>
      <c r="L126" s="268"/>
      <c r="M126" s="269" t="s">
        <v>1</v>
      </c>
      <c r="N126" s="270" t="s">
        <v>42</v>
      </c>
      <c r="O126" s="96"/>
      <c r="P126" s="258">
        <f>O126*H126</f>
        <v>0</v>
      </c>
      <c r="Q126" s="258">
        <v>0.023</v>
      </c>
      <c r="R126" s="258">
        <f>Q126*H126</f>
        <v>0.184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223</v>
      </c>
      <c r="AT126" s="260" t="s">
        <v>171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196</v>
      </c>
      <c r="BM126" s="260" t="s">
        <v>1372</v>
      </c>
    </row>
    <row r="127" s="2" customFormat="1" ht="22.2" customHeight="1">
      <c r="A127" s="37"/>
      <c r="B127" s="38"/>
      <c r="C127" s="261" t="s">
        <v>190</v>
      </c>
      <c r="D127" s="261" t="s">
        <v>171</v>
      </c>
      <c r="E127" s="262" t="s">
        <v>1373</v>
      </c>
      <c r="F127" s="263" t="s">
        <v>1374</v>
      </c>
      <c r="G127" s="264" t="s">
        <v>183</v>
      </c>
      <c r="H127" s="265">
        <v>1</v>
      </c>
      <c r="I127" s="266"/>
      <c r="J127" s="265">
        <f>ROUND(I127*H127,2)</f>
        <v>0</v>
      </c>
      <c r="K127" s="267"/>
      <c r="L127" s="268"/>
      <c r="M127" s="269" t="s">
        <v>1</v>
      </c>
      <c r="N127" s="270" t="s">
        <v>42</v>
      </c>
      <c r="O127" s="96"/>
      <c r="P127" s="258">
        <f>O127*H127</f>
        <v>0</v>
      </c>
      <c r="Q127" s="258">
        <v>0.64000000000000001</v>
      </c>
      <c r="R127" s="258">
        <f>Q127*H127</f>
        <v>0.64000000000000001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223</v>
      </c>
      <c r="AT127" s="260" t="s">
        <v>171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196</v>
      </c>
      <c r="BM127" s="260" t="s">
        <v>1375</v>
      </c>
    </row>
    <row r="128" s="2" customFormat="1" ht="22.2" customHeight="1">
      <c r="A128" s="37"/>
      <c r="B128" s="38"/>
      <c r="C128" s="261" t="s">
        <v>7</v>
      </c>
      <c r="D128" s="261" t="s">
        <v>171</v>
      </c>
      <c r="E128" s="262" t="s">
        <v>1376</v>
      </c>
      <c r="F128" s="263" t="s">
        <v>1377</v>
      </c>
      <c r="G128" s="264" t="s">
        <v>183</v>
      </c>
      <c r="H128" s="265">
        <v>3</v>
      </c>
      <c r="I128" s="266"/>
      <c r="J128" s="265">
        <f>ROUND(I128*H128,2)</f>
        <v>0</v>
      </c>
      <c r="K128" s="267"/>
      <c r="L128" s="268"/>
      <c r="M128" s="269" t="s">
        <v>1</v>
      </c>
      <c r="N128" s="270" t="s">
        <v>42</v>
      </c>
      <c r="O128" s="96"/>
      <c r="P128" s="258">
        <f>O128*H128</f>
        <v>0</v>
      </c>
      <c r="Q128" s="258">
        <v>0.64000000000000001</v>
      </c>
      <c r="R128" s="258">
        <f>Q128*H128</f>
        <v>1.9199999999999999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223</v>
      </c>
      <c r="AT128" s="260" t="s">
        <v>171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196</v>
      </c>
      <c r="BM128" s="260" t="s">
        <v>1378</v>
      </c>
    </row>
    <row r="129" s="2" customFormat="1" ht="22.2" customHeight="1">
      <c r="A129" s="37"/>
      <c r="B129" s="38"/>
      <c r="C129" s="261" t="s">
        <v>175</v>
      </c>
      <c r="D129" s="261" t="s">
        <v>171</v>
      </c>
      <c r="E129" s="262" t="s">
        <v>1379</v>
      </c>
      <c r="F129" s="263" t="s">
        <v>1380</v>
      </c>
      <c r="G129" s="264" t="s">
        <v>183</v>
      </c>
      <c r="H129" s="265">
        <v>2</v>
      </c>
      <c r="I129" s="266"/>
      <c r="J129" s="265">
        <f>ROUND(I129*H129,2)</f>
        <v>0</v>
      </c>
      <c r="K129" s="267"/>
      <c r="L129" s="268"/>
      <c r="M129" s="269" t="s">
        <v>1</v>
      </c>
      <c r="N129" s="270" t="s">
        <v>42</v>
      </c>
      <c r="O129" s="96"/>
      <c r="P129" s="258">
        <f>O129*H129</f>
        <v>0</v>
      </c>
      <c r="Q129" s="258">
        <v>0.64000000000000001</v>
      </c>
      <c r="R129" s="258">
        <f>Q129*H129</f>
        <v>1.28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223</v>
      </c>
      <c r="AT129" s="260" t="s">
        <v>171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196</v>
      </c>
      <c r="BM129" s="260" t="s">
        <v>1381</v>
      </c>
    </row>
    <row r="130" s="2" customFormat="1" ht="22.2" customHeight="1">
      <c r="A130" s="37"/>
      <c r="B130" s="38"/>
      <c r="C130" s="261" t="s">
        <v>197</v>
      </c>
      <c r="D130" s="261" t="s">
        <v>171</v>
      </c>
      <c r="E130" s="262" t="s">
        <v>1382</v>
      </c>
      <c r="F130" s="263" t="s">
        <v>1383</v>
      </c>
      <c r="G130" s="264" t="s">
        <v>183</v>
      </c>
      <c r="H130" s="265">
        <v>4</v>
      </c>
      <c r="I130" s="266"/>
      <c r="J130" s="265">
        <f>ROUND(I130*H130,2)</f>
        <v>0</v>
      </c>
      <c r="K130" s="267"/>
      <c r="L130" s="268"/>
      <c r="M130" s="269" t="s">
        <v>1</v>
      </c>
      <c r="N130" s="270" t="s">
        <v>42</v>
      </c>
      <c r="O130" s="96"/>
      <c r="P130" s="258">
        <f>O130*H130</f>
        <v>0</v>
      </c>
      <c r="Q130" s="258">
        <v>0.034500000000000003</v>
      </c>
      <c r="R130" s="258">
        <f>Q130*H130</f>
        <v>0.13800000000000001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223</v>
      </c>
      <c r="AT130" s="260" t="s">
        <v>171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196</v>
      </c>
      <c r="BM130" s="260" t="s">
        <v>1384</v>
      </c>
    </row>
    <row r="131" s="2" customFormat="1" ht="22.2" customHeight="1">
      <c r="A131" s="37"/>
      <c r="B131" s="38"/>
      <c r="C131" s="261" t="s">
        <v>121</v>
      </c>
      <c r="D131" s="261" t="s">
        <v>171</v>
      </c>
      <c r="E131" s="262" t="s">
        <v>1385</v>
      </c>
      <c r="F131" s="263" t="s">
        <v>1386</v>
      </c>
      <c r="G131" s="264" t="s">
        <v>183</v>
      </c>
      <c r="H131" s="265">
        <v>1</v>
      </c>
      <c r="I131" s="266"/>
      <c r="J131" s="265">
        <f>ROUND(I131*H131,2)</f>
        <v>0</v>
      </c>
      <c r="K131" s="267"/>
      <c r="L131" s="268"/>
      <c r="M131" s="269" t="s">
        <v>1</v>
      </c>
      <c r="N131" s="270" t="s">
        <v>42</v>
      </c>
      <c r="O131" s="96"/>
      <c r="P131" s="258">
        <f>O131*H131</f>
        <v>0</v>
      </c>
      <c r="Q131" s="258">
        <v>0.040550000000000003</v>
      </c>
      <c r="R131" s="258">
        <f>Q131*H131</f>
        <v>0.040550000000000003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223</v>
      </c>
      <c r="AT131" s="260" t="s">
        <v>171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196</v>
      </c>
      <c r="BM131" s="260" t="s">
        <v>1387</v>
      </c>
    </row>
    <row r="132" s="2" customFormat="1" ht="19.8" customHeight="1">
      <c r="A132" s="37"/>
      <c r="B132" s="38"/>
      <c r="C132" s="261" t="s">
        <v>189</v>
      </c>
      <c r="D132" s="261" t="s">
        <v>171</v>
      </c>
      <c r="E132" s="262" t="s">
        <v>1388</v>
      </c>
      <c r="F132" s="263" t="s">
        <v>1389</v>
      </c>
      <c r="G132" s="264" t="s">
        <v>183</v>
      </c>
      <c r="H132" s="265">
        <v>1</v>
      </c>
      <c r="I132" s="266"/>
      <c r="J132" s="265">
        <f>ROUND(I132*H132,2)</f>
        <v>0</v>
      </c>
      <c r="K132" s="267"/>
      <c r="L132" s="268"/>
      <c r="M132" s="269" t="s">
        <v>1</v>
      </c>
      <c r="N132" s="270" t="s">
        <v>42</v>
      </c>
      <c r="O132" s="96"/>
      <c r="P132" s="258">
        <f>O132*H132</f>
        <v>0</v>
      </c>
      <c r="Q132" s="258">
        <v>16.5</v>
      </c>
      <c r="R132" s="258">
        <f>Q132*H132</f>
        <v>16.5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223</v>
      </c>
      <c r="AT132" s="260" t="s">
        <v>171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196</v>
      </c>
      <c r="BM132" s="260" t="s">
        <v>1390</v>
      </c>
    </row>
    <row r="133" s="2" customFormat="1" ht="14.4" customHeight="1">
      <c r="A133" s="37"/>
      <c r="B133" s="38"/>
      <c r="C133" s="261" t="s">
        <v>211</v>
      </c>
      <c r="D133" s="261" t="s">
        <v>171</v>
      </c>
      <c r="E133" s="262" t="s">
        <v>1391</v>
      </c>
      <c r="F133" s="263" t="s">
        <v>1392</v>
      </c>
      <c r="G133" s="264" t="s">
        <v>183</v>
      </c>
      <c r="H133" s="265">
        <v>100</v>
      </c>
      <c r="I133" s="266"/>
      <c r="J133" s="265">
        <f>ROUND(I133*H133,2)</f>
        <v>0</v>
      </c>
      <c r="K133" s="267"/>
      <c r="L133" s="268"/>
      <c r="M133" s="269" t="s">
        <v>1</v>
      </c>
      <c r="N133" s="270" t="s">
        <v>42</v>
      </c>
      <c r="O133" s="96"/>
      <c r="P133" s="258">
        <f>O133*H133</f>
        <v>0</v>
      </c>
      <c r="Q133" s="258">
        <v>0.0080000000000000002</v>
      </c>
      <c r="R133" s="258">
        <f>Q133*H133</f>
        <v>0.80000000000000004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223</v>
      </c>
      <c r="AT133" s="260" t="s">
        <v>171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196</v>
      </c>
      <c r="BM133" s="260" t="s">
        <v>1393</v>
      </c>
    </row>
    <row r="134" s="2" customFormat="1" ht="14.4" customHeight="1">
      <c r="A134" s="37"/>
      <c r="B134" s="38"/>
      <c r="C134" s="261" t="s">
        <v>420</v>
      </c>
      <c r="D134" s="261" t="s">
        <v>171</v>
      </c>
      <c r="E134" s="262" t="s">
        <v>1394</v>
      </c>
      <c r="F134" s="263" t="s">
        <v>1395</v>
      </c>
      <c r="G134" s="264" t="s">
        <v>183</v>
      </c>
      <c r="H134" s="265">
        <v>1</v>
      </c>
      <c r="I134" s="266"/>
      <c r="J134" s="265">
        <f>ROUND(I134*H134,2)</f>
        <v>0</v>
      </c>
      <c r="K134" s="267"/>
      <c r="L134" s="268"/>
      <c r="M134" s="269" t="s">
        <v>1</v>
      </c>
      <c r="N134" s="270" t="s">
        <v>42</v>
      </c>
      <c r="O134" s="96"/>
      <c r="P134" s="258">
        <f>O134*H134</f>
        <v>0</v>
      </c>
      <c r="Q134" s="258">
        <v>0.00060999999999999997</v>
      </c>
      <c r="R134" s="258">
        <f>Q134*H134</f>
        <v>0.00060999999999999997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223</v>
      </c>
      <c r="AT134" s="260" t="s">
        <v>171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196</v>
      </c>
      <c r="BM134" s="260" t="s">
        <v>1396</v>
      </c>
    </row>
    <row r="135" s="2" customFormat="1" ht="14.4" customHeight="1">
      <c r="A135" s="37"/>
      <c r="B135" s="38"/>
      <c r="C135" s="261" t="s">
        <v>193</v>
      </c>
      <c r="D135" s="261" t="s">
        <v>171</v>
      </c>
      <c r="E135" s="262" t="s">
        <v>1397</v>
      </c>
      <c r="F135" s="263" t="s">
        <v>1398</v>
      </c>
      <c r="G135" s="264" t="s">
        <v>179</v>
      </c>
      <c r="H135" s="265">
        <v>150</v>
      </c>
      <c r="I135" s="266"/>
      <c r="J135" s="265">
        <f>ROUND(I135*H135,2)</f>
        <v>0</v>
      </c>
      <c r="K135" s="267"/>
      <c r="L135" s="268"/>
      <c r="M135" s="269" t="s">
        <v>1</v>
      </c>
      <c r="N135" s="270" t="s">
        <v>42</v>
      </c>
      <c r="O135" s="96"/>
      <c r="P135" s="258">
        <f>O135*H135</f>
        <v>0</v>
      </c>
      <c r="Q135" s="258">
        <v>0.00029999999999999997</v>
      </c>
      <c r="R135" s="258">
        <f>Q135*H135</f>
        <v>0.044999999999999998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223</v>
      </c>
      <c r="AT135" s="260" t="s">
        <v>171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196</v>
      </c>
      <c r="BM135" s="260" t="s">
        <v>1399</v>
      </c>
    </row>
    <row r="136" s="2" customFormat="1" ht="19.8" customHeight="1">
      <c r="A136" s="37"/>
      <c r="B136" s="38"/>
      <c r="C136" s="261" t="s">
        <v>196</v>
      </c>
      <c r="D136" s="261" t="s">
        <v>171</v>
      </c>
      <c r="E136" s="262" t="s">
        <v>1323</v>
      </c>
      <c r="F136" s="263" t="s">
        <v>1324</v>
      </c>
      <c r="G136" s="264" t="s">
        <v>169</v>
      </c>
      <c r="H136" s="265">
        <v>70</v>
      </c>
      <c r="I136" s="266"/>
      <c r="J136" s="265">
        <f>ROUND(I136*H136,2)</f>
        <v>0</v>
      </c>
      <c r="K136" s="267"/>
      <c r="L136" s="268"/>
      <c r="M136" s="269" t="s">
        <v>1</v>
      </c>
      <c r="N136" s="270" t="s">
        <v>42</v>
      </c>
      <c r="O136" s="96"/>
      <c r="P136" s="258">
        <f>O136*H136</f>
        <v>0</v>
      </c>
      <c r="Q136" s="258">
        <v>0</v>
      </c>
      <c r="R136" s="258">
        <f>Q136*H136</f>
        <v>0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223</v>
      </c>
      <c r="AT136" s="260" t="s">
        <v>171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196</v>
      </c>
      <c r="BM136" s="260" t="s">
        <v>1400</v>
      </c>
    </row>
    <row r="137" s="2" customFormat="1" ht="22.2" customHeight="1">
      <c r="A137" s="37"/>
      <c r="B137" s="38"/>
      <c r="C137" s="261" t="s">
        <v>224</v>
      </c>
      <c r="D137" s="261" t="s">
        <v>171</v>
      </c>
      <c r="E137" s="262" t="s">
        <v>1326</v>
      </c>
      <c r="F137" s="263" t="s">
        <v>1241</v>
      </c>
      <c r="G137" s="264" t="s">
        <v>169</v>
      </c>
      <c r="H137" s="265">
        <v>70</v>
      </c>
      <c r="I137" s="266"/>
      <c r="J137" s="265">
        <f>ROUND(I137*H137,2)</f>
        <v>0</v>
      </c>
      <c r="K137" s="267"/>
      <c r="L137" s="268"/>
      <c r="M137" s="269" t="s">
        <v>1</v>
      </c>
      <c r="N137" s="270" t="s">
        <v>42</v>
      </c>
      <c r="O137" s="96"/>
      <c r="P137" s="258">
        <f>O137*H137</f>
        <v>0</v>
      </c>
      <c r="Q137" s="258">
        <v>0</v>
      </c>
      <c r="R137" s="258">
        <f>Q137*H137</f>
        <v>0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223</v>
      </c>
      <c r="AT137" s="260" t="s">
        <v>171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196</v>
      </c>
      <c r="BM137" s="260" t="s">
        <v>1401</v>
      </c>
    </row>
    <row r="138" s="2" customFormat="1" ht="22.2" customHeight="1">
      <c r="A138" s="37"/>
      <c r="B138" s="38"/>
      <c r="C138" s="261" t="s">
        <v>200</v>
      </c>
      <c r="D138" s="261" t="s">
        <v>171</v>
      </c>
      <c r="E138" s="262" t="s">
        <v>1328</v>
      </c>
      <c r="F138" s="263" t="s">
        <v>1329</v>
      </c>
      <c r="G138" s="264" t="s">
        <v>169</v>
      </c>
      <c r="H138" s="265">
        <v>45</v>
      </c>
      <c r="I138" s="266"/>
      <c r="J138" s="265">
        <f>ROUND(I138*H138,2)</f>
        <v>0</v>
      </c>
      <c r="K138" s="267"/>
      <c r="L138" s="268"/>
      <c r="M138" s="269" t="s">
        <v>1</v>
      </c>
      <c r="N138" s="270" t="s">
        <v>42</v>
      </c>
      <c r="O138" s="96"/>
      <c r="P138" s="258">
        <f>O138*H138</f>
        <v>0</v>
      </c>
      <c r="Q138" s="258">
        <v>0</v>
      </c>
      <c r="R138" s="258">
        <f>Q138*H138</f>
        <v>0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223</v>
      </c>
      <c r="AT138" s="260" t="s">
        <v>171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196</v>
      </c>
      <c r="BM138" s="260" t="s">
        <v>1402</v>
      </c>
    </row>
    <row r="139" s="2" customFormat="1" ht="14.4" customHeight="1">
      <c r="A139" s="37"/>
      <c r="B139" s="38"/>
      <c r="C139" s="261" t="s">
        <v>430</v>
      </c>
      <c r="D139" s="261" t="s">
        <v>171</v>
      </c>
      <c r="E139" s="262" t="s">
        <v>1331</v>
      </c>
      <c r="F139" s="263" t="s">
        <v>1354</v>
      </c>
      <c r="G139" s="264" t="s">
        <v>258</v>
      </c>
      <c r="H139" s="265">
        <v>112</v>
      </c>
      <c r="I139" s="266"/>
      <c r="J139" s="265">
        <f>ROUND(I139*H139,2)</f>
        <v>0</v>
      </c>
      <c r="K139" s="267"/>
      <c r="L139" s="268"/>
      <c r="M139" s="269" t="s">
        <v>1</v>
      </c>
      <c r="N139" s="270" t="s">
        <v>42</v>
      </c>
      <c r="O139" s="96"/>
      <c r="P139" s="258">
        <f>O139*H139</f>
        <v>0</v>
      </c>
      <c r="Q139" s="258">
        <v>1.0000000000000001E-05</v>
      </c>
      <c r="R139" s="258">
        <f>Q139*H139</f>
        <v>0.0011200000000000001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223</v>
      </c>
      <c r="AT139" s="260" t="s">
        <v>171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196</v>
      </c>
      <c r="BM139" s="260" t="s">
        <v>1403</v>
      </c>
    </row>
    <row r="140" s="2" customFormat="1" ht="14.4" customHeight="1">
      <c r="A140" s="37"/>
      <c r="B140" s="38"/>
      <c r="C140" s="249" t="s">
        <v>437</v>
      </c>
      <c r="D140" s="249" t="s">
        <v>166</v>
      </c>
      <c r="E140" s="250" t="s">
        <v>1404</v>
      </c>
      <c r="F140" s="251" t="s">
        <v>1405</v>
      </c>
      <c r="G140" s="252" t="s">
        <v>183</v>
      </c>
      <c r="H140" s="253">
        <v>1</v>
      </c>
      <c r="I140" s="254"/>
      <c r="J140" s="253">
        <f>ROUND(I140*H140,2)</f>
        <v>0</v>
      </c>
      <c r="K140" s="255"/>
      <c r="L140" s="40"/>
      <c r="M140" s="256" t="s">
        <v>1</v>
      </c>
      <c r="N140" s="257" t="s">
        <v>42</v>
      </c>
      <c r="O140" s="96"/>
      <c r="P140" s="258">
        <f>O140*H140</f>
        <v>0</v>
      </c>
      <c r="Q140" s="258">
        <v>0</v>
      </c>
      <c r="R140" s="258">
        <f>Q140*H140</f>
        <v>0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196</v>
      </c>
      <c r="AT140" s="260" t="s">
        <v>166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196</v>
      </c>
      <c r="BM140" s="260" t="s">
        <v>1406</v>
      </c>
    </row>
    <row r="141" s="2" customFormat="1" ht="49.92" customHeight="1">
      <c r="A141" s="37"/>
      <c r="B141" s="38"/>
      <c r="C141" s="39"/>
      <c r="D141" s="39"/>
      <c r="E141" s="237" t="s">
        <v>317</v>
      </c>
      <c r="F141" s="237" t="s">
        <v>318</v>
      </c>
      <c r="G141" s="39"/>
      <c r="H141" s="39"/>
      <c r="I141" s="39"/>
      <c r="J141" s="221">
        <f>BK141</f>
        <v>0</v>
      </c>
      <c r="K141" s="39"/>
      <c r="L141" s="40"/>
      <c r="M141" s="271"/>
      <c r="N141" s="272"/>
      <c r="O141" s="96"/>
      <c r="P141" s="96"/>
      <c r="Q141" s="96"/>
      <c r="R141" s="96"/>
      <c r="S141" s="96"/>
      <c r="T141" s="9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4" t="s">
        <v>75</v>
      </c>
      <c r="AU141" s="14" t="s">
        <v>76</v>
      </c>
      <c r="AY141" s="14" t="s">
        <v>319</v>
      </c>
      <c r="BK141" s="156">
        <f>SUM(BK142:BK146)</f>
        <v>0</v>
      </c>
    </row>
    <row r="142" s="2" customFormat="1" ht="16.32" customHeight="1">
      <c r="A142" s="37"/>
      <c r="B142" s="38"/>
      <c r="C142" s="273" t="s">
        <v>1</v>
      </c>
      <c r="D142" s="273" t="s">
        <v>166</v>
      </c>
      <c r="E142" s="274" t="s">
        <v>1</v>
      </c>
      <c r="F142" s="275" t="s">
        <v>1</v>
      </c>
      <c r="G142" s="276" t="s">
        <v>1</v>
      </c>
      <c r="H142" s="277"/>
      <c r="I142" s="277"/>
      <c r="J142" s="278">
        <f>BK142</f>
        <v>0</v>
      </c>
      <c r="K142" s="255"/>
      <c r="L142" s="40"/>
      <c r="M142" s="279" t="s">
        <v>1</v>
      </c>
      <c r="N142" s="280" t="s">
        <v>42</v>
      </c>
      <c r="O142" s="96"/>
      <c r="P142" s="96"/>
      <c r="Q142" s="96"/>
      <c r="R142" s="96"/>
      <c r="S142" s="96"/>
      <c r="T142" s="9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4" t="s">
        <v>319</v>
      </c>
      <c r="AU142" s="14" t="s">
        <v>84</v>
      </c>
      <c r="AY142" s="14" t="s">
        <v>319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I142*H142</f>
        <v>0</v>
      </c>
    </row>
    <row r="143" s="2" customFormat="1" ht="16.32" customHeight="1">
      <c r="A143" s="37"/>
      <c r="B143" s="38"/>
      <c r="C143" s="273" t="s">
        <v>1</v>
      </c>
      <c r="D143" s="273" t="s">
        <v>166</v>
      </c>
      <c r="E143" s="274" t="s">
        <v>1</v>
      </c>
      <c r="F143" s="275" t="s">
        <v>1</v>
      </c>
      <c r="G143" s="276" t="s">
        <v>1</v>
      </c>
      <c r="H143" s="277"/>
      <c r="I143" s="277"/>
      <c r="J143" s="278">
        <f>BK143</f>
        <v>0</v>
      </c>
      <c r="K143" s="255"/>
      <c r="L143" s="40"/>
      <c r="M143" s="279" t="s">
        <v>1</v>
      </c>
      <c r="N143" s="280" t="s">
        <v>42</v>
      </c>
      <c r="O143" s="96"/>
      <c r="P143" s="96"/>
      <c r="Q143" s="96"/>
      <c r="R143" s="96"/>
      <c r="S143" s="96"/>
      <c r="T143" s="9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4" t="s">
        <v>319</v>
      </c>
      <c r="AU143" s="14" t="s">
        <v>84</v>
      </c>
      <c r="AY143" s="14" t="s">
        <v>319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I143*H143</f>
        <v>0</v>
      </c>
    </row>
    <row r="144" s="2" customFormat="1" ht="16.32" customHeight="1">
      <c r="A144" s="37"/>
      <c r="B144" s="38"/>
      <c r="C144" s="273" t="s">
        <v>1</v>
      </c>
      <c r="D144" s="273" t="s">
        <v>166</v>
      </c>
      <c r="E144" s="274" t="s">
        <v>1</v>
      </c>
      <c r="F144" s="275" t="s">
        <v>1</v>
      </c>
      <c r="G144" s="276" t="s">
        <v>1</v>
      </c>
      <c r="H144" s="277"/>
      <c r="I144" s="277"/>
      <c r="J144" s="278">
        <f>BK144</f>
        <v>0</v>
      </c>
      <c r="K144" s="255"/>
      <c r="L144" s="40"/>
      <c r="M144" s="279" t="s">
        <v>1</v>
      </c>
      <c r="N144" s="280" t="s">
        <v>42</v>
      </c>
      <c r="O144" s="96"/>
      <c r="P144" s="96"/>
      <c r="Q144" s="96"/>
      <c r="R144" s="96"/>
      <c r="S144" s="96"/>
      <c r="T144" s="9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4" t="s">
        <v>319</v>
      </c>
      <c r="AU144" s="14" t="s">
        <v>84</v>
      </c>
      <c r="AY144" s="14" t="s">
        <v>319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I144*H144</f>
        <v>0</v>
      </c>
    </row>
    <row r="145" s="2" customFormat="1" ht="16.32" customHeight="1">
      <c r="A145" s="37"/>
      <c r="B145" s="38"/>
      <c r="C145" s="273" t="s">
        <v>1</v>
      </c>
      <c r="D145" s="273" t="s">
        <v>166</v>
      </c>
      <c r="E145" s="274" t="s">
        <v>1</v>
      </c>
      <c r="F145" s="275" t="s">
        <v>1</v>
      </c>
      <c r="G145" s="276" t="s">
        <v>1</v>
      </c>
      <c r="H145" s="277"/>
      <c r="I145" s="277"/>
      <c r="J145" s="278">
        <f>BK145</f>
        <v>0</v>
      </c>
      <c r="K145" s="255"/>
      <c r="L145" s="40"/>
      <c r="M145" s="279" t="s">
        <v>1</v>
      </c>
      <c r="N145" s="280" t="s">
        <v>42</v>
      </c>
      <c r="O145" s="96"/>
      <c r="P145" s="96"/>
      <c r="Q145" s="96"/>
      <c r="R145" s="96"/>
      <c r="S145" s="96"/>
      <c r="T145" s="9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4" t="s">
        <v>319</v>
      </c>
      <c r="AU145" s="14" t="s">
        <v>84</v>
      </c>
      <c r="AY145" s="14" t="s">
        <v>319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I145*H145</f>
        <v>0</v>
      </c>
    </row>
    <row r="146" s="2" customFormat="1" ht="16.32" customHeight="1">
      <c r="A146" s="37"/>
      <c r="B146" s="38"/>
      <c r="C146" s="273" t="s">
        <v>1</v>
      </c>
      <c r="D146" s="273" t="s">
        <v>166</v>
      </c>
      <c r="E146" s="274" t="s">
        <v>1</v>
      </c>
      <c r="F146" s="275" t="s">
        <v>1</v>
      </c>
      <c r="G146" s="276" t="s">
        <v>1</v>
      </c>
      <c r="H146" s="277"/>
      <c r="I146" s="277"/>
      <c r="J146" s="278">
        <f>BK146</f>
        <v>0</v>
      </c>
      <c r="K146" s="255"/>
      <c r="L146" s="40"/>
      <c r="M146" s="279" t="s">
        <v>1</v>
      </c>
      <c r="N146" s="280" t="s">
        <v>42</v>
      </c>
      <c r="O146" s="281"/>
      <c r="P146" s="281"/>
      <c r="Q146" s="281"/>
      <c r="R146" s="281"/>
      <c r="S146" s="281"/>
      <c r="T146" s="282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4" t="s">
        <v>319</v>
      </c>
      <c r="AU146" s="14" t="s">
        <v>84</v>
      </c>
      <c r="AY146" s="14" t="s">
        <v>319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I146*H146</f>
        <v>0</v>
      </c>
    </row>
    <row r="147" s="2" customFormat="1" ht="6.96" customHeight="1">
      <c r="A147" s="37"/>
      <c r="B147" s="71"/>
      <c r="C147" s="72"/>
      <c r="D147" s="72"/>
      <c r="E147" s="72"/>
      <c r="F147" s="72"/>
      <c r="G147" s="72"/>
      <c r="H147" s="72"/>
      <c r="I147" s="72"/>
      <c r="J147" s="72"/>
      <c r="K147" s="72"/>
      <c r="L147" s="40"/>
      <c r="M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</sheetData>
  <sheetProtection sheet="1" autoFilter="0" formatColumns="0" formatRows="0" objects="1" scenarios="1" spinCount="100000" saltValue="QKxj6nPqj0SCKaXiGQsiaSK4BIIQAbUn2v0hUiZlfUGq7jumLIUti6fqC25KqaX3Z2LSU5es9bLgvjuQZ7uqhA==" hashValue="fc8dovoXfWpasarYYhFURaF6zpgVsaSoOffX83Yoct39/cEFE6u80sd4ztoV+xX7LsCleb7/Iy3QPHnprcnEiQ==" algorithmName="SHA-512" password="CC35"/>
  <autoFilter ref="C118:K14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dataValidations count="2">
    <dataValidation type="list" allowBlank="1" showInputMessage="1" showErrorMessage="1" error="Povolené sú hodnoty K, M." sqref="D142:D147">
      <formula1>"K, M"</formula1>
    </dataValidation>
    <dataValidation type="list" allowBlank="1" showInputMessage="1" showErrorMessage="1" error="Povolené sú hodnoty základná, znížená, nulová." sqref="N142:N14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120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1407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32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tr">
        <f>IF('Rekapitulácia stavby'!E11="","",'Rekapitulácia stavby'!E11)</f>
        <v>Obec Hviezdoslavov, č.8, 930 41 Hviezdoslavov</v>
      </c>
      <c r="F15" s="37"/>
      <c r="G15" s="37"/>
      <c r="H15" s="37"/>
      <c r="I15" s="168" t="s">
        <v>25</v>
      </c>
      <c r="J15" s="146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tr">
        <f>IF('Rekapitulácia stavby'!E17="","",'Rekapitulácia stavby'!E17)</f>
        <v>Ing.L. Chatrnúch - VISIA, Sládkovičova 2052/50, SA</v>
      </c>
      <c r="F21" s="37"/>
      <c r="G21" s="37"/>
      <c r="H21" s="37"/>
      <c r="I21" s="168" t="s">
        <v>25</v>
      </c>
      <c r="J21" s="146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ROUND(J117,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ROUND((ROUND((SUM(BE117:BE131)),  2) + SUM(BE133:BE137)), 2)</f>
        <v>0</v>
      </c>
      <c r="G33" s="183"/>
      <c r="H33" s="183"/>
      <c r="I33" s="184">
        <v>0.20000000000000001</v>
      </c>
      <c r="J33" s="182">
        <f>ROUND((ROUND(((SUM(BE117:BE131))*I33),  2) + (SUM(BE133:BE137)*I33)),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ROUND((ROUND((SUM(BF117:BF131)),  2) + SUM(BF133:BF137)), 2)</f>
        <v>0</v>
      </c>
      <c r="G34" s="183"/>
      <c r="H34" s="183"/>
      <c r="I34" s="184">
        <v>0.20000000000000001</v>
      </c>
      <c r="J34" s="182">
        <f>ROUND((ROUND(((SUM(BF117:BF131))*I34),  2) + (SUM(BF133:BF137)*I34)),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ROUND((ROUND((SUM(BG117:BG131)),  2) + SUM(BG133:BG137)),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ROUND((ROUND((SUM(BH117:BH131)),  2) + SUM(BH133:BH137)),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ROUND((ROUND((SUM(BI117:BI131)),  2) + SUM(BI133:BI137)),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09 - SO 801 NN prípojka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 xml:space="preserve"> 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J117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1.84" customHeight="1">
      <c r="A97" s="9"/>
      <c r="B97" s="209"/>
      <c r="C97" s="210"/>
      <c r="D97" s="220" t="s">
        <v>149</v>
      </c>
      <c r="E97" s="210"/>
      <c r="F97" s="210"/>
      <c r="G97" s="210"/>
      <c r="H97" s="210"/>
      <c r="I97" s="210"/>
      <c r="J97" s="221">
        <f>J132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71"/>
      <c r="C99" s="72"/>
      <c r="D99" s="72"/>
      <c r="E99" s="72"/>
      <c r="F99" s="72"/>
      <c r="G99" s="72"/>
      <c r="H99" s="72"/>
      <c r="I99" s="72"/>
      <c r="J99" s="72"/>
      <c r="K99" s="72"/>
      <c r="L99" s="68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0" t="s">
        <v>150</v>
      </c>
      <c r="D104" s="39"/>
      <c r="E104" s="39"/>
      <c r="F104" s="39"/>
      <c r="G104" s="39"/>
      <c r="H104" s="39"/>
      <c r="I104" s="39"/>
      <c r="J104" s="39"/>
      <c r="K104" s="39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29" t="s">
        <v>14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4.4" customHeight="1">
      <c r="A107" s="37"/>
      <c r="B107" s="38"/>
      <c r="C107" s="39"/>
      <c r="D107" s="39"/>
      <c r="E107" s="205" t="str">
        <f>E7</f>
        <v>Zberný dvor Hviezdoslavov</v>
      </c>
      <c r="F107" s="29"/>
      <c r="G107" s="29"/>
      <c r="H107" s="2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137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5.6" customHeight="1">
      <c r="A109" s="37"/>
      <c r="B109" s="38"/>
      <c r="C109" s="39"/>
      <c r="D109" s="39"/>
      <c r="E109" s="81" t="str">
        <f>E9</f>
        <v>09 - SO 801 NN prípojka</v>
      </c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29" t="s">
        <v>18</v>
      </c>
      <c r="D111" s="39"/>
      <c r="E111" s="39"/>
      <c r="F111" s="24" t="str">
        <f>F12</f>
        <v xml:space="preserve"> </v>
      </c>
      <c r="G111" s="39"/>
      <c r="H111" s="39"/>
      <c r="I111" s="29" t="s">
        <v>20</v>
      </c>
      <c r="J111" s="84" t="str">
        <f>IF(J12="","",J12)</f>
        <v>14. 8. 2022</v>
      </c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40.8" customHeight="1">
      <c r="A113" s="37"/>
      <c r="B113" s="38"/>
      <c r="C113" s="29" t="s">
        <v>22</v>
      </c>
      <c r="D113" s="39"/>
      <c r="E113" s="39"/>
      <c r="F113" s="24" t="str">
        <f>E15</f>
        <v>Obec Hviezdoslavov, č.8, 930 41 Hviezdoslavov</v>
      </c>
      <c r="G113" s="39"/>
      <c r="H113" s="39"/>
      <c r="I113" s="29" t="s">
        <v>28</v>
      </c>
      <c r="J113" s="33" t="str">
        <f>E21</f>
        <v>Ing.L. Chatrnúch - VISIA, Sládkovičova 2052/50, SA</v>
      </c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29" t="s">
        <v>26</v>
      </c>
      <c r="D114" s="39"/>
      <c r="E114" s="39"/>
      <c r="F114" s="24" t="str">
        <f>IF(E18="","",E18)</f>
        <v>Vyplň údaj</v>
      </c>
      <c r="G114" s="39"/>
      <c r="H114" s="39"/>
      <c r="I114" s="29" t="s">
        <v>31</v>
      </c>
      <c r="J114" s="33" t="str">
        <f>E24</f>
        <v xml:space="preserve"> </v>
      </c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222"/>
      <c r="B116" s="223"/>
      <c r="C116" s="224" t="s">
        <v>151</v>
      </c>
      <c r="D116" s="225" t="s">
        <v>61</v>
      </c>
      <c r="E116" s="225" t="s">
        <v>57</v>
      </c>
      <c r="F116" s="225" t="s">
        <v>58</v>
      </c>
      <c r="G116" s="225" t="s">
        <v>152</v>
      </c>
      <c r="H116" s="225" t="s">
        <v>153</v>
      </c>
      <c r="I116" s="225" t="s">
        <v>154</v>
      </c>
      <c r="J116" s="226" t="s">
        <v>141</v>
      </c>
      <c r="K116" s="227" t="s">
        <v>155</v>
      </c>
      <c r="L116" s="228"/>
      <c r="M116" s="105" t="s">
        <v>1</v>
      </c>
      <c r="N116" s="106" t="s">
        <v>40</v>
      </c>
      <c r="O116" s="106" t="s">
        <v>156</v>
      </c>
      <c r="P116" s="106" t="s">
        <v>157</v>
      </c>
      <c r="Q116" s="106" t="s">
        <v>158</v>
      </c>
      <c r="R116" s="106" t="s">
        <v>159</v>
      </c>
      <c r="S116" s="106" t="s">
        <v>160</v>
      </c>
      <c r="T116" s="107" t="s">
        <v>161</v>
      </c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</row>
    <row r="117" s="2" customFormat="1" ht="22.8" customHeight="1">
      <c r="A117" s="37"/>
      <c r="B117" s="38"/>
      <c r="C117" s="112" t="s">
        <v>142</v>
      </c>
      <c r="D117" s="39"/>
      <c r="E117" s="39"/>
      <c r="F117" s="39"/>
      <c r="G117" s="39"/>
      <c r="H117" s="39"/>
      <c r="I117" s="39"/>
      <c r="J117" s="229">
        <f>BK117</f>
        <v>0</v>
      </c>
      <c r="K117" s="39"/>
      <c r="L117" s="40"/>
      <c r="M117" s="108"/>
      <c r="N117" s="230"/>
      <c r="O117" s="109"/>
      <c r="P117" s="231">
        <f>P118+SUM(P119:P132)</f>
        <v>0</v>
      </c>
      <c r="Q117" s="109"/>
      <c r="R117" s="231">
        <f>R118+SUM(R119:R132)</f>
        <v>0</v>
      </c>
      <c r="S117" s="109"/>
      <c r="T117" s="232">
        <f>T118+SUM(T119:T132)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4" t="s">
        <v>75</v>
      </c>
      <c r="AU117" s="14" t="s">
        <v>143</v>
      </c>
      <c r="BK117" s="233">
        <f>BK118+SUM(BK119:BK132)</f>
        <v>0</v>
      </c>
    </row>
    <row r="118" s="2" customFormat="1" ht="14.4" customHeight="1">
      <c r="A118" s="37"/>
      <c r="B118" s="38"/>
      <c r="C118" s="261" t="s">
        <v>84</v>
      </c>
      <c r="D118" s="261" t="s">
        <v>171</v>
      </c>
      <c r="E118" s="262" t="s">
        <v>1408</v>
      </c>
      <c r="F118" s="263" t="s">
        <v>1409</v>
      </c>
      <c r="G118" s="264" t="s">
        <v>1154</v>
      </c>
      <c r="H118" s="265">
        <v>15</v>
      </c>
      <c r="I118" s="266"/>
      <c r="J118" s="265">
        <f>ROUND(I118*H118,2)</f>
        <v>0</v>
      </c>
      <c r="K118" s="267"/>
      <c r="L118" s="268"/>
      <c r="M118" s="269" t="s">
        <v>1</v>
      </c>
      <c r="N118" s="270" t="s">
        <v>42</v>
      </c>
      <c r="O118" s="96"/>
      <c r="P118" s="258">
        <f>O118*H118</f>
        <v>0</v>
      </c>
      <c r="Q118" s="258">
        <v>0</v>
      </c>
      <c r="R118" s="258">
        <f>Q118*H118</f>
        <v>0</v>
      </c>
      <c r="S118" s="258">
        <v>0</v>
      </c>
      <c r="T118" s="259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60" t="s">
        <v>175</v>
      </c>
      <c r="AT118" s="260" t="s">
        <v>171</v>
      </c>
      <c r="AU118" s="260" t="s">
        <v>76</v>
      </c>
      <c r="AY118" s="14" t="s">
        <v>164</v>
      </c>
      <c r="BE118" s="156">
        <f>IF(N118="základná",J118,0)</f>
        <v>0</v>
      </c>
      <c r="BF118" s="156">
        <f>IF(N118="znížená",J118,0)</f>
        <v>0</v>
      </c>
      <c r="BG118" s="156">
        <f>IF(N118="zákl. prenesená",J118,0)</f>
        <v>0</v>
      </c>
      <c r="BH118" s="156">
        <f>IF(N118="zníž. prenesená",J118,0)</f>
        <v>0</v>
      </c>
      <c r="BI118" s="156">
        <f>IF(N118="nulová",J118,0)</f>
        <v>0</v>
      </c>
      <c r="BJ118" s="14" t="s">
        <v>95</v>
      </c>
      <c r="BK118" s="156">
        <f>ROUND(I118*H118,2)</f>
        <v>0</v>
      </c>
      <c r="BL118" s="14" t="s">
        <v>170</v>
      </c>
      <c r="BM118" s="260" t="s">
        <v>95</v>
      </c>
    </row>
    <row r="119" s="2" customFormat="1" ht="14.4" customHeight="1">
      <c r="A119" s="37"/>
      <c r="B119" s="38"/>
      <c r="C119" s="261" t="s">
        <v>95</v>
      </c>
      <c r="D119" s="261" t="s">
        <v>171</v>
      </c>
      <c r="E119" s="262" t="s">
        <v>1410</v>
      </c>
      <c r="F119" s="263" t="s">
        <v>1411</v>
      </c>
      <c r="G119" s="264" t="s">
        <v>183</v>
      </c>
      <c r="H119" s="265">
        <v>1</v>
      </c>
      <c r="I119" s="266"/>
      <c r="J119" s="265">
        <f>ROUND(I119*H119,2)</f>
        <v>0</v>
      </c>
      <c r="K119" s="267"/>
      <c r="L119" s="268"/>
      <c r="M119" s="269" t="s">
        <v>1</v>
      </c>
      <c r="N119" s="270" t="s">
        <v>42</v>
      </c>
      <c r="O119" s="96"/>
      <c r="P119" s="258">
        <f>O119*H119</f>
        <v>0</v>
      </c>
      <c r="Q119" s="258">
        <v>0</v>
      </c>
      <c r="R119" s="258">
        <f>Q119*H119</f>
        <v>0</v>
      </c>
      <c r="S119" s="258">
        <v>0</v>
      </c>
      <c r="T119" s="25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60" t="s">
        <v>175</v>
      </c>
      <c r="AT119" s="260" t="s">
        <v>171</v>
      </c>
      <c r="AU119" s="260" t="s">
        <v>76</v>
      </c>
      <c r="AY119" s="14" t="s">
        <v>164</v>
      </c>
      <c r="BE119" s="156">
        <f>IF(N119="základná",J119,0)</f>
        <v>0</v>
      </c>
      <c r="BF119" s="156">
        <f>IF(N119="znížená",J119,0)</f>
        <v>0</v>
      </c>
      <c r="BG119" s="156">
        <f>IF(N119="zákl. prenesená",J119,0)</f>
        <v>0</v>
      </c>
      <c r="BH119" s="156">
        <f>IF(N119="zníž. prenesená",J119,0)</f>
        <v>0</v>
      </c>
      <c r="BI119" s="156">
        <f>IF(N119="nulová",J119,0)</f>
        <v>0</v>
      </c>
      <c r="BJ119" s="14" t="s">
        <v>95</v>
      </c>
      <c r="BK119" s="156">
        <f>ROUND(I119*H119,2)</f>
        <v>0</v>
      </c>
      <c r="BL119" s="14" t="s">
        <v>170</v>
      </c>
      <c r="BM119" s="260" t="s">
        <v>170</v>
      </c>
    </row>
    <row r="120" s="2" customFormat="1" ht="14.4" customHeight="1">
      <c r="A120" s="37"/>
      <c r="B120" s="38"/>
      <c r="C120" s="261" t="s">
        <v>176</v>
      </c>
      <c r="D120" s="261" t="s">
        <v>171</v>
      </c>
      <c r="E120" s="262" t="s">
        <v>1412</v>
      </c>
      <c r="F120" s="263" t="s">
        <v>1413</v>
      </c>
      <c r="G120" s="264" t="s">
        <v>1154</v>
      </c>
      <c r="H120" s="265">
        <v>10</v>
      </c>
      <c r="I120" s="266"/>
      <c r="J120" s="265">
        <f>ROUND(I120*H120,2)</f>
        <v>0</v>
      </c>
      <c r="K120" s="267"/>
      <c r="L120" s="268"/>
      <c r="M120" s="269" t="s">
        <v>1</v>
      </c>
      <c r="N120" s="270" t="s">
        <v>42</v>
      </c>
      <c r="O120" s="96"/>
      <c r="P120" s="258">
        <f>O120*H120</f>
        <v>0</v>
      </c>
      <c r="Q120" s="258">
        <v>0</v>
      </c>
      <c r="R120" s="258">
        <f>Q120*H120</f>
        <v>0</v>
      </c>
      <c r="S120" s="258">
        <v>0</v>
      </c>
      <c r="T120" s="25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60" t="s">
        <v>175</v>
      </c>
      <c r="AT120" s="260" t="s">
        <v>171</v>
      </c>
      <c r="AU120" s="260" t="s">
        <v>76</v>
      </c>
      <c r="AY120" s="14" t="s">
        <v>164</v>
      </c>
      <c r="BE120" s="156">
        <f>IF(N120="základná",J120,0)</f>
        <v>0</v>
      </c>
      <c r="BF120" s="156">
        <f>IF(N120="znížená",J120,0)</f>
        <v>0</v>
      </c>
      <c r="BG120" s="156">
        <f>IF(N120="zákl. prenesená",J120,0)</f>
        <v>0</v>
      </c>
      <c r="BH120" s="156">
        <f>IF(N120="zníž. prenesená",J120,0)</f>
        <v>0</v>
      </c>
      <c r="BI120" s="156">
        <f>IF(N120="nulová",J120,0)</f>
        <v>0</v>
      </c>
      <c r="BJ120" s="14" t="s">
        <v>95</v>
      </c>
      <c r="BK120" s="156">
        <f>ROUND(I120*H120,2)</f>
        <v>0</v>
      </c>
      <c r="BL120" s="14" t="s">
        <v>170</v>
      </c>
      <c r="BM120" s="260" t="s">
        <v>180</v>
      </c>
    </row>
    <row r="121" s="2" customFormat="1" ht="14.4" customHeight="1">
      <c r="A121" s="37"/>
      <c r="B121" s="38"/>
      <c r="C121" s="261" t="s">
        <v>170</v>
      </c>
      <c r="D121" s="261" t="s">
        <v>171</v>
      </c>
      <c r="E121" s="262" t="s">
        <v>1414</v>
      </c>
      <c r="F121" s="263" t="s">
        <v>1415</v>
      </c>
      <c r="G121" s="264" t="s">
        <v>1154</v>
      </c>
      <c r="H121" s="265">
        <v>10</v>
      </c>
      <c r="I121" s="266"/>
      <c r="J121" s="265">
        <f>ROUND(I121*H121,2)</f>
        <v>0</v>
      </c>
      <c r="K121" s="267"/>
      <c r="L121" s="268"/>
      <c r="M121" s="269" t="s">
        <v>1</v>
      </c>
      <c r="N121" s="270" t="s">
        <v>42</v>
      </c>
      <c r="O121" s="96"/>
      <c r="P121" s="258">
        <f>O121*H121</f>
        <v>0</v>
      </c>
      <c r="Q121" s="258">
        <v>0</v>
      </c>
      <c r="R121" s="258">
        <f>Q121*H121</f>
        <v>0</v>
      </c>
      <c r="S121" s="258">
        <v>0</v>
      </c>
      <c r="T121" s="25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60" t="s">
        <v>175</v>
      </c>
      <c r="AT121" s="260" t="s">
        <v>171</v>
      </c>
      <c r="AU121" s="260" t="s">
        <v>76</v>
      </c>
      <c r="AY121" s="14" t="s">
        <v>164</v>
      </c>
      <c r="BE121" s="156">
        <f>IF(N121="základná",J121,0)</f>
        <v>0</v>
      </c>
      <c r="BF121" s="156">
        <f>IF(N121="znížená",J121,0)</f>
        <v>0</v>
      </c>
      <c r="BG121" s="156">
        <f>IF(N121="zákl. prenesená",J121,0)</f>
        <v>0</v>
      </c>
      <c r="BH121" s="156">
        <f>IF(N121="zníž. prenesená",J121,0)</f>
        <v>0</v>
      </c>
      <c r="BI121" s="156">
        <f>IF(N121="nulová",J121,0)</f>
        <v>0</v>
      </c>
      <c r="BJ121" s="14" t="s">
        <v>95</v>
      </c>
      <c r="BK121" s="156">
        <f>ROUND(I121*H121,2)</f>
        <v>0</v>
      </c>
      <c r="BL121" s="14" t="s">
        <v>170</v>
      </c>
      <c r="BM121" s="260" t="s">
        <v>175</v>
      </c>
    </row>
    <row r="122" s="2" customFormat="1" ht="22.2" customHeight="1">
      <c r="A122" s="37"/>
      <c r="B122" s="38"/>
      <c r="C122" s="249" t="s">
        <v>184</v>
      </c>
      <c r="D122" s="249" t="s">
        <v>166</v>
      </c>
      <c r="E122" s="250" t="s">
        <v>1416</v>
      </c>
      <c r="F122" s="251" t="s">
        <v>1417</v>
      </c>
      <c r="G122" s="252" t="s">
        <v>1154</v>
      </c>
      <c r="H122" s="253">
        <v>10</v>
      </c>
      <c r="I122" s="254"/>
      <c r="J122" s="253">
        <f>ROUND(I122*H122,2)</f>
        <v>0</v>
      </c>
      <c r="K122" s="255"/>
      <c r="L122" s="40"/>
      <c r="M122" s="256" t="s">
        <v>1</v>
      </c>
      <c r="N122" s="257" t="s">
        <v>42</v>
      </c>
      <c r="O122" s="96"/>
      <c r="P122" s="258">
        <f>O122*H122</f>
        <v>0</v>
      </c>
      <c r="Q122" s="258">
        <v>0</v>
      </c>
      <c r="R122" s="258">
        <f>Q122*H122</f>
        <v>0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170</v>
      </c>
      <c r="AT122" s="260" t="s">
        <v>166</v>
      </c>
      <c r="AU122" s="260" t="s">
        <v>76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170</v>
      </c>
      <c r="BM122" s="260" t="s">
        <v>121</v>
      </c>
    </row>
    <row r="123" s="2" customFormat="1" ht="22.2" customHeight="1">
      <c r="A123" s="37"/>
      <c r="B123" s="38"/>
      <c r="C123" s="249" t="s">
        <v>180</v>
      </c>
      <c r="D123" s="249" t="s">
        <v>166</v>
      </c>
      <c r="E123" s="250" t="s">
        <v>1418</v>
      </c>
      <c r="F123" s="251" t="s">
        <v>1419</v>
      </c>
      <c r="G123" s="252" t="s">
        <v>1154</v>
      </c>
      <c r="H123" s="253">
        <v>10</v>
      </c>
      <c r="I123" s="254"/>
      <c r="J123" s="253">
        <f>ROUND(I123*H123,2)</f>
        <v>0</v>
      </c>
      <c r="K123" s="255"/>
      <c r="L123" s="40"/>
      <c r="M123" s="256" t="s">
        <v>1</v>
      </c>
      <c r="N123" s="257" t="s">
        <v>42</v>
      </c>
      <c r="O123" s="96"/>
      <c r="P123" s="258">
        <f>O123*H123</f>
        <v>0</v>
      </c>
      <c r="Q123" s="258">
        <v>0</v>
      </c>
      <c r="R123" s="258">
        <f>Q123*H123</f>
        <v>0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170</v>
      </c>
      <c r="AT123" s="260" t="s">
        <v>166</v>
      </c>
      <c r="AU123" s="260" t="s">
        <v>76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170</v>
      </c>
      <c r="BM123" s="260" t="s">
        <v>189</v>
      </c>
    </row>
    <row r="124" s="2" customFormat="1" ht="22.2" customHeight="1">
      <c r="A124" s="37"/>
      <c r="B124" s="38"/>
      <c r="C124" s="249" t="s">
        <v>190</v>
      </c>
      <c r="D124" s="249" t="s">
        <v>166</v>
      </c>
      <c r="E124" s="250" t="s">
        <v>1420</v>
      </c>
      <c r="F124" s="251" t="s">
        <v>1421</v>
      </c>
      <c r="G124" s="252" t="s">
        <v>1154</v>
      </c>
      <c r="H124" s="253">
        <v>10</v>
      </c>
      <c r="I124" s="254"/>
      <c r="J124" s="253">
        <f>ROUND(I124*H124,2)</f>
        <v>0</v>
      </c>
      <c r="K124" s="255"/>
      <c r="L124" s="40"/>
      <c r="M124" s="256" t="s">
        <v>1</v>
      </c>
      <c r="N124" s="257" t="s">
        <v>42</v>
      </c>
      <c r="O124" s="96"/>
      <c r="P124" s="258">
        <f>O124*H124</f>
        <v>0</v>
      </c>
      <c r="Q124" s="258">
        <v>0</v>
      </c>
      <c r="R124" s="258">
        <f>Q124*H124</f>
        <v>0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170</v>
      </c>
      <c r="AT124" s="260" t="s">
        <v>166</v>
      </c>
      <c r="AU124" s="260" t="s">
        <v>76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170</v>
      </c>
      <c r="BM124" s="260" t="s">
        <v>193</v>
      </c>
    </row>
    <row r="125" s="2" customFormat="1" ht="14.4" customHeight="1">
      <c r="A125" s="37"/>
      <c r="B125" s="38"/>
      <c r="C125" s="261" t="s">
        <v>175</v>
      </c>
      <c r="D125" s="261" t="s">
        <v>171</v>
      </c>
      <c r="E125" s="262" t="s">
        <v>1422</v>
      </c>
      <c r="F125" s="263" t="s">
        <v>1423</v>
      </c>
      <c r="G125" s="264" t="s">
        <v>1154</v>
      </c>
      <c r="H125" s="265">
        <v>10</v>
      </c>
      <c r="I125" s="266"/>
      <c r="J125" s="265">
        <f>ROUND(I125*H125,2)</f>
        <v>0</v>
      </c>
      <c r="K125" s="267"/>
      <c r="L125" s="268"/>
      <c r="M125" s="269" t="s">
        <v>1</v>
      </c>
      <c r="N125" s="270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175</v>
      </c>
      <c r="AT125" s="260" t="s">
        <v>171</v>
      </c>
      <c r="AU125" s="260" t="s">
        <v>76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196</v>
      </c>
    </row>
    <row r="126" s="2" customFormat="1" ht="30" customHeight="1">
      <c r="A126" s="37"/>
      <c r="B126" s="38"/>
      <c r="C126" s="249" t="s">
        <v>197</v>
      </c>
      <c r="D126" s="249" t="s">
        <v>166</v>
      </c>
      <c r="E126" s="250" t="s">
        <v>1424</v>
      </c>
      <c r="F126" s="251" t="s">
        <v>1425</v>
      </c>
      <c r="G126" s="252" t="s">
        <v>1154</v>
      </c>
      <c r="H126" s="253">
        <v>10</v>
      </c>
      <c r="I126" s="254"/>
      <c r="J126" s="253">
        <f>ROUND(I126*H126,2)</f>
        <v>0</v>
      </c>
      <c r="K126" s="255"/>
      <c r="L126" s="40"/>
      <c r="M126" s="256" t="s">
        <v>1</v>
      </c>
      <c r="N126" s="257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170</v>
      </c>
      <c r="AT126" s="260" t="s">
        <v>166</v>
      </c>
      <c r="AU126" s="260" t="s">
        <v>76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200</v>
      </c>
    </row>
    <row r="127" s="2" customFormat="1" ht="30" customHeight="1">
      <c r="A127" s="37"/>
      <c r="B127" s="38"/>
      <c r="C127" s="249" t="s">
        <v>121</v>
      </c>
      <c r="D127" s="249" t="s">
        <v>166</v>
      </c>
      <c r="E127" s="250" t="s">
        <v>1426</v>
      </c>
      <c r="F127" s="251" t="s">
        <v>1427</v>
      </c>
      <c r="G127" s="252" t="s">
        <v>1154</v>
      </c>
      <c r="H127" s="253">
        <v>10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76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7</v>
      </c>
    </row>
    <row r="128" s="2" customFormat="1" ht="14.4" customHeight="1">
      <c r="A128" s="37"/>
      <c r="B128" s="38"/>
      <c r="C128" s="249" t="s">
        <v>124</v>
      </c>
      <c r="D128" s="249" t="s">
        <v>166</v>
      </c>
      <c r="E128" s="250" t="s">
        <v>1428</v>
      </c>
      <c r="F128" s="251" t="s">
        <v>1198</v>
      </c>
      <c r="G128" s="252" t="s">
        <v>627</v>
      </c>
      <c r="H128" s="254"/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76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205</v>
      </c>
    </row>
    <row r="129" s="2" customFormat="1" ht="14.4" customHeight="1">
      <c r="A129" s="37"/>
      <c r="B129" s="38"/>
      <c r="C129" s="249" t="s">
        <v>211</v>
      </c>
      <c r="D129" s="249" t="s">
        <v>166</v>
      </c>
      <c r="E129" s="250" t="s">
        <v>1429</v>
      </c>
      <c r="F129" s="251" t="s">
        <v>1203</v>
      </c>
      <c r="G129" s="252" t="s">
        <v>183</v>
      </c>
      <c r="H129" s="253">
        <v>1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170</v>
      </c>
      <c r="AT129" s="260" t="s">
        <v>166</v>
      </c>
      <c r="AU129" s="260" t="s">
        <v>76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209</v>
      </c>
    </row>
    <row r="130" s="2" customFormat="1" ht="14.4" customHeight="1">
      <c r="A130" s="37"/>
      <c r="B130" s="38"/>
      <c r="C130" s="249" t="s">
        <v>420</v>
      </c>
      <c r="D130" s="249" t="s">
        <v>166</v>
      </c>
      <c r="E130" s="250" t="s">
        <v>1430</v>
      </c>
      <c r="F130" s="251" t="s">
        <v>1431</v>
      </c>
      <c r="G130" s="252" t="s">
        <v>1432</v>
      </c>
      <c r="H130" s="253">
        <v>0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76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1433</v>
      </c>
    </row>
    <row r="131" s="2" customFormat="1" ht="14.4" customHeight="1">
      <c r="A131" s="37"/>
      <c r="B131" s="38"/>
      <c r="C131" s="249" t="s">
        <v>193</v>
      </c>
      <c r="D131" s="249" t="s">
        <v>166</v>
      </c>
      <c r="E131" s="250" t="s">
        <v>1434</v>
      </c>
      <c r="F131" s="251" t="s">
        <v>1205</v>
      </c>
      <c r="G131" s="252" t="s">
        <v>183</v>
      </c>
      <c r="H131" s="253">
        <v>1</v>
      </c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76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214</v>
      </c>
    </row>
    <row r="132" s="2" customFormat="1" ht="49.92" customHeight="1">
      <c r="A132" s="37"/>
      <c r="B132" s="38"/>
      <c r="C132" s="39"/>
      <c r="D132" s="39"/>
      <c r="E132" s="237" t="s">
        <v>317</v>
      </c>
      <c r="F132" s="237" t="s">
        <v>318</v>
      </c>
      <c r="G132" s="39"/>
      <c r="H132" s="39"/>
      <c r="I132" s="39"/>
      <c r="J132" s="221">
        <f>BK132</f>
        <v>0</v>
      </c>
      <c r="K132" s="39"/>
      <c r="L132" s="40"/>
      <c r="M132" s="271"/>
      <c r="N132" s="272"/>
      <c r="O132" s="96"/>
      <c r="P132" s="96"/>
      <c r="Q132" s="96"/>
      <c r="R132" s="96"/>
      <c r="S132" s="96"/>
      <c r="T132" s="9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4" t="s">
        <v>75</v>
      </c>
      <c r="AU132" s="14" t="s">
        <v>76</v>
      </c>
      <c r="AY132" s="14" t="s">
        <v>319</v>
      </c>
      <c r="BK132" s="156">
        <f>SUM(BK133:BK137)</f>
        <v>0</v>
      </c>
    </row>
    <row r="133" s="2" customFormat="1" ht="16.32" customHeight="1">
      <c r="A133" s="37"/>
      <c r="B133" s="38"/>
      <c r="C133" s="273" t="s">
        <v>1</v>
      </c>
      <c r="D133" s="273" t="s">
        <v>166</v>
      </c>
      <c r="E133" s="274" t="s">
        <v>1</v>
      </c>
      <c r="F133" s="275" t="s">
        <v>1</v>
      </c>
      <c r="G133" s="276" t="s">
        <v>1</v>
      </c>
      <c r="H133" s="277"/>
      <c r="I133" s="277"/>
      <c r="J133" s="278">
        <f>BK133</f>
        <v>0</v>
      </c>
      <c r="K133" s="255"/>
      <c r="L133" s="40"/>
      <c r="M133" s="279" t="s">
        <v>1</v>
      </c>
      <c r="N133" s="280" t="s">
        <v>42</v>
      </c>
      <c r="O133" s="96"/>
      <c r="P133" s="96"/>
      <c r="Q133" s="96"/>
      <c r="R133" s="96"/>
      <c r="S133" s="96"/>
      <c r="T133" s="9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4" t="s">
        <v>319</v>
      </c>
      <c r="AU133" s="14" t="s">
        <v>84</v>
      </c>
      <c r="AY133" s="14" t="s">
        <v>319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I133*H133</f>
        <v>0</v>
      </c>
    </row>
    <row r="134" s="2" customFormat="1" ht="16.32" customHeight="1">
      <c r="A134" s="37"/>
      <c r="B134" s="38"/>
      <c r="C134" s="273" t="s">
        <v>1</v>
      </c>
      <c r="D134" s="273" t="s">
        <v>166</v>
      </c>
      <c r="E134" s="274" t="s">
        <v>1</v>
      </c>
      <c r="F134" s="275" t="s">
        <v>1</v>
      </c>
      <c r="G134" s="276" t="s">
        <v>1</v>
      </c>
      <c r="H134" s="277"/>
      <c r="I134" s="277"/>
      <c r="J134" s="278">
        <f>BK134</f>
        <v>0</v>
      </c>
      <c r="K134" s="255"/>
      <c r="L134" s="40"/>
      <c r="M134" s="279" t="s">
        <v>1</v>
      </c>
      <c r="N134" s="280" t="s">
        <v>42</v>
      </c>
      <c r="O134" s="96"/>
      <c r="P134" s="96"/>
      <c r="Q134" s="96"/>
      <c r="R134" s="96"/>
      <c r="S134" s="96"/>
      <c r="T134" s="9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4" t="s">
        <v>319</v>
      </c>
      <c r="AU134" s="14" t="s">
        <v>84</v>
      </c>
      <c r="AY134" s="14" t="s">
        <v>319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I134*H134</f>
        <v>0</v>
      </c>
    </row>
    <row r="135" s="2" customFormat="1" ht="16.32" customHeight="1">
      <c r="A135" s="37"/>
      <c r="B135" s="38"/>
      <c r="C135" s="273" t="s">
        <v>1</v>
      </c>
      <c r="D135" s="273" t="s">
        <v>166</v>
      </c>
      <c r="E135" s="274" t="s">
        <v>1</v>
      </c>
      <c r="F135" s="275" t="s">
        <v>1</v>
      </c>
      <c r="G135" s="276" t="s">
        <v>1</v>
      </c>
      <c r="H135" s="277"/>
      <c r="I135" s="277"/>
      <c r="J135" s="278">
        <f>BK135</f>
        <v>0</v>
      </c>
      <c r="K135" s="255"/>
      <c r="L135" s="40"/>
      <c r="M135" s="279" t="s">
        <v>1</v>
      </c>
      <c r="N135" s="280" t="s">
        <v>42</v>
      </c>
      <c r="O135" s="96"/>
      <c r="P135" s="96"/>
      <c r="Q135" s="96"/>
      <c r="R135" s="96"/>
      <c r="S135" s="96"/>
      <c r="T135" s="9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319</v>
      </c>
      <c r="AU135" s="14" t="s">
        <v>84</v>
      </c>
      <c r="AY135" s="14" t="s">
        <v>319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I135*H135</f>
        <v>0</v>
      </c>
    </row>
    <row r="136" s="2" customFormat="1" ht="16.32" customHeight="1">
      <c r="A136" s="37"/>
      <c r="B136" s="38"/>
      <c r="C136" s="273" t="s">
        <v>1</v>
      </c>
      <c r="D136" s="273" t="s">
        <v>166</v>
      </c>
      <c r="E136" s="274" t="s">
        <v>1</v>
      </c>
      <c r="F136" s="275" t="s">
        <v>1</v>
      </c>
      <c r="G136" s="276" t="s">
        <v>1</v>
      </c>
      <c r="H136" s="277"/>
      <c r="I136" s="277"/>
      <c r="J136" s="278">
        <f>BK136</f>
        <v>0</v>
      </c>
      <c r="K136" s="255"/>
      <c r="L136" s="40"/>
      <c r="M136" s="279" t="s">
        <v>1</v>
      </c>
      <c r="N136" s="280" t="s">
        <v>42</v>
      </c>
      <c r="O136" s="96"/>
      <c r="P136" s="96"/>
      <c r="Q136" s="96"/>
      <c r="R136" s="96"/>
      <c r="S136" s="96"/>
      <c r="T136" s="9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4" t="s">
        <v>319</v>
      </c>
      <c r="AU136" s="14" t="s">
        <v>84</v>
      </c>
      <c r="AY136" s="14" t="s">
        <v>319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I136*H136</f>
        <v>0</v>
      </c>
    </row>
    <row r="137" s="2" customFormat="1" ht="16.32" customHeight="1">
      <c r="A137" s="37"/>
      <c r="B137" s="38"/>
      <c r="C137" s="273" t="s">
        <v>1</v>
      </c>
      <c r="D137" s="273" t="s">
        <v>166</v>
      </c>
      <c r="E137" s="274" t="s">
        <v>1</v>
      </c>
      <c r="F137" s="275" t="s">
        <v>1</v>
      </c>
      <c r="G137" s="276" t="s">
        <v>1</v>
      </c>
      <c r="H137" s="277"/>
      <c r="I137" s="277"/>
      <c r="J137" s="278">
        <f>BK137</f>
        <v>0</v>
      </c>
      <c r="K137" s="255"/>
      <c r="L137" s="40"/>
      <c r="M137" s="279" t="s">
        <v>1</v>
      </c>
      <c r="N137" s="280" t="s">
        <v>42</v>
      </c>
      <c r="O137" s="281"/>
      <c r="P137" s="281"/>
      <c r="Q137" s="281"/>
      <c r="R137" s="281"/>
      <c r="S137" s="281"/>
      <c r="T137" s="282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4" t="s">
        <v>319</v>
      </c>
      <c r="AU137" s="14" t="s">
        <v>84</v>
      </c>
      <c r="AY137" s="14" t="s">
        <v>319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I137*H137</f>
        <v>0</v>
      </c>
    </row>
    <row r="138" s="2" customFormat="1" ht="6.96" customHeight="1">
      <c r="A138" s="37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40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sheetProtection sheet="1" autoFilter="0" formatColumns="0" formatRows="0" objects="1" scenarios="1" spinCount="100000" saltValue="5WVlpCTR1fQMgSOTUtJUsKSw6r7zeMzS7JMx3zCJDQgteY1gu/2qyyrCzuetY2lL/ctP1Qcj5Q80tcYJ8E0GHw==" hashValue="cQVg9AN83/EKehBf9Id3piMFIVtkYpV1PE3hGNAO8O0q27ltY6SZATzbGuLchPFOtS+OLufGS9h17n0Xl8qaEQ==" algorithmName="SHA-512" password="CC35"/>
  <autoFilter ref="C116:K137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dataValidations count="2">
    <dataValidation type="list" allowBlank="1" showInputMessage="1" showErrorMessage="1" error="Povolené sú hodnoty K, M." sqref="D133:D138">
      <formula1>"K, M"</formula1>
    </dataValidation>
    <dataValidation type="list" allowBlank="1" showInputMessage="1" showErrorMessage="1" error="Povolené sú hodnoty základná, znížená, nulová." sqref="N133:N13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123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1435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32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tr">
        <f>IF('Rekapitulácia stavby'!E11="","",'Rekapitulácia stavby'!E11)</f>
        <v>Obec Hviezdoslavov, č.8, 930 41 Hviezdoslavov</v>
      </c>
      <c r="F15" s="37"/>
      <c r="G15" s="37"/>
      <c r="H15" s="37"/>
      <c r="I15" s="168" t="s">
        <v>25</v>
      </c>
      <c r="J15" s="146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tr">
        <f>IF('Rekapitulácia stavby'!E17="","",'Rekapitulácia stavby'!E17)</f>
        <v>Ing.L. Chatrnúch - VISIA, Sládkovičova 2052/50, SA</v>
      </c>
      <c r="F21" s="37"/>
      <c r="G21" s="37"/>
      <c r="H21" s="37"/>
      <c r="I21" s="168" t="s">
        <v>25</v>
      </c>
      <c r="J21" s="146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ROUND(J117,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ROUND((ROUND((SUM(BE117:BE134)),  2) + SUM(BE136:BE140)), 2)</f>
        <v>0</v>
      </c>
      <c r="G33" s="183"/>
      <c r="H33" s="183"/>
      <c r="I33" s="184">
        <v>0.20000000000000001</v>
      </c>
      <c r="J33" s="182">
        <f>ROUND((ROUND(((SUM(BE117:BE134))*I33),  2) + (SUM(BE136:BE140)*I33)),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ROUND((ROUND((SUM(BF117:BF134)),  2) + SUM(BF136:BF140)), 2)</f>
        <v>0</v>
      </c>
      <c r="G34" s="183"/>
      <c r="H34" s="183"/>
      <c r="I34" s="184">
        <v>0.20000000000000001</v>
      </c>
      <c r="J34" s="182">
        <f>ROUND((ROUND(((SUM(BF117:BF134))*I34),  2) + (SUM(BF136:BF140)*I34)),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ROUND((ROUND((SUM(BG117:BG134)),  2) + SUM(BG136:BG140)),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ROUND((ROUND((SUM(BH117:BH134)),  2) + SUM(BH136:BH140)),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ROUND((ROUND((SUM(BI117:BI134)),  2) + SUM(BI136:BI140)),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10 - SO 802 Areálové osvetlenie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 xml:space="preserve"> 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J117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1.84" customHeight="1">
      <c r="A97" s="9"/>
      <c r="B97" s="209"/>
      <c r="C97" s="210"/>
      <c r="D97" s="220" t="s">
        <v>149</v>
      </c>
      <c r="E97" s="210"/>
      <c r="F97" s="210"/>
      <c r="G97" s="210"/>
      <c r="H97" s="210"/>
      <c r="I97" s="210"/>
      <c r="J97" s="221">
        <f>J135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71"/>
      <c r="C99" s="72"/>
      <c r="D99" s="72"/>
      <c r="E99" s="72"/>
      <c r="F99" s="72"/>
      <c r="G99" s="72"/>
      <c r="H99" s="72"/>
      <c r="I99" s="72"/>
      <c r="J99" s="72"/>
      <c r="K99" s="72"/>
      <c r="L99" s="68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0" t="s">
        <v>150</v>
      </c>
      <c r="D104" s="39"/>
      <c r="E104" s="39"/>
      <c r="F104" s="39"/>
      <c r="G104" s="39"/>
      <c r="H104" s="39"/>
      <c r="I104" s="39"/>
      <c r="J104" s="39"/>
      <c r="K104" s="39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29" t="s">
        <v>14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4.4" customHeight="1">
      <c r="A107" s="37"/>
      <c r="B107" s="38"/>
      <c r="C107" s="39"/>
      <c r="D107" s="39"/>
      <c r="E107" s="205" t="str">
        <f>E7</f>
        <v>Zberný dvor Hviezdoslavov</v>
      </c>
      <c r="F107" s="29"/>
      <c r="G107" s="29"/>
      <c r="H107" s="2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137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5.6" customHeight="1">
      <c r="A109" s="37"/>
      <c r="B109" s="38"/>
      <c r="C109" s="39"/>
      <c r="D109" s="39"/>
      <c r="E109" s="81" t="str">
        <f>E9</f>
        <v>10 - SO 802 Areálové osvetlenie</v>
      </c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29" t="s">
        <v>18</v>
      </c>
      <c r="D111" s="39"/>
      <c r="E111" s="39"/>
      <c r="F111" s="24" t="str">
        <f>F12</f>
        <v xml:space="preserve"> </v>
      </c>
      <c r="G111" s="39"/>
      <c r="H111" s="39"/>
      <c r="I111" s="29" t="s">
        <v>20</v>
      </c>
      <c r="J111" s="84" t="str">
        <f>IF(J12="","",J12)</f>
        <v>14. 8. 2022</v>
      </c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40.8" customHeight="1">
      <c r="A113" s="37"/>
      <c r="B113" s="38"/>
      <c r="C113" s="29" t="s">
        <v>22</v>
      </c>
      <c r="D113" s="39"/>
      <c r="E113" s="39"/>
      <c r="F113" s="24" t="str">
        <f>E15</f>
        <v>Obec Hviezdoslavov, č.8, 930 41 Hviezdoslavov</v>
      </c>
      <c r="G113" s="39"/>
      <c r="H113" s="39"/>
      <c r="I113" s="29" t="s">
        <v>28</v>
      </c>
      <c r="J113" s="33" t="str">
        <f>E21</f>
        <v>Ing.L. Chatrnúch - VISIA, Sládkovičova 2052/50, SA</v>
      </c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29" t="s">
        <v>26</v>
      </c>
      <c r="D114" s="39"/>
      <c r="E114" s="39"/>
      <c r="F114" s="24" t="str">
        <f>IF(E18="","",E18)</f>
        <v>Vyplň údaj</v>
      </c>
      <c r="G114" s="39"/>
      <c r="H114" s="39"/>
      <c r="I114" s="29" t="s">
        <v>31</v>
      </c>
      <c r="J114" s="33" t="str">
        <f>E24</f>
        <v xml:space="preserve"> </v>
      </c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222"/>
      <c r="B116" s="223"/>
      <c r="C116" s="224" t="s">
        <v>151</v>
      </c>
      <c r="D116" s="225" t="s">
        <v>61</v>
      </c>
      <c r="E116" s="225" t="s">
        <v>57</v>
      </c>
      <c r="F116" s="225" t="s">
        <v>58</v>
      </c>
      <c r="G116" s="225" t="s">
        <v>152</v>
      </c>
      <c r="H116" s="225" t="s">
        <v>153</v>
      </c>
      <c r="I116" s="225" t="s">
        <v>154</v>
      </c>
      <c r="J116" s="226" t="s">
        <v>141</v>
      </c>
      <c r="K116" s="227" t="s">
        <v>155</v>
      </c>
      <c r="L116" s="228"/>
      <c r="M116" s="105" t="s">
        <v>1</v>
      </c>
      <c r="N116" s="106" t="s">
        <v>40</v>
      </c>
      <c r="O116" s="106" t="s">
        <v>156</v>
      </c>
      <c r="P116" s="106" t="s">
        <v>157</v>
      </c>
      <c r="Q116" s="106" t="s">
        <v>158</v>
      </c>
      <c r="R116" s="106" t="s">
        <v>159</v>
      </c>
      <c r="S116" s="106" t="s">
        <v>160</v>
      </c>
      <c r="T116" s="107" t="s">
        <v>161</v>
      </c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</row>
    <row r="117" s="2" customFormat="1" ht="22.8" customHeight="1">
      <c r="A117" s="37"/>
      <c r="B117" s="38"/>
      <c r="C117" s="112" t="s">
        <v>142</v>
      </c>
      <c r="D117" s="39"/>
      <c r="E117" s="39"/>
      <c r="F117" s="39"/>
      <c r="G117" s="39"/>
      <c r="H117" s="39"/>
      <c r="I117" s="39"/>
      <c r="J117" s="229">
        <f>BK117</f>
        <v>0</v>
      </c>
      <c r="K117" s="39"/>
      <c r="L117" s="40"/>
      <c r="M117" s="108"/>
      <c r="N117" s="230"/>
      <c r="O117" s="109"/>
      <c r="P117" s="231">
        <f>P118+SUM(P119:P135)</f>
        <v>0</v>
      </c>
      <c r="Q117" s="109"/>
      <c r="R117" s="231">
        <f>R118+SUM(R119:R135)</f>
        <v>0</v>
      </c>
      <c r="S117" s="109"/>
      <c r="T117" s="232">
        <f>T118+SUM(T119:T135)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4" t="s">
        <v>75</v>
      </c>
      <c r="AU117" s="14" t="s">
        <v>143</v>
      </c>
      <c r="BK117" s="233">
        <f>BK118+SUM(BK119:BK135)</f>
        <v>0</v>
      </c>
    </row>
    <row r="118" s="2" customFormat="1" ht="14.4" customHeight="1">
      <c r="A118" s="37"/>
      <c r="B118" s="38"/>
      <c r="C118" s="261" t="s">
        <v>84</v>
      </c>
      <c r="D118" s="261" t="s">
        <v>171</v>
      </c>
      <c r="E118" s="262" t="s">
        <v>1436</v>
      </c>
      <c r="F118" s="263" t="s">
        <v>1437</v>
      </c>
      <c r="G118" s="264" t="s">
        <v>1154</v>
      </c>
      <c r="H118" s="265">
        <v>120</v>
      </c>
      <c r="I118" s="266"/>
      <c r="J118" s="265">
        <f>ROUND(I118*H118,2)</f>
        <v>0</v>
      </c>
      <c r="K118" s="267"/>
      <c r="L118" s="268"/>
      <c r="M118" s="269" t="s">
        <v>1</v>
      </c>
      <c r="N118" s="270" t="s">
        <v>42</v>
      </c>
      <c r="O118" s="96"/>
      <c r="P118" s="258">
        <f>O118*H118</f>
        <v>0</v>
      </c>
      <c r="Q118" s="258">
        <v>0</v>
      </c>
      <c r="R118" s="258">
        <f>Q118*H118</f>
        <v>0</v>
      </c>
      <c r="S118" s="258">
        <v>0</v>
      </c>
      <c r="T118" s="259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60" t="s">
        <v>175</v>
      </c>
      <c r="AT118" s="260" t="s">
        <v>171</v>
      </c>
      <c r="AU118" s="260" t="s">
        <v>76</v>
      </c>
      <c r="AY118" s="14" t="s">
        <v>164</v>
      </c>
      <c r="BE118" s="156">
        <f>IF(N118="základná",J118,0)</f>
        <v>0</v>
      </c>
      <c r="BF118" s="156">
        <f>IF(N118="znížená",J118,0)</f>
        <v>0</v>
      </c>
      <c r="BG118" s="156">
        <f>IF(N118="zákl. prenesená",J118,0)</f>
        <v>0</v>
      </c>
      <c r="BH118" s="156">
        <f>IF(N118="zníž. prenesená",J118,0)</f>
        <v>0</v>
      </c>
      <c r="BI118" s="156">
        <f>IF(N118="nulová",J118,0)</f>
        <v>0</v>
      </c>
      <c r="BJ118" s="14" t="s">
        <v>95</v>
      </c>
      <c r="BK118" s="156">
        <f>ROUND(I118*H118,2)</f>
        <v>0</v>
      </c>
      <c r="BL118" s="14" t="s">
        <v>170</v>
      </c>
      <c r="BM118" s="260" t="s">
        <v>95</v>
      </c>
    </row>
    <row r="119" s="2" customFormat="1" ht="14.4" customHeight="1">
      <c r="A119" s="37"/>
      <c r="B119" s="38"/>
      <c r="C119" s="249" t="s">
        <v>95</v>
      </c>
      <c r="D119" s="249" t="s">
        <v>166</v>
      </c>
      <c r="E119" s="250" t="s">
        <v>1438</v>
      </c>
      <c r="F119" s="251" t="s">
        <v>1160</v>
      </c>
      <c r="G119" s="252" t="s">
        <v>1154</v>
      </c>
      <c r="H119" s="253">
        <v>110</v>
      </c>
      <c r="I119" s="254"/>
      <c r="J119" s="253">
        <f>ROUND(I119*H119,2)</f>
        <v>0</v>
      </c>
      <c r="K119" s="255"/>
      <c r="L119" s="40"/>
      <c r="M119" s="256" t="s">
        <v>1</v>
      </c>
      <c r="N119" s="257" t="s">
        <v>42</v>
      </c>
      <c r="O119" s="96"/>
      <c r="P119" s="258">
        <f>O119*H119</f>
        <v>0</v>
      </c>
      <c r="Q119" s="258">
        <v>0</v>
      </c>
      <c r="R119" s="258">
        <f>Q119*H119</f>
        <v>0</v>
      </c>
      <c r="S119" s="258">
        <v>0</v>
      </c>
      <c r="T119" s="25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60" t="s">
        <v>170</v>
      </c>
      <c r="AT119" s="260" t="s">
        <v>166</v>
      </c>
      <c r="AU119" s="260" t="s">
        <v>76</v>
      </c>
      <c r="AY119" s="14" t="s">
        <v>164</v>
      </c>
      <c r="BE119" s="156">
        <f>IF(N119="základná",J119,0)</f>
        <v>0</v>
      </c>
      <c r="BF119" s="156">
        <f>IF(N119="znížená",J119,0)</f>
        <v>0</v>
      </c>
      <c r="BG119" s="156">
        <f>IF(N119="zákl. prenesená",J119,0)</f>
        <v>0</v>
      </c>
      <c r="BH119" s="156">
        <f>IF(N119="zníž. prenesená",J119,0)</f>
        <v>0</v>
      </c>
      <c r="BI119" s="156">
        <f>IF(N119="nulová",J119,0)</f>
        <v>0</v>
      </c>
      <c r="BJ119" s="14" t="s">
        <v>95</v>
      </c>
      <c r="BK119" s="156">
        <f>ROUND(I119*H119,2)</f>
        <v>0</v>
      </c>
      <c r="BL119" s="14" t="s">
        <v>170</v>
      </c>
      <c r="BM119" s="260" t="s">
        <v>170</v>
      </c>
    </row>
    <row r="120" s="2" customFormat="1" ht="14.4" customHeight="1">
      <c r="A120" s="37"/>
      <c r="B120" s="38"/>
      <c r="C120" s="261" t="s">
        <v>176</v>
      </c>
      <c r="D120" s="261" t="s">
        <v>171</v>
      </c>
      <c r="E120" s="262" t="s">
        <v>1439</v>
      </c>
      <c r="F120" s="263" t="s">
        <v>1440</v>
      </c>
      <c r="G120" s="264" t="s">
        <v>183</v>
      </c>
      <c r="H120" s="265">
        <v>6</v>
      </c>
      <c r="I120" s="266"/>
      <c r="J120" s="265">
        <f>ROUND(I120*H120,2)</f>
        <v>0</v>
      </c>
      <c r="K120" s="267"/>
      <c r="L120" s="268"/>
      <c r="M120" s="269" t="s">
        <v>1</v>
      </c>
      <c r="N120" s="270" t="s">
        <v>42</v>
      </c>
      <c r="O120" s="96"/>
      <c r="P120" s="258">
        <f>O120*H120</f>
        <v>0</v>
      </c>
      <c r="Q120" s="258">
        <v>0</v>
      </c>
      <c r="R120" s="258">
        <f>Q120*H120</f>
        <v>0</v>
      </c>
      <c r="S120" s="258">
        <v>0</v>
      </c>
      <c r="T120" s="25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60" t="s">
        <v>175</v>
      </c>
      <c r="AT120" s="260" t="s">
        <v>171</v>
      </c>
      <c r="AU120" s="260" t="s">
        <v>76</v>
      </c>
      <c r="AY120" s="14" t="s">
        <v>164</v>
      </c>
      <c r="BE120" s="156">
        <f>IF(N120="základná",J120,0)</f>
        <v>0</v>
      </c>
      <c r="BF120" s="156">
        <f>IF(N120="znížená",J120,0)</f>
        <v>0</v>
      </c>
      <c r="BG120" s="156">
        <f>IF(N120="zákl. prenesená",J120,0)</f>
        <v>0</v>
      </c>
      <c r="BH120" s="156">
        <f>IF(N120="zníž. prenesená",J120,0)</f>
        <v>0</v>
      </c>
      <c r="BI120" s="156">
        <f>IF(N120="nulová",J120,0)</f>
        <v>0</v>
      </c>
      <c r="BJ120" s="14" t="s">
        <v>95</v>
      </c>
      <c r="BK120" s="156">
        <f>ROUND(I120*H120,2)</f>
        <v>0</v>
      </c>
      <c r="BL120" s="14" t="s">
        <v>170</v>
      </c>
      <c r="BM120" s="260" t="s">
        <v>180</v>
      </c>
    </row>
    <row r="121" s="2" customFormat="1" ht="14.4" customHeight="1">
      <c r="A121" s="37"/>
      <c r="B121" s="38"/>
      <c r="C121" s="261" t="s">
        <v>170</v>
      </c>
      <c r="D121" s="261" t="s">
        <v>171</v>
      </c>
      <c r="E121" s="262" t="s">
        <v>1441</v>
      </c>
      <c r="F121" s="263" t="s">
        <v>1442</v>
      </c>
      <c r="G121" s="264" t="s">
        <v>183</v>
      </c>
      <c r="H121" s="265">
        <v>6</v>
      </c>
      <c r="I121" s="266"/>
      <c r="J121" s="265">
        <f>ROUND(I121*H121,2)</f>
        <v>0</v>
      </c>
      <c r="K121" s="267"/>
      <c r="L121" s="268"/>
      <c r="M121" s="269" t="s">
        <v>1</v>
      </c>
      <c r="N121" s="270" t="s">
        <v>42</v>
      </c>
      <c r="O121" s="96"/>
      <c r="P121" s="258">
        <f>O121*H121</f>
        <v>0</v>
      </c>
      <c r="Q121" s="258">
        <v>0</v>
      </c>
      <c r="R121" s="258">
        <f>Q121*H121</f>
        <v>0</v>
      </c>
      <c r="S121" s="258">
        <v>0</v>
      </c>
      <c r="T121" s="25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60" t="s">
        <v>175</v>
      </c>
      <c r="AT121" s="260" t="s">
        <v>171</v>
      </c>
      <c r="AU121" s="260" t="s">
        <v>76</v>
      </c>
      <c r="AY121" s="14" t="s">
        <v>164</v>
      </c>
      <c r="BE121" s="156">
        <f>IF(N121="základná",J121,0)</f>
        <v>0</v>
      </c>
      <c r="BF121" s="156">
        <f>IF(N121="znížená",J121,0)</f>
        <v>0</v>
      </c>
      <c r="BG121" s="156">
        <f>IF(N121="zákl. prenesená",J121,0)</f>
        <v>0</v>
      </c>
      <c r="BH121" s="156">
        <f>IF(N121="zníž. prenesená",J121,0)</f>
        <v>0</v>
      </c>
      <c r="BI121" s="156">
        <f>IF(N121="nulová",J121,0)</f>
        <v>0</v>
      </c>
      <c r="BJ121" s="14" t="s">
        <v>95</v>
      </c>
      <c r="BK121" s="156">
        <f>ROUND(I121*H121,2)</f>
        <v>0</v>
      </c>
      <c r="BL121" s="14" t="s">
        <v>170</v>
      </c>
      <c r="BM121" s="260" t="s">
        <v>175</v>
      </c>
    </row>
    <row r="122" s="2" customFormat="1" ht="14.4" customHeight="1">
      <c r="A122" s="37"/>
      <c r="B122" s="38"/>
      <c r="C122" s="249" t="s">
        <v>184</v>
      </c>
      <c r="D122" s="249" t="s">
        <v>166</v>
      </c>
      <c r="E122" s="250" t="s">
        <v>1443</v>
      </c>
      <c r="F122" s="251" t="s">
        <v>1444</v>
      </c>
      <c r="G122" s="252" t="s">
        <v>183</v>
      </c>
      <c r="H122" s="253">
        <v>6</v>
      </c>
      <c r="I122" s="254"/>
      <c r="J122" s="253">
        <f>ROUND(I122*H122,2)</f>
        <v>0</v>
      </c>
      <c r="K122" s="255"/>
      <c r="L122" s="40"/>
      <c r="M122" s="256" t="s">
        <v>1</v>
      </c>
      <c r="N122" s="257" t="s">
        <v>42</v>
      </c>
      <c r="O122" s="96"/>
      <c r="P122" s="258">
        <f>O122*H122</f>
        <v>0</v>
      </c>
      <c r="Q122" s="258">
        <v>0</v>
      </c>
      <c r="R122" s="258">
        <f>Q122*H122</f>
        <v>0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170</v>
      </c>
      <c r="AT122" s="260" t="s">
        <v>166</v>
      </c>
      <c r="AU122" s="260" t="s">
        <v>76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170</v>
      </c>
      <c r="BM122" s="260" t="s">
        <v>121</v>
      </c>
    </row>
    <row r="123" s="2" customFormat="1" ht="14.4" customHeight="1">
      <c r="A123" s="37"/>
      <c r="B123" s="38"/>
      <c r="C123" s="261" t="s">
        <v>180</v>
      </c>
      <c r="D123" s="261" t="s">
        <v>171</v>
      </c>
      <c r="E123" s="262" t="s">
        <v>1445</v>
      </c>
      <c r="F123" s="263" t="s">
        <v>1446</v>
      </c>
      <c r="G123" s="264" t="s">
        <v>183</v>
      </c>
      <c r="H123" s="265">
        <v>6</v>
      </c>
      <c r="I123" s="266"/>
      <c r="J123" s="265">
        <f>ROUND(I123*H123,2)</f>
        <v>0</v>
      </c>
      <c r="K123" s="267"/>
      <c r="L123" s="268"/>
      <c r="M123" s="269" t="s">
        <v>1</v>
      </c>
      <c r="N123" s="270" t="s">
        <v>42</v>
      </c>
      <c r="O123" s="96"/>
      <c r="P123" s="258">
        <f>O123*H123</f>
        <v>0</v>
      </c>
      <c r="Q123" s="258">
        <v>0</v>
      </c>
      <c r="R123" s="258">
        <f>Q123*H123</f>
        <v>0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175</v>
      </c>
      <c r="AT123" s="260" t="s">
        <v>171</v>
      </c>
      <c r="AU123" s="260" t="s">
        <v>76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170</v>
      </c>
      <c r="BM123" s="260" t="s">
        <v>189</v>
      </c>
    </row>
    <row r="124" s="2" customFormat="1" ht="14.4" customHeight="1">
      <c r="A124" s="37"/>
      <c r="B124" s="38"/>
      <c r="C124" s="261" t="s">
        <v>190</v>
      </c>
      <c r="D124" s="261" t="s">
        <v>171</v>
      </c>
      <c r="E124" s="262" t="s">
        <v>1447</v>
      </c>
      <c r="F124" s="263" t="s">
        <v>1448</v>
      </c>
      <c r="G124" s="264" t="s">
        <v>1154</v>
      </c>
      <c r="H124" s="265">
        <v>8</v>
      </c>
      <c r="I124" s="266"/>
      <c r="J124" s="265">
        <f>ROUND(I124*H124,2)</f>
        <v>0</v>
      </c>
      <c r="K124" s="267"/>
      <c r="L124" s="268"/>
      <c r="M124" s="269" t="s">
        <v>1</v>
      </c>
      <c r="N124" s="270" t="s">
        <v>42</v>
      </c>
      <c r="O124" s="96"/>
      <c r="P124" s="258">
        <f>O124*H124</f>
        <v>0</v>
      </c>
      <c r="Q124" s="258">
        <v>0</v>
      </c>
      <c r="R124" s="258">
        <f>Q124*H124</f>
        <v>0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175</v>
      </c>
      <c r="AT124" s="260" t="s">
        <v>171</v>
      </c>
      <c r="AU124" s="260" t="s">
        <v>76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170</v>
      </c>
      <c r="BM124" s="260" t="s">
        <v>193</v>
      </c>
    </row>
    <row r="125" s="2" customFormat="1" ht="22.2" customHeight="1">
      <c r="A125" s="37"/>
      <c r="B125" s="38"/>
      <c r="C125" s="249" t="s">
        <v>175</v>
      </c>
      <c r="D125" s="249" t="s">
        <v>166</v>
      </c>
      <c r="E125" s="250" t="s">
        <v>1416</v>
      </c>
      <c r="F125" s="251" t="s">
        <v>1417</v>
      </c>
      <c r="G125" s="252" t="s">
        <v>1154</v>
      </c>
      <c r="H125" s="253">
        <v>230</v>
      </c>
      <c r="I125" s="254"/>
      <c r="J125" s="253">
        <f>ROUND(I125*H125,2)</f>
        <v>0</v>
      </c>
      <c r="K125" s="255"/>
      <c r="L125" s="40"/>
      <c r="M125" s="256" t="s">
        <v>1</v>
      </c>
      <c r="N125" s="257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170</v>
      </c>
      <c r="AT125" s="260" t="s">
        <v>166</v>
      </c>
      <c r="AU125" s="260" t="s">
        <v>76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196</v>
      </c>
    </row>
    <row r="126" s="2" customFormat="1" ht="22.2" customHeight="1">
      <c r="A126" s="37"/>
      <c r="B126" s="38"/>
      <c r="C126" s="249" t="s">
        <v>197</v>
      </c>
      <c r="D126" s="249" t="s">
        <v>166</v>
      </c>
      <c r="E126" s="250" t="s">
        <v>1418</v>
      </c>
      <c r="F126" s="251" t="s">
        <v>1419</v>
      </c>
      <c r="G126" s="252" t="s">
        <v>1154</v>
      </c>
      <c r="H126" s="253">
        <v>230</v>
      </c>
      <c r="I126" s="254"/>
      <c r="J126" s="253">
        <f>ROUND(I126*H126,2)</f>
        <v>0</v>
      </c>
      <c r="K126" s="255"/>
      <c r="L126" s="40"/>
      <c r="M126" s="256" t="s">
        <v>1</v>
      </c>
      <c r="N126" s="257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170</v>
      </c>
      <c r="AT126" s="260" t="s">
        <v>166</v>
      </c>
      <c r="AU126" s="260" t="s">
        <v>76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200</v>
      </c>
    </row>
    <row r="127" s="2" customFormat="1" ht="22.2" customHeight="1">
      <c r="A127" s="37"/>
      <c r="B127" s="38"/>
      <c r="C127" s="249" t="s">
        <v>121</v>
      </c>
      <c r="D127" s="249" t="s">
        <v>166</v>
      </c>
      <c r="E127" s="250" t="s">
        <v>1420</v>
      </c>
      <c r="F127" s="251" t="s">
        <v>1421</v>
      </c>
      <c r="G127" s="252" t="s">
        <v>1154</v>
      </c>
      <c r="H127" s="253">
        <v>230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76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7</v>
      </c>
    </row>
    <row r="128" s="2" customFormat="1" ht="14.4" customHeight="1">
      <c r="A128" s="37"/>
      <c r="B128" s="38"/>
      <c r="C128" s="261" t="s">
        <v>124</v>
      </c>
      <c r="D128" s="261" t="s">
        <v>171</v>
      </c>
      <c r="E128" s="262" t="s">
        <v>1422</v>
      </c>
      <c r="F128" s="263" t="s">
        <v>1423</v>
      </c>
      <c r="G128" s="264" t="s">
        <v>1154</v>
      </c>
      <c r="H128" s="265">
        <v>230</v>
      </c>
      <c r="I128" s="266"/>
      <c r="J128" s="265">
        <f>ROUND(I128*H128,2)</f>
        <v>0</v>
      </c>
      <c r="K128" s="267"/>
      <c r="L128" s="268"/>
      <c r="M128" s="269" t="s">
        <v>1</v>
      </c>
      <c r="N128" s="270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175</v>
      </c>
      <c r="AT128" s="260" t="s">
        <v>171</v>
      </c>
      <c r="AU128" s="260" t="s">
        <v>76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205</v>
      </c>
    </row>
    <row r="129" s="2" customFormat="1" ht="30" customHeight="1">
      <c r="A129" s="37"/>
      <c r="B129" s="38"/>
      <c r="C129" s="249" t="s">
        <v>189</v>
      </c>
      <c r="D129" s="249" t="s">
        <v>166</v>
      </c>
      <c r="E129" s="250" t="s">
        <v>1424</v>
      </c>
      <c r="F129" s="251" t="s">
        <v>1425</v>
      </c>
      <c r="G129" s="252" t="s">
        <v>1154</v>
      </c>
      <c r="H129" s="253">
        <v>230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170</v>
      </c>
      <c r="AT129" s="260" t="s">
        <v>166</v>
      </c>
      <c r="AU129" s="260" t="s">
        <v>76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209</v>
      </c>
    </row>
    <row r="130" s="2" customFormat="1" ht="30" customHeight="1">
      <c r="A130" s="37"/>
      <c r="B130" s="38"/>
      <c r="C130" s="249" t="s">
        <v>211</v>
      </c>
      <c r="D130" s="249" t="s">
        <v>166</v>
      </c>
      <c r="E130" s="250" t="s">
        <v>1426</v>
      </c>
      <c r="F130" s="251" t="s">
        <v>1427</v>
      </c>
      <c r="G130" s="252" t="s">
        <v>1154</v>
      </c>
      <c r="H130" s="253">
        <v>230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76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214</v>
      </c>
    </row>
    <row r="131" s="2" customFormat="1" ht="14.4" customHeight="1">
      <c r="A131" s="37"/>
      <c r="B131" s="38"/>
      <c r="C131" s="249" t="s">
        <v>193</v>
      </c>
      <c r="D131" s="249" t="s">
        <v>166</v>
      </c>
      <c r="E131" s="250" t="s">
        <v>1449</v>
      </c>
      <c r="F131" s="251" t="s">
        <v>1198</v>
      </c>
      <c r="G131" s="252" t="s">
        <v>627</v>
      </c>
      <c r="H131" s="254"/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76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217</v>
      </c>
    </row>
    <row r="132" s="2" customFormat="1" ht="14.4" customHeight="1">
      <c r="A132" s="37"/>
      <c r="B132" s="38"/>
      <c r="C132" s="249" t="s">
        <v>420</v>
      </c>
      <c r="D132" s="249" t="s">
        <v>166</v>
      </c>
      <c r="E132" s="250" t="s">
        <v>1199</v>
      </c>
      <c r="F132" s="251" t="s">
        <v>1200</v>
      </c>
      <c r="G132" s="252" t="s">
        <v>1201</v>
      </c>
      <c r="H132" s="253">
        <v>64</v>
      </c>
      <c r="I132" s="254"/>
      <c r="J132" s="253">
        <f>ROUND(I132*H132,2)</f>
        <v>0</v>
      </c>
      <c r="K132" s="255"/>
      <c r="L132" s="40"/>
      <c r="M132" s="256" t="s">
        <v>1</v>
      </c>
      <c r="N132" s="257" t="s">
        <v>42</v>
      </c>
      <c r="O132" s="96"/>
      <c r="P132" s="258">
        <f>O132*H132</f>
        <v>0</v>
      </c>
      <c r="Q132" s="258">
        <v>0</v>
      </c>
      <c r="R132" s="258">
        <f>Q132*H132</f>
        <v>0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170</v>
      </c>
      <c r="AT132" s="260" t="s">
        <v>166</v>
      </c>
      <c r="AU132" s="260" t="s">
        <v>76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220</v>
      </c>
    </row>
    <row r="133" s="2" customFormat="1" ht="14.4" customHeight="1">
      <c r="A133" s="37"/>
      <c r="B133" s="38"/>
      <c r="C133" s="249" t="s">
        <v>196</v>
      </c>
      <c r="D133" s="249" t="s">
        <v>166</v>
      </c>
      <c r="E133" s="250" t="s">
        <v>1450</v>
      </c>
      <c r="F133" s="251" t="s">
        <v>1203</v>
      </c>
      <c r="G133" s="252" t="s">
        <v>183</v>
      </c>
      <c r="H133" s="253">
        <v>1</v>
      </c>
      <c r="I133" s="254"/>
      <c r="J133" s="253">
        <f>ROUND(I133*H133,2)</f>
        <v>0</v>
      </c>
      <c r="K133" s="255"/>
      <c r="L133" s="40"/>
      <c r="M133" s="256" t="s">
        <v>1</v>
      </c>
      <c r="N133" s="257" t="s">
        <v>42</v>
      </c>
      <c r="O133" s="96"/>
      <c r="P133" s="258">
        <f>O133*H133</f>
        <v>0</v>
      </c>
      <c r="Q133" s="258">
        <v>0</v>
      </c>
      <c r="R133" s="258">
        <f>Q133*H133</f>
        <v>0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170</v>
      </c>
      <c r="AT133" s="260" t="s">
        <v>166</v>
      </c>
      <c r="AU133" s="260" t="s">
        <v>76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223</v>
      </c>
    </row>
    <row r="134" s="2" customFormat="1" ht="14.4" customHeight="1">
      <c r="A134" s="37"/>
      <c r="B134" s="38"/>
      <c r="C134" s="249" t="s">
        <v>224</v>
      </c>
      <c r="D134" s="249" t="s">
        <v>166</v>
      </c>
      <c r="E134" s="250" t="s">
        <v>1451</v>
      </c>
      <c r="F134" s="251" t="s">
        <v>1205</v>
      </c>
      <c r="G134" s="252" t="s">
        <v>183</v>
      </c>
      <c r="H134" s="253">
        <v>1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0</v>
      </c>
      <c r="R134" s="258">
        <f>Q134*H134</f>
        <v>0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76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227</v>
      </c>
    </row>
    <row r="135" s="2" customFormat="1" ht="49.92" customHeight="1">
      <c r="A135" s="37"/>
      <c r="B135" s="38"/>
      <c r="C135" s="39"/>
      <c r="D135" s="39"/>
      <c r="E135" s="237" t="s">
        <v>317</v>
      </c>
      <c r="F135" s="237" t="s">
        <v>318</v>
      </c>
      <c r="G135" s="39"/>
      <c r="H135" s="39"/>
      <c r="I135" s="39"/>
      <c r="J135" s="221">
        <f>BK135</f>
        <v>0</v>
      </c>
      <c r="K135" s="39"/>
      <c r="L135" s="40"/>
      <c r="M135" s="271"/>
      <c r="N135" s="272"/>
      <c r="O135" s="96"/>
      <c r="P135" s="96"/>
      <c r="Q135" s="96"/>
      <c r="R135" s="96"/>
      <c r="S135" s="96"/>
      <c r="T135" s="9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4" t="s">
        <v>75</v>
      </c>
      <c r="AU135" s="14" t="s">
        <v>76</v>
      </c>
      <c r="AY135" s="14" t="s">
        <v>319</v>
      </c>
      <c r="BK135" s="156">
        <f>SUM(BK136:BK140)</f>
        <v>0</v>
      </c>
    </row>
    <row r="136" s="2" customFormat="1" ht="16.32" customHeight="1">
      <c r="A136" s="37"/>
      <c r="B136" s="38"/>
      <c r="C136" s="273" t="s">
        <v>1</v>
      </c>
      <c r="D136" s="273" t="s">
        <v>166</v>
      </c>
      <c r="E136" s="274" t="s">
        <v>1</v>
      </c>
      <c r="F136" s="275" t="s">
        <v>1</v>
      </c>
      <c r="G136" s="276" t="s">
        <v>1</v>
      </c>
      <c r="H136" s="277"/>
      <c r="I136" s="277"/>
      <c r="J136" s="278">
        <f>BK136</f>
        <v>0</v>
      </c>
      <c r="K136" s="255"/>
      <c r="L136" s="40"/>
      <c r="M136" s="279" t="s">
        <v>1</v>
      </c>
      <c r="N136" s="280" t="s">
        <v>42</v>
      </c>
      <c r="O136" s="96"/>
      <c r="P136" s="96"/>
      <c r="Q136" s="96"/>
      <c r="R136" s="96"/>
      <c r="S136" s="96"/>
      <c r="T136" s="9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4" t="s">
        <v>319</v>
      </c>
      <c r="AU136" s="14" t="s">
        <v>84</v>
      </c>
      <c r="AY136" s="14" t="s">
        <v>319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I136*H136</f>
        <v>0</v>
      </c>
    </row>
    <row r="137" s="2" customFormat="1" ht="16.32" customHeight="1">
      <c r="A137" s="37"/>
      <c r="B137" s="38"/>
      <c r="C137" s="273" t="s">
        <v>1</v>
      </c>
      <c r="D137" s="273" t="s">
        <v>166</v>
      </c>
      <c r="E137" s="274" t="s">
        <v>1</v>
      </c>
      <c r="F137" s="275" t="s">
        <v>1</v>
      </c>
      <c r="G137" s="276" t="s">
        <v>1</v>
      </c>
      <c r="H137" s="277"/>
      <c r="I137" s="277"/>
      <c r="J137" s="278">
        <f>BK137</f>
        <v>0</v>
      </c>
      <c r="K137" s="255"/>
      <c r="L137" s="40"/>
      <c r="M137" s="279" t="s">
        <v>1</v>
      </c>
      <c r="N137" s="280" t="s">
        <v>42</v>
      </c>
      <c r="O137" s="96"/>
      <c r="P137" s="96"/>
      <c r="Q137" s="96"/>
      <c r="R137" s="96"/>
      <c r="S137" s="96"/>
      <c r="T137" s="9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4" t="s">
        <v>319</v>
      </c>
      <c r="AU137" s="14" t="s">
        <v>84</v>
      </c>
      <c r="AY137" s="14" t="s">
        <v>319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I137*H137</f>
        <v>0</v>
      </c>
    </row>
    <row r="138" s="2" customFormat="1" ht="16.32" customHeight="1">
      <c r="A138" s="37"/>
      <c r="B138" s="38"/>
      <c r="C138" s="273" t="s">
        <v>1</v>
      </c>
      <c r="D138" s="273" t="s">
        <v>166</v>
      </c>
      <c r="E138" s="274" t="s">
        <v>1</v>
      </c>
      <c r="F138" s="275" t="s">
        <v>1</v>
      </c>
      <c r="G138" s="276" t="s">
        <v>1</v>
      </c>
      <c r="H138" s="277"/>
      <c r="I138" s="277"/>
      <c r="J138" s="278">
        <f>BK138</f>
        <v>0</v>
      </c>
      <c r="K138" s="255"/>
      <c r="L138" s="40"/>
      <c r="M138" s="279" t="s">
        <v>1</v>
      </c>
      <c r="N138" s="280" t="s">
        <v>42</v>
      </c>
      <c r="O138" s="96"/>
      <c r="P138" s="96"/>
      <c r="Q138" s="96"/>
      <c r="R138" s="96"/>
      <c r="S138" s="96"/>
      <c r="T138" s="9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4" t="s">
        <v>319</v>
      </c>
      <c r="AU138" s="14" t="s">
        <v>84</v>
      </c>
      <c r="AY138" s="14" t="s">
        <v>319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I138*H138</f>
        <v>0</v>
      </c>
    </row>
    <row r="139" s="2" customFormat="1" ht="16.32" customHeight="1">
      <c r="A139" s="37"/>
      <c r="B139" s="38"/>
      <c r="C139" s="273" t="s">
        <v>1</v>
      </c>
      <c r="D139" s="273" t="s">
        <v>166</v>
      </c>
      <c r="E139" s="274" t="s">
        <v>1</v>
      </c>
      <c r="F139" s="275" t="s">
        <v>1</v>
      </c>
      <c r="G139" s="276" t="s">
        <v>1</v>
      </c>
      <c r="H139" s="277"/>
      <c r="I139" s="277"/>
      <c r="J139" s="278">
        <f>BK139</f>
        <v>0</v>
      </c>
      <c r="K139" s="255"/>
      <c r="L139" s="40"/>
      <c r="M139" s="279" t="s">
        <v>1</v>
      </c>
      <c r="N139" s="280" t="s">
        <v>42</v>
      </c>
      <c r="O139" s="96"/>
      <c r="P139" s="96"/>
      <c r="Q139" s="96"/>
      <c r="R139" s="96"/>
      <c r="S139" s="96"/>
      <c r="T139" s="9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4" t="s">
        <v>319</v>
      </c>
      <c r="AU139" s="14" t="s">
        <v>84</v>
      </c>
      <c r="AY139" s="14" t="s">
        <v>319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I139*H139</f>
        <v>0</v>
      </c>
    </row>
    <row r="140" s="2" customFormat="1" ht="16.32" customHeight="1">
      <c r="A140" s="37"/>
      <c r="B140" s="38"/>
      <c r="C140" s="273" t="s">
        <v>1</v>
      </c>
      <c r="D140" s="273" t="s">
        <v>166</v>
      </c>
      <c r="E140" s="274" t="s">
        <v>1</v>
      </c>
      <c r="F140" s="275" t="s">
        <v>1</v>
      </c>
      <c r="G140" s="276" t="s">
        <v>1</v>
      </c>
      <c r="H140" s="277"/>
      <c r="I140" s="277"/>
      <c r="J140" s="278">
        <f>BK140</f>
        <v>0</v>
      </c>
      <c r="K140" s="255"/>
      <c r="L140" s="40"/>
      <c r="M140" s="279" t="s">
        <v>1</v>
      </c>
      <c r="N140" s="280" t="s">
        <v>42</v>
      </c>
      <c r="O140" s="281"/>
      <c r="P140" s="281"/>
      <c r="Q140" s="281"/>
      <c r="R140" s="281"/>
      <c r="S140" s="281"/>
      <c r="T140" s="282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4" t="s">
        <v>319</v>
      </c>
      <c r="AU140" s="14" t="s">
        <v>84</v>
      </c>
      <c r="AY140" s="14" t="s">
        <v>319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I140*H140</f>
        <v>0</v>
      </c>
    </row>
    <row r="141" s="2" customFormat="1" ht="6.96" customHeight="1">
      <c r="A141" s="37"/>
      <c r="B141" s="71"/>
      <c r="C141" s="72"/>
      <c r="D141" s="72"/>
      <c r="E141" s="72"/>
      <c r="F141" s="72"/>
      <c r="G141" s="72"/>
      <c r="H141" s="72"/>
      <c r="I141" s="72"/>
      <c r="J141" s="72"/>
      <c r="K141" s="72"/>
      <c r="L141" s="40"/>
      <c r="M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</sheetData>
  <sheetProtection sheet="1" autoFilter="0" formatColumns="0" formatRows="0" objects="1" scenarios="1" spinCount="100000" saltValue="wlicA3LAO3wwW7VYO88UN3qi100ll44BAyxlR0o8EPtRTpMgYeOv7IBzk6lXgzakmiupC2jUvhNZRSFtE6HD7Q==" hashValue="Koqdt8Cv+f9/Menp+0pdl6adCiXPixqQ0lE6Asb1YurgvvvPTReuyREh+86psFaJ2vkqB+VRa0dfek2gbAfbIA==" algorithmName="SHA-512" password="CC35"/>
  <autoFilter ref="C116:K140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dataValidations count="2">
    <dataValidation type="list" allowBlank="1" showInputMessage="1" showErrorMessage="1" error="Povolené sú hodnoty K, M." sqref="D136:D141">
      <formula1>"K, M"</formula1>
    </dataValidation>
    <dataValidation type="list" allowBlank="1" showInputMessage="1" showErrorMessage="1" error="Povolené sú hodnoty základná, znížená, nulová." sqref="N136:N14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126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1452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ROUND(J123,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ROUND((ROUND((SUM(BE123:BE145)),  2) + SUM(BE147:BE151)), 2)</f>
        <v>0</v>
      </c>
      <c r="G33" s="183"/>
      <c r="H33" s="183"/>
      <c r="I33" s="184">
        <v>0.20000000000000001</v>
      </c>
      <c r="J33" s="182">
        <f>ROUND((ROUND(((SUM(BE123:BE145))*I33),  2) + (SUM(BE147:BE151)*I33)),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ROUND((ROUND((SUM(BF123:BF145)),  2) + SUM(BF147:BF151)), 2)</f>
        <v>0</v>
      </c>
      <c r="G34" s="183"/>
      <c r="H34" s="183"/>
      <c r="I34" s="184">
        <v>0.20000000000000001</v>
      </c>
      <c r="J34" s="182">
        <f>ROUND((ROUND(((SUM(BF123:BF145))*I34),  2) + (SUM(BF147:BF151)*I34)),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ROUND((ROUND((SUM(BG123:BG145)),  2) + SUM(BG147:BG151)),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ROUND((ROUND((SUM(BH123:BH145)),  2) + SUM(BH147:BH151)),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ROUND((ROUND((SUM(BI123:BI145)),  2) + SUM(BI147:BI151)),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11 - PS 01 Mostová váha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J123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144</v>
      </c>
      <c r="E97" s="212"/>
      <c r="F97" s="212"/>
      <c r="G97" s="212"/>
      <c r="H97" s="212"/>
      <c r="I97" s="212"/>
      <c r="J97" s="213">
        <f>J124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145</v>
      </c>
      <c r="E98" s="217"/>
      <c r="F98" s="217"/>
      <c r="G98" s="217"/>
      <c r="H98" s="217"/>
      <c r="I98" s="217"/>
      <c r="J98" s="218">
        <f>J125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5"/>
      <c r="C99" s="138"/>
      <c r="D99" s="216" t="s">
        <v>321</v>
      </c>
      <c r="E99" s="217"/>
      <c r="F99" s="217"/>
      <c r="G99" s="217"/>
      <c r="H99" s="217"/>
      <c r="I99" s="217"/>
      <c r="J99" s="218">
        <f>J133</f>
        <v>0</v>
      </c>
      <c r="K99" s="138"/>
      <c r="L99" s="21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5"/>
      <c r="C100" s="138"/>
      <c r="D100" s="216" t="s">
        <v>322</v>
      </c>
      <c r="E100" s="217"/>
      <c r="F100" s="217"/>
      <c r="G100" s="217"/>
      <c r="H100" s="217"/>
      <c r="I100" s="217"/>
      <c r="J100" s="218">
        <f>J141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209"/>
      <c r="C101" s="210"/>
      <c r="D101" s="211" t="s">
        <v>1453</v>
      </c>
      <c r="E101" s="212"/>
      <c r="F101" s="212"/>
      <c r="G101" s="212"/>
      <c r="H101" s="212"/>
      <c r="I101" s="212"/>
      <c r="J101" s="213">
        <f>J143</f>
        <v>0</v>
      </c>
      <c r="K101" s="210"/>
      <c r="L101" s="21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15"/>
      <c r="C102" s="138"/>
      <c r="D102" s="216" t="s">
        <v>1454</v>
      </c>
      <c r="E102" s="217"/>
      <c r="F102" s="217"/>
      <c r="G102" s="217"/>
      <c r="H102" s="217"/>
      <c r="I102" s="217"/>
      <c r="J102" s="218">
        <f>J144</f>
        <v>0</v>
      </c>
      <c r="K102" s="138"/>
      <c r="L102" s="21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209"/>
      <c r="C103" s="210"/>
      <c r="D103" s="220" t="s">
        <v>149</v>
      </c>
      <c r="E103" s="210"/>
      <c r="F103" s="210"/>
      <c r="G103" s="210"/>
      <c r="H103" s="210"/>
      <c r="I103" s="210"/>
      <c r="J103" s="221">
        <f>J146</f>
        <v>0</v>
      </c>
      <c r="K103" s="210"/>
      <c r="L103" s="21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0" t="s">
        <v>150</v>
      </c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29" t="s">
        <v>14</v>
      </c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4.4" customHeight="1">
      <c r="A113" s="37"/>
      <c r="B113" s="38"/>
      <c r="C113" s="39"/>
      <c r="D113" s="39"/>
      <c r="E113" s="205" t="str">
        <f>E7</f>
        <v>Zberný dvor Hviezdoslavov</v>
      </c>
      <c r="F113" s="29"/>
      <c r="G113" s="29"/>
      <c r="H113" s="2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29" t="s">
        <v>137</v>
      </c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6" customHeight="1">
      <c r="A115" s="37"/>
      <c r="B115" s="38"/>
      <c r="C115" s="39"/>
      <c r="D115" s="39"/>
      <c r="E115" s="81" t="str">
        <f>E9</f>
        <v>11 - PS 01 Mostová váha</v>
      </c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29" t="s">
        <v>18</v>
      </c>
      <c r="D117" s="39"/>
      <c r="E117" s="39"/>
      <c r="F117" s="24" t="str">
        <f>F12</f>
        <v>Hviezdoslavov</v>
      </c>
      <c r="G117" s="39"/>
      <c r="H117" s="39"/>
      <c r="I117" s="29" t="s">
        <v>20</v>
      </c>
      <c r="J117" s="84" t="str">
        <f>IF(J12="","",J12)</f>
        <v>14. 8. 2022</v>
      </c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8" customHeight="1">
      <c r="A119" s="37"/>
      <c r="B119" s="38"/>
      <c r="C119" s="29" t="s">
        <v>22</v>
      </c>
      <c r="D119" s="39"/>
      <c r="E119" s="39"/>
      <c r="F119" s="24" t="str">
        <f>E15</f>
        <v>Obec Hviezdoslavov, č.8, 930 41 Hviezdoslavov</v>
      </c>
      <c r="G119" s="39"/>
      <c r="H119" s="39"/>
      <c r="I119" s="29" t="s">
        <v>28</v>
      </c>
      <c r="J119" s="33" t="str">
        <f>E21</f>
        <v>Ing.L. Chatrnúch - VISIA, Sládkovičova 2052/50, SA</v>
      </c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6" customHeight="1">
      <c r="A120" s="37"/>
      <c r="B120" s="38"/>
      <c r="C120" s="29" t="s">
        <v>26</v>
      </c>
      <c r="D120" s="39"/>
      <c r="E120" s="39"/>
      <c r="F120" s="24" t="str">
        <f>IF(E18="","",E18)</f>
        <v>Vyplň údaj</v>
      </c>
      <c r="G120" s="39"/>
      <c r="H120" s="39"/>
      <c r="I120" s="29" t="s">
        <v>31</v>
      </c>
      <c r="J120" s="33" t="str">
        <f>E24</f>
        <v xml:space="preserve"> </v>
      </c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22"/>
      <c r="B122" s="223"/>
      <c r="C122" s="224" t="s">
        <v>151</v>
      </c>
      <c r="D122" s="225" t="s">
        <v>61</v>
      </c>
      <c r="E122" s="225" t="s">
        <v>57</v>
      </c>
      <c r="F122" s="225" t="s">
        <v>58</v>
      </c>
      <c r="G122" s="225" t="s">
        <v>152</v>
      </c>
      <c r="H122" s="225" t="s">
        <v>153</v>
      </c>
      <c r="I122" s="225" t="s">
        <v>154</v>
      </c>
      <c r="J122" s="226" t="s">
        <v>141</v>
      </c>
      <c r="K122" s="227" t="s">
        <v>155</v>
      </c>
      <c r="L122" s="228"/>
      <c r="M122" s="105" t="s">
        <v>1</v>
      </c>
      <c r="N122" s="106" t="s">
        <v>40</v>
      </c>
      <c r="O122" s="106" t="s">
        <v>156</v>
      </c>
      <c r="P122" s="106" t="s">
        <v>157</v>
      </c>
      <c r="Q122" s="106" t="s">
        <v>158</v>
      </c>
      <c r="R122" s="106" t="s">
        <v>159</v>
      </c>
      <c r="S122" s="106" t="s">
        <v>160</v>
      </c>
      <c r="T122" s="107" t="s">
        <v>161</v>
      </c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</row>
    <row r="123" s="2" customFormat="1" ht="22.8" customHeight="1">
      <c r="A123" s="37"/>
      <c r="B123" s="38"/>
      <c r="C123" s="112" t="s">
        <v>142</v>
      </c>
      <c r="D123" s="39"/>
      <c r="E123" s="39"/>
      <c r="F123" s="39"/>
      <c r="G123" s="39"/>
      <c r="H123" s="39"/>
      <c r="I123" s="39"/>
      <c r="J123" s="229">
        <f>BK123</f>
        <v>0</v>
      </c>
      <c r="K123" s="39"/>
      <c r="L123" s="40"/>
      <c r="M123" s="108"/>
      <c r="N123" s="230"/>
      <c r="O123" s="109"/>
      <c r="P123" s="231">
        <f>P124+P143+P146</f>
        <v>0</v>
      </c>
      <c r="Q123" s="109"/>
      <c r="R123" s="231">
        <f>R124+R143+R146</f>
        <v>105.06615259999998</v>
      </c>
      <c r="S123" s="109"/>
      <c r="T123" s="232">
        <f>T124+T143+T146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4" t="s">
        <v>75</v>
      </c>
      <c r="AU123" s="14" t="s">
        <v>143</v>
      </c>
      <c r="BK123" s="233">
        <f>BK124+BK143+BK146</f>
        <v>0</v>
      </c>
    </row>
    <row r="124" s="12" customFormat="1" ht="25.92" customHeight="1">
      <c r="A124" s="12"/>
      <c r="B124" s="234"/>
      <c r="C124" s="235"/>
      <c r="D124" s="236" t="s">
        <v>75</v>
      </c>
      <c r="E124" s="237" t="s">
        <v>162</v>
      </c>
      <c r="F124" s="237" t="s">
        <v>163</v>
      </c>
      <c r="G124" s="235"/>
      <c r="H124" s="235"/>
      <c r="I124" s="238"/>
      <c r="J124" s="221">
        <f>BK124</f>
        <v>0</v>
      </c>
      <c r="K124" s="235"/>
      <c r="L124" s="239"/>
      <c r="M124" s="240"/>
      <c r="N124" s="241"/>
      <c r="O124" s="241"/>
      <c r="P124" s="242">
        <f>P125+P133+P141</f>
        <v>0</v>
      </c>
      <c r="Q124" s="241"/>
      <c r="R124" s="242">
        <f>R125+R133+R141</f>
        <v>105.06615259999998</v>
      </c>
      <c r="S124" s="241"/>
      <c r="T124" s="243">
        <f>T125+T133+T141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44" t="s">
        <v>84</v>
      </c>
      <c r="AT124" s="245" t="s">
        <v>75</v>
      </c>
      <c r="AU124" s="245" t="s">
        <v>76</v>
      </c>
      <c r="AY124" s="244" t="s">
        <v>164</v>
      </c>
      <c r="BK124" s="246">
        <f>BK125+BK133+BK141</f>
        <v>0</v>
      </c>
    </row>
    <row r="125" s="12" customFormat="1" ht="22.8" customHeight="1">
      <c r="A125" s="12"/>
      <c r="B125" s="234"/>
      <c r="C125" s="235"/>
      <c r="D125" s="236" t="s">
        <v>75</v>
      </c>
      <c r="E125" s="247" t="s">
        <v>84</v>
      </c>
      <c r="F125" s="247" t="s">
        <v>165</v>
      </c>
      <c r="G125" s="235"/>
      <c r="H125" s="235"/>
      <c r="I125" s="238"/>
      <c r="J125" s="248">
        <f>BK125</f>
        <v>0</v>
      </c>
      <c r="K125" s="235"/>
      <c r="L125" s="239"/>
      <c r="M125" s="240"/>
      <c r="N125" s="241"/>
      <c r="O125" s="241"/>
      <c r="P125" s="242">
        <f>SUM(P126:P132)</f>
        <v>0</v>
      </c>
      <c r="Q125" s="241"/>
      <c r="R125" s="242">
        <f>SUM(R126:R132)</f>
        <v>41.939999999999998</v>
      </c>
      <c r="S125" s="241"/>
      <c r="T125" s="243">
        <f>SUM(T126:T132)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44" t="s">
        <v>84</v>
      </c>
      <c r="AT125" s="245" t="s">
        <v>75</v>
      </c>
      <c r="AU125" s="245" t="s">
        <v>84</v>
      </c>
      <c r="AY125" s="244" t="s">
        <v>164</v>
      </c>
      <c r="BK125" s="246">
        <f>SUM(BK126:BK132)</f>
        <v>0</v>
      </c>
    </row>
    <row r="126" s="2" customFormat="1" ht="19.8" customHeight="1">
      <c r="A126" s="37"/>
      <c r="B126" s="38"/>
      <c r="C126" s="249" t="s">
        <v>84</v>
      </c>
      <c r="D126" s="249" t="s">
        <v>166</v>
      </c>
      <c r="E126" s="250" t="s">
        <v>1207</v>
      </c>
      <c r="F126" s="251" t="s">
        <v>1208</v>
      </c>
      <c r="G126" s="252" t="s">
        <v>169</v>
      </c>
      <c r="H126" s="253">
        <v>45</v>
      </c>
      <c r="I126" s="254"/>
      <c r="J126" s="253">
        <f>ROUND(I126*H126,2)</f>
        <v>0</v>
      </c>
      <c r="K126" s="255"/>
      <c r="L126" s="40"/>
      <c r="M126" s="256" t="s">
        <v>1</v>
      </c>
      <c r="N126" s="257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170</v>
      </c>
      <c r="AT126" s="260" t="s">
        <v>166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1455</v>
      </c>
    </row>
    <row r="127" s="2" customFormat="1" ht="22.2" customHeight="1">
      <c r="A127" s="37"/>
      <c r="B127" s="38"/>
      <c r="C127" s="249" t="s">
        <v>95</v>
      </c>
      <c r="D127" s="249" t="s">
        <v>166</v>
      </c>
      <c r="E127" s="250" t="s">
        <v>1210</v>
      </c>
      <c r="F127" s="251" t="s">
        <v>1211</v>
      </c>
      <c r="G127" s="252" t="s">
        <v>169</v>
      </c>
      <c r="H127" s="253">
        <v>13.5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1456</v>
      </c>
    </row>
    <row r="128" s="2" customFormat="1" ht="30" customHeight="1">
      <c r="A128" s="37"/>
      <c r="B128" s="38"/>
      <c r="C128" s="249" t="s">
        <v>176</v>
      </c>
      <c r="D128" s="249" t="s">
        <v>166</v>
      </c>
      <c r="E128" s="250" t="s">
        <v>329</v>
      </c>
      <c r="F128" s="251" t="s">
        <v>330</v>
      </c>
      <c r="G128" s="252" t="s">
        <v>169</v>
      </c>
      <c r="H128" s="253">
        <v>45</v>
      </c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1457</v>
      </c>
    </row>
    <row r="129" s="2" customFormat="1" ht="14.4" customHeight="1">
      <c r="A129" s="37"/>
      <c r="B129" s="38"/>
      <c r="C129" s="249" t="s">
        <v>170</v>
      </c>
      <c r="D129" s="249" t="s">
        <v>166</v>
      </c>
      <c r="E129" s="250" t="s">
        <v>332</v>
      </c>
      <c r="F129" s="251" t="s">
        <v>333</v>
      </c>
      <c r="G129" s="252" t="s">
        <v>169</v>
      </c>
      <c r="H129" s="253">
        <v>45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170</v>
      </c>
      <c r="AT129" s="260" t="s">
        <v>166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1458</v>
      </c>
    </row>
    <row r="130" s="2" customFormat="1" ht="22.2" customHeight="1">
      <c r="A130" s="37"/>
      <c r="B130" s="38"/>
      <c r="C130" s="249" t="s">
        <v>184</v>
      </c>
      <c r="D130" s="249" t="s">
        <v>166</v>
      </c>
      <c r="E130" s="250" t="s">
        <v>194</v>
      </c>
      <c r="F130" s="251" t="s">
        <v>195</v>
      </c>
      <c r="G130" s="252" t="s">
        <v>174</v>
      </c>
      <c r="H130" s="253">
        <v>76.5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1459</v>
      </c>
    </row>
    <row r="131" s="2" customFormat="1" ht="22.2" customHeight="1">
      <c r="A131" s="37"/>
      <c r="B131" s="38"/>
      <c r="C131" s="249" t="s">
        <v>180</v>
      </c>
      <c r="D131" s="249" t="s">
        <v>166</v>
      </c>
      <c r="E131" s="250" t="s">
        <v>1460</v>
      </c>
      <c r="F131" s="251" t="s">
        <v>1461</v>
      </c>
      <c r="G131" s="252" t="s">
        <v>169</v>
      </c>
      <c r="H131" s="253">
        <v>23.300000000000001</v>
      </c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1462</v>
      </c>
    </row>
    <row r="132" s="2" customFormat="1" ht="14.4" customHeight="1">
      <c r="A132" s="37"/>
      <c r="B132" s="38"/>
      <c r="C132" s="261" t="s">
        <v>190</v>
      </c>
      <c r="D132" s="261" t="s">
        <v>171</v>
      </c>
      <c r="E132" s="262" t="s">
        <v>1463</v>
      </c>
      <c r="F132" s="263" t="s">
        <v>1464</v>
      </c>
      <c r="G132" s="264" t="s">
        <v>174</v>
      </c>
      <c r="H132" s="265">
        <v>41.939999999999998</v>
      </c>
      <c r="I132" s="266"/>
      <c r="J132" s="265">
        <f>ROUND(I132*H132,2)</f>
        <v>0</v>
      </c>
      <c r="K132" s="267"/>
      <c r="L132" s="268"/>
      <c r="M132" s="269" t="s">
        <v>1</v>
      </c>
      <c r="N132" s="270" t="s">
        <v>42</v>
      </c>
      <c r="O132" s="96"/>
      <c r="P132" s="258">
        <f>O132*H132</f>
        <v>0</v>
      </c>
      <c r="Q132" s="258">
        <v>1</v>
      </c>
      <c r="R132" s="258">
        <f>Q132*H132</f>
        <v>41.939999999999998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175</v>
      </c>
      <c r="AT132" s="260" t="s">
        <v>171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1465</v>
      </c>
    </row>
    <row r="133" s="12" customFormat="1" ht="22.8" customHeight="1">
      <c r="A133" s="12"/>
      <c r="B133" s="234"/>
      <c r="C133" s="235"/>
      <c r="D133" s="236" t="s">
        <v>75</v>
      </c>
      <c r="E133" s="247" t="s">
        <v>95</v>
      </c>
      <c r="F133" s="247" t="s">
        <v>336</v>
      </c>
      <c r="G133" s="235"/>
      <c r="H133" s="235"/>
      <c r="I133" s="238"/>
      <c r="J133" s="248">
        <f>BK133</f>
        <v>0</v>
      </c>
      <c r="K133" s="235"/>
      <c r="L133" s="239"/>
      <c r="M133" s="240"/>
      <c r="N133" s="241"/>
      <c r="O133" s="241"/>
      <c r="P133" s="242">
        <f>SUM(P134:P140)</f>
        <v>0</v>
      </c>
      <c r="Q133" s="241"/>
      <c r="R133" s="242">
        <f>SUM(R134:R140)</f>
        <v>63.12615259999999</v>
      </c>
      <c r="S133" s="241"/>
      <c r="T133" s="243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44" t="s">
        <v>84</v>
      </c>
      <c r="AT133" s="245" t="s">
        <v>75</v>
      </c>
      <c r="AU133" s="245" t="s">
        <v>84</v>
      </c>
      <c r="AY133" s="244" t="s">
        <v>164</v>
      </c>
      <c r="BK133" s="246">
        <f>SUM(BK134:BK140)</f>
        <v>0</v>
      </c>
    </row>
    <row r="134" s="2" customFormat="1" ht="30" customHeight="1">
      <c r="A134" s="37"/>
      <c r="B134" s="38"/>
      <c r="C134" s="249" t="s">
        <v>175</v>
      </c>
      <c r="D134" s="249" t="s">
        <v>166</v>
      </c>
      <c r="E134" s="250" t="s">
        <v>337</v>
      </c>
      <c r="F134" s="251" t="s">
        <v>338</v>
      </c>
      <c r="G134" s="252" t="s">
        <v>179</v>
      </c>
      <c r="H134" s="253">
        <v>32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0</v>
      </c>
      <c r="R134" s="258">
        <f>Q134*H134</f>
        <v>0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1466</v>
      </c>
    </row>
    <row r="135" s="2" customFormat="1" ht="22.2" customHeight="1">
      <c r="A135" s="37"/>
      <c r="B135" s="38"/>
      <c r="C135" s="249" t="s">
        <v>197</v>
      </c>
      <c r="D135" s="249" t="s">
        <v>166</v>
      </c>
      <c r="E135" s="250" t="s">
        <v>402</v>
      </c>
      <c r="F135" s="251" t="s">
        <v>403</v>
      </c>
      <c r="G135" s="252" t="s">
        <v>169</v>
      </c>
      <c r="H135" s="253">
        <v>22.5</v>
      </c>
      <c r="I135" s="254"/>
      <c r="J135" s="253">
        <f>ROUND(I135*H135,2)</f>
        <v>0</v>
      </c>
      <c r="K135" s="255"/>
      <c r="L135" s="40"/>
      <c r="M135" s="256" t="s">
        <v>1</v>
      </c>
      <c r="N135" s="257" t="s">
        <v>42</v>
      </c>
      <c r="O135" s="96"/>
      <c r="P135" s="258">
        <f>O135*H135</f>
        <v>0</v>
      </c>
      <c r="Q135" s="258">
        <v>2.0699999999999998</v>
      </c>
      <c r="R135" s="258">
        <f>Q135*H135</f>
        <v>46.574999999999996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170</v>
      </c>
      <c r="AT135" s="260" t="s">
        <v>166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170</v>
      </c>
      <c r="BM135" s="260" t="s">
        <v>1467</v>
      </c>
    </row>
    <row r="136" s="2" customFormat="1" ht="19.8" customHeight="1">
      <c r="A136" s="37"/>
      <c r="B136" s="38"/>
      <c r="C136" s="249" t="s">
        <v>121</v>
      </c>
      <c r="D136" s="249" t="s">
        <v>166</v>
      </c>
      <c r="E136" s="250" t="s">
        <v>1468</v>
      </c>
      <c r="F136" s="251" t="s">
        <v>1469</v>
      </c>
      <c r="G136" s="252" t="s">
        <v>169</v>
      </c>
      <c r="H136" s="253">
        <v>1.52</v>
      </c>
      <c r="I136" s="254"/>
      <c r="J136" s="253">
        <f>ROUND(I136*H136,2)</f>
        <v>0</v>
      </c>
      <c r="K136" s="255"/>
      <c r="L136" s="40"/>
      <c r="M136" s="256" t="s">
        <v>1</v>
      </c>
      <c r="N136" s="257" t="s">
        <v>42</v>
      </c>
      <c r="O136" s="96"/>
      <c r="P136" s="258">
        <f>O136*H136</f>
        <v>0</v>
      </c>
      <c r="Q136" s="258">
        <v>2.23543</v>
      </c>
      <c r="R136" s="258">
        <f>Q136*H136</f>
        <v>3.3978535999999999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170</v>
      </c>
      <c r="AT136" s="260" t="s">
        <v>166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170</v>
      </c>
      <c r="BM136" s="260" t="s">
        <v>1470</v>
      </c>
    </row>
    <row r="137" s="2" customFormat="1" ht="22.2" customHeight="1">
      <c r="A137" s="37"/>
      <c r="B137" s="38"/>
      <c r="C137" s="249" t="s">
        <v>124</v>
      </c>
      <c r="D137" s="249" t="s">
        <v>166</v>
      </c>
      <c r="E137" s="250" t="s">
        <v>1471</v>
      </c>
      <c r="F137" s="251" t="s">
        <v>1472</v>
      </c>
      <c r="G137" s="252" t="s">
        <v>169</v>
      </c>
      <c r="H137" s="253">
        <v>5.1799999999999997</v>
      </c>
      <c r="I137" s="254"/>
      <c r="J137" s="253">
        <f>ROUND(I137*H137,2)</f>
        <v>0</v>
      </c>
      <c r="K137" s="255"/>
      <c r="L137" s="40"/>
      <c r="M137" s="256" t="s">
        <v>1</v>
      </c>
      <c r="N137" s="257" t="s">
        <v>42</v>
      </c>
      <c r="O137" s="96"/>
      <c r="P137" s="258">
        <f>O137*H137</f>
        <v>0</v>
      </c>
      <c r="Q137" s="258">
        <v>2.4157199999999999</v>
      </c>
      <c r="R137" s="258">
        <f>Q137*H137</f>
        <v>12.513429599999999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170</v>
      </c>
      <c r="AT137" s="260" t="s">
        <v>166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170</v>
      </c>
      <c r="BM137" s="260" t="s">
        <v>1473</v>
      </c>
    </row>
    <row r="138" s="2" customFormat="1" ht="19.8" customHeight="1">
      <c r="A138" s="37"/>
      <c r="B138" s="38"/>
      <c r="C138" s="249" t="s">
        <v>189</v>
      </c>
      <c r="D138" s="249" t="s">
        <v>166</v>
      </c>
      <c r="E138" s="250" t="s">
        <v>408</v>
      </c>
      <c r="F138" s="251" t="s">
        <v>409</v>
      </c>
      <c r="G138" s="252" t="s">
        <v>179</v>
      </c>
      <c r="H138" s="253">
        <v>12.119999999999999</v>
      </c>
      <c r="I138" s="254"/>
      <c r="J138" s="253">
        <f>ROUND(I138*H138,2)</f>
        <v>0</v>
      </c>
      <c r="K138" s="255"/>
      <c r="L138" s="40"/>
      <c r="M138" s="256" t="s">
        <v>1</v>
      </c>
      <c r="N138" s="257" t="s">
        <v>42</v>
      </c>
      <c r="O138" s="96"/>
      <c r="P138" s="258">
        <f>O138*H138</f>
        <v>0</v>
      </c>
      <c r="Q138" s="258">
        <v>0.00067000000000000002</v>
      </c>
      <c r="R138" s="258">
        <f>Q138*H138</f>
        <v>0.0081203999999999998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170</v>
      </c>
      <c r="AT138" s="260" t="s">
        <v>166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170</v>
      </c>
      <c r="BM138" s="260" t="s">
        <v>1474</v>
      </c>
    </row>
    <row r="139" s="2" customFormat="1" ht="19.8" customHeight="1">
      <c r="A139" s="37"/>
      <c r="B139" s="38"/>
      <c r="C139" s="249" t="s">
        <v>211</v>
      </c>
      <c r="D139" s="249" t="s">
        <v>166</v>
      </c>
      <c r="E139" s="250" t="s">
        <v>411</v>
      </c>
      <c r="F139" s="251" t="s">
        <v>412</v>
      </c>
      <c r="G139" s="252" t="s">
        <v>179</v>
      </c>
      <c r="H139" s="253">
        <v>12.119999999999999</v>
      </c>
      <c r="I139" s="254"/>
      <c r="J139" s="253">
        <f>ROUND(I139*H139,2)</f>
        <v>0</v>
      </c>
      <c r="K139" s="255"/>
      <c r="L139" s="40"/>
      <c r="M139" s="256" t="s">
        <v>1</v>
      </c>
      <c r="N139" s="257" t="s">
        <v>42</v>
      </c>
      <c r="O139" s="96"/>
      <c r="P139" s="258">
        <f>O139*H139</f>
        <v>0</v>
      </c>
      <c r="Q139" s="258">
        <v>0</v>
      </c>
      <c r="R139" s="258">
        <f>Q139*H139</f>
        <v>0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170</v>
      </c>
      <c r="AT139" s="260" t="s">
        <v>166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170</v>
      </c>
      <c r="BM139" s="260" t="s">
        <v>1475</v>
      </c>
    </row>
    <row r="140" s="2" customFormat="1" ht="14.4" customHeight="1">
      <c r="A140" s="37"/>
      <c r="B140" s="38"/>
      <c r="C140" s="249" t="s">
        <v>193</v>
      </c>
      <c r="D140" s="249" t="s">
        <v>166</v>
      </c>
      <c r="E140" s="250" t="s">
        <v>1476</v>
      </c>
      <c r="F140" s="251" t="s">
        <v>1477</v>
      </c>
      <c r="G140" s="252" t="s">
        <v>174</v>
      </c>
      <c r="H140" s="253">
        <v>0.62</v>
      </c>
      <c r="I140" s="254"/>
      <c r="J140" s="253">
        <f>ROUND(I140*H140,2)</f>
        <v>0</v>
      </c>
      <c r="K140" s="255"/>
      <c r="L140" s="40"/>
      <c r="M140" s="256" t="s">
        <v>1</v>
      </c>
      <c r="N140" s="257" t="s">
        <v>42</v>
      </c>
      <c r="O140" s="96"/>
      <c r="P140" s="258">
        <f>O140*H140</f>
        <v>0</v>
      </c>
      <c r="Q140" s="258">
        <v>1.01895</v>
      </c>
      <c r="R140" s="258">
        <f>Q140*H140</f>
        <v>0.631749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170</v>
      </c>
      <c r="AT140" s="260" t="s">
        <v>166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170</v>
      </c>
      <c r="BM140" s="260" t="s">
        <v>1478</v>
      </c>
    </row>
    <row r="141" s="12" customFormat="1" ht="22.8" customHeight="1">
      <c r="A141" s="12"/>
      <c r="B141" s="234"/>
      <c r="C141" s="235"/>
      <c r="D141" s="236" t="s">
        <v>75</v>
      </c>
      <c r="E141" s="247" t="s">
        <v>361</v>
      </c>
      <c r="F141" s="247" t="s">
        <v>362</v>
      </c>
      <c r="G141" s="235"/>
      <c r="H141" s="235"/>
      <c r="I141" s="238"/>
      <c r="J141" s="248">
        <f>BK141</f>
        <v>0</v>
      </c>
      <c r="K141" s="235"/>
      <c r="L141" s="239"/>
      <c r="M141" s="240"/>
      <c r="N141" s="241"/>
      <c r="O141" s="241"/>
      <c r="P141" s="242">
        <f>P142</f>
        <v>0</v>
      </c>
      <c r="Q141" s="241"/>
      <c r="R141" s="242">
        <f>R142</f>
        <v>0</v>
      </c>
      <c r="S141" s="241"/>
      <c r="T141" s="243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44" t="s">
        <v>84</v>
      </c>
      <c r="AT141" s="245" t="s">
        <v>75</v>
      </c>
      <c r="AU141" s="245" t="s">
        <v>84</v>
      </c>
      <c r="AY141" s="244" t="s">
        <v>164</v>
      </c>
      <c r="BK141" s="246">
        <f>BK142</f>
        <v>0</v>
      </c>
    </row>
    <row r="142" s="2" customFormat="1" ht="22.2" customHeight="1">
      <c r="A142" s="37"/>
      <c r="B142" s="38"/>
      <c r="C142" s="249" t="s">
        <v>420</v>
      </c>
      <c r="D142" s="249" t="s">
        <v>166</v>
      </c>
      <c r="E142" s="250" t="s">
        <v>1479</v>
      </c>
      <c r="F142" s="251" t="s">
        <v>1480</v>
      </c>
      <c r="G142" s="252" t="s">
        <v>174</v>
      </c>
      <c r="H142" s="253">
        <v>105.06999999999999</v>
      </c>
      <c r="I142" s="254"/>
      <c r="J142" s="253">
        <f>ROUND(I142*H142,2)</f>
        <v>0</v>
      </c>
      <c r="K142" s="255"/>
      <c r="L142" s="40"/>
      <c r="M142" s="256" t="s">
        <v>1</v>
      </c>
      <c r="N142" s="257" t="s">
        <v>42</v>
      </c>
      <c r="O142" s="96"/>
      <c r="P142" s="258">
        <f>O142*H142</f>
        <v>0</v>
      </c>
      <c r="Q142" s="258">
        <v>0</v>
      </c>
      <c r="R142" s="258">
        <f>Q142*H142</f>
        <v>0</v>
      </c>
      <c r="S142" s="258">
        <v>0</v>
      </c>
      <c r="T142" s="25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0" t="s">
        <v>170</v>
      </c>
      <c r="AT142" s="260" t="s">
        <v>166</v>
      </c>
      <c r="AU142" s="260" t="s">
        <v>95</v>
      </c>
      <c r="AY142" s="14" t="s">
        <v>164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ROUND(I142*H142,2)</f>
        <v>0</v>
      </c>
      <c r="BL142" s="14" t="s">
        <v>170</v>
      </c>
      <c r="BM142" s="260" t="s">
        <v>1481</v>
      </c>
    </row>
    <row r="143" s="12" customFormat="1" ht="25.92" customHeight="1">
      <c r="A143" s="12"/>
      <c r="B143" s="234"/>
      <c r="C143" s="235"/>
      <c r="D143" s="236" t="s">
        <v>75</v>
      </c>
      <c r="E143" s="237" t="s">
        <v>171</v>
      </c>
      <c r="F143" s="237" t="s">
        <v>1482</v>
      </c>
      <c r="G143" s="235"/>
      <c r="H143" s="235"/>
      <c r="I143" s="238"/>
      <c r="J143" s="221">
        <f>BK143</f>
        <v>0</v>
      </c>
      <c r="K143" s="235"/>
      <c r="L143" s="239"/>
      <c r="M143" s="240"/>
      <c r="N143" s="241"/>
      <c r="O143" s="241"/>
      <c r="P143" s="242">
        <f>P144</f>
        <v>0</v>
      </c>
      <c r="Q143" s="241"/>
      <c r="R143" s="242">
        <f>R144</f>
        <v>0</v>
      </c>
      <c r="S143" s="241"/>
      <c r="T143" s="243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44" t="s">
        <v>176</v>
      </c>
      <c r="AT143" s="245" t="s">
        <v>75</v>
      </c>
      <c r="AU143" s="245" t="s">
        <v>76</v>
      </c>
      <c r="AY143" s="244" t="s">
        <v>164</v>
      </c>
      <c r="BK143" s="246">
        <f>BK144</f>
        <v>0</v>
      </c>
    </row>
    <row r="144" s="12" customFormat="1" ht="22.8" customHeight="1">
      <c r="A144" s="12"/>
      <c r="B144" s="234"/>
      <c r="C144" s="235"/>
      <c r="D144" s="236" t="s">
        <v>75</v>
      </c>
      <c r="E144" s="247" t="s">
        <v>1483</v>
      </c>
      <c r="F144" s="247" t="s">
        <v>1484</v>
      </c>
      <c r="G144" s="235"/>
      <c r="H144" s="235"/>
      <c r="I144" s="238"/>
      <c r="J144" s="248">
        <f>BK144</f>
        <v>0</v>
      </c>
      <c r="K144" s="235"/>
      <c r="L144" s="239"/>
      <c r="M144" s="240"/>
      <c r="N144" s="241"/>
      <c r="O144" s="241"/>
      <c r="P144" s="242">
        <f>P145</f>
        <v>0</v>
      </c>
      <c r="Q144" s="241"/>
      <c r="R144" s="242">
        <f>R145</f>
        <v>0</v>
      </c>
      <c r="S144" s="241"/>
      <c r="T144" s="243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44" t="s">
        <v>176</v>
      </c>
      <c r="AT144" s="245" t="s">
        <v>75</v>
      </c>
      <c r="AU144" s="245" t="s">
        <v>84</v>
      </c>
      <c r="AY144" s="244" t="s">
        <v>164</v>
      </c>
      <c r="BK144" s="246">
        <f>BK145</f>
        <v>0</v>
      </c>
    </row>
    <row r="145" s="2" customFormat="1" ht="19.8" customHeight="1">
      <c r="A145" s="37"/>
      <c r="B145" s="38"/>
      <c r="C145" s="249" t="s">
        <v>196</v>
      </c>
      <c r="D145" s="249" t="s">
        <v>166</v>
      </c>
      <c r="E145" s="250" t="s">
        <v>1485</v>
      </c>
      <c r="F145" s="251" t="s">
        <v>1486</v>
      </c>
      <c r="G145" s="252" t="s">
        <v>183</v>
      </c>
      <c r="H145" s="253">
        <v>1</v>
      </c>
      <c r="I145" s="254"/>
      <c r="J145" s="253">
        <f>ROUND(I145*H145,2)</f>
        <v>0</v>
      </c>
      <c r="K145" s="255"/>
      <c r="L145" s="40"/>
      <c r="M145" s="256" t="s">
        <v>1</v>
      </c>
      <c r="N145" s="257" t="s">
        <v>42</v>
      </c>
      <c r="O145" s="96"/>
      <c r="P145" s="258">
        <f>O145*H145</f>
        <v>0</v>
      </c>
      <c r="Q145" s="258">
        <v>0</v>
      </c>
      <c r="R145" s="258">
        <f>Q145*H145</f>
        <v>0</v>
      </c>
      <c r="S145" s="258">
        <v>0</v>
      </c>
      <c r="T145" s="25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0" t="s">
        <v>278</v>
      </c>
      <c r="AT145" s="260" t="s">
        <v>166</v>
      </c>
      <c r="AU145" s="260" t="s">
        <v>95</v>
      </c>
      <c r="AY145" s="14" t="s">
        <v>164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ROUND(I145*H145,2)</f>
        <v>0</v>
      </c>
      <c r="BL145" s="14" t="s">
        <v>278</v>
      </c>
      <c r="BM145" s="260" t="s">
        <v>1487</v>
      </c>
    </row>
    <row r="146" s="2" customFormat="1" ht="49.92" customHeight="1">
      <c r="A146" s="37"/>
      <c r="B146" s="38"/>
      <c r="C146" s="39"/>
      <c r="D146" s="39"/>
      <c r="E146" s="237" t="s">
        <v>317</v>
      </c>
      <c r="F146" s="237" t="s">
        <v>318</v>
      </c>
      <c r="G146" s="39"/>
      <c r="H146" s="39"/>
      <c r="I146" s="39"/>
      <c r="J146" s="221">
        <f>BK146</f>
        <v>0</v>
      </c>
      <c r="K146" s="39"/>
      <c r="L146" s="40"/>
      <c r="M146" s="271"/>
      <c r="N146" s="272"/>
      <c r="O146" s="96"/>
      <c r="P146" s="96"/>
      <c r="Q146" s="96"/>
      <c r="R146" s="96"/>
      <c r="S146" s="96"/>
      <c r="T146" s="9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4" t="s">
        <v>75</v>
      </c>
      <c r="AU146" s="14" t="s">
        <v>76</v>
      </c>
      <c r="AY146" s="14" t="s">
        <v>319</v>
      </c>
      <c r="BK146" s="156">
        <f>SUM(BK147:BK151)</f>
        <v>0</v>
      </c>
    </row>
    <row r="147" s="2" customFormat="1" ht="16.32" customHeight="1">
      <c r="A147" s="37"/>
      <c r="B147" s="38"/>
      <c r="C147" s="273" t="s">
        <v>1</v>
      </c>
      <c r="D147" s="273" t="s">
        <v>166</v>
      </c>
      <c r="E147" s="274" t="s">
        <v>1</v>
      </c>
      <c r="F147" s="275" t="s">
        <v>1</v>
      </c>
      <c r="G147" s="276" t="s">
        <v>1</v>
      </c>
      <c r="H147" s="277"/>
      <c r="I147" s="277"/>
      <c r="J147" s="278">
        <f>BK147</f>
        <v>0</v>
      </c>
      <c r="K147" s="255"/>
      <c r="L147" s="40"/>
      <c r="M147" s="279" t="s">
        <v>1</v>
      </c>
      <c r="N147" s="280" t="s">
        <v>42</v>
      </c>
      <c r="O147" s="96"/>
      <c r="P147" s="96"/>
      <c r="Q147" s="96"/>
      <c r="R147" s="96"/>
      <c r="S147" s="96"/>
      <c r="T147" s="9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4" t="s">
        <v>319</v>
      </c>
      <c r="AU147" s="14" t="s">
        <v>84</v>
      </c>
      <c r="AY147" s="14" t="s">
        <v>319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I147*H147</f>
        <v>0</v>
      </c>
    </row>
    <row r="148" s="2" customFormat="1" ht="16.32" customHeight="1">
      <c r="A148" s="37"/>
      <c r="B148" s="38"/>
      <c r="C148" s="273" t="s">
        <v>1</v>
      </c>
      <c r="D148" s="273" t="s">
        <v>166</v>
      </c>
      <c r="E148" s="274" t="s">
        <v>1</v>
      </c>
      <c r="F148" s="275" t="s">
        <v>1</v>
      </c>
      <c r="G148" s="276" t="s">
        <v>1</v>
      </c>
      <c r="H148" s="277"/>
      <c r="I148" s="277"/>
      <c r="J148" s="278">
        <f>BK148</f>
        <v>0</v>
      </c>
      <c r="K148" s="255"/>
      <c r="L148" s="40"/>
      <c r="M148" s="279" t="s">
        <v>1</v>
      </c>
      <c r="N148" s="280" t="s">
        <v>42</v>
      </c>
      <c r="O148" s="96"/>
      <c r="P148" s="96"/>
      <c r="Q148" s="96"/>
      <c r="R148" s="96"/>
      <c r="S148" s="96"/>
      <c r="T148" s="9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4" t="s">
        <v>319</v>
      </c>
      <c r="AU148" s="14" t="s">
        <v>84</v>
      </c>
      <c r="AY148" s="14" t="s">
        <v>319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I148*H148</f>
        <v>0</v>
      </c>
    </row>
    <row r="149" s="2" customFormat="1" ht="16.32" customHeight="1">
      <c r="A149" s="37"/>
      <c r="B149" s="38"/>
      <c r="C149" s="273" t="s">
        <v>1</v>
      </c>
      <c r="D149" s="273" t="s">
        <v>166</v>
      </c>
      <c r="E149" s="274" t="s">
        <v>1</v>
      </c>
      <c r="F149" s="275" t="s">
        <v>1</v>
      </c>
      <c r="G149" s="276" t="s">
        <v>1</v>
      </c>
      <c r="H149" s="277"/>
      <c r="I149" s="277"/>
      <c r="J149" s="278">
        <f>BK149</f>
        <v>0</v>
      </c>
      <c r="K149" s="255"/>
      <c r="L149" s="40"/>
      <c r="M149" s="279" t="s">
        <v>1</v>
      </c>
      <c r="N149" s="280" t="s">
        <v>42</v>
      </c>
      <c r="O149" s="96"/>
      <c r="P149" s="96"/>
      <c r="Q149" s="96"/>
      <c r="R149" s="96"/>
      <c r="S149" s="96"/>
      <c r="T149" s="9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4" t="s">
        <v>319</v>
      </c>
      <c r="AU149" s="14" t="s">
        <v>84</v>
      </c>
      <c r="AY149" s="14" t="s">
        <v>319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I149*H149</f>
        <v>0</v>
      </c>
    </row>
    <row r="150" s="2" customFormat="1" ht="16.32" customHeight="1">
      <c r="A150" s="37"/>
      <c r="B150" s="38"/>
      <c r="C150" s="273" t="s">
        <v>1</v>
      </c>
      <c r="D150" s="273" t="s">
        <v>166</v>
      </c>
      <c r="E150" s="274" t="s">
        <v>1</v>
      </c>
      <c r="F150" s="275" t="s">
        <v>1</v>
      </c>
      <c r="G150" s="276" t="s">
        <v>1</v>
      </c>
      <c r="H150" s="277"/>
      <c r="I150" s="277"/>
      <c r="J150" s="278">
        <f>BK150</f>
        <v>0</v>
      </c>
      <c r="K150" s="255"/>
      <c r="L150" s="40"/>
      <c r="M150" s="279" t="s">
        <v>1</v>
      </c>
      <c r="N150" s="280" t="s">
        <v>42</v>
      </c>
      <c r="O150" s="96"/>
      <c r="P150" s="96"/>
      <c r="Q150" s="96"/>
      <c r="R150" s="96"/>
      <c r="S150" s="96"/>
      <c r="T150" s="9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4" t="s">
        <v>319</v>
      </c>
      <c r="AU150" s="14" t="s">
        <v>84</v>
      </c>
      <c r="AY150" s="14" t="s">
        <v>319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I150*H150</f>
        <v>0</v>
      </c>
    </row>
    <row r="151" s="2" customFormat="1" ht="16.32" customHeight="1">
      <c r="A151" s="37"/>
      <c r="B151" s="38"/>
      <c r="C151" s="273" t="s">
        <v>1</v>
      </c>
      <c r="D151" s="273" t="s">
        <v>166</v>
      </c>
      <c r="E151" s="274" t="s">
        <v>1</v>
      </c>
      <c r="F151" s="275" t="s">
        <v>1</v>
      </c>
      <c r="G151" s="276" t="s">
        <v>1</v>
      </c>
      <c r="H151" s="277"/>
      <c r="I151" s="277"/>
      <c r="J151" s="278">
        <f>BK151</f>
        <v>0</v>
      </c>
      <c r="K151" s="255"/>
      <c r="L151" s="40"/>
      <c r="M151" s="279" t="s">
        <v>1</v>
      </c>
      <c r="N151" s="280" t="s">
        <v>42</v>
      </c>
      <c r="O151" s="281"/>
      <c r="P151" s="281"/>
      <c r="Q151" s="281"/>
      <c r="R151" s="281"/>
      <c r="S151" s="281"/>
      <c r="T151" s="282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4" t="s">
        <v>319</v>
      </c>
      <c r="AU151" s="14" t="s">
        <v>84</v>
      </c>
      <c r="AY151" s="14" t="s">
        <v>319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I151*H151</f>
        <v>0</v>
      </c>
    </row>
    <row r="152" s="2" customFormat="1" ht="6.96" customHeight="1">
      <c r="A152" s="37"/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40"/>
      <c r="M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</sheetData>
  <sheetProtection sheet="1" autoFilter="0" formatColumns="0" formatRows="0" objects="1" scenarios="1" spinCount="100000" saltValue="GF+s0sTrC7WqbPrItGftMjejmC/SzAXZAXC/XOzHl/0eIxDwUeHBRgI/3eK4iU9xr4U71j3Eci1oyorVIqvr2A==" hashValue="9HPxtiDMaKbtu3Q3SY2BRgYFE/PCOwr0bMcxLroF+uabpTx97pQTr/XLWcq4aDkhM5iVBRkkPvrvPPll+zarVw==" algorithmName="SHA-512" password="CC35"/>
  <autoFilter ref="C122:K151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dataValidations count="2">
    <dataValidation type="list" allowBlank="1" showInputMessage="1" showErrorMessage="1" error="Povolené sú hodnoty K, M." sqref="D147:D152">
      <formula1>"K, M"</formula1>
    </dataValidation>
    <dataValidation type="list" allowBlank="1" showInputMessage="1" showErrorMessage="1" error="Povolené sú hodnoty základná, znížená, nulová." sqref="N147:N15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138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32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tr">
        <f>IF('Rekapitulácia stavby'!E11="","",'Rekapitulácia stavby'!E11)</f>
        <v>Obec Hviezdoslavov, č.8, 930 41 Hviezdoslavov</v>
      </c>
      <c r="F15" s="37"/>
      <c r="G15" s="37"/>
      <c r="H15" s="37"/>
      <c r="I15" s="168" t="s">
        <v>25</v>
      </c>
      <c r="J15" s="146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tr">
        <f>IF('Rekapitulácia stavby'!E17="","",'Rekapitulácia stavby'!E17)</f>
        <v>Ing.L. Chatrnúch - VISIA, Sládkovičova 2052/50, SA</v>
      </c>
      <c r="F21" s="37"/>
      <c r="G21" s="37"/>
      <c r="H21" s="37"/>
      <c r="I21" s="168" t="s">
        <v>25</v>
      </c>
      <c r="J21" s="146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ROUND(J122,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ROUND((ROUND((SUM(BE122:BE169)),  2) + SUM(BE171:BE175)), 2)</f>
        <v>0</v>
      </c>
      <c r="G33" s="183"/>
      <c r="H33" s="183"/>
      <c r="I33" s="184">
        <v>0.20000000000000001</v>
      </c>
      <c r="J33" s="182">
        <f>ROUND((ROUND(((SUM(BE122:BE169))*I33),  2) + (SUM(BE171:BE175)*I33)),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ROUND((ROUND((SUM(BF122:BF169)),  2) + SUM(BF171:BF175)), 2)</f>
        <v>0</v>
      </c>
      <c r="G34" s="183"/>
      <c r="H34" s="183"/>
      <c r="I34" s="184">
        <v>0.20000000000000001</v>
      </c>
      <c r="J34" s="182">
        <f>ROUND((ROUND(((SUM(BF122:BF169))*I34),  2) + (SUM(BF171:BF175)*I34)),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ROUND((ROUND((SUM(BG122:BG169)),  2) + SUM(BG171:BG175)),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ROUND((ROUND((SUM(BH122:BH169)),  2) + SUM(BH171:BH175)),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ROUND((ROUND((SUM(BI122:BI169)),  2) + SUM(BI171:BI175)),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01 - SO 001 Spevnené plochy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 xml:space="preserve"> 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J122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144</v>
      </c>
      <c r="E97" s="212"/>
      <c r="F97" s="212"/>
      <c r="G97" s="212"/>
      <c r="H97" s="212"/>
      <c r="I97" s="212"/>
      <c r="J97" s="213">
        <f>J123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145</v>
      </c>
      <c r="E98" s="217"/>
      <c r="F98" s="217"/>
      <c r="G98" s="217"/>
      <c r="H98" s="217"/>
      <c r="I98" s="217"/>
      <c r="J98" s="218">
        <f>J124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5"/>
      <c r="C99" s="138"/>
      <c r="D99" s="216" t="s">
        <v>146</v>
      </c>
      <c r="E99" s="217"/>
      <c r="F99" s="217"/>
      <c r="G99" s="217"/>
      <c r="H99" s="217"/>
      <c r="I99" s="217"/>
      <c r="J99" s="218">
        <f>J137</f>
        <v>0</v>
      </c>
      <c r="K99" s="138"/>
      <c r="L99" s="21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5"/>
      <c r="C100" s="138"/>
      <c r="D100" s="216" t="s">
        <v>147</v>
      </c>
      <c r="E100" s="217"/>
      <c r="F100" s="217"/>
      <c r="G100" s="217"/>
      <c r="H100" s="217"/>
      <c r="I100" s="217"/>
      <c r="J100" s="218">
        <f>J144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209"/>
      <c r="C101" s="210"/>
      <c r="D101" s="211" t="s">
        <v>148</v>
      </c>
      <c r="E101" s="212"/>
      <c r="F101" s="212"/>
      <c r="G101" s="212"/>
      <c r="H101" s="212"/>
      <c r="I101" s="212"/>
      <c r="J101" s="213">
        <f>J162</f>
        <v>0</v>
      </c>
      <c r="K101" s="210"/>
      <c r="L101" s="21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1.84" customHeight="1">
      <c r="A102" s="9"/>
      <c r="B102" s="209"/>
      <c r="C102" s="210"/>
      <c r="D102" s="220" t="s">
        <v>149</v>
      </c>
      <c r="E102" s="210"/>
      <c r="F102" s="210"/>
      <c r="G102" s="210"/>
      <c r="H102" s="210"/>
      <c r="I102" s="210"/>
      <c r="J102" s="221">
        <f>J170</f>
        <v>0</v>
      </c>
      <c r="K102" s="210"/>
      <c r="L102" s="21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0" t="s">
        <v>150</v>
      </c>
      <c r="D109" s="39"/>
      <c r="E109" s="39"/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29" t="s">
        <v>14</v>
      </c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4.4" customHeight="1">
      <c r="A112" s="37"/>
      <c r="B112" s="38"/>
      <c r="C112" s="39"/>
      <c r="D112" s="39"/>
      <c r="E112" s="205" t="str">
        <f>E7</f>
        <v>Zberný dvor Hviezdoslavov</v>
      </c>
      <c r="F112" s="29"/>
      <c r="G112" s="29"/>
      <c r="H112" s="2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137</v>
      </c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39"/>
      <c r="D114" s="39"/>
      <c r="E114" s="81" t="str">
        <f>E9</f>
        <v>01 - SO 001 Spevnené plochy</v>
      </c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29" t="s">
        <v>18</v>
      </c>
      <c r="D116" s="39"/>
      <c r="E116" s="39"/>
      <c r="F116" s="24" t="str">
        <f>F12</f>
        <v xml:space="preserve"> </v>
      </c>
      <c r="G116" s="39"/>
      <c r="H116" s="39"/>
      <c r="I116" s="29" t="s">
        <v>20</v>
      </c>
      <c r="J116" s="84" t="str">
        <f>IF(J12="","",J12)</f>
        <v>14. 8. 2022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40.8" customHeight="1">
      <c r="A118" s="37"/>
      <c r="B118" s="38"/>
      <c r="C118" s="29" t="s">
        <v>22</v>
      </c>
      <c r="D118" s="39"/>
      <c r="E118" s="39"/>
      <c r="F118" s="24" t="str">
        <f>E15</f>
        <v>Obec Hviezdoslavov, č.8, 930 41 Hviezdoslavov</v>
      </c>
      <c r="G118" s="39"/>
      <c r="H118" s="39"/>
      <c r="I118" s="29" t="s">
        <v>28</v>
      </c>
      <c r="J118" s="33" t="str">
        <f>E21</f>
        <v>Ing.L. Chatrnúch - VISIA, Sládkovičova 2052/50, SA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6" customHeight="1">
      <c r="A119" s="37"/>
      <c r="B119" s="38"/>
      <c r="C119" s="29" t="s">
        <v>26</v>
      </c>
      <c r="D119" s="39"/>
      <c r="E119" s="39"/>
      <c r="F119" s="24" t="str">
        <f>IF(E18="","",E18)</f>
        <v>Vyplň údaj</v>
      </c>
      <c r="G119" s="39"/>
      <c r="H119" s="39"/>
      <c r="I119" s="29" t="s">
        <v>31</v>
      </c>
      <c r="J119" s="33" t="str">
        <f>E24</f>
        <v xml:space="preserve"> </v>
      </c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22"/>
      <c r="B121" s="223"/>
      <c r="C121" s="224" t="s">
        <v>151</v>
      </c>
      <c r="D121" s="225" t="s">
        <v>61</v>
      </c>
      <c r="E121" s="225" t="s">
        <v>57</v>
      </c>
      <c r="F121" s="225" t="s">
        <v>58</v>
      </c>
      <c r="G121" s="225" t="s">
        <v>152</v>
      </c>
      <c r="H121" s="225" t="s">
        <v>153</v>
      </c>
      <c r="I121" s="225" t="s">
        <v>154</v>
      </c>
      <c r="J121" s="226" t="s">
        <v>141</v>
      </c>
      <c r="K121" s="227" t="s">
        <v>155</v>
      </c>
      <c r="L121" s="228"/>
      <c r="M121" s="105" t="s">
        <v>1</v>
      </c>
      <c r="N121" s="106" t="s">
        <v>40</v>
      </c>
      <c r="O121" s="106" t="s">
        <v>156</v>
      </c>
      <c r="P121" s="106" t="s">
        <v>157</v>
      </c>
      <c r="Q121" s="106" t="s">
        <v>158</v>
      </c>
      <c r="R121" s="106" t="s">
        <v>159</v>
      </c>
      <c r="S121" s="106" t="s">
        <v>160</v>
      </c>
      <c r="T121" s="107" t="s">
        <v>161</v>
      </c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</row>
    <row r="122" s="2" customFormat="1" ht="22.8" customHeight="1">
      <c r="A122" s="37"/>
      <c r="B122" s="38"/>
      <c r="C122" s="112" t="s">
        <v>142</v>
      </c>
      <c r="D122" s="39"/>
      <c r="E122" s="39"/>
      <c r="F122" s="39"/>
      <c r="G122" s="39"/>
      <c r="H122" s="39"/>
      <c r="I122" s="39"/>
      <c r="J122" s="229">
        <f>BK122</f>
        <v>0</v>
      </c>
      <c r="K122" s="39"/>
      <c r="L122" s="40"/>
      <c r="M122" s="108"/>
      <c r="N122" s="230"/>
      <c r="O122" s="109"/>
      <c r="P122" s="231">
        <f>P123+P162+P170</f>
        <v>0</v>
      </c>
      <c r="Q122" s="109"/>
      <c r="R122" s="231">
        <f>R123+R162+R170</f>
        <v>0</v>
      </c>
      <c r="S122" s="109"/>
      <c r="T122" s="232">
        <f>T123+T162+T170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4" t="s">
        <v>75</v>
      </c>
      <c r="AU122" s="14" t="s">
        <v>143</v>
      </c>
      <c r="BK122" s="233">
        <f>BK123+BK162+BK170</f>
        <v>0</v>
      </c>
    </row>
    <row r="123" s="12" customFormat="1" ht="25.92" customHeight="1">
      <c r="A123" s="12"/>
      <c r="B123" s="234"/>
      <c r="C123" s="235"/>
      <c r="D123" s="236" t="s">
        <v>75</v>
      </c>
      <c r="E123" s="237" t="s">
        <v>162</v>
      </c>
      <c r="F123" s="237" t="s">
        <v>163</v>
      </c>
      <c r="G123" s="235"/>
      <c r="H123" s="235"/>
      <c r="I123" s="238"/>
      <c r="J123" s="221">
        <f>BK123</f>
        <v>0</v>
      </c>
      <c r="K123" s="235"/>
      <c r="L123" s="239"/>
      <c r="M123" s="240"/>
      <c r="N123" s="241"/>
      <c r="O123" s="241"/>
      <c r="P123" s="242">
        <f>P124+P137+P144</f>
        <v>0</v>
      </c>
      <c r="Q123" s="241"/>
      <c r="R123" s="242">
        <f>R124+R137+R144</f>
        <v>0</v>
      </c>
      <c r="S123" s="241"/>
      <c r="T123" s="243">
        <f>T124+T137+T144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44" t="s">
        <v>84</v>
      </c>
      <c r="AT123" s="245" t="s">
        <v>75</v>
      </c>
      <c r="AU123" s="245" t="s">
        <v>76</v>
      </c>
      <c r="AY123" s="244" t="s">
        <v>164</v>
      </c>
      <c r="BK123" s="246">
        <f>BK124+BK137+BK144</f>
        <v>0</v>
      </c>
    </row>
    <row r="124" s="12" customFormat="1" ht="22.8" customHeight="1">
      <c r="A124" s="12"/>
      <c r="B124" s="234"/>
      <c r="C124" s="235"/>
      <c r="D124" s="236" t="s">
        <v>75</v>
      </c>
      <c r="E124" s="247" t="s">
        <v>84</v>
      </c>
      <c r="F124" s="247" t="s">
        <v>165</v>
      </c>
      <c r="G124" s="235"/>
      <c r="H124" s="235"/>
      <c r="I124" s="238"/>
      <c r="J124" s="248">
        <f>BK124</f>
        <v>0</v>
      </c>
      <c r="K124" s="235"/>
      <c r="L124" s="239"/>
      <c r="M124" s="240"/>
      <c r="N124" s="241"/>
      <c r="O124" s="241"/>
      <c r="P124" s="242">
        <f>SUM(P125:P136)</f>
        <v>0</v>
      </c>
      <c r="Q124" s="241"/>
      <c r="R124" s="242">
        <f>SUM(R125:R136)</f>
        <v>0</v>
      </c>
      <c r="S124" s="241"/>
      <c r="T124" s="243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44" t="s">
        <v>84</v>
      </c>
      <c r="AT124" s="245" t="s">
        <v>75</v>
      </c>
      <c r="AU124" s="245" t="s">
        <v>84</v>
      </c>
      <c r="AY124" s="244" t="s">
        <v>164</v>
      </c>
      <c r="BK124" s="246">
        <f>SUM(BK125:BK136)</f>
        <v>0</v>
      </c>
    </row>
    <row r="125" s="2" customFormat="1" ht="14.4" customHeight="1">
      <c r="A125" s="37"/>
      <c r="B125" s="38"/>
      <c r="C125" s="249" t="s">
        <v>84</v>
      </c>
      <c r="D125" s="249" t="s">
        <v>166</v>
      </c>
      <c r="E125" s="250" t="s">
        <v>167</v>
      </c>
      <c r="F125" s="251" t="s">
        <v>168</v>
      </c>
      <c r="G125" s="252" t="s">
        <v>169</v>
      </c>
      <c r="H125" s="253">
        <v>20</v>
      </c>
      <c r="I125" s="254"/>
      <c r="J125" s="253">
        <f>ROUND(I125*H125,2)</f>
        <v>0</v>
      </c>
      <c r="K125" s="255"/>
      <c r="L125" s="40"/>
      <c r="M125" s="256" t="s">
        <v>1</v>
      </c>
      <c r="N125" s="257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170</v>
      </c>
      <c r="AT125" s="260" t="s">
        <v>166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95</v>
      </c>
    </row>
    <row r="126" s="2" customFormat="1" ht="14.4" customHeight="1">
      <c r="A126" s="37"/>
      <c r="B126" s="38"/>
      <c r="C126" s="261" t="s">
        <v>95</v>
      </c>
      <c r="D126" s="261" t="s">
        <v>171</v>
      </c>
      <c r="E126" s="262" t="s">
        <v>172</v>
      </c>
      <c r="F126" s="263" t="s">
        <v>173</v>
      </c>
      <c r="G126" s="264" t="s">
        <v>174</v>
      </c>
      <c r="H126" s="265">
        <v>18</v>
      </c>
      <c r="I126" s="266"/>
      <c r="J126" s="265">
        <f>ROUND(I126*H126,2)</f>
        <v>0</v>
      </c>
      <c r="K126" s="267"/>
      <c r="L126" s="268"/>
      <c r="M126" s="269" t="s">
        <v>1</v>
      </c>
      <c r="N126" s="270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175</v>
      </c>
      <c r="AT126" s="260" t="s">
        <v>171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170</v>
      </c>
    </row>
    <row r="127" s="2" customFormat="1" ht="22.2" customHeight="1">
      <c r="A127" s="37"/>
      <c r="B127" s="38"/>
      <c r="C127" s="249" t="s">
        <v>176</v>
      </c>
      <c r="D127" s="249" t="s">
        <v>166</v>
      </c>
      <c r="E127" s="250" t="s">
        <v>177</v>
      </c>
      <c r="F127" s="251" t="s">
        <v>178</v>
      </c>
      <c r="G127" s="252" t="s">
        <v>179</v>
      </c>
      <c r="H127" s="253">
        <v>80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180</v>
      </c>
    </row>
    <row r="128" s="2" customFormat="1" ht="22.2" customHeight="1">
      <c r="A128" s="37"/>
      <c r="B128" s="38"/>
      <c r="C128" s="249" t="s">
        <v>170</v>
      </c>
      <c r="D128" s="249" t="s">
        <v>166</v>
      </c>
      <c r="E128" s="250" t="s">
        <v>181</v>
      </c>
      <c r="F128" s="251" t="s">
        <v>182</v>
      </c>
      <c r="G128" s="252" t="s">
        <v>183</v>
      </c>
      <c r="H128" s="253">
        <v>200</v>
      </c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175</v>
      </c>
    </row>
    <row r="129" s="2" customFormat="1" ht="22.2" customHeight="1">
      <c r="A129" s="37"/>
      <c r="B129" s="38"/>
      <c r="C129" s="261" t="s">
        <v>184</v>
      </c>
      <c r="D129" s="261" t="s">
        <v>171</v>
      </c>
      <c r="E129" s="262" t="s">
        <v>185</v>
      </c>
      <c r="F129" s="263" t="s">
        <v>186</v>
      </c>
      <c r="G129" s="264" t="s">
        <v>183</v>
      </c>
      <c r="H129" s="265">
        <v>200</v>
      </c>
      <c r="I129" s="266"/>
      <c r="J129" s="265">
        <f>ROUND(I129*H129,2)</f>
        <v>0</v>
      </c>
      <c r="K129" s="267"/>
      <c r="L129" s="268"/>
      <c r="M129" s="269" t="s">
        <v>1</v>
      </c>
      <c r="N129" s="270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175</v>
      </c>
      <c r="AT129" s="260" t="s">
        <v>171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121</v>
      </c>
    </row>
    <row r="130" s="2" customFormat="1" ht="19.8" customHeight="1">
      <c r="A130" s="37"/>
      <c r="B130" s="38"/>
      <c r="C130" s="249" t="s">
        <v>180</v>
      </c>
      <c r="D130" s="249" t="s">
        <v>166</v>
      </c>
      <c r="E130" s="250" t="s">
        <v>187</v>
      </c>
      <c r="F130" s="251" t="s">
        <v>188</v>
      </c>
      <c r="G130" s="252" t="s">
        <v>169</v>
      </c>
      <c r="H130" s="253">
        <v>2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189</v>
      </c>
    </row>
    <row r="131" s="2" customFormat="1" ht="22.2" customHeight="1">
      <c r="A131" s="37"/>
      <c r="B131" s="38"/>
      <c r="C131" s="249" t="s">
        <v>190</v>
      </c>
      <c r="D131" s="249" t="s">
        <v>166</v>
      </c>
      <c r="E131" s="250" t="s">
        <v>191</v>
      </c>
      <c r="F131" s="251" t="s">
        <v>192</v>
      </c>
      <c r="G131" s="252" t="s">
        <v>179</v>
      </c>
      <c r="H131" s="253">
        <v>60</v>
      </c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193</v>
      </c>
    </row>
    <row r="132" s="2" customFormat="1" ht="22.2" customHeight="1">
      <c r="A132" s="37"/>
      <c r="B132" s="38"/>
      <c r="C132" s="249" t="s">
        <v>175</v>
      </c>
      <c r="D132" s="249" t="s">
        <v>166</v>
      </c>
      <c r="E132" s="250" t="s">
        <v>194</v>
      </c>
      <c r="F132" s="251" t="s">
        <v>195</v>
      </c>
      <c r="G132" s="252" t="s">
        <v>174</v>
      </c>
      <c r="H132" s="253">
        <v>230</v>
      </c>
      <c r="I132" s="254"/>
      <c r="J132" s="253">
        <f>ROUND(I132*H132,2)</f>
        <v>0</v>
      </c>
      <c r="K132" s="255"/>
      <c r="L132" s="40"/>
      <c r="M132" s="256" t="s">
        <v>1</v>
      </c>
      <c r="N132" s="257" t="s">
        <v>42</v>
      </c>
      <c r="O132" s="96"/>
      <c r="P132" s="258">
        <f>O132*H132</f>
        <v>0</v>
      </c>
      <c r="Q132" s="258">
        <v>0</v>
      </c>
      <c r="R132" s="258">
        <f>Q132*H132</f>
        <v>0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170</v>
      </c>
      <c r="AT132" s="260" t="s">
        <v>166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196</v>
      </c>
    </row>
    <row r="133" s="2" customFormat="1" ht="19.8" customHeight="1">
      <c r="A133" s="37"/>
      <c r="B133" s="38"/>
      <c r="C133" s="249" t="s">
        <v>197</v>
      </c>
      <c r="D133" s="249" t="s">
        <v>166</v>
      </c>
      <c r="E133" s="250" t="s">
        <v>198</v>
      </c>
      <c r="F133" s="251" t="s">
        <v>199</v>
      </c>
      <c r="G133" s="252" t="s">
        <v>179</v>
      </c>
      <c r="H133" s="253">
        <v>2300</v>
      </c>
      <c r="I133" s="254"/>
      <c r="J133" s="253">
        <f>ROUND(I133*H133,2)</f>
        <v>0</v>
      </c>
      <c r="K133" s="255"/>
      <c r="L133" s="40"/>
      <c r="M133" s="256" t="s">
        <v>1</v>
      </c>
      <c r="N133" s="257" t="s">
        <v>42</v>
      </c>
      <c r="O133" s="96"/>
      <c r="P133" s="258">
        <f>O133*H133</f>
        <v>0</v>
      </c>
      <c r="Q133" s="258">
        <v>0</v>
      </c>
      <c r="R133" s="258">
        <f>Q133*H133</f>
        <v>0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170</v>
      </c>
      <c r="AT133" s="260" t="s">
        <v>166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200</v>
      </c>
    </row>
    <row r="134" s="2" customFormat="1" ht="22.2" customHeight="1">
      <c r="A134" s="37"/>
      <c r="B134" s="38"/>
      <c r="C134" s="249" t="s">
        <v>121</v>
      </c>
      <c r="D134" s="249" t="s">
        <v>166</v>
      </c>
      <c r="E134" s="250" t="s">
        <v>201</v>
      </c>
      <c r="F134" s="251" t="s">
        <v>202</v>
      </c>
      <c r="G134" s="252" t="s">
        <v>174</v>
      </c>
      <c r="H134" s="253">
        <v>20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0</v>
      </c>
      <c r="R134" s="258">
        <f>Q134*H134</f>
        <v>0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7</v>
      </c>
    </row>
    <row r="135" s="2" customFormat="1" ht="22.2" customHeight="1">
      <c r="A135" s="37"/>
      <c r="B135" s="38"/>
      <c r="C135" s="249" t="s">
        <v>189</v>
      </c>
      <c r="D135" s="249" t="s">
        <v>166</v>
      </c>
      <c r="E135" s="250" t="s">
        <v>203</v>
      </c>
      <c r="F135" s="251" t="s">
        <v>204</v>
      </c>
      <c r="G135" s="252" t="s">
        <v>174</v>
      </c>
      <c r="H135" s="253">
        <v>250</v>
      </c>
      <c r="I135" s="254"/>
      <c r="J135" s="253">
        <f>ROUND(I135*H135,2)</f>
        <v>0</v>
      </c>
      <c r="K135" s="255"/>
      <c r="L135" s="40"/>
      <c r="M135" s="256" t="s">
        <v>1</v>
      </c>
      <c r="N135" s="257" t="s">
        <v>42</v>
      </c>
      <c r="O135" s="96"/>
      <c r="P135" s="258">
        <f>O135*H135</f>
        <v>0</v>
      </c>
      <c r="Q135" s="258">
        <v>0</v>
      </c>
      <c r="R135" s="258">
        <f>Q135*H135</f>
        <v>0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170</v>
      </c>
      <c r="AT135" s="260" t="s">
        <v>166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170</v>
      </c>
      <c r="BM135" s="260" t="s">
        <v>205</v>
      </c>
    </row>
    <row r="136" s="2" customFormat="1" ht="22.2" customHeight="1">
      <c r="A136" s="37"/>
      <c r="B136" s="38"/>
      <c r="C136" s="249" t="s">
        <v>206</v>
      </c>
      <c r="D136" s="249" t="s">
        <v>166</v>
      </c>
      <c r="E136" s="250" t="s">
        <v>207</v>
      </c>
      <c r="F136" s="251" t="s">
        <v>208</v>
      </c>
      <c r="G136" s="252" t="s">
        <v>179</v>
      </c>
      <c r="H136" s="253">
        <v>2050</v>
      </c>
      <c r="I136" s="254"/>
      <c r="J136" s="253">
        <f>ROUND(I136*H136,2)</f>
        <v>0</v>
      </c>
      <c r="K136" s="255"/>
      <c r="L136" s="40"/>
      <c r="M136" s="256" t="s">
        <v>1</v>
      </c>
      <c r="N136" s="257" t="s">
        <v>42</v>
      </c>
      <c r="O136" s="96"/>
      <c r="P136" s="258">
        <f>O136*H136</f>
        <v>0</v>
      </c>
      <c r="Q136" s="258">
        <v>0</v>
      </c>
      <c r="R136" s="258">
        <f>Q136*H136</f>
        <v>0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170</v>
      </c>
      <c r="AT136" s="260" t="s">
        <v>166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170</v>
      </c>
      <c r="BM136" s="260" t="s">
        <v>209</v>
      </c>
    </row>
    <row r="137" s="12" customFormat="1" ht="22.8" customHeight="1">
      <c r="A137" s="12"/>
      <c r="B137" s="234"/>
      <c r="C137" s="235"/>
      <c r="D137" s="236" t="s">
        <v>75</v>
      </c>
      <c r="E137" s="247" t="s">
        <v>184</v>
      </c>
      <c r="F137" s="247" t="s">
        <v>210</v>
      </c>
      <c r="G137" s="235"/>
      <c r="H137" s="235"/>
      <c r="I137" s="238"/>
      <c r="J137" s="248">
        <f>BK137</f>
        <v>0</v>
      </c>
      <c r="K137" s="235"/>
      <c r="L137" s="239"/>
      <c r="M137" s="240"/>
      <c r="N137" s="241"/>
      <c r="O137" s="241"/>
      <c r="P137" s="242">
        <f>SUM(P138:P143)</f>
        <v>0</v>
      </c>
      <c r="Q137" s="241"/>
      <c r="R137" s="242">
        <f>SUM(R138:R143)</f>
        <v>0</v>
      </c>
      <c r="S137" s="241"/>
      <c r="T137" s="243">
        <f>SUM(T138:T143)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4" t="s">
        <v>84</v>
      </c>
      <c r="AT137" s="245" t="s">
        <v>75</v>
      </c>
      <c r="AU137" s="245" t="s">
        <v>84</v>
      </c>
      <c r="AY137" s="244" t="s">
        <v>164</v>
      </c>
      <c r="BK137" s="246">
        <f>SUM(BK138:BK143)</f>
        <v>0</v>
      </c>
    </row>
    <row r="138" s="2" customFormat="1" ht="22.2" customHeight="1">
      <c r="A138" s="37"/>
      <c r="B138" s="38"/>
      <c r="C138" s="249" t="s">
        <v>211</v>
      </c>
      <c r="D138" s="249" t="s">
        <v>166</v>
      </c>
      <c r="E138" s="250" t="s">
        <v>212</v>
      </c>
      <c r="F138" s="251" t="s">
        <v>213</v>
      </c>
      <c r="G138" s="252" t="s">
        <v>179</v>
      </c>
      <c r="H138" s="253">
        <v>15</v>
      </c>
      <c r="I138" s="254"/>
      <c r="J138" s="253">
        <f>ROUND(I138*H138,2)</f>
        <v>0</v>
      </c>
      <c r="K138" s="255"/>
      <c r="L138" s="40"/>
      <c r="M138" s="256" t="s">
        <v>1</v>
      </c>
      <c r="N138" s="257" t="s">
        <v>42</v>
      </c>
      <c r="O138" s="96"/>
      <c r="P138" s="258">
        <f>O138*H138</f>
        <v>0</v>
      </c>
      <c r="Q138" s="258">
        <v>0</v>
      </c>
      <c r="R138" s="258">
        <f>Q138*H138</f>
        <v>0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170</v>
      </c>
      <c r="AT138" s="260" t="s">
        <v>166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170</v>
      </c>
      <c r="BM138" s="260" t="s">
        <v>214</v>
      </c>
    </row>
    <row r="139" s="2" customFormat="1" ht="22.2" customHeight="1">
      <c r="A139" s="37"/>
      <c r="B139" s="38"/>
      <c r="C139" s="249" t="s">
        <v>196</v>
      </c>
      <c r="D139" s="249" t="s">
        <v>166</v>
      </c>
      <c r="E139" s="250" t="s">
        <v>215</v>
      </c>
      <c r="F139" s="251" t="s">
        <v>216</v>
      </c>
      <c r="G139" s="252" t="s">
        <v>179</v>
      </c>
      <c r="H139" s="253">
        <v>2220</v>
      </c>
      <c r="I139" s="254"/>
      <c r="J139" s="253">
        <f>ROUND(I139*H139,2)</f>
        <v>0</v>
      </c>
      <c r="K139" s="255"/>
      <c r="L139" s="40"/>
      <c r="M139" s="256" t="s">
        <v>1</v>
      </c>
      <c r="N139" s="257" t="s">
        <v>42</v>
      </c>
      <c r="O139" s="96"/>
      <c r="P139" s="258">
        <f>O139*H139</f>
        <v>0</v>
      </c>
      <c r="Q139" s="258">
        <v>0</v>
      </c>
      <c r="R139" s="258">
        <f>Q139*H139</f>
        <v>0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170</v>
      </c>
      <c r="AT139" s="260" t="s">
        <v>166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170</v>
      </c>
      <c r="BM139" s="260" t="s">
        <v>217</v>
      </c>
    </row>
    <row r="140" s="2" customFormat="1" ht="34.8" customHeight="1">
      <c r="A140" s="37"/>
      <c r="B140" s="38"/>
      <c r="C140" s="249" t="s">
        <v>76</v>
      </c>
      <c r="D140" s="249" t="s">
        <v>166</v>
      </c>
      <c r="E140" s="250" t="s">
        <v>218</v>
      </c>
      <c r="F140" s="251" t="s">
        <v>219</v>
      </c>
      <c r="G140" s="252" t="s">
        <v>179</v>
      </c>
      <c r="H140" s="253">
        <v>2220</v>
      </c>
      <c r="I140" s="254"/>
      <c r="J140" s="253">
        <f>ROUND(I140*H140,2)</f>
        <v>0</v>
      </c>
      <c r="K140" s="255"/>
      <c r="L140" s="40"/>
      <c r="M140" s="256" t="s">
        <v>1</v>
      </c>
      <c r="N140" s="257" t="s">
        <v>42</v>
      </c>
      <c r="O140" s="96"/>
      <c r="P140" s="258">
        <f>O140*H140</f>
        <v>0</v>
      </c>
      <c r="Q140" s="258">
        <v>0</v>
      </c>
      <c r="R140" s="258">
        <f>Q140*H140</f>
        <v>0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170</v>
      </c>
      <c r="AT140" s="260" t="s">
        <v>166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170</v>
      </c>
      <c r="BM140" s="260" t="s">
        <v>220</v>
      </c>
    </row>
    <row r="141" s="2" customFormat="1" ht="22.2" customHeight="1">
      <c r="A141" s="37"/>
      <c r="B141" s="38"/>
      <c r="C141" s="249" t="s">
        <v>76</v>
      </c>
      <c r="D141" s="249" t="s">
        <v>166</v>
      </c>
      <c r="E141" s="250" t="s">
        <v>221</v>
      </c>
      <c r="F141" s="251" t="s">
        <v>222</v>
      </c>
      <c r="G141" s="252" t="s">
        <v>179</v>
      </c>
      <c r="H141" s="253">
        <v>2060</v>
      </c>
      <c r="I141" s="254"/>
      <c r="J141" s="253">
        <f>ROUND(I141*H141,2)</f>
        <v>0</v>
      </c>
      <c r="K141" s="255"/>
      <c r="L141" s="40"/>
      <c r="M141" s="256" t="s">
        <v>1</v>
      </c>
      <c r="N141" s="257" t="s">
        <v>42</v>
      </c>
      <c r="O141" s="96"/>
      <c r="P141" s="258">
        <f>O141*H141</f>
        <v>0</v>
      </c>
      <c r="Q141" s="258">
        <v>0</v>
      </c>
      <c r="R141" s="258">
        <f>Q141*H141</f>
        <v>0</v>
      </c>
      <c r="S141" s="258">
        <v>0</v>
      </c>
      <c r="T141" s="25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0" t="s">
        <v>170</v>
      </c>
      <c r="AT141" s="260" t="s">
        <v>166</v>
      </c>
      <c r="AU141" s="260" t="s">
        <v>95</v>
      </c>
      <c r="AY141" s="14" t="s">
        <v>164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ROUND(I141*H141,2)</f>
        <v>0</v>
      </c>
      <c r="BL141" s="14" t="s">
        <v>170</v>
      </c>
      <c r="BM141" s="260" t="s">
        <v>223</v>
      </c>
    </row>
    <row r="142" s="2" customFormat="1" ht="40.2" customHeight="1">
      <c r="A142" s="37"/>
      <c r="B142" s="38"/>
      <c r="C142" s="249" t="s">
        <v>224</v>
      </c>
      <c r="D142" s="249" t="s">
        <v>166</v>
      </c>
      <c r="E142" s="250" t="s">
        <v>225</v>
      </c>
      <c r="F142" s="251" t="s">
        <v>226</v>
      </c>
      <c r="G142" s="252" t="s">
        <v>179</v>
      </c>
      <c r="H142" s="253">
        <v>15</v>
      </c>
      <c r="I142" s="254"/>
      <c r="J142" s="253">
        <f>ROUND(I142*H142,2)</f>
        <v>0</v>
      </c>
      <c r="K142" s="255"/>
      <c r="L142" s="40"/>
      <c r="M142" s="256" t="s">
        <v>1</v>
      </c>
      <c r="N142" s="257" t="s">
        <v>42</v>
      </c>
      <c r="O142" s="96"/>
      <c r="P142" s="258">
        <f>O142*H142</f>
        <v>0</v>
      </c>
      <c r="Q142" s="258">
        <v>0</v>
      </c>
      <c r="R142" s="258">
        <f>Q142*H142</f>
        <v>0</v>
      </c>
      <c r="S142" s="258">
        <v>0</v>
      </c>
      <c r="T142" s="25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0" t="s">
        <v>170</v>
      </c>
      <c r="AT142" s="260" t="s">
        <v>166</v>
      </c>
      <c r="AU142" s="260" t="s">
        <v>95</v>
      </c>
      <c r="AY142" s="14" t="s">
        <v>164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ROUND(I142*H142,2)</f>
        <v>0</v>
      </c>
      <c r="BL142" s="14" t="s">
        <v>170</v>
      </c>
      <c r="BM142" s="260" t="s">
        <v>227</v>
      </c>
    </row>
    <row r="143" s="2" customFormat="1" ht="22.2" customHeight="1">
      <c r="A143" s="37"/>
      <c r="B143" s="38"/>
      <c r="C143" s="261" t="s">
        <v>200</v>
      </c>
      <c r="D143" s="261" t="s">
        <v>171</v>
      </c>
      <c r="E143" s="262" t="s">
        <v>228</v>
      </c>
      <c r="F143" s="263" t="s">
        <v>229</v>
      </c>
      <c r="G143" s="264" t="s">
        <v>179</v>
      </c>
      <c r="H143" s="265">
        <v>15</v>
      </c>
      <c r="I143" s="266"/>
      <c r="J143" s="265">
        <f>ROUND(I143*H143,2)</f>
        <v>0</v>
      </c>
      <c r="K143" s="267"/>
      <c r="L143" s="268"/>
      <c r="M143" s="269" t="s">
        <v>1</v>
      </c>
      <c r="N143" s="270" t="s">
        <v>42</v>
      </c>
      <c r="O143" s="96"/>
      <c r="P143" s="258">
        <f>O143*H143</f>
        <v>0</v>
      </c>
      <c r="Q143" s="258">
        <v>0</v>
      </c>
      <c r="R143" s="258">
        <f>Q143*H143</f>
        <v>0</v>
      </c>
      <c r="S143" s="258">
        <v>0</v>
      </c>
      <c r="T143" s="25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0" t="s">
        <v>175</v>
      </c>
      <c r="AT143" s="260" t="s">
        <v>171</v>
      </c>
      <c r="AU143" s="260" t="s">
        <v>95</v>
      </c>
      <c r="AY143" s="14" t="s">
        <v>164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ROUND(I143*H143,2)</f>
        <v>0</v>
      </c>
      <c r="BL143" s="14" t="s">
        <v>170</v>
      </c>
      <c r="BM143" s="260" t="s">
        <v>230</v>
      </c>
    </row>
    <row r="144" s="12" customFormat="1" ht="22.8" customHeight="1">
      <c r="A144" s="12"/>
      <c r="B144" s="234"/>
      <c r="C144" s="235"/>
      <c r="D144" s="236" t="s">
        <v>75</v>
      </c>
      <c r="E144" s="247" t="s">
        <v>175</v>
      </c>
      <c r="F144" s="247" t="s">
        <v>231</v>
      </c>
      <c r="G144" s="235"/>
      <c r="H144" s="235"/>
      <c r="I144" s="238"/>
      <c r="J144" s="248">
        <f>BK144</f>
        <v>0</v>
      </c>
      <c r="K144" s="235"/>
      <c r="L144" s="239"/>
      <c r="M144" s="240"/>
      <c r="N144" s="241"/>
      <c r="O144" s="241"/>
      <c r="P144" s="242">
        <f>SUM(P145:P161)</f>
        <v>0</v>
      </c>
      <c r="Q144" s="241"/>
      <c r="R144" s="242">
        <f>SUM(R145:R161)</f>
        <v>0</v>
      </c>
      <c r="S144" s="241"/>
      <c r="T144" s="243">
        <f>SUM(T145:T161)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44" t="s">
        <v>84</v>
      </c>
      <c r="AT144" s="245" t="s">
        <v>75</v>
      </c>
      <c r="AU144" s="245" t="s">
        <v>84</v>
      </c>
      <c r="AY144" s="244" t="s">
        <v>164</v>
      </c>
      <c r="BK144" s="246">
        <f>SUM(BK145:BK161)</f>
        <v>0</v>
      </c>
    </row>
    <row r="145" s="2" customFormat="1" ht="22.2" customHeight="1">
      <c r="A145" s="37"/>
      <c r="B145" s="38"/>
      <c r="C145" s="249" t="s">
        <v>209</v>
      </c>
      <c r="D145" s="249" t="s">
        <v>166</v>
      </c>
      <c r="E145" s="250" t="s">
        <v>232</v>
      </c>
      <c r="F145" s="251" t="s">
        <v>233</v>
      </c>
      <c r="G145" s="252" t="s">
        <v>183</v>
      </c>
      <c r="H145" s="253">
        <v>4</v>
      </c>
      <c r="I145" s="254"/>
      <c r="J145" s="253">
        <f>ROUND(I145*H145,2)</f>
        <v>0</v>
      </c>
      <c r="K145" s="255"/>
      <c r="L145" s="40"/>
      <c r="M145" s="256" t="s">
        <v>1</v>
      </c>
      <c r="N145" s="257" t="s">
        <v>42</v>
      </c>
      <c r="O145" s="96"/>
      <c r="P145" s="258">
        <f>O145*H145</f>
        <v>0</v>
      </c>
      <c r="Q145" s="258">
        <v>0</v>
      </c>
      <c r="R145" s="258">
        <f>Q145*H145</f>
        <v>0</v>
      </c>
      <c r="S145" s="258">
        <v>0</v>
      </c>
      <c r="T145" s="25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0" t="s">
        <v>170</v>
      </c>
      <c r="AT145" s="260" t="s">
        <v>166</v>
      </c>
      <c r="AU145" s="260" t="s">
        <v>95</v>
      </c>
      <c r="AY145" s="14" t="s">
        <v>164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ROUND(I145*H145,2)</f>
        <v>0</v>
      </c>
      <c r="BL145" s="14" t="s">
        <v>170</v>
      </c>
      <c r="BM145" s="260" t="s">
        <v>234</v>
      </c>
    </row>
    <row r="146" s="2" customFormat="1" ht="22.2" customHeight="1">
      <c r="A146" s="37"/>
      <c r="B146" s="38"/>
      <c r="C146" s="261" t="s">
        <v>235</v>
      </c>
      <c r="D146" s="261" t="s">
        <v>171</v>
      </c>
      <c r="E146" s="262" t="s">
        <v>236</v>
      </c>
      <c r="F146" s="263" t="s">
        <v>237</v>
      </c>
      <c r="G146" s="264" t="s">
        <v>183</v>
      </c>
      <c r="H146" s="265">
        <v>4</v>
      </c>
      <c r="I146" s="266"/>
      <c r="J146" s="265">
        <f>ROUND(I146*H146,2)</f>
        <v>0</v>
      </c>
      <c r="K146" s="267"/>
      <c r="L146" s="268"/>
      <c r="M146" s="269" t="s">
        <v>1</v>
      </c>
      <c r="N146" s="270" t="s">
        <v>42</v>
      </c>
      <c r="O146" s="96"/>
      <c r="P146" s="258">
        <f>O146*H146</f>
        <v>0</v>
      </c>
      <c r="Q146" s="258">
        <v>0</v>
      </c>
      <c r="R146" s="258">
        <f>Q146*H146</f>
        <v>0</v>
      </c>
      <c r="S146" s="258">
        <v>0</v>
      </c>
      <c r="T146" s="25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0" t="s">
        <v>175</v>
      </c>
      <c r="AT146" s="260" t="s">
        <v>171</v>
      </c>
      <c r="AU146" s="260" t="s">
        <v>95</v>
      </c>
      <c r="AY146" s="14" t="s">
        <v>164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ROUND(I146*H146,2)</f>
        <v>0</v>
      </c>
      <c r="BL146" s="14" t="s">
        <v>170</v>
      </c>
      <c r="BM146" s="260" t="s">
        <v>238</v>
      </c>
    </row>
    <row r="147" s="2" customFormat="1" ht="22.2" customHeight="1">
      <c r="A147" s="37"/>
      <c r="B147" s="38"/>
      <c r="C147" s="249" t="s">
        <v>214</v>
      </c>
      <c r="D147" s="249" t="s">
        <v>166</v>
      </c>
      <c r="E147" s="250" t="s">
        <v>239</v>
      </c>
      <c r="F147" s="251" t="s">
        <v>240</v>
      </c>
      <c r="G147" s="252" t="s">
        <v>183</v>
      </c>
      <c r="H147" s="253">
        <v>4</v>
      </c>
      <c r="I147" s="254"/>
      <c r="J147" s="253">
        <f>ROUND(I147*H147,2)</f>
        <v>0</v>
      </c>
      <c r="K147" s="255"/>
      <c r="L147" s="40"/>
      <c r="M147" s="256" t="s">
        <v>1</v>
      </c>
      <c r="N147" s="257" t="s">
        <v>42</v>
      </c>
      <c r="O147" s="96"/>
      <c r="P147" s="258">
        <f>O147*H147</f>
        <v>0</v>
      </c>
      <c r="Q147" s="258">
        <v>0</v>
      </c>
      <c r="R147" s="258">
        <f>Q147*H147</f>
        <v>0</v>
      </c>
      <c r="S147" s="258">
        <v>0</v>
      </c>
      <c r="T147" s="25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60" t="s">
        <v>170</v>
      </c>
      <c r="AT147" s="260" t="s">
        <v>166</v>
      </c>
      <c r="AU147" s="260" t="s">
        <v>95</v>
      </c>
      <c r="AY147" s="14" t="s">
        <v>164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ROUND(I147*H147,2)</f>
        <v>0</v>
      </c>
      <c r="BL147" s="14" t="s">
        <v>170</v>
      </c>
      <c r="BM147" s="260" t="s">
        <v>241</v>
      </c>
    </row>
    <row r="148" s="2" customFormat="1" ht="14.4" customHeight="1">
      <c r="A148" s="37"/>
      <c r="B148" s="38"/>
      <c r="C148" s="261" t="s">
        <v>242</v>
      </c>
      <c r="D148" s="261" t="s">
        <v>171</v>
      </c>
      <c r="E148" s="262" t="s">
        <v>243</v>
      </c>
      <c r="F148" s="263" t="s">
        <v>244</v>
      </c>
      <c r="G148" s="264" t="s">
        <v>183</v>
      </c>
      <c r="H148" s="265">
        <v>4</v>
      </c>
      <c r="I148" s="266"/>
      <c r="J148" s="265">
        <f>ROUND(I148*H148,2)</f>
        <v>0</v>
      </c>
      <c r="K148" s="267"/>
      <c r="L148" s="268"/>
      <c r="M148" s="269" t="s">
        <v>1</v>
      </c>
      <c r="N148" s="270" t="s">
        <v>42</v>
      </c>
      <c r="O148" s="96"/>
      <c r="P148" s="258">
        <f>O148*H148</f>
        <v>0</v>
      </c>
      <c r="Q148" s="258">
        <v>0</v>
      </c>
      <c r="R148" s="258">
        <f>Q148*H148</f>
        <v>0</v>
      </c>
      <c r="S148" s="258">
        <v>0</v>
      </c>
      <c r="T148" s="25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60" t="s">
        <v>175</v>
      </c>
      <c r="AT148" s="260" t="s">
        <v>171</v>
      </c>
      <c r="AU148" s="260" t="s">
        <v>95</v>
      </c>
      <c r="AY148" s="14" t="s">
        <v>164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ROUND(I148*H148,2)</f>
        <v>0</v>
      </c>
      <c r="BL148" s="14" t="s">
        <v>170</v>
      </c>
      <c r="BM148" s="260" t="s">
        <v>245</v>
      </c>
    </row>
    <row r="149" s="2" customFormat="1" ht="34.8" customHeight="1">
      <c r="A149" s="37"/>
      <c r="B149" s="38"/>
      <c r="C149" s="261" t="s">
        <v>217</v>
      </c>
      <c r="D149" s="261" t="s">
        <v>171</v>
      </c>
      <c r="E149" s="262" t="s">
        <v>246</v>
      </c>
      <c r="F149" s="263" t="s">
        <v>247</v>
      </c>
      <c r="G149" s="264" t="s">
        <v>183</v>
      </c>
      <c r="H149" s="265">
        <v>4</v>
      </c>
      <c r="I149" s="266"/>
      <c r="J149" s="265">
        <f>ROUND(I149*H149,2)</f>
        <v>0</v>
      </c>
      <c r="K149" s="267"/>
      <c r="L149" s="268"/>
      <c r="M149" s="269" t="s">
        <v>1</v>
      </c>
      <c r="N149" s="270" t="s">
        <v>42</v>
      </c>
      <c r="O149" s="96"/>
      <c r="P149" s="258">
        <f>O149*H149</f>
        <v>0</v>
      </c>
      <c r="Q149" s="258">
        <v>0</v>
      </c>
      <c r="R149" s="258">
        <f>Q149*H149</f>
        <v>0</v>
      </c>
      <c r="S149" s="258">
        <v>0</v>
      </c>
      <c r="T149" s="25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60" t="s">
        <v>175</v>
      </c>
      <c r="AT149" s="260" t="s">
        <v>171</v>
      </c>
      <c r="AU149" s="260" t="s">
        <v>95</v>
      </c>
      <c r="AY149" s="14" t="s">
        <v>164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ROUND(I149*H149,2)</f>
        <v>0</v>
      </c>
      <c r="BL149" s="14" t="s">
        <v>170</v>
      </c>
      <c r="BM149" s="260" t="s">
        <v>248</v>
      </c>
    </row>
    <row r="150" s="2" customFormat="1" ht="34.8" customHeight="1">
      <c r="A150" s="37"/>
      <c r="B150" s="38"/>
      <c r="C150" s="261" t="s">
        <v>249</v>
      </c>
      <c r="D150" s="261" t="s">
        <v>171</v>
      </c>
      <c r="E150" s="262" t="s">
        <v>250</v>
      </c>
      <c r="F150" s="263" t="s">
        <v>251</v>
      </c>
      <c r="G150" s="264" t="s">
        <v>183</v>
      </c>
      <c r="H150" s="265">
        <v>4</v>
      </c>
      <c r="I150" s="266"/>
      <c r="J150" s="265">
        <f>ROUND(I150*H150,2)</f>
        <v>0</v>
      </c>
      <c r="K150" s="267"/>
      <c r="L150" s="268"/>
      <c r="M150" s="269" t="s">
        <v>1</v>
      </c>
      <c r="N150" s="270" t="s">
        <v>42</v>
      </c>
      <c r="O150" s="96"/>
      <c r="P150" s="258">
        <f>O150*H150</f>
        <v>0</v>
      </c>
      <c r="Q150" s="258">
        <v>0</v>
      </c>
      <c r="R150" s="258">
        <f>Q150*H150</f>
        <v>0</v>
      </c>
      <c r="S150" s="258">
        <v>0</v>
      </c>
      <c r="T150" s="25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60" t="s">
        <v>175</v>
      </c>
      <c r="AT150" s="260" t="s">
        <v>171</v>
      </c>
      <c r="AU150" s="260" t="s">
        <v>95</v>
      </c>
      <c r="AY150" s="14" t="s">
        <v>164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ROUND(I150*H150,2)</f>
        <v>0</v>
      </c>
      <c r="BL150" s="14" t="s">
        <v>170</v>
      </c>
      <c r="BM150" s="260" t="s">
        <v>252</v>
      </c>
    </row>
    <row r="151" s="2" customFormat="1" ht="34.8" customHeight="1">
      <c r="A151" s="37"/>
      <c r="B151" s="38"/>
      <c r="C151" s="261" t="s">
        <v>220</v>
      </c>
      <c r="D151" s="261" t="s">
        <v>171</v>
      </c>
      <c r="E151" s="262" t="s">
        <v>253</v>
      </c>
      <c r="F151" s="263" t="s">
        <v>254</v>
      </c>
      <c r="G151" s="264" t="s">
        <v>183</v>
      </c>
      <c r="H151" s="265">
        <v>4</v>
      </c>
      <c r="I151" s="266"/>
      <c r="J151" s="265">
        <f>ROUND(I151*H151,2)</f>
        <v>0</v>
      </c>
      <c r="K151" s="267"/>
      <c r="L151" s="268"/>
      <c r="M151" s="269" t="s">
        <v>1</v>
      </c>
      <c r="N151" s="270" t="s">
        <v>42</v>
      </c>
      <c r="O151" s="96"/>
      <c r="P151" s="258">
        <f>O151*H151</f>
        <v>0</v>
      </c>
      <c r="Q151" s="258">
        <v>0</v>
      </c>
      <c r="R151" s="258">
        <f>Q151*H151</f>
        <v>0</v>
      </c>
      <c r="S151" s="258">
        <v>0</v>
      </c>
      <c r="T151" s="25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60" t="s">
        <v>175</v>
      </c>
      <c r="AT151" s="260" t="s">
        <v>171</v>
      </c>
      <c r="AU151" s="260" t="s">
        <v>95</v>
      </c>
      <c r="AY151" s="14" t="s">
        <v>164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ROUND(I151*H151,2)</f>
        <v>0</v>
      </c>
      <c r="BL151" s="14" t="s">
        <v>170</v>
      </c>
      <c r="BM151" s="260" t="s">
        <v>255</v>
      </c>
    </row>
    <row r="152" s="2" customFormat="1" ht="30" customHeight="1">
      <c r="A152" s="37"/>
      <c r="B152" s="38"/>
      <c r="C152" s="249" t="s">
        <v>214</v>
      </c>
      <c r="D152" s="249" t="s">
        <v>166</v>
      </c>
      <c r="E152" s="250" t="s">
        <v>256</v>
      </c>
      <c r="F152" s="251" t="s">
        <v>257</v>
      </c>
      <c r="G152" s="252" t="s">
        <v>258</v>
      </c>
      <c r="H152" s="253">
        <v>440</v>
      </c>
      <c r="I152" s="254"/>
      <c r="J152" s="253">
        <f>ROUND(I152*H152,2)</f>
        <v>0</v>
      </c>
      <c r="K152" s="255"/>
      <c r="L152" s="40"/>
      <c r="M152" s="256" t="s">
        <v>1</v>
      </c>
      <c r="N152" s="257" t="s">
        <v>42</v>
      </c>
      <c r="O152" s="96"/>
      <c r="P152" s="258">
        <f>O152*H152</f>
        <v>0</v>
      </c>
      <c r="Q152" s="258">
        <v>0</v>
      </c>
      <c r="R152" s="258">
        <f>Q152*H152</f>
        <v>0</v>
      </c>
      <c r="S152" s="258">
        <v>0</v>
      </c>
      <c r="T152" s="25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60" t="s">
        <v>170</v>
      </c>
      <c r="AT152" s="260" t="s">
        <v>166</v>
      </c>
      <c r="AU152" s="260" t="s">
        <v>95</v>
      </c>
      <c r="AY152" s="14" t="s">
        <v>164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95</v>
      </c>
      <c r="BK152" s="156">
        <f>ROUND(I152*H152,2)</f>
        <v>0</v>
      </c>
      <c r="BL152" s="14" t="s">
        <v>170</v>
      </c>
      <c r="BM152" s="260" t="s">
        <v>259</v>
      </c>
    </row>
    <row r="153" s="2" customFormat="1" ht="14.4" customHeight="1">
      <c r="A153" s="37"/>
      <c r="B153" s="38"/>
      <c r="C153" s="261" t="s">
        <v>242</v>
      </c>
      <c r="D153" s="261" t="s">
        <v>171</v>
      </c>
      <c r="E153" s="262" t="s">
        <v>260</v>
      </c>
      <c r="F153" s="263" t="s">
        <v>261</v>
      </c>
      <c r="G153" s="264" t="s">
        <v>183</v>
      </c>
      <c r="H153" s="265">
        <v>450</v>
      </c>
      <c r="I153" s="266"/>
      <c r="J153" s="265">
        <f>ROUND(I153*H153,2)</f>
        <v>0</v>
      </c>
      <c r="K153" s="267"/>
      <c r="L153" s="268"/>
      <c r="M153" s="269" t="s">
        <v>1</v>
      </c>
      <c r="N153" s="270" t="s">
        <v>42</v>
      </c>
      <c r="O153" s="96"/>
      <c r="P153" s="258">
        <f>O153*H153</f>
        <v>0</v>
      </c>
      <c r="Q153" s="258">
        <v>0</v>
      </c>
      <c r="R153" s="258">
        <f>Q153*H153</f>
        <v>0</v>
      </c>
      <c r="S153" s="258">
        <v>0</v>
      </c>
      <c r="T153" s="25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60" t="s">
        <v>175</v>
      </c>
      <c r="AT153" s="260" t="s">
        <v>171</v>
      </c>
      <c r="AU153" s="260" t="s">
        <v>95</v>
      </c>
      <c r="AY153" s="14" t="s">
        <v>164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95</v>
      </c>
      <c r="BK153" s="156">
        <f>ROUND(I153*H153,2)</f>
        <v>0</v>
      </c>
      <c r="BL153" s="14" t="s">
        <v>170</v>
      </c>
      <c r="BM153" s="260" t="s">
        <v>262</v>
      </c>
    </row>
    <row r="154" s="2" customFormat="1" ht="22.2" customHeight="1">
      <c r="A154" s="37"/>
      <c r="B154" s="38"/>
      <c r="C154" s="249" t="s">
        <v>234</v>
      </c>
      <c r="D154" s="249" t="s">
        <v>166</v>
      </c>
      <c r="E154" s="250" t="s">
        <v>263</v>
      </c>
      <c r="F154" s="251" t="s">
        <v>264</v>
      </c>
      <c r="G154" s="252" t="s">
        <v>258</v>
      </c>
      <c r="H154" s="253">
        <v>320</v>
      </c>
      <c r="I154" s="254"/>
      <c r="J154" s="253">
        <f>ROUND(I154*H154,2)</f>
        <v>0</v>
      </c>
      <c r="K154" s="255"/>
      <c r="L154" s="40"/>
      <c r="M154" s="256" t="s">
        <v>1</v>
      </c>
      <c r="N154" s="257" t="s">
        <v>42</v>
      </c>
      <c r="O154" s="96"/>
      <c r="P154" s="258">
        <f>O154*H154</f>
        <v>0</v>
      </c>
      <c r="Q154" s="258">
        <v>0</v>
      </c>
      <c r="R154" s="258">
        <f>Q154*H154</f>
        <v>0</v>
      </c>
      <c r="S154" s="258">
        <v>0</v>
      </c>
      <c r="T154" s="25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60" t="s">
        <v>170</v>
      </c>
      <c r="AT154" s="260" t="s">
        <v>166</v>
      </c>
      <c r="AU154" s="260" t="s">
        <v>95</v>
      </c>
      <c r="AY154" s="14" t="s">
        <v>164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95</v>
      </c>
      <c r="BK154" s="156">
        <f>ROUND(I154*H154,2)</f>
        <v>0</v>
      </c>
      <c r="BL154" s="14" t="s">
        <v>170</v>
      </c>
      <c r="BM154" s="260" t="s">
        <v>265</v>
      </c>
    </row>
    <row r="155" s="2" customFormat="1" ht="30" customHeight="1">
      <c r="A155" s="37"/>
      <c r="B155" s="38"/>
      <c r="C155" s="249" t="s">
        <v>220</v>
      </c>
      <c r="D155" s="249" t="s">
        <v>166</v>
      </c>
      <c r="E155" s="250" t="s">
        <v>266</v>
      </c>
      <c r="F155" s="251" t="s">
        <v>267</v>
      </c>
      <c r="G155" s="252" t="s">
        <v>258</v>
      </c>
      <c r="H155" s="253">
        <v>30</v>
      </c>
      <c r="I155" s="254"/>
      <c r="J155" s="253">
        <f>ROUND(I155*H155,2)</f>
        <v>0</v>
      </c>
      <c r="K155" s="255"/>
      <c r="L155" s="40"/>
      <c r="M155" s="256" t="s">
        <v>1</v>
      </c>
      <c r="N155" s="257" t="s">
        <v>42</v>
      </c>
      <c r="O155" s="96"/>
      <c r="P155" s="258">
        <f>O155*H155</f>
        <v>0</v>
      </c>
      <c r="Q155" s="258">
        <v>0</v>
      </c>
      <c r="R155" s="258">
        <f>Q155*H155</f>
        <v>0</v>
      </c>
      <c r="S155" s="258">
        <v>0</v>
      </c>
      <c r="T155" s="25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60" t="s">
        <v>170</v>
      </c>
      <c r="AT155" s="260" t="s">
        <v>166</v>
      </c>
      <c r="AU155" s="260" t="s">
        <v>95</v>
      </c>
      <c r="AY155" s="14" t="s">
        <v>164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95</v>
      </c>
      <c r="BK155" s="156">
        <f>ROUND(I155*H155,2)</f>
        <v>0</v>
      </c>
      <c r="BL155" s="14" t="s">
        <v>170</v>
      </c>
      <c r="BM155" s="260" t="s">
        <v>268</v>
      </c>
    </row>
    <row r="156" s="2" customFormat="1" ht="34.8" customHeight="1">
      <c r="A156" s="37"/>
      <c r="B156" s="38"/>
      <c r="C156" s="249" t="s">
        <v>269</v>
      </c>
      <c r="D156" s="249" t="s">
        <v>166</v>
      </c>
      <c r="E156" s="250" t="s">
        <v>270</v>
      </c>
      <c r="F156" s="251" t="s">
        <v>271</v>
      </c>
      <c r="G156" s="252" t="s">
        <v>258</v>
      </c>
      <c r="H156" s="253">
        <v>5</v>
      </c>
      <c r="I156" s="254"/>
      <c r="J156" s="253">
        <f>ROUND(I156*H156,2)</f>
        <v>0</v>
      </c>
      <c r="K156" s="255"/>
      <c r="L156" s="40"/>
      <c r="M156" s="256" t="s">
        <v>1</v>
      </c>
      <c r="N156" s="257" t="s">
        <v>42</v>
      </c>
      <c r="O156" s="96"/>
      <c r="P156" s="258">
        <f>O156*H156</f>
        <v>0</v>
      </c>
      <c r="Q156" s="258">
        <v>0</v>
      </c>
      <c r="R156" s="258">
        <f>Q156*H156</f>
        <v>0</v>
      </c>
      <c r="S156" s="258">
        <v>0</v>
      </c>
      <c r="T156" s="25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60" t="s">
        <v>170</v>
      </c>
      <c r="AT156" s="260" t="s">
        <v>166</v>
      </c>
      <c r="AU156" s="260" t="s">
        <v>95</v>
      </c>
      <c r="AY156" s="14" t="s">
        <v>164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95</v>
      </c>
      <c r="BK156" s="156">
        <f>ROUND(I156*H156,2)</f>
        <v>0</v>
      </c>
      <c r="BL156" s="14" t="s">
        <v>170</v>
      </c>
      <c r="BM156" s="260" t="s">
        <v>272</v>
      </c>
    </row>
    <row r="157" s="2" customFormat="1" ht="14.4" customHeight="1">
      <c r="A157" s="37"/>
      <c r="B157" s="38"/>
      <c r="C157" s="261" t="s">
        <v>223</v>
      </c>
      <c r="D157" s="261" t="s">
        <v>171</v>
      </c>
      <c r="E157" s="262" t="s">
        <v>273</v>
      </c>
      <c r="F157" s="263" t="s">
        <v>274</v>
      </c>
      <c r="G157" s="264" t="s">
        <v>183</v>
      </c>
      <c r="H157" s="265">
        <v>5</v>
      </c>
      <c r="I157" s="266"/>
      <c r="J157" s="265">
        <f>ROUND(I157*H157,2)</f>
        <v>0</v>
      </c>
      <c r="K157" s="267"/>
      <c r="L157" s="268"/>
      <c r="M157" s="269" t="s">
        <v>1</v>
      </c>
      <c r="N157" s="270" t="s">
        <v>42</v>
      </c>
      <c r="O157" s="96"/>
      <c r="P157" s="258">
        <f>O157*H157</f>
        <v>0</v>
      </c>
      <c r="Q157" s="258">
        <v>0</v>
      </c>
      <c r="R157" s="258">
        <f>Q157*H157</f>
        <v>0</v>
      </c>
      <c r="S157" s="258">
        <v>0</v>
      </c>
      <c r="T157" s="25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60" t="s">
        <v>175</v>
      </c>
      <c r="AT157" s="260" t="s">
        <v>171</v>
      </c>
      <c r="AU157" s="260" t="s">
        <v>95</v>
      </c>
      <c r="AY157" s="14" t="s">
        <v>164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95</v>
      </c>
      <c r="BK157" s="156">
        <f>ROUND(I157*H157,2)</f>
        <v>0</v>
      </c>
      <c r="BL157" s="14" t="s">
        <v>170</v>
      </c>
      <c r="BM157" s="260" t="s">
        <v>275</v>
      </c>
    </row>
    <row r="158" s="2" customFormat="1" ht="22.2" customHeight="1">
      <c r="A158" s="37"/>
      <c r="B158" s="38"/>
      <c r="C158" s="249" t="s">
        <v>227</v>
      </c>
      <c r="D158" s="249" t="s">
        <v>166</v>
      </c>
      <c r="E158" s="250" t="s">
        <v>276</v>
      </c>
      <c r="F158" s="251" t="s">
        <v>277</v>
      </c>
      <c r="G158" s="252" t="s">
        <v>183</v>
      </c>
      <c r="H158" s="253">
        <v>2</v>
      </c>
      <c r="I158" s="254"/>
      <c r="J158" s="253">
        <f>ROUND(I158*H158,2)</f>
        <v>0</v>
      </c>
      <c r="K158" s="255"/>
      <c r="L158" s="40"/>
      <c r="M158" s="256" t="s">
        <v>1</v>
      </c>
      <c r="N158" s="257" t="s">
        <v>42</v>
      </c>
      <c r="O158" s="96"/>
      <c r="P158" s="258">
        <f>O158*H158</f>
        <v>0</v>
      </c>
      <c r="Q158" s="258">
        <v>0</v>
      </c>
      <c r="R158" s="258">
        <f>Q158*H158</f>
        <v>0</v>
      </c>
      <c r="S158" s="258">
        <v>0</v>
      </c>
      <c r="T158" s="25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60" t="s">
        <v>170</v>
      </c>
      <c r="AT158" s="260" t="s">
        <v>166</v>
      </c>
      <c r="AU158" s="260" t="s">
        <v>95</v>
      </c>
      <c r="AY158" s="14" t="s">
        <v>164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95</v>
      </c>
      <c r="BK158" s="156">
        <f>ROUND(I158*H158,2)</f>
        <v>0</v>
      </c>
      <c r="BL158" s="14" t="s">
        <v>170</v>
      </c>
      <c r="BM158" s="260" t="s">
        <v>278</v>
      </c>
    </row>
    <row r="159" s="2" customFormat="1" ht="14.4" customHeight="1">
      <c r="A159" s="37"/>
      <c r="B159" s="38"/>
      <c r="C159" s="261" t="s">
        <v>279</v>
      </c>
      <c r="D159" s="261" t="s">
        <v>171</v>
      </c>
      <c r="E159" s="262" t="s">
        <v>280</v>
      </c>
      <c r="F159" s="263" t="s">
        <v>281</v>
      </c>
      <c r="G159" s="264" t="s">
        <v>183</v>
      </c>
      <c r="H159" s="265">
        <v>2</v>
      </c>
      <c r="I159" s="266"/>
      <c r="J159" s="265">
        <f>ROUND(I159*H159,2)</f>
        <v>0</v>
      </c>
      <c r="K159" s="267"/>
      <c r="L159" s="268"/>
      <c r="M159" s="269" t="s">
        <v>1</v>
      </c>
      <c r="N159" s="270" t="s">
        <v>42</v>
      </c>
      <c r="O159" s="96"/>
      <c r="P159" s="258">
        <f>O159*H159</f>
        <v>0</v>
      </c>
      <c r="Q159" s="258">
        <v>0</v>
      </c>
      <c r="R159" s="258">
        <f>Q159*H159</f>
        <v>0</v>
      </c>
      <c r="S159" s="258">
        <v>0</v>
      </c>
      <c r="T159" s="25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60" t="s">
        <v>175</v>
      </c>
      <c r="AT159" s="260" t="s">
        <v>171</v>
      </c>
      <c r="AU159" s="260" t="s">
        <v>95</v>
      </c>
      <c r="AY159" s="14" t="s">
        <v>164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95</v>
      </c>
      <c r="BK159" s="156">
        <f>ROUND(I159*H159,2)</f>
        <v>0</v>
      </c>
      <c r="BL159" s="14" t="s">
        <v>170</v>
      </c>
      <c r="BM159" s="260" t="s">
        <v>282</v>
      </c>
    </row>
    <row r="160" s="2" customFormat="1" ht="14.4" customHeight="1">
      <c r="A160" s="37"/>
      <c r="B160" s="38"/>
      <c r="C160" s="261" t="s">
        <v>230</v>
      </c>
      <c r="D160" s="261" t="s">
        <v>171</v>
      </c>
      <c r="E160" s="262" t="s">
        <v>283</v>
      </c>
      <c r="F160" s="263" t="s">
        <v>284</v>
      </c>
      <c r="G160" s="264" t="s">
        <v>183</v>
      </c>
      <c r="H160" s="265">
        <v>2</v>
      </c>
      <c r="I160" s="266"/>
      <c r="J160" s="265">
        <f>ROUND(I160*H160,2)</f>
        <v>0</v>
      </c>
      <c r="K160" s="267"/>
      <c r="L160" s="268"/>
      <c r="M160" s="269" t="s">
        <v>1</v>
      </c>
      <c r="N160" s="270" t="s">
        <v>42</v>
      </c>
      <c r="O160" s="96"/>
      <c r="P160" s="258">
        <f>O160*H160</f>
        <v>0</v>
      </c>
      <c r="Q160" s="258">
        <v>0</v>
      </c>
      <c r="R160" s="258">
        <f>Q160*H160</f>
        <v>0</v>
      </c>
      <c r="S160" s="258">
        <v>0</v>
      </c>
      <c r="T160" s="25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60" t="s">
        <v>175</v>
      </c>
      <c r="AT160" s="260" t="s">
        <v>171</v>
      </c>
      <c r="AU160" s="260" t="s">
        <v>95</v>
      </c>
      <c r="AY160" s="14" t="s">
        <v>164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95</v>
      </c>
      <c r="BK160" s="156">
        <f>ROUND(I160*H160,2)</f>
        <v>0</v>
      </c>
      <c r="BL160" s="14" t="s">
        <v>170</v>
      </c>
      <c r="BM160" s="260" t="s">
        <v>285</v>
      </c>
    </row>
    <row r="161" s="2" customFormat="1" ht="14.4" customHeight="1">
      <c r="A161" s="37"/>
      <c r="B161" s="38"/>
      <c r="C161" s="261" t="s">
        <v>286</v>
      </c>
      <c r="D161" s="261" t="s">
        <v>171</v>
      </c>
      <c r="E161" s="262" t="s">
        <v>287</v>
      </c>
      <c r="F161" s="263" t="s">
        <v>288</v>
      </c>
      <c r="G161" s="264" t="s">
        <v>183</v>
      </c>
      <c r="H161" s="265">
        <v>2</v>
      </c>
      <c r="I161" s="266"/>
      <c r="J161" s="265">
        <f>ROUND(I161*H161,2)</f>
        <v>0</v>
      </c>
      <c r="K161" s="267"/>
      <c r="L161" s="268"/>
      <c r="M161" s="269" t="s">
        <v>1</v>
      </c>
      <c r="N161" s="270" t="s">
        <v>42</v>
      </c>
      <c r="O161" s="96"/>
      <c r="P161" s="258">
        <f>O161*H161</f>
        <v>0</v>
      </c>
      <c r="Q161" s="258">
        <v>0</v>
      </c>
      <c r="R161" s="258">
        <f>Q161*H161</f>
        <v>0</v>
      </c>
      <c r="S161" s="258">
        <v>0</v>
      </c>
      <c r="T161" s="25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60" t="s">
        <v>175</v>
      </c>
      <c r="AT161" s="260" t="s">
        <v>171</v>
      </c>
      <c r="AU161" s="260" t="s">
        <v>95</v>
      </c>
      <c r="AY161" s="14" t="s">
        <v>164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95</v>
      </c>
      <c r="BK161" s="156">
        <f>ROUND(I161*H161,2)</f>
        <v>0</v>
      </c>
      <c r="BL161" s="14" t="s">
        <v>170</v>
      </c>
      <c r="BM161" s="260" t="s">
        <v>289</v>
      </c>
    </row>
    <row r="162" s="12" customFormat="1" ht="25.92" customHeight="1">
      <c r="A162" s="12"/>
      <c r="B162" s="234"/>
      <c r="C162" s="235"/>
      <c r="D162" s="236" t="s">
        <v>75</v>
      </c>
      <c r="E162" s="237" t="s">
        <v>290</v>
      </c>
      <c r="F162" s="237" t="s">
        <v>291</v>
      </c>
      <c r="G162" s="235"/>
      <c r="H162" s="235"/>
      <c r="I162" s="238"/>
      <c r="J162" s="221">
        <f>BK162</f>
        <v>0</v>
      </c>
      <c r="K162" s="235"/>
      <c r="L162" s="239"/>
      <c r="M162" s="240"/>
      <c r="N162" s="241"/>
      <c r="O162" s="241"/>
      <c r="P162" s="242">
        <f>SUM(P163:P169)</f>
        <v>0</v>
      </c>
      <c r="Q162" s="241"/>
      <c r="R162" s="242">
        <f>SUM(R163:R169)</f>
        <v>0</v>
      </c>
      <c r="S162" s="241"/>
      <c r="T162" s="243">
        <f>SUM(T163:T169)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44" t="s">
        <v>184</v>
      </c>
      <c r="AT162" s="245" t="s">
        <v>75</v>
      </c>
      <c r="AU162" s="245" t="s">
        <v>76</v>
      </c>
      <c r="AY162" s="244" t="s">
        <v>164</v>
      </c>
      <c r="BK162" s="246">
        <f>SUM(BK163:BK169)</f>
        <v>0</v>
      </c>
    </row>
    <row r="163" s="2" customFormat="1" ht="22.2" customHeight="1">
      <c r="A163" s="37"/>
      <c r="B163" s="38"/>
      <c r="C163" s="249" t="s">
        <v>234</v>
      </c>
      <c r="D163" s="249" t="s">
        <v>166</v>
      </c>
      <c r="E163" s="250" t="s">
        <v>292</v>
      </c>
      <c r="F163" s="251" t="s">
        <v>293</v>
      </c>
      <c r="G163" s="252" t="s">
        <v>294</v>
      </c>
      <c r="H163" s="253">
        <v>1</v>
      </c>
      <c r="I163" s="254"/>
      <c r="J163" s="253">
        <f>ROUND(I163*H163,2)</f>
        <v>0</v>
      </c>
      <c r="K163" s="255"/>
      <c r="L163" s="40"/>
      <c r="M163" s="256" t="s">
        <v>1</v>
      </c>
      <c r="N163" s="257" t="s">
        <v>42</v>
      </c>
      <c r="O163" s="96"/>
      <c r="P163" s="258">
        <f>O163*H163</f>
        <v>0</v>
      </c>
      <c r="Q163" s="258">
        <v>0</v>
      </c>
      <c r="R163" s="258">
        <f>Q163*H163</f>
        <v>0</v>
      </c>
      <c r="S163" s="258">
        <v>0</v>
      </c>
      <c r="T163" s="25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60" t="s">
        <v>170</v>
      </c>
      <c r="AT163" s="260" t="s">
        <v>166</v>
      </c>
      <c r="AU163" s="260" t="s">
        <v>84</v>
      </c>
      <c r="AY163" s="14" t="s">
        <v>164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95</v>
      </c>
      <c r="BK163" s="156">
        <f>ROUND(I163*H163,2)</f>
        <v>0</v>
      </c>
      <c r="BL163" s="14" t="s">
        <v>170</v>
      </c>
      <c r="BM163" s="260" t="s">
        <v>295</v>
      </c>
    </row>
    <row r="164" s="2" customFormat="1" ht="22.2" customHeight="1">
      <c r="A164" s="37"/>
      <c r="B164" s="38"/>
      <c r="C164" s="249" t="s">
        <v>296</v>
      </c>
      <c r="D164" s="249" t="s">
        <v>166</v>
      </c>
      <c r="E164" s="250" t="s">
        <v>297</v>
      </c>
      <c r="F164" s="251" t="s">
        <v>298</v>
      </c>
      <c r="G164" s="252" t="s">
        <v>294</v>
      </c>
      <c r="H164" s="253">
        <v>1</v>
      </c>
      <c r="I164" s="254"/>
      <c r="J164" s="253">
        <f>ROUND(I164*H164,2)</f>
        <v>0</v>
      </c>
      <c r="K164" s="255"/>
      <c r="L164" s="40"/>
      <c r="M164" s="256" t="s">
        <v>1</v>
      </c>
      <c r="N164" s="257" t="s">
        <v>42</v>
      </c>
      <c r="O164" s="96"/>
      <c r="P164" s="258">
        <f>O164*H164</f>
        <v>0</v>
      </c>
      <c r="Q164" s="258">
        <v>0</v>
      </c>
      <c r="R164" s="258">
        <f>Q164*H164</f>
        <v>0</v>
      </c>
      <c r="S164" s="258">
        <v>0</v>
      </c>
      <c r="T164" s="25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60" t="s">
        <v>170</v>
      </c>
      <c r="AT164" s="260" t="s">
        <v>166</v>
      </c>
      <c r="AU164" s="260" t="s">
        <v>84</v>
      </c>
      <c r="AY164" s="14" t="s">
        <v>164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95</v>
      </c>
      <c r="BK164" s="156">
        <f>ROUND(I164*H164,2)</f>
        <v>0</v>
      </c>
      <c r="BL164" s="14" t="s">
        <v>170</v>
      </c>
      <c r="BM164" s="260" t="s">
        <v>299</v>
      </c>
    </row>
    <row r="165" s="2" customFormat="1" ht="22.2" customHeight="1">
      <c r="A165" s="37"/>
      <c r="B165" s="38"/>
      <c r="C165" s="249" t="s">
        <v>238</v>
      </c>
      <c r="D165" s="249" t="s">
        <v>166</v>
      </c>
      <c r="E165" s="250" t="s">
        <v>300</v>
      </c>
      <c r="F165" s="251" t="s">
        <v>301</v>
      </c>
      <c r="G165" s="252" t="s">
        <v>294</v>
      </c>
      <c r="H165" s="253">
        <v>1</v>
      </c>
      <c r="I165" s="254"/>
      <c r="J165" s="253">
        <f>ROUND(I165*H165,2)</f>
        <v>0</v>
      </c>
      <c r="K165" s="255"/>
      <c r="L165" s="40"/>
      <c r="M165" s="256" t="s">
        <v>1</v>
      </c>
      <c r="N165" s="257" t="s">
        <v>42</v>
      </c>
      <c r="O165" s="96"/>
      <c r="P165" s="258">
        <f>O165*H165</f>
        <v>0</v>
      </c>
      <c r="Q165" s="258">
        <v>0</v>
      </c>
      <c r="R165" s="258">
        <f>Q165*H165</f>
        <v>0</v>
      </c>
      <c r="S165" s="258">
        <v>0</v>
      </c>
      <c r="T165" s="25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60" t="s">
        <v>170</v>
      </c>
      <c r="AT165" s="260" t="s">
        <v>166</v>
      </c>
      <c r="AU165" s="260" t="s">
        <v>84</v>
      </c>
      <c r="AY165" s="14" t="s">
        <v>164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95</v>
      </c>
      <c r="BK165" s="156">
        <f>ROUND(I165*H165,2)</f>
        <v>0</v>
      </c>
      <c r="BL165" s="14" t="s">
        <v>170</v>
      </c>
      <c r="BM165" s="260" t="s">
        <v>302</v>
      </c>
    </row>
    <row r="166" s="2" customFormat="1" ht="19.8" customHeight="1">
      <c r="A166" s="37"/>
      <c r="B166" s="38"/>
      <c r="C166" s="249" t="s">
        <v>303</v>
      </c>
      <c r="D166" s="249" t="s">
        <v>166</v>
      </c>
      <c r="E166" s="250" t="s">
        <v>304</v>
      </c>
      <c r="F166" s="251" t="s">
        <v>305</v>
      </c>
      <c r="G166" s="252" t="s">
        <v>294</v>
      </c>
      <c r="H166" s="253">
        <v>1</v>
      </c>
      <c r="I166" s="254"/>
      <c r="J166" s="253">
        <f>ROUND(I166*H166,2)</f>
        <v>0</v>
      </c>
      <c r="K166" s="255"/>
      <c r="L166" s="40"/>
      <c r="M166" s="256" t="s">
        <v>1</v>
      </c>
      <c r="N166" s="257" t="s">
        <v>42</v>
      </c>
      <c r="O166" s="96"/>
      <c r="P166" s="258">
        <f>O166*H166</f>
        <v>0</v>
      </c>
      <c r="Q166" s="258">
        <v>0</v>
      </c>
      <c r="R166" s="258">
        <f>Q166*H166</f>
        <v>0</v>
      </c>
      <c r="S166" s="258">
        <v>0</v>
      </c>
      <c r="T166" s="25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60" t="s">
        <v>170</v>
      </c>
      <c r="AT166" s="260" t="s">
        <v>166</v>
      </c>
      <c r="AU166" s="260" t="s">
        <v>84</v>
      </c>
      <c r="AY166" s="14" t="s">
        <v>164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95</v>
      </c>
      <c r="BK166" s="156">
        <f>ROUND(I166*H166,2)</f>
        <v>0</v>
      </c>
      <c r="BL166" s="14" t="s">
        <v>170</v>
      </c>
      <c r="BM166" s="260" t="s">
        <v>306</v>
      </c>
    </row>
    <row r="167" s="2" customFormat="1" ht="22.2" customHeight="1">
      <c r="A167" s="37"/>
      <c r="B167" s="38"/>
      <c r="C167" s="249" t="s">
        <v>241</v>
      </c>
      <c r="D167" s="249" t="s">
        <v>166</v>
      </c>
      <c r="E167" s="250" t="s">
        <v>307</v>
      </c>
      <c r="F167" s="251" t="s">
        <v>308</v>
      </c>
      <c r="G167" s="252" t="s">
        <v>294</v>
      </c>
      <c r="H167" s="253">
        <v>1</v>
      </c>
      <c r="I167" s="254"/>
      <c r="J167" s="253">
        <f>ROUND(I167*H167,2)</f>
        <v>0</v>
      </c>
      <c r="K167" s="255"/>
      <c r="L167" s="40"/>
      <c r="M167" s="256" t="s">
        <v>1</v>
      </c>
      <c r="N167" s="257" t="s">
        <v>42</v>
      </c>
      <c r="O167" s="96"/>
      <c r="P167" s="258">
        <f>O167*H167</f>
        <v>0</v>
      </c>
      <c r="Q167" s="258">
        <v>0</v>
      </c>
      <c r="R167" s="258">
        <f>Q167*H167</f>
        <v>0</v>
      </c>
      <c r="S167" s="258">
        <v>0</v>
      </c>
      <c r="T167" s="25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60" t="s">
        <v>170</v>
      </c>
      <c r="AT167" s="260" t="s">
        <v>166</v>
      </c>
      <c r="AU167" s="260" t="s">
        <v>84</v>
      </c>
      <c r="AY167" s="14" t="s">
        <v>164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95</v>
      </c>
      <c r="BK167" s="156">
        <f>ROUND(I167*H167,2)</f>
        <v>0</v>
      </c>
      <c r="BL167" s="14" t="s">
        <v>170</v>
      </c>
      <c r="BM167" s="260" t="s">
        <v>309</v>
      </c>
    </row>
    <row r="168" s="2" customFormat="1" ht="19.8" customHeight="1">
      <c r="A168" s="37"/>
      <c r="B168" s="38"/>
      <c r="C168" s="249" t="s">
        <v>310</v>
      </c>
      <c r="D168" s="249" t="s">
        <v>166</v>
      </c>
      <c r="E168" s="250" t="s">
        <v>311</v>
      </c>
      <c r="F168" s="251" t="s">
        <v>312</v>
      </c>
      <c r="G168" s="252" t="s">
        <v>294</v>
      </c>
      <c r="H168" s="253">
        <v>1</v>
      </c>
      <c r="I168" s="254"/>
      <c r="J168" s="253">
        <f>ROUND(I168*H168,2)</f>
        <v>0</v>
      </c>
      <c r="K168" s="255"/>
      <c r="L168" s="40"/>
      <c r="M168" s="256" t="s">
        <v>1</v>
      </c>
      <c r="N168" s="257" t="s">
        <v>42</v>
      </c>
      <c r="O168" s="96"/>
      <c r="P168" s="258">
        <f>O168*H168</f>
        <v>0</v>
      </c>
      <c r="Q168" s="258">
        <v>0</v>
      </c>
      <c r="R168" s="258">
        <f>Q168*H168</f>
        <v>0</v>
      </c>
      <c r="S168" s="258">
        <v>0</v>
      </c>
      <c r="T168" s="25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60" t="s">
        <v>170</v>
      </c>
      <c r="AT168" s="260" t="s">
        <v>166</v>
      </c>
      <c r="AU168" s="260" t="s">
        <v>84</v>
      </c>
      <c r="AY168" s="14" t="s">
        <v>164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95</v>
      </c>
      <c r="BK168" s="156">
        <f>ROUND(I168*H168,2)</f>
        <v>0</v>
      </c>
      <c r="BL168" s="14" t="s">
        <v>170</v>
      </c>
      <c r="BM168" s="260" t="s">
        <v>313</v>
      </c>
    </row>
    <row r="169" s="2" customFormat="1" ht="22.2" customHeight="1">
      <c r="A169" s="37"/>
      <c r="B169" s="38"/>
      <c r="C169" s="249" t="s">
        <v>245</v>
      </c>
      <c r="D169" s="249" t="s">
        <v>166</v>
      </c>
      <c r="E169" s="250" t="s">
        <v>314</v>
      </c>
      <c r="F169" s="251" t="s">
        <v>315</v>
      </c>
      <c r="G169" s="252" t="s">
        <v>294</v>
      </c>
      <c r="H169" s="253">
        <v>1</v>
      </c>
      <c r="I169" s="254"/>
      <c r="J169" s="253">
        <f>ROUND(I169*H169,2)</f>
        <v>0</v>
      </c>
      <c r="K169" s="255"/>
      <c r="L169" s="40"/>
      <c r="M169" s="256" t="s">
        <v>1</v>
      </c>
      <c r="N169" s="257" t="s">
        <v>42</v>
      </c>
      <c r="O169" s="96"/>
      <c r="P169" s="258">
        <f>O169*H169</f>
        <v>0</v>
      </c>
      <c r="Q169" s="258">
        <v>0</v>
      </c>
      <c r="R169" s="258">
        <f>Q169*H169</f>
        <v>0</v>
      </c>
      <c r="S169" s="258">
        <v>0</v>
      </c>
      <c r="T169" s="25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60" t="s">
        <v>170</v>
      </c>
      <c r="AT169" s="260" t="s">
        <v>166</v>
      </c>
      <c r="AU169" s="260" t="s">
        <v>84</v>
      </c>
      <c r="AY169" s="14" t="s">
        <v>164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95</v>
      </c>
      <c r="BK169" s="156">
        <f>ROUND(I169*H169,2)</f>
        <v>0</v>
      </c>
      <c r="BL169" s="14" t="s">
        <v>170</v>
      </c>
      <c r="BM169" s="260" t="s">
        <v>316</v>
      </c>
    </row>
    <row r="170" s="2" customFormat="1" ht="49.92" customHeight="1">
      <c r="A170" s="37"/>
      <c r="B170" s="38"/>
      <c r="C170" s="39"/>
      <c r="D170" s="39"/>
      <c r="E170" s="237" t="s">
        <v>317</v>
      </c>
      <c r="F170" s="237" t="s">
        <v>318</v>
      </c>
      <c r="G170" s="39"/>
      <c r="H170" s="39"/>
      <c r="I170" s="39"/>
      <c r="J170" s="221">
        <f>BK170</f>
        <v>0</v>
      </c>
      <c r="K170" s="39"/>
      <c r="L170" s="40"/>
      <c r="M170" s="271"/>
      <c r="N170" s="272"/>
      <c r="O170" s="96"/>
      <c r="P170" s="96"/>
      <c r="Q170" s="96"/>
      <c r="R170" s="96"/>
      <c r="S170" s="96"/>
      <c r="T170" s="9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4" t="s">
        <v>75</v>
      </c>
      <c r="AU170" s="14" t="s">
        <v>76</v>
      </c>
      <c r="AY170" s="14" t="s">
        <v>319</v>
      </c>
      <c r="BK170" s="156">
        <f>SUM(BK171:BK175)</f>
        <v>0</v>
      </c>
    </row>
    <row r="171" s="2" customFormat="1" ht="16.32" customHeight="1">
      <c r="A171" s="37"/>
      <c r="B171" s="38"/>
      <c r="C171" s="273" t="s">
        <v>1</v>
      </c>
      <c r="D171" s="273" t="s">
        <v>166</v>
      </c>
      <c r="E171" s="274" t="s">
        <v>1</v>
      </c>
      <c r="F171" s="275" t="s">
        <v>1</v>
      </c>
      <c r="G171" s="276" t="s">
        <v>1</v>
      </c>
      <c r="H171" s="277"/>
      <c r="I171" s="277"/>
      <c r="J171" s="278">
        <f>BK171</f>
        <v>0</v>
      </c>
      <c r="K171" s="255"/>
      <c r="L171" s="40"/>
      <c r="M171" s="279" t="s">
        <v>1</v>
      </c>
      <c r="N171" s="280" t="s">
        <v>42</v>
      </c>
      <c r="O171" s="96"/>
      <c r="P171" s="96"/>
      <c r="Q171" s="96"/>
      <c r="R171" s="96"/>
      <c r="S171" s="96"/>
      <c r="T171" s="9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4" t="s">
        <v>319</v>
      </c>
      <c r="AU171" s="14" t="s">
        <v>84</v>
      </c>
      <c r="AY171" s="14" t="s">
        <v>319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95</v>
      </c>
      <c r="BK171" s="156">
        <f>I171*H171</f>
        <v>0</v>
      </c>
    </row>
    <row r="172" s="2" customFormat="1" ht="16.32" customHeight="1">
      <c r="A172" s="37"/>
      <c r="B172" s="38"/>
      <c r="C172" s="273" t="s">
        <v>1</v>
      </c>
      <c r="D172" s="273" t="s">
        <v>166</v>
      </c>
      <c r="E172" s="274" t="s">
        <v>1</v>
      </c>
      <c r="F172" s="275" t="s">
        <v>1</v>
      </c>
      <c r="G172" s="276" t="s">
        <v>1</v>
      </c>
      <c r="H172" s="277"/>
      <c r="I172" s="277"/>
      <c r="J172" s="278">
        <f>BK172</f>
        <v>0</v>
      </c>
      <c r="K172" s="255"/>
      <c r="L172" s="40"/>
      <c r="M172" s="279" t="s">
        <v>1</v>
      </c>
      <c r="N172" s="280" t="s">
        <v>42</v>
      </c>
      <c r="O172" s="96"/>
      <c r="P172" s="96"/>
      <c r="Q172" s="96"/>
      <c r="R172" s="96"/>
      <c r="S172" s="96"/>
      <c r="T172" s="9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4" t="s">
        <v>319</v>
      </c>
      <c r="AU172" s="14" t="s">
        <v>84</v>
      </c>
      <c r="AY172" s="14" t="s">
        <v>319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95</v>
      </c>
      <c r="BK172" s="156">
        <f>I172*H172</f>
        <v>0</v>
      </c>
    </row>
    <row r="173" s="2" customFormat="1" ht="16.32" customHeight="1">
      <c r="A173" s="37"/>
      <c r="B173" s="38"/>
      <c r="C173" s="273" t="s">
        <v>1</v>
      </c>
      <c r="D173" s="273" t="s">
        <v>166</v>
      </c>
      <c r="E173" s="274" t="s">
        <v>1</v>
      </c>
      <c r="F173" s="275" t="s">
        <v>1</v>
      </c>
      <c r="G173" s="276" t="s">
        <v>1</v>
      </c>
      <c r="H173" s="277"/>
      <c r="I173" s="277"/>
      <c r="J173" s="278">
        <f>BK173</f>
        <v>0</v>
      </c>
      <c r="K173" s="255"/>
      <c r="L173" s="40"/>
      <c r="M173" s="279" t="s">
        <v>1</v>
      </c>
      <c r="N173" s="280" t="s">
        <v>42</v>
      </c>
      <c r="O173" s="96"/>
      <c r="P173" s="96"/>
      <c r="Q173" s="96"/>
      <c r="R173" s="96"/>
      <c r="S173" s="96"/>
      <c r="T173" s="9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4" t="s">
        <v>319</v>
      </c>
      <c r="AU173" s="14" t="s">
        <v>84</v>
      </c>
      <c r="AY173" s="14" t="s">
        <v>319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95</v>
      </c>
      <c r="BK173" s="156">
        <f>I173*H173</f>
        <v>0</v>
      </c>
    </row>
    <row r="174" s="2" customFormat="1" ht="16.32" customHeight="1">
      <c r="A174" s="37"/>
      <c r="B174" s="38"/>
      <c r="C174" s="273" t="s">
        <v>1</v>
      </c>
      <c r="D174" s="273" t="s">
        <v>166</v>
      </c>
      <c r="E174" s="274" t="s">
        <v>1</v>
      </c>
      <c r="F174" s="275" t="s">
        <v>1</v>
      </c>
      <c r="G174" s="276" t="s">
        <v>1</v>
      </c>
      <c r="H174" s="277"/>
      <c r="I174" s="277"/>
      <c r="J174" s="278">
        <f>BK174</f>
        <v>0</v>
      </c>
      <c r="K174" s="255"/>
      <c r="L174" s="40"/>
      <c r="M174" s="279" t="s">
        <v>1</v>
      </c>
      <c r="N174" s="280" t="s">
        <v>42</v>
      </c>
      <c r="O174" s="96"/>
      <c r="P174" s="96"/>
      <c r="Q174" s="96"/>
      <c r="R174" s="96"/>
      <c r="S174" s="96"/>
      <c r="T174" s="9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4" t="s">
        <v>319</v>
      </c>
      <c r="AU174" s="14" t="s">
        <v>84</v>
      </c>
      <c r="AY174" s="14" t="s">
        <v>319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95</v>
      </c>
      <c r="BK174" s="156">
        <f>I174*H174</f>
        <v>0</v>
      </c>
    </row>
    <row r="175" s="2" customFormat="1" ht="16.32" customHeight="1">
      <c r="A175" s="37"/>
      <c r="B175" s="38"/>
      <c r="C175" s="273" t="s">
        <v>1</v>
      </c>
      <c r="D175" s="273" t="s">
        <v>166</v>
      </c>
      <c r="E175" s="274" t="s">
        <v>1</v>
      </c>
      <c r="F175" s="275" t="s">
        <v>1</v>
      </c>
      <c r="G175" s="276" t="s">
        <v>1</v>
      </c>
      <c r="H175" s="277"/>
      <c r="I175" s="277"/>
      <c r="J175" s="278">
        <f>BK175</f>
        <v>0</v>
      </c>
      <c r="K175" s="255"/>
      <c r="L175" s="40"/>
      <c r="M175" s="279" t="s">
        <v>1</v>
      </c>
      <c r="N175" s="280" t="s">
        <v>42</v>
      </c>
      <c r="O175" s="281"/>
      <c r="P175" s="281"/>
      <c r="Q175" s="281"/>
      <c r="R175" s="281"/>
      <c r="S175" s="281"/>
      <c r="T175" s="282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4" t="s">
        <v>319</v>
      </c>
      <c r="AU175" s="14" t="s">
        <v>84</v>
      </c>
      <c r="AY175" s="14" t="s">
        <v>319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95</v>
      </c>
      <c r="BK175" s="156">
        <f>I175*H175</f>
        <v>0</v>
      </c>
    </row>
    <row r="176" s="2" customFormat="1" ht="6.96" customHeight="1">
      <c r="A176" s="37"/>
      <c r="B176" s="71"/>
      <c r="C176" s="72"/>
      <c r="D176" s="72"/>
      <c r="E176" s="72"/>
      <c r="F176" s="72"/>
      <c r="G176" s="72"/>
      <c r="H176" s="72"/>
      <c r="I176" s="72"/>
      <c r="J176" s="72"/>
      <c r="K176" s="72"/>
      <c r="L176" s="40"/>
      <c r="M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</row>
  </sheetData>
  <sheetProtection sheet="1" autoFilter="0" formatColumns="0" formatRows="0" objects="1" scenarios="1" spinCount="100000" saltValue="18kfr3eKreO0+iwP6eejlalwsNdjrXDUhwuuaHNcj4LWC5Lguvf5rddiojZt3U2JaJJLN8++lrqOW66c9Llx2Q==" hashValue="l7wVTxK4kxQnIMwwj3qjFvq3uB3/HKTdBLqGtgiVLOb7UfZjfHclGC8xXmBSMiHK+Uhqh+ZXTGwtYyF3aSUG4Q==" algorithmName="SHA-512" password="CC35"/>
  <autoFilter ref="C121:K17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é sú hodnoty K, M." sqref="D171:D176">
      <formula1>"K, M"</formula1>
    </dataValidation>
    <dataValidation type="list" allowBlank="1" showInputMessage="1" showErrorMessage="1" error="Povolené sú hodnoty základná, znížená, nulová." sqref="N171:N17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320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ROUND(J121,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ROUND((ROUND((SUM(BE121:BE139)),  2) + SUM(BE141:BE145)), 2)</f>
        <v>0</v>
      </c>
      <c r="G33" s="183"/>
      <c r="H33" s="183"/>
      <c r="I33" s="184">
        <v>0.20000000000000001</v>
      </c>
      <c r="J33" s="182">
        <f>ROUND((ROUND(((SUM(BE121:BE139))*I33),  2) + (SUM(BE141:BE145)*I33)),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ROUND((ROUND((SUM(BF121:BF139)),  2) + SUM(BF141:BF145)), 2)</f>
        <v>0</v>
      </c>
      <c r="G34" s="183"/>
      <c r="H34" s="183"/>
      <c r="I34" s="184">
        <v>0.20000000000000001</v>
      </c>
      <c r="J34" s="182">
        <f>ROUND((ROUND(((SUM(BF121:BF139))*I34),  2) + (SUM(BF141:BF145)*I34)),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ROUND((ROUND((SUM(BG121:BG139)),  2) + SUM(BG141:BG145)),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ROUND((ROUND((SUM(BH121:BH139)),  2) + SUM(BH141:BH145)),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ROUND((ROUND((SUM(BI121:BI139)),  2) + SUM(BI141:BI145)),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02 - SO 002 Oporné múry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J121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144</v>
      </c>
      <c r="E97" s="212"/>
      <c r="F97" s="212"/>
      <c r="G97" s="212"/>
      <c r="H97" s="212"/>
      <c r="I97" s="212"/>
      <c r="J97" s="213">
        <f>J122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145</v>
      </c>
      <c r="E98" s="217"/>
      <c r="F98" s="217"/>
      <c r="G98" s="217"/>
      <c r="H98" s="217"/>
      <c r="I98" s="217"/>
      <c r="J98" s="218">
        <f>J123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5"/>
      <c r="C99" s="138"/>
      <c r="D99" s="216" t="s">
        <v>321</v>
      </c>
      <c r="E99" s="217"/>
      <c r="F99" s="217"/>
      <c r="G99" s="217"/>
      <c r="H99" s="217"/>
      <c r="I99" s="217"/>
      <c r="J99" s="218">
        <f>J129</f>
        <v>0</v>
      </c>
      <c r="K99" s="138"/>
      <c r="L99" s="21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5"/>
      <c r="C100" s="138"/>
      <c r="D100" s="216" t="s">
        <v>322</v>
      </c>
      <c r="E100" s="217"/>
      <c r="F100" s="217"/>
      <c r="G100" s="217"/>
      <c r="H100" s="217"/>
      <c r="I100" s="217"/>
      <c r="J100" s="218">
        <f>J138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1.84" customHeight="1">
      <c r="A101" s="9"/>
      <c r="B101" s="209"/>
      <c r="C101" s="210"/>
      <c r="D101" s="220" t="s">
        <v>149</v>
      </c>
      <c r="E101" s="210"/>
      <c r="F101" s="210"/>
      <c r="G101" s="210"/>
      <c r="H101" s="210"/>
      <c r="I101" s="210"/>
      <c r="J101" s="221">
        <f>J140</f>
        <v>0</v>
      </c>
      <c r="K101" s="210"/>
      <c r="L101" s="21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8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71"/>
      <c r="C103" s="72"/>
      <c r="D103" s="72"/>
      <c r="E103" s="72"/>
      <c r="F103" s="72"/>
      <c r="G103" s="72"/>
      <c r="H103" s="72"/>
      <c r="I103" s="72"/>
      <c r="J103" s="72"/>
      <c r="K103" s="72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0" t="s">
        <v>150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29" t="s">
        <v>14</v>
      </c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4.4" customHeight="1">
      <c r="A111" s="37"/>
      <c r="B111" s="38"/>
      <c r="C111" s="39"/>
      <c r="D111" s="39"/>
      <c r="E111" s="205" t="str">
        <f>E7</f>
        <v>Zberný dvor Hviezdoslavov</v>
      </c>
      <c r="F111" s="29"/>
      <c r="G111" s="29"/>
      <c r="H111" s="2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29" t="s">
        <v>137</v>
      </c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6" customHeight="1">
      <c r="A113" s="37"/>
      <c r="B113" s="38"/>
      <c r="C113" s="39"/>
      <c r="D113" s="39"/>
      <c r="E113" s="81" t="str">
        <f>E9</f>
        <v>02 - SO 002 Oporné múry</v>
      </c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29" t="s">
        <v>18</v>
      </c>
      <c r="D115" s="39"/>
      <c r="E115" s="39"/>
      <c r="F115" s="24" t="str">
        <f>F12</f>
        <v>Hviezdoslavov</v>
      </c>
      <c r="G115" s="39"/>
      <c r="H115" s="39"/>
      <c r="I115" s="29" t="s">
        <v>20</v>
      </c>
      <c r="J115" s="84" t="str">
        <f>IF(J12="","",J12)</f>
        <v>14. 8. 2022</v>
      </c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40.8" customHeight="1">
      <c r="A117" s="37"/>
      <c r="B117" s="38"/>
      <c r="C117" s="29" t="s">
        <v>22</v>
      </c>
      <c r="D117" s="39"/>
      <c r="E117" s="39"/>
      <c r="F117" s="24" t="str">
        <f>E15</f>
        <v>Obec Hviezdoslavov, č.8, 930 41 Hviezdoslavov</v>
      </c>
      <c r="G117" s="39"/>
      <c r="H117" s="39"/>
      <c r="I117" s="29" t="s">
        <v>28</v>
      </c>
      <c r="J117" s="33" t="str">
        <f>E21</f>
        <v>Ing.L. Chatrnúch - VISIA, Sládkovičova 2052/50, SA</v>
      </c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6" customHeight="1">
      <c r="A118" s="37"/>
      <c r="B118" s="38"/>
      <c r="C118" s="29" t="s">
        <v>26</v>
      </c>
      <c r="D118" s="39"/>
      <c r="E118" s="39"/>
      <c r="F118" s="24" t="str">
        <f>IF(E18="","",E18)</f>
        <v>Vyplň údaj</v>
      </c>
      <c r="G118" s="39"/>
      <c r="H118" s="39"/>
      <c r="I118" s="29" t="s">
        <v>31</v>
      </c>
      <c r="J118" s="33" t="str">
        <f>E24</f>
        <v xml:space="preserve"> 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222"/>
      <c r="B120" s="223"/>
      <c r="C120" s="224" t="s">
        <v>151</v>
      </c>
      <c r="D120" s="225" t="s">
        <v>61</v>
      </c>
      <c r="E120" s="225" t="s">
        <v>57</v>
      </c>
      <c r="F120" s="225" t="s">
        <v>58</v>
      </c>
      <c r="G120" s="225" t="s">
        <v>152</v>
      </c>
      <c r="H120" s="225" t="s">
        <v>153</v>
      </c>
      <c r="I120" s="225" t="s">
        <v>154</v>
      </c>
      <c r="J120" s="226" t="s">
        <v>141</v>
      </c>
      <c r="K120" s="227" t="s">
        <v>155</v>
      </c>
      <c r="L120" s="228"/>
      <c r="M120" s="105" t="s">
        <v>1</v>
      </c>
      <c r="N120" s="106" t="s">
        <v>40</v>
      </c>
      <c r="O120" s="106" t="s">
        <v>156</v>
      </c>
      <c r="P120" s="106" t="s">
        <v>157</v>
      </c>
      <c r="Q120" s="106" t="s">
        <v>158</v>
      </c>
      <c r="R120" s="106" t="s">
        <v>159</v>
      </c>
      <c r="S120" s="106" t="s">
        <v>160</v>
      </c>
      <c r="T120" s="107" t="s">
        <v>161</v>
      </c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</row>
    <row r="121" s="2" customFormat="1" ht="22.8" customHeight="1">
      <c r="A121" s="37"/>
      <c r="B121" s="38"/>
      <c r="C121" s="112" t="s">
        <v>142</v>
      </c>
      <c r="D121" s="39"/>
      <c r="E121" s="39"/>
      <c r="F121" s="39"/>
      <c r="G121" s="39"/>
      <c r="H121" s="39"/>
      <c r="I121" s="39"/>
      <c r="J121" s="229">
        <f>BK121</f>
        <v>0</v>
      </c>
      <c r="K121" s="39"/>
      <c r="L121" s="40"/>
      <c r="M121" s="108"/>
      <c r="N121" s="230"/>
      <c r="O121" s="109"/>
      <c r="P121" s="231">
        <f>P122+P140</f>
        <v>0</v>
      </c>
      <c r="Q121" s="109"/>
      <c r="R121" s="231">
        <f>R122+R140</f>
        <v>104.31343569999999</v>
      </c>
      <c r="S121" s="109"/>
      <c r="T121" s="232">
        <f>T122+T140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4" t="s">
        <v>75</v>
      </c>
      <c r="AU121" s="14" t="s">
        <v>143</v>
      </c>
      <c r="BK121" s="233">
        <f>BK122+BK140</f>
        <v>0</v>
      </c>
    </row>
    <row r="122" s="12" customFormat="1" ht="25.92" customHeight="1">
      <c r="A122" s="12"/>
      <c r="B122" s="234"/>
      <c r="C122" s="235"/>
      <c r="D122" s="236" t="s">
        <v>75</v>
      </c>
      <c r="E122" s="237" t="s">
        <v>162</v>
      </c>
      <c r="F122" s="237" t="s">
        <v>163</v>
      </c>
      <c r="G122" s="235"/>
      <c r="H122" s="235"/>
      <c r="I122" s="238"/>
      <c r="J122" s="221">
        <f>BK122</f>
        <v>0</v>
      </c>
      <c r="K122" s="235"/>
      <c r="L122" s="239"/>
      <c r="M122" s="240"/>
      <c r="N122" s="241"/>
      <c r="O122" s="241"/>
      <c r="P122" s="242">
        <f>P123+P129+P138</f>
        <v>0</v>
      </c>
      <c r="Q122" s="241"/>
      <c r="R122" s="242">
        <f>R123+R129+R138</f>
        <v>104.31343569999999</v>
      </c>
      <c r="S122" s="241"/>
      <c r="T122" s="243">
        <f>T123+T129+T138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44" t="s">
        <v>84</v>
      </c>
      <c r="AT122" s="245" t="s">
        <v>75</v>
      </c>
      <c r="AU122" s="245" t="s">
        <v>76</v>
      </c>
      <c r="AY122" s="244" t="s">
        <v>164</v>
      </c>
      <c r="BK122" s="246">
        <f>BK123+BK129+BK138</f>
        <v>0</v>
      </c>
    </row>
    <row r="123" s="12" customFormat="1" ht="22.8" customHeight="1">
      <c r="A123" s="12"/>
      <c r="B123" s="234"/>
      <c r="C123" s="235"/>
      <c r="D123" s="236" t="s">
        <v>75</v>
      </c>
      <c r="E123" s="247" t="s">
        <v>84</v>
      </c>
      <c r="F123" s="247" t="s">
        <v>165</v>
      </c>
      <c r="G123" s="235"/>
      <c r="H123" s="235"/>
      <c r="I123" s="238"/>
      <c r="J123" s="248">
        <f>BK123</f>
        <v>0</v>
      </c>
      <c r="K123" s="235"/>
      <c r="L123" s="239"/>
      <c r="M123" s="240"/>
      <c r="N123" s="241"/>
      <c r="O123" s="241"/>
      <c r="P123" s="242">
        <f>SUM(P124:P128)</f>
        <v>0</v>
      </c>
      <c r="Q123" s="241"/>
      <c r="R123" s="242">
        <f>SUM(R124:R128)</f>
        <v>0</v>
      </c>
      <c r="S123" s="241"/>
      <c r="T123" s="243">
        <f>SUM(T124:T128)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44" t="s">
        <v>84</v>
      </c>
      <c r="AT123" s="245" t="s">
        <v>75</v>
      </c>
      <c r="AU123" s="245" t="s">
        <v>84</v>
      </c>
      <c r="AY123" s="244" t="s">
        <v>164</v>
      </c>
      <c r="BK123" s="246">
        <f>SUM(BK124:BK128)</f>
        <v>0</v>
      </c>
    </row>
    <row r="124" s="2" customFormat="1" ht="14.4" customHeight="1">
      <c r="A124" s="37"/>
      <c r="B124" s="38"/>
      <c r="C124" s="249" t="s">
        <v>84</v>
      </c>
      <c r="D124" s="249" t="s">
        <v>166</v>
      </c>
      <c r="E124" s="250" t="s">
        <v>323</v>
      </c>
      <c r="F124" s="251" t="s">
        <v>324</v>
      </c>
      <c r="G124" s="252" t="s">
        <v>169</v>
      </c>
      <c r="H124" s="253">
        <v>28.670000000000002</v>
      </c>
      <c r="I124" s="254"/>
      <c r="J124" s="253">
        <f>ROUND(I124*H124,2)</f>
        <v>0</v>
      </c>
      <c r="K124" s="255"/>
      <c r="L124" s="40"/>
      <c r="M124" s="256" t="s">
        <v>1</v>
      </c>
      <c r="N124" s="257" t="s">
        <v>42</v>
      </c>
      <c r="O124" s="96"/>
      <c r="P124" s="258">
        <f>O124*H124</f>
        <v>0</v>
      </c>
      <c r="Q124" s="258">
        <v>0</v>
      </c>
      <c r="R124" s="258">
        <f>Q124*H124</f>
        <v>0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170</v>
      </c>
      <c r="AT124" s="260" t="s">
        <v>166</v>
      </c>
      <c r="AU124" s="260" t="s">
        <v>95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170</v>
      </c>
      <c r="BM124" s="260" t="s">
        <v>325</v>
      </c>
    </row>
    <row r="125" s="2" customFormat="1" ht="34.8" customHeight="1">
      <c r="A125" s="37"/>
      <c r="B125" s="38"/>
      <c r="C125" s="249" t="s">
        <v>95</v>
      </c>
      <c r="D125" s="249" t="s">
        <v>166</v>
      </c>
      <c r="E125" s="250" t="s">
        <v>326</v>
      </c>
      <c r="F125" s="251" t="s">
        <v>327</v>
      </c>
      <c r="G125" s="252" t="s">
        <v>169</v>
      </c>
      <c r="H125" s="253">
        <v>8.5999999999999996</v>
      </c>
      <c r="I125" s="254"/>
      <c r="J125" s="253">
        <f>ROUND(I125*H125,2)</f>
        <v>0</v>
      </c>
      <c r="K125" s="255"/>
      <c r="L125" s="40"/>
      <c r="M125" s="256" t="s">
        <v>1</v>
      </c>
      <c r="N125" s="257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170</v>
      </c>
      <c r="AT125" s="260" t="s">
        <v>166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328</v>
      </c>
    </row>
    <row r="126" s="2" customFormat="1" ht="30" customHeight="1">
      <c r="A126" s="37"/>
      <c r="B126" s="38"/>
      <c r="C126" s="249" t="s">
        <v>176</v>
      </c>
      <c r="D126" s="249" t="s">
        <v>166</v>
      </c>
      <c r="E126" s="250" t="s">
        <v>329</v>
      </c>
      <c r="F126" s="251" t="s">
        <v>330</v>
      </c>
      <c r="G126" s="252" t="s">
        <v>169</v>
      </c>
      <c r="H126" s="253">
        <v>28.670000000000002</v>
      </c>
      <c r="I126" s="254"/>
      <c r="J126" s="253">
        <f>ROUND(I126*H126,2)</f>
        <v>0</v>
      </c>
      <c r="K126" s="255"/>
      <c r="L126" s="40"/>
      <c r="M126" s="256" t="s">
        <v>1</v>
      </c>
      <c r="N126" s="257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170</v>
      </c>
      <c r="AT126" s="260" t="s">
        <v>166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331</v>
      </c>
    </row>
    <row r="127" s="2" customFormat="1" ht="14.4" customHeight="1">
      <c r="A127" s="37"/>
      <c r="B127" s="38"/>
      <c r="C127" s="249" t="s">
        <v>170</v>
      </c>
      <c r="D127" s="249" t="s">
        <v>166</v>
      </c>
      <c r="E127" s="250" t="s">
        <v>332</v>
      </c>
      <c r="F127" s="251" t="s">
        <v>333</v>
      </c>
      <c r="G127" s="252" t="s">
        <v>169</v>
      </c>
      <c r="H127" s="253">
        <v>28.670000000000002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334</v>
      </c>
    </row>
    <row r="128" s="2" customFormat="1" ht="22.2" customHeight="1">
      <c r="A128" s="37"/>
      <c r="B128" s="38"/>
      <c r="C128" s="249" t="s">
        <v>184</v>
      </c>
      <c r="D128" s="249" t="s">
        <v>166</v>
      </c>
      <c r="E128" s="250" t="s">
        <v>194</v>
      </c>
      <c r="F128" s="251" t="s">
        <v>195</v>
      </c>
      <c r="G128" s="252" t="s">
        <v>174</v>
      </c>
      <c r="H128" s="253">
        <v>48.740000000000002</v>
      </c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335</v>
      </c>
    </row>
    <row r="129" s="12" customFormat="1" ht="22.8" customHeight="1">
      <c r="A129" s="12"/>
      <c r="B129" s="234"/>
      <c r="C129" s="235"/>
      <c r="D129" s="236" t="s">
        <v>75</v>
      </c>
      <c r="E129" s="247" t="s">
        <v>95</v>
      </c>
      <c r="F129" s="247" t="s">
        <v>336</v>
      </c>
      <c r="G129" s="235"/>
      <c r="H129" s="235"/>
      <c r="I129" s="238"/>
      <c r="J129" s="248">
        <f>BK129</f>
        <v>0</v>
      </c>
      <c r="K129" s="235"/>
      <c r="L129" s="239"/>
      <c r="M129" s="240"/>
      <c r="N129" s="241"/>
      <c r="O129" s="241"/>
      <c r="P129" s="242">
        <f>SUM(P130:P137)</f>
        <v>0</v>
      </c>
      <c r="Q129" s="241"/>
      <c r="R129" s="242">
        <f>SUM(R130:R137)</f>
        <v>104.31343569999999</v>
      </c>
      <c r="S129" s="241"/>
      <c r="T129" s="243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44" t="s">
        <v>84</v>
      </c>
      <c r="AT129" s="245" t="s">
        <v>75</v>
      </c>
      <c r="AU129" s="245" t="s">
        <v>84</v>
      </c>
      <c r="AY129" s="244" t="s">
        <v>164</v>
      </c>
      <c r="BK129" s="246">
        <f>SUM(BK130:BK137)</f>
        <v>0</v>
      </c>
    </row>
    <row r="130" s="2" customFormat="1" ht="30" customHeight="1">
      <c r="A130" s="37"/>
      <c r="B130" s="38"/>
      <c r="C130" s="249" t="s">
        <v>180</v>
      </c>
      <c r="D130" s="249" t="s">
        <v>166</v>
      </c>
      <c r="E130" s="250" t="s">
        <v>337</v>
      </c>
      <c r="F130" s="251" t="s">
        <v>338</v>
      </c>
      <c r="G130" s="252" t="s">
        <v>179</v>
      </c>
      <c r="H130" s="253">
        <v>40.960000000000001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339</v>
      </c>
    </row>
    <row r="131" s="2" customFormat="1" ht="22.2" customHeight="1">
      <c r="A131" s="37"/>
      <c r="B131" s="38"/>
      <c r="C131" s="249" t="s">
        <v>190</v>
      </c>
      <c r="D131" s="249" t="s">
        <v>166</v>
      </c>
      <c r="E131" s="250" t="s">
        <v>340</v>
      </c>
      <c r="F131" s="251" t="s">
        <v>341</v>
      </c>
      <c r="G131" s="252" t="s">
        <v>169</v>
      </c>
      <c r="H131" s="253">
        <v>8.1899999999999995</v>
      </c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2.0699999999999998</v>
      </c>
      <c r="R131" s="258">
        <f>Q131*H131</f>
        <v>16.953299999999999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342</v>
      </c>
    </row>
    <row r="132" s="2" customFormat="1" ht="22.2" customHeight="1">
      <c r="A132" s="37"/>
      <c r="B132" s="38"/>
      <c r="C132" s="249" t="s">
        <v>175</v>
      </c>
      <c r="D132" s="249" t="s">
        <v>166</v>
      </c>
      <c r="E132" s="250" t="s">
        <v>343</v>
      </c>
      <c r="F132" s="251" t="s">
        <v>344</v>
      </c>
      <c r="G132" s="252" t="s">
        <v>169</v>
      </c>
      <c r="H132" s="253">
        <v>31.539999999999999</v>
      </c>
      <c r="I132" s="254"/>
      <c r="J132" s="253">
        <f>ROUND(I132*H132,2)</f>
        <v>0</v>
      </c>
      <c r="K132" s="255"/>
      <c r="L132" s="40"/>
      <c r="M132" s="256" t="s">
        <v>1</v>
      </c>
      <c r="N132" s="257" t="s">
        <v>42</v>
      </c>
      <c r="O132" s="96"/>
      <c r="P132" s="258">
        <f>O132*H132</f>
        <v>0</v>
      </c>
      <c r="Q132" s="258">
        <v>2.2151299999999998</v>
      </c>
      <c r="R132" s="258">
        <f>Q132*H132</f>
        <v>69.86520019999999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170</v>
      </c>
      <c r="AT132" s="260" t="s">
        <v>166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345</v>
      </c>
    </row>
    <row r="133" s="2" customFormat="1" ht="14.4" customHeight="1">
      <c r="A133" s="37"/>
      <c r="B133" s="38"/>
      <c r="C133" s="249" t="s">
        <v>197</v>
      </c>
      <c r="D133" s="249" t="s">
        <v>166</v>
      </c>
      <c r="E133" s="250" t="s">
        <v>346</v>
      </c>
      <c r="F133" s="251" t="s">
        <v>347</v>
      </c>
      <c r="G133" s="252" t="s">
        <v>174</v>
      </c>
      <c r="H133" s="253">
        <v>1.8899999999999999</v>
      </c>
      <c r="I133" s="254"/>
      <c r="J133" s="253">
        <f>ROUND(I133*H133,2)</f>
        <v>0</v>
      </c>
      <c r="K133" s="255"/>
      <c r="L133" s="40"/>
      <c r="M133" s="256" t="s">
        <v>1</v>
      </c>
      <c r="N133" s="257" t="s">
        <v>42</v>
      </c>
      <c r="O133" s="96"/>
      <c r="P133" s="258">
        <f>O133*H133</f>
        <v>0</v>
      </c>
      <c r="Q133" s="258">
        <v>1.01895</v>
      </c>
      <c r="R133" s="258">
        <f>Q133*H133</f>
        <v>1.9258154999999999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170</v>
      </c>
      <c r="AT133" s="260" t="s">
        <v>166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348</v>
      </c>
    </row>
    <row r="134" s="2" customFormat="1" ht="22.2" customHeight="1">
      <c r="A134" s="37"/>
      <c r="B134" s="38"/>
      <c r="C134" s="249" t="s">
        <v>121</v>
      </c>
      <c r="D134" s="249" t="s">
        <v>166</v>
      </c>
      <c r="E134" s="250" t="s">
        <v>349</v>
      </c>
      <c r="F134" s="251" t="s">
        <v>350</v>
      </c>
      <c r="G134" s="252" t="s">
        <v>183</v>
      </c>
      <c r="H134" s="253">
        <v>134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0.095180000000000001</v>
      </c>
      <c r="R134" s="258">
        <f>Q134*H134</f>
        <v>12.75412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351</v>
      </c>
    </row>
    <row r="135" s="2" customFormat="1" ht="14.4" customHeight="1">
      <c r="A135" s="37"/>
      <c r="B135" s="38"/>
      <c r="C135" s="261" t="s">
        <v>124</v>
      </c>
      <c r="D135" s="261" t="s">
        <v>171</v>
      </c>
      <c r="E135" s="262" t="s">
        <v>352</v>
      </c>
      <c r="F135" s="263" t="s">
        <v>353</v>
      </c>
      <c r="G135" s="264" t="s">
        <v>183</v>
      </c>
      <c r="H135" s="265">
        <v>109</v>
      </c>
      <c r="I135" s="266"/>
      <c r="J135" s="265">
        <f>ROUND(I135*H135,2)</f>
        <v>0</v>
      </c>
      <c r="K135" s="267"/>
      <c r="L135" s="268"/>
      <c r="M135" s="269" t="s">
        <v>1</v>
      </c>
      <c r="N135" s="270" t="s">
        <v>42</v>
      </c>
      <c r="O135" s="96"/>
      <c r="P135" s="258">
        <f>O135*H135</f>
        <v>0</v>
      </c>
      <c r="Q135" s="258">
        <v>0.020500000000000001</v>
      </c>
      <c r="R135" s="258">
        <f>Q135*H135</f>
        <v>2.2345000000000002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175</v>
      </c>
      <c r="AT135" s="260" t="s">
        <v>171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170</v>
      </c>
      <c r="BM135" s="260" t="s">
        <v>354</v>
      </c>
    </row>
    <row r="136" s="2" customFormat="1" ht="14.4" customHeight="1">
      <c r="A136" s="37"/>
      <c r="B136" s="38"/>
      <c r="C136" s="261" t="s">
        <v>189</v>
      </c>
      <c r="D136" s="261" t="s">
        <v>171</v>
      </c>
      <c r="E136" s="262" t="s">
        <v>355</v>
      </c>
      <c r="F136" s="263" t="s">
        <v>356</v>
      </c>
      <c r="G136" s="264" t="s">
        <v>183</v>
      </c>
      <c r="H136" s="265">
        <v>16</v>
      </c>
      <c r="I136" s="266"/>
      <c r="J136" s="265">
        <f>ROUND(I136*H136,2)</f>
        <v>0</v>
      </c>
      <c r="K136" s="267"/>
      <c r="L136" s="268"/>
      <c r="M136" s="269" t="s">
        <v>1</v>
      </c>
      <c r="N136" s="270" t="s">
        <v>42</v>
      </c>
      <c r="O136" s="96"/>
      <c r="P136" s="258">
        <f>O136*H136</f>
        <v>0</v>
      </c>
      <c r="Q136" s="258">
        <v>0.022499999999999999</v>
      </c>
      <c r="R136" s="258">
        <f>Q136*H136</f>
        <v>0.35999999999999999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175</v>
      </c>
      <c r="AT136" s="260" t="s">
        <v>171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170</v>
      </c>
      <c r="BM136" s="260" t="s">
        <v>357</v>
      </c>
    </row>
    <row r="137" s="2" customFormat="1" ht="14.4" customHeight="1">
      <c r="A137" s="37"/>
      <c r="B137" s="38"/>
      <c r="C137" s="261" t="s">
        <v>211</v>
      </c>
      <c r="D137" s="261" t="s">
        <v>171</v>
      </c>
      <c r="E137" s="262" t="s">
        <v>358</v>
      </c>
      <c r="F137" s="263" t="s">
        <v>359</v>
      </c>
      <c r="G137" s="264" t="s">
        <v>183</v>
      </c>
      <c r="H137" s="265">
        <v>9</v>
      </c>
      <c r="I137" s="266"/>
      <c r="J137" s="265">
        <f>ROUND(I137*H137,2)</f>
        <v>0</v>
      </c>
      <c r="K137" s="267"/>
      <c r="L137" s="268"/>
      <c r="M137" s="269" t="s">
        <v>1</v>
      </c>
      <c r="N137" s="270" t="s">
        <v>42</v>
      </c>
      <c r="O137" s="96"/>
      <c r="P137" s="258">
        <f>O137*H137</f>
        <v>0</v>
      </c>
      <c r="Q137" s="258">
        <v>0.024500000000000001</v>
      </c>
      <c r="R137" s="258">
        <f>Q137*H137</f>
        <v>0.2205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175</v>
      </c>
      <c r="AT137" s="260" t="s">
        <v>171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170</v>
      </c>
      <c r="BM137" s="260" t="s">
        <v>360</v>
      </c>
    </row>
    <row r="138" s="12" customFormat="1" ht="22.8" customHeight="1">
      <c r="A138" s="12"/>
      <c r="B138" s="234"/>
      <c r="C138" s="235"/>
      <c r="D138" s="236" t="s">
        <v>75</v>
      </c>
      <c r="E138" s="247" t="s">
        <v>361</v>
      </c>
      <c r="F138" s="247" t="s">
        <v>362</v>
      </c>
      <c r="G138" s="235"/>
      <c r="H138" s="235"/>
      <c r="I138" s="238"/>
      <c r="J138" s="248">
        <f>BK138</f>
        <v>0</v>
      </c>
      <c r="K138" s="235"/>
      <c r="L138" s="239"/>
      <c r="M138" s="240"/>
      <c r="N138" s="241"/>
      <c r="O138" s="241"/>
      <c r="P138" s="242">
        <f>P139</f>
        <v>0</v>
      </c>
      <c r="Q138" s="241"/>
      <c r="R138" s="242">
        <f>R139</f>
        <v>0</v>
      </c>
      <c r="S138" s="241"/>
      <c r="T138" s="243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44" t="s">
        <v>84</v>
      </c>
      <c r="AT138" s="245" t="s">
        <v>75</v>
      </c>
      <c r="AU138" s="245" t="s">
        <v>84</v>
      </c>
      <c r="AY138" s="244" t="s">
        <v>164</v>
      </c>
      <c r="BK138" s="246">
        <f>BK139</f>
        <v>0</v>
      </c>
    </row>
    <row r="139" s="2" customFormat="1" ht="30" customHeight="1">
      <c r="A139" s="37"/>
      <c r="B139" s="38"/>
      <c r="C139" s="249" t="s">
        <v>193</v>
      </c>
      <c r="D139" s="249" t="s">
        <v>166</v>
      </c>
      <c r="E139" s="250" t="s">
        <v>363</v>
      </c>
      <c r="F139" s="251" t="s">
        <v>364</v>
      </c>
      <c r="G139" s="252" t="s">
        <v>174</v>
      </c>
      <c r="H139" s="253">
        <v>104.31</v>
      </c>
      <c r="I139" s="254"/>
      <c r="J139" s="253">
        <f>ROUND(I139*H139,2)</f>
        <v>0</v>
      </c>
      <c r="K139" s="255"/>
      <c r="L139" s="40"/>
      <c r="M139" s="256" t="s">
        <v>1</v>
      </c>
      <c r="N139" s="257" t="s">
        <v>42</v>
      </c>
      <c r="O139" s="96"/>
      <c r="P139" s="258">
        <f>O139*H139</f>
        <v>0</v>
      </c>
      <c r="Q139" s="258">
        <v>0</v>
      </c>
      <c r="R139" s="258">
        <f>Q139*H139</f>
        <v>0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170</v>
      </c>
      <c r="AT139" s="260" t="s">
        <v>166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170</v>
      </c>
      <c r="BM139" s="260" t="s">
        <v>365</v>
      </c>
    </row>
    <row r="140" s="2" customFormat="1" ht="49.92" customHeight="1">
      <c r="A140" s="37"/>
      <c r="B140" s="38"/>
      <c r="C140" s="39"/>
      <c r="D140" s="39"/>
      <c r="E140" s="237" t="s">
        <v>317</v>
      </c>
      <c r="F140" s="237" t="s">
        <v>318</v>
      </c>
      <c r="G140" s="39"/>
      <c r="H140" s="39"/>
      <c r="I140" s="39"/>
      <c r="J140" s="221">
        <f>BK140</f>
        <v>0</v>
      </c>
      <c r="K140" s="39"/>
      <c r="L140" s="40"/>
      <c r="M140" s="271"/>
      <c r="N140" s="272"/>
      <c r="O140" s="96"/>
      <c r="P140" s="96"/>
      <c r="Q140" s="96"/>
      <c r="R140" s="96"/>
      <c r="S140" s="96"/>
      <c r="T140" s="9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4" t="s">
        <v>75</v>
      </c>
      <c r="AU140" s="14" t="s">
        <v>76</v>
      </c>
      <c r="AY140" s="14" t="s">
        <v>319</v>
      </c>
      <c r="BK140" s="156">
        <f>SUM(BK141:BK145)</f>
        <v>0</v>
      </c>
    </row>
    <row r="141" s="2" customFormat="1" ht="16.32" customHeight="1">
      <c r="A141" s="37"/>
      <c r="B141" s="38"/>
      <c r="C141" s="273" t="s">
        <v>1</v>
      </c>
      <c r="D141" s="273" t="s">
        <v>166</v>
      </c>
      <c r="E141" s="274" t="s">
        <v>1</v>
      </c>
      <c r="F141" s="275" t="s">
        <v>1</v>
      </c>
      <c r="G141" s="276" t="s">
        <v>1</v>
      </c>
      <c r="H141" s="277"/>
      <c r="I141" s="277"/>
      <c r="J141" s="278">
        <f>BK141</f>
        <v>0</v>
      </c>
      <c r="K141" s="255"/>
      <c r="L141" s="40"/>
      <c r="M141" s="279" t="s">
        <v>1</v>
      </c>
      <c r="N141" s="280" t="s">
        <v>42</v>
      </c>
      <c r="O141" s="96"/>
      <c r="P141" s="96"/>
      <c r="Q141" s="96"/>
      <c r="R141" s="96"/>
      <c r="S141" s="96"/>
      <c r="T141" s="9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4" t="s">
        <v>319</v>
      </c>
      <c r="AU141" s="14" t="s">
        <v>84</v>
      </c>
      <c r="AY141" s="14" t="s">
        <v>319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I141*H141</f>
        <v>0</v>
      </c>
    </row>
    <row r="142" s="2" customFormat="1" ht="16.32" customHeight="1">
      <c r="A142" s="37"/>
      <c r="B142" s="38"/>
      <c r="C142" s="273" t="s">
        <v>1</v>
      </c>
      <c r="D142" s="273" t="s">
        <v>166</v>
      </c>
      <c r="E142" s="274" t="s">
        <v>1</v>
      </c>
      <c r="F142" s="275" t="s">
        <v>1</v>
      </c>
      <c r="G142" s="276" t="s">
        <v>1</v>
      </c>
      <c r="H142" s="277"/>
      <c r="I142" s="277"/>
      <c r="J142" s="278">
        <f>BK142</f>
        <v>0</v>
      </c>
      <c r="K142" s="255"/>
      <c r="L142" s="40"/>
      <c r="M142" s="279" t="s">
        <v>1</v>
      </c>
      <c r="N142" s="280" t="s">
        <v>42</v>
      </c>
      <c r="O142" s="96"/>
      <c r="P142" s="96"/>
      <c r="Q142" s="96"/>
      <c r="R142" s="96"/>
      <c r="S142" s="96"/>
      <c r="T142" s="9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4" t="s">
        <v>319</v>
      </c>
      <c r="AU142" s="14" t="s">
        <v>84</v>
      </c>
      <c r="AY142" s="14" t="s">
        <v>319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I142*H142</f>
        <v>0</v>
      </c>
    </row>
    <row r="143" s="2" customFormat="1" ht="16.32" customHeight="1">
      <c r="A143" s="37"/>
      <c r="B143" s="38"/>
      <c r="C143" s="273" t="s">
        <v>1</v>
      </c>
      <c r="D143" s="273" t="s">
        <v>166</v>
      </c>
      <c r="E143" s="274" t="s">
        <v>1</v>
      </c>
      <c r="F143" s="275" t="s">
        <v>1</v>
      </c>
      <c r="G143" s="276" t="s">
        <v>1</v>
      </c>
      <c r="H143" s="277"/>
      <c r="I143" s="277"/>
      <c r="J143" s="278">
        <f>BK143</f>
        <v>0</v>
      </c>
      <c r="K143" s="255"/>
      <c r="L143" s="40"/>
      <c r="M143" s="279" t="s">
        <v>1</v>
      </c>
      <c r="N143" s="280" t="s">
        <v>42</v>
      </c>
      <c r="O143" s="96"/>
      <c r="P143" s="96"/>
      <c r="Q143" s="96"/>
      <c r="R143" s="96"/>
      <c r="S143" s="96"/>
      <c r="T143" s="9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4" t="s">
        <v>319</v>
      </c>
      <c r="AU143" s="14" t="s">
        <v>84</v>
      </c>
      <c r="AY143" s="14" t="s">
        <v>319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I143*H143</f>
        <v>0</v>
      </c>
    </row>
    <row r="144" s="2" customFormat="1" ht="16.32" customHeight="1">
      <c r="A144" s="37"/>
      <c r="B144" s="38"/>
      <c r="C144" s="273" t="s">
        <v>1</v>
      </c>
      <c r="D144" s="273" t="s">
        <v>166</v>
      </c>
      <c r="E144" s="274" t="s">
        <v>1</v>
      </c>
      <c r="F144" s="275" t="s">
        <v>1</v>
      </c>
      <c r="G144" s="276" t="s">
        <v>1</v>
      </c>
      <c r="H144" s="277"/>
      <c r="I144" s="277"/>
      <c r="J144" s="278">
        <f>BK144</f>
        <v>0</v>
      </c>
      <c r="K144" s="255"/>
      <c r="L144" s="40"/>
      <c r="M144" s="279" t="s">
        <v>1</v>
      </c>
      <c r="N144" s="280" t="s">
        <v>42</v>
      </c>
      <c r="O144" s="96"/>
      <c r="P144" s="96"/>
      <c r="Q144" s="96"/>
      <c r="R144" s="96"/>
      <c r="S144" s="96"/>
      <c r="T144" s="9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4" t="s">
        <v>319</v>
      </c>
      <c r="AU144" s="14" t="s">
        <v>84</v>
      </c>
      <c r="AY144" s="14" t="s">
        <v>319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I144*H144</f>
        <v>0</v>
      </c>
    </row>
    <row r="145" s="2" customFormat="1" ht="16.32" customHeight="1">
      <c r="A145" s="37"/>
      <c r="B145" s="38"/>
      <c r="C145" s="273" t="s">
        <v>1</v>
      </c>
      <c r="D145" s="273" t="s">
        <v>166</v>
      </c>
      <c r="E145" s="274" t="s">
        <v>1</v>
      </c>
      <c r="F145" s="275" t="s">
        <v>1</v>
      </c>
      <c r="G145" s="276" t="s">
        <v>1</v>
      </c>
      <c r="H145" s="277"/>
      <c r="I145" s="277"/>
      <c r="J145" s="278">
        <f>BK145</f>
        <v>0</v>
      </c>
      <c r="K145" s="255"/>
      <c r="L145" s="40"/>
      <c r="M145" s="279" t="s">
        <v>1</v>
      </c>
      <c r="N145" s="280" t="s">
        <v>42</v>
      </c>
      <c r="O145" s="281"/>
      <c r="P145" s="281"/>
      <c r="Q145" s="281"/>
      <c r="R145" s="281"/>
      <c r="S145" s="281"/>
      <c r="T145" s="282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4" t="s">
        <v>319</v>
      </c>
      <c r="AU145" s="14" t="s">
        <v>84</v>
      </c>
      <c r="AY145" s="14" t="s">
        <v>319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I145*H145</f>
        <v>0</v>
      </c>
    </row>
    <row r="146" s="2" customFormat="1" ht="6.96" customHeight="1">
      <c r="A146" s="37"/>
      <c r="B146" s="71"/>
      <c r="C146" s="72"/>
      <c r="D146" s="72"/>
      <c r="E146" s="72"/>
      <c r="F146" s="72"/>
      <c r="G146" s="72"/>
      <c r="H146" s="72"/>
      <c r="I146" s="72"/>
      <c r="J146" s="72"/>
      <c r="K146" s="72"/>
      <c r="L146" s="40"/>
      <c r="M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</sheetData>
  <sheetProtection sheet="1" autoFilter="0" formatColumns="0" formatRows="0" objects="1" scenarios="1" spinCount="100000" saltValue="f+WssYGwXyvxiHOrv9EmEQ98zoJga/tefLaI/CDUzlDlwhmA2xphqU2MsxHzveYBVXNNSficJTFe2Rsz6JngKw==" hashValue="6GYYtGusV7VY5nICQtjXXfv/HujbrylTVSOYOs9AZHJdYEO+rYFsz5u6aE3wnP6KMf3A1LIb+/ocosU/BOnOYQ==" algorithmName="SHA-512" password="CC35"/>
  <autoFilter ref="C120:K14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dataValidations count="2">
    <dataValidation type="list" allowBlank="1" showInputMessage="1" showErrorMessage="1" error="Povolené sú hodnoty K, M." sqref="D141:D146">
      <formula1>"K, M"</formula1>
    </dataValidation>
    <dataValidation type="list" allowBlank="1" showInputMessage="1" showErrorMessage="1" error="Povolené sú hodnoty základná, znížená, nulová." sqref="N141:N14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1" customFormat="1" ht="12" customHeight="1">
      <c r="B8" s="17"/>
      <c r="D8" s="168" t="s">
        <v>137</v>
      </c>
      <c r="L8" s="17"/>
    </row>
    <row r="9" s="2" customFormat="1" ht="14.4" customHeight="1">
      <c r="A9" s="37"/>
      <c r="B9" s="40"/>
      <c r="C9" s="37"/>
      <c r="D9" s="37"/>
      <c r="E9" s="169" t="s">
        <v>366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68" t="s">
        <v>367</v>
      </c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5.6" customHeight="1">
      <c r="A11" s="37"/>
      <c r="B11" s="40"/>
      <c r="C11" s="37"/>
      <c r="D11" s="37"/>
      <c r="E11" s="170" t="s">
        <v>368</v>
      </c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0"/>
      <c r="C12" s="37"/>
      <c r="D12" s="37"/>
      <c r="E12" s="37"/>
      <c r="F12" s="37"/>
      <c r="G12" s="37"/>
      <c r="H12" s="37"/>
      <c r="I12" s="37"/>
      <c r="J12" s="37"/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0"/>
      <c r="C13" s="37"/>
      <c r="D13" s="168" t="s">
        <v>16</v>
      </c>
      <c r="E13" s="37"/>
      <c r="F13" s="146" t="s">
        <v>1</v>
      </c>
      <c r="G13" s="37"/>
      <c r="H13" s="37"/>
      <c r="I13" s="168" t="s">
        <v>17</v>
      </c>
      <c r="J13" s="146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18</v>
      </c>
      <c r="E14" s="37"/>
      <c r="F14" s="146" t="s">
        <v>19</v>
      </c>
      <c r="G14" s="37"/>
      <c r="H14" s="37"/>
      <c r="I14" s="168" t="s">
        <v>20</v>
      </c>
      <c r="J14" s="171" t="str">
        <f>'Rekapitulácia stavby'!AN8</f>
        <v>14. 8. 2022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0"/>
      <c r="C15" s="37"/>
      <c r="D15" s="37"/>
      <c r="E15" s="37"/>
      <c r="F15" s="37"/>
      <c r="G15" s="37"/>
      <c r="H15" s="37"/>
      <c r="I15" s="37"/>
      <c r="J15" s="37"/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0"/>
      <c r="C16" s="37"/>
      <c r="D16" s="168" t="s">
        <v>22</v>
      </c>
      <c r="E16" s="37"/>
      <c r="F16" s="37"/>
      <c r="G16" s="37"/>
      <c r="H16" s="37"/>
      <c r="I16" s="168" t="s">
        <v>23</v>
      </c>
      <c r="J16" s="146" t="s">
        <v>1</v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0"/>
      <c r="C17" s="37"/>
      <c r="D17" s="37"/>
      <c r="E17" s="146" t="s">
        <v>24</v>
      </c>
      <c r="F17" s="37"/>
      <c r="G17" s="37"/>
      <c r="H17" s="37"/>
      <c r="I17" s="168" t="s">
        <v>25</v>
      </c>
      <c r="J17" s="146" t="s">
        <v>1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0"/>
      <c r="C18" s="37"/>
      <c r="D18" s="37"/>
      <c r="E18" s="37"/>
      <c r="F18" s="37"/>
      <c r="G18" s="37"/>
      <c r="H18" s="37"/>
      <c r="I18" s="37"/>
      <c r="J18" s="37"/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0"/>
      <c r="C19" s="37"/>
      <c r="D19" s="168" t="s">
        <v>26</v>
      </c>
      <c r="E19" s="37"/>
      <c r="F19" s="37"/>
      <c r="G19" s="37"/>
      <c r="H19" s="37"/>
      <c r="I19" s="168" t="s">
        <v>23</v>
      </c>
      <c r="J19" s="30" t="str">
        <f>'Rekapitulácia stavby'!AN13</f>
        <v>Vyplň údaj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0"/>
      <c r="C20" s="37"/>
      <c r="D20" s="37"/>
      <c r="E20" s="30" t="str">
        <f>'Rekapitulácia stavby'!E14</f>
        <v>Vyplň údaj</v>
      </c>
      <c r="F20" s="146"/>
      <c r="G20" s="146"/>
      <c r="H20" s="146"/>
      <c r="I20" s="168" t="s">
        <v>25</v>
      </c>
      <c r="J20" s="30" t="str">
        <f>'Rekapitulácia stavby'!AN14</f>
        <v>Vyplň údaj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0"/>
      <c r="C21" s="37"/>
      <c r="D21" s="37"/>
      <c r="E21" s="37"/>
      <c r="F21" s="37"/>
      <c r="G21" s="37"/>
      <c r="H21" s="37"/>
      <c r="I21" s="37"/>
      <c r="J21" s="37"/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0"/>
      <c r="C22" s="37"/>
      <c r="D22" s="168" t="s">
        <v>28</v>
      </c>
      <c r="E22" s="37"/>
      <c r="F22" s="37"/>
      <c r="G22" s="37"/>
      <c r="H22" s="37"/>
      <c r="I22" s="168" t="s">
        <v>23</v>
      </c>
      <c r="J22" s="146" t="s">
        <v>1</v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0"/>
      <c r="C23" s="37"/>
      <c r="D23" s="37"/>
      <c r="E23" s="146" t="s">
        <v>30</v>
      </c>
      <c r="F23" s="37"/>
      <c r="G23" s="37"/>
      <c r="H23" s="37"/>
      <c r="I23" s="168" t="s">
        <v>25</v>
      </c>
      <c r="J23" s="146" t="s">
        <v>1</v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0"/>
      <c r="C24" s="37"/>
      <c r="D24" s="37"/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0"/>
      <c r="C25" s="37"/>
      <c r="D25" s="168" t="s">
        <v>31</v>
      </c>
      <c r="E25" s="37"/>
      <c r="F25" s="37"/>
      <c r="G25" s="37"/>
      <c r="H25" s="37"/>
      <c r="I25" s="168" t="s">
        <v>23</v>
      </c>
      <c r="J25" s="146" t="str">
        <f>IF('Rekapitulácia stavby'!AN19="","",'Rekapitulácia stavby'!AN19)</f>
        <v/>
      </c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0"/>
      <c r="C26" s="37"/>
      <c r="D26" s="37"/>
      <c r="E26" s="146" t="str">
        <f>IF('Rekapitulácia stavby'!E20="","",'Rekapitulácia stavby'!E20)</f>
        <v xml:space="preserve"> </v>
      </c>
      <c r="F26" s="37"/>
      <c r="G26" s="37"/>
      <c r="H26" s="37"/>
      <c r="I26" s="168" t="s">
        <v>25</v>
      </c>
      <c r="J26" s="146" t="str">
        <f>IF('Rekapitulácia stavby'!AN20="","",'Rekapitulácia stavby'!AN20)</f>
        <v/>
      </c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37"/>
      <c r="E27" s="37"/>
      <c r="F27" s="37"/>
      <c r="G27" s="37"/>
      <c r="H27" s="37"/>
      <c r="I27" s="37"/>
      <c r="J27" s="37"/>
      <c r="K27" s="37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0"/>
      <c r="C28" s="37"/>
      <c r="D28" s="168" t="s">
        <v>33</v>
      </c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4.4" customHeight="1">
      <c r="A29" s="172"/>
      <c r="B29" s="173"/>
      <c r="C29" s="172"/>
      <c r="D29" s="172"/>
      <c r="E29" s="174" t="s">
        <v>1</v>
      </c>
      <c r="F29" s="174"/>
      <c r="G29" s="174"/>
      <c r="H29" s="174"/>
      <c r="I29" s="172"/>
      <c r="J29" s="172"/>
      <c r="K29" s="172"/>
      <c r="L29" s="175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</row>
    <row r="30" s="2" customFormat="1" ht="6.96" customHeight="1">
      <c r="A30" s="37"/>
      <c r="B30" s="40"/>
      <c r="C30" s="37"/>
      <c r="D30" s="37"/>
      <c r="E30" s="37"/>
      <c r="F30" s="37"/>
      <c r="G30" s="37"/>
      <c r="H30" s="37"/>
      <c r="I30" s="37"/>
      <c r="J30" s="37"/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7" t="s">
        <v>36</v>
      </c>
      <c r="E32" s="37"/>
      <c r="F32" s="37"/>
      <c r="G32" s="37"/>
      <c r="H32" s="37"/>
      <c r="I32" s="37"/>
      <c r="J32" s="178">
        <f>ROUND(J142,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76"/>
      <c r="E33" s="176"/>
      <c r="F33" s="176"/>
      <c r="G33" s="176"/>
      <c r="H33" s="176"/>
      <c r="I33" s="176"/>
      <c r="J33" s="176"/>
      <c r="K33" s="176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79" t="s">
        <v>38</v>
      </c>
      <c r="G34" s="37"/>
      <c r="H34" s="37"/>
      <c r="I34" s="179" t="s">
        <v>37</v>
      </c>
      <c r="J34" s="179" t="s">
        <v>39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80" t="s">
        <v>40</v>
      </c>
      <c r="E35" s="181" t="s">
        <v>41</v>
      </c>
      <c r="F35" s="182">
        <f>ROUND((ROUND((SUM(BE142:BE309)),  2) + SUM(BE311:BE315)), 2)</f>
        <v>0</v>
      </c>
      <c r="G35" s="183"/>
      <c r="H35" s="183"/>
      <c r="I35" s="184">
        <v>0.20000000000000001</v>
      </c>
      <c r="J35" s="182">
        <f>ROUND((ROUND(((SUM(BE142:BE309))*I35),  2) + (SUM(BE311:BE315)*I35)),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81" t="s">
        <v>42</v>
      </c>
      <c r="F36" s="182">
        <f>ROUND((ROUND((SUM(BF142:BF309)),  2) + SUM(BF311:BF315)), 2)</f>
        <v>0</v>
      </c>
      <c r="G36" s="183"/>
      <c r="H36" s="183"/>
      <c r="I36" s="184">
        <v>0.20000000000000001</v>
      </c>
      <c r="J36" s="182">
        <f>ROUND((ROUND(((SUM(BF142:BF309))*I36),  2) + (SUM(BF311:BF315)*I36)),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8" t="s">
        <v>43</v>
      </c>
      <c r="F37" s="185">
        <f>ROUND((ROUND((SUM(BG142:BG309)),  2) + SUM(BG311:BG315)), 2)</f>
        <v>0</v>
      </c>
      <c r="G37" s="37"/>
      <c r="H37" s="37"/>
      <c r="I37" s="186">
        <v>0.20000000000000001</v>
      </c>
      <c r="J37" s="185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8" t="s">
        <v>44</v>
      </c>
      <c r="F38" s="185">
        <f>ROUND((ROUND((SUM(BH142:BH309)),  2) + SUM(BH311:BH315)), 2)</f>
        <v>0</v>
      </c>
      <c r="G38" s="37"/>
      <c r="H38" s="37"/>
      <c r="I38" s="186">
        <v>0.20000000000000001</v>
      </c>
      <c r="J38" s="185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81" t="s">
        <v>45</v>
      </c>
      <c r="F39" s="182">
        <f>ROUND((ROUND((SUM(BI142:BI309)),  2) + SUM(BI311:BI315)), 2)</f>
        <v>0</v>
      </c>
      <c r="G39" s="183"/>
      <c r="H39" s="183"/>
      <c r="I39" s="184">
        <v>0</v>
      </c>
      <c r="J39" s="182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7"/>
      <c r="D41" s="188" t="s">
        <v>46</v>
      </c>
      <c r="E41" s="189"/>
      <c r="F41" s="189"/>
      <c r="G41" s="190" t="s">
        <v>47</v>
      </c>
      <c r="H41" s="191" t="s">
        <v>48</v>
      </c>
      <c r="I41" s="189"/>
      <c r="J41" s="192">
        <f>SUM(J32:J39)</f>
        <v>0</v>
      </c>
      <c r="K41" s="193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18"/>
      <c r="C86" s="29" t="s">
        <v>137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4.4" customHeight="1">
      <c r="A87" s="37"/>
      <c r="B87" s="38"/>
      <c r="C87" s="39"/>
      <c r="D87" s="39"/>
      <c r="E87" s="205" t="s">
        <v>366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29" t="s">
        <v>367</v>
      </c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6" customHeight="1">
      <c r="A89" s="37"/>
      <c r="B89" s="38"/>
      <c r="C89" s="39"/>
      <c r="D89" s="39"/>
      <c r="E89" s="81" t="str">
        <f>E11</f>
        <v>A - Architektúra a statika</v>
      </c>
      <c r="F89" s="39"/>
      <c r="G89" s="39"/>
      <c r="H89" s="39"/>
      <c r="I89" s="39"/>
      <c r="J89" s="39"/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29" t="s">
        <v>18</v>
      </c>
      <c r="D91" s="39"/>
      <c r="E91" s="39"/>
      <c r="F91" s="24" t="str">
        <f>F14</f>
        <v>Hviezdoslavov</v>
      </c>
      <c r="G91" s="39"/>
      <c r="H91" s="39"/>
      <c r="I91" s="29" t="s">
        <v>20</v>
      </c>
      <c r="J91" s="84" t="str">
        <f>IF(J14="","",J14)</f>
        <v>14. 8. 2022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40.8" customHeight="1">
      <c r="A93" s="37"/>
      <c r="B93" s="38"/>
      <c r="C93" s="29" t="s">
        <v>22</v>
      </c>
      <c r="D93" s="39"/>
      <c r="E93" s="39"/>
      <c r="F93" s="24" t="str">
        <f>E17</f>
        <v>Obec Hviezdoslavov, č.8, 930 41 Hviezdoslavov</v>
      </c>
      <c r="G93" s="39"/>
      <c r="H93" s="39"/>
      <c r="I93" s="29" t="s">
        <v>28</v>
      </c>
      <c r="J93" s="33" t="str">
        <f>E23</f>
        <v>Ing.L. Chatrnúch - VISIA, Sládkovičova 2052/50, SA</v>
      </c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6" customHeight="1">
      <c r="A94" s="37"/>
      <c r="B94" s="38"/>
      <c r="C94" s="29" t="s">
        <v>26</v>
      </c>
      <c r="D94" s="39"/>
      <c r="E94" s="39"/>
      <c r="F94" s="24" t="str">
        <f>IF(E20="","",E20)</f>
        <v>Vyplň údaj</v>
      </c>
      <c r="G94" s="39"/>
      <c r="H94" s="39"/>
      <c r="I94" s="29" t="s">
        <v>31</v>
      </c>
      <c r="J94" s="33" t="str">
        <f>E26</f>
        <v xml:space="preserve"> 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206" t="s">
        <v>140</v>
      </c>
      <c r="D96" s="162"/>
      <c r="E96" s="162"/>
      <c r="F96" s="162"/>
      <c r="G96" s="162"/>
      <c r="H96" s="162"/>
      <c r="I96" s="162"/>
      <c r="J96" s="207" t="s">
        <v>141</v>
      </c>
      <c r="K96" s="162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8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208" t="s">
        <v>142</v>
      </c>
      <c r="D98" s="39"/>
      <c r="E98" s="39"/>
      <c r="F98" s="39"/>
      <c r="G98" s="39"/>
      <c r="H98" s="39"/>
      <c r="I98" s="39"/>
      <c r="J98" s="115">
        <f>J142</f>
        <v>0</v>
      </c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4" t="s">
        <v>143</v>
      </c>
    </row>
    <row r="99" s="9" customFormat="1" ht="24.96" customHeight="1">
      <c r="A99" s="9"/>
      <c r="B99" s="209"/>
      <c r="C99" s="210"/>
      <c r="D99" s="211" t="s">
        <v>144</v>
      </c>
      <c r="E99" s="212"/>
      <c r="F99" s="212"/>
      <c r="G99" s="212"/>
      <c r="H99" s="212"/>
      <c r="I99" s="212"/>
      <c r="J99" s="213">
        <f>J143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15"/>
      <c r="C100" s="138"/>
      <c r="D100" s="216" t="s">
        <v>145</v>
      </c>
      <c r="E100" s="217"/>
      <c r="F100" s="217"/>
      <c r="G100" s="217"/>
      <c r="H100" s="217"/>
      <c r="I100" s="217"/>
      <c r="J100" s="218">
        <f>J144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5"/>
      <c r="C101" s="138"/>
      <c r="D101" s="216" t="s">
        <v>321</v>
      </c>
      <c r="E101" s="217"/>
      <c r="F101" s="217"/>
      <c r="G101" s="217"/>
      <c r="H101" s="217"/>
      <c r="I101" s="217"/>
      <c r="J101" s="218">
        <f>J152</f>
        <v>0</v>
      </c>
      <c r="K101" s="138"/>
      <c r="L101" s="21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15"/>
      <c r="C102" s="138"/>
      <c r="D102" s="216" t="s">
        <v>369</v>
      </c>
      <c r="E102" s="217"/>
      <c r="F102" s="217"/>
      <c r="G102" s="217"/>
      <c r="H102" s="217"/>
      <c r="I102" s="217"/>
      <c r="J102" s="218">
        <f>J163</f>
        <v>0</v>
      </c>
      <c r="K102" s="138"/>
      <c r="L102" s="21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15"/>
      <c r="C103" s="138"/>
      <c r="D103" s="216" t="s">
        <v>370</v>
      </c>
      <c r="E103" s="217"/>
      <c r="F103" s="217"/>
      <c r="G103" s="217"/>
      <c r="H103" s="217"/>
      <c r="I103" s="217"/>
      <c r="J103" s="218">
        <f>J174</f>
        <v>0</v>
      </c>
      <c r="K103" s="138"/>
      <c r="L103" s="21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15"/>
      <c r="C104" s="138"/>
      <c r="D104" s="216" t="s">
        <v>371</v>
      </c>
      <c r="E104" s="217"/>
      <c r="F104" s="217"/>
      <c r="G104" s="217"/>
      <c r="H104" s="217"/>
      <c r="I104" s="217"/>
      <c r="J104" s="218">
        <f>J185</f>
        <v>0</v>
      </c>
      <c r="K104" s="138"/>
      <c r="L104" s="21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15"/>
      <c r="C105" s="138"/>
      <c r="D105" s="216" t="s">
        <v>372</v>
      </c>
      <c r="E105" s="217"/>
      <c r="F105" s="217"/>
      <c r="G105" s="217"/>
      <c r="H105" s="217"/>
      <c r="I105" s="217"/>
      <c r="J105" s="218">
        <f>J202</f>
        <v>0</v>
      </c>
      <c r="K105" s="138"/>
      <c r="L105" s="21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15"/>
      <c r="C106" s="138"/>
      <c r="D106" s="216" t="s">
        <v>322</v>
      </c>
      <c r="E106" s="217"/>
      <c r="F106" s="217"/>
      <c r="G106" s="217"/>
      <c r="H106" s="217"/>
      <c r="I106" s="217"/>
      <c r="J106" s="218">
        <f>J217</f>
        <v>0</v>
      </c>
      <c r="K106" s="138"/>
      <c r="L106" s="21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209"/>
      <c r="C107" s="210"/>
      <c r="D107" s="211" t="s">
        <v>373</v>
      </c>
      <c r="E107" s="212"/>
      <c r="F107" s="212"/>
      <c r="G107" s="212"/>
      <c r="H107" s="212"/>
      <c r="I107" s="212"/>
      <c r="J107" s="213">
        <f>J219</f>
        <v>0</v>
      </c>
      <c r="K107" s="210"/>
      <c r="L107" s="21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15"/>
      <c r="C108" s="138"/>
      <c r="D108" s="216" t="s">
        <v>374</v>
      </c>
      <c r="E108" s="217"/>
      <c r="F108" s="217"/>
      <c r="G108" s="217"/>
      <c r="H108" s="217"/>
      <c r="I108" s="217"/>
      <c r="J108" s="218">
        <f>J220</f>
        <v>0</v>
      </c>
      <c r="K108" s="138"/>
      <c r="L108" s="21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15"/>
      <c r="C109" s="138"/>
      <c r="D109" s="216" t="s">
        <v>375</v>
      </c>
      <c r="E109" s="217"/>
      <c r="F109" s="217"/>
      <c r="G109" s="217"/>
      <c r="H109" s="217"/>
      <c r="I109" s="217"/>
      <c r="J109" s="218">
        <f>J229</f>
        <v>0</v>
      </c>
      <c r="K109" s="138"/>
      <c r="L109" s="21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15"/>
      <c r="C110" s="138"/>
      <c r="D110" s="216" t="s">
        <v>376</v>
      </c>
      <c r="E110" s="217"/>
      <c r="F110" s="217"/>
      <c r="G110" s="217"/>
      <c r="H110" s="217"/>
      <c r="I110" s="217"/>
      <c r="J110" s="218">
        <f>J241</f>
        <v>0</v>
      </c>
      <c r="K110" s="138"/>
      <c r="L110" s="21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15"/>
      <c r="C111" s="138"/>
      <c r="D111" s="216" t="s">
        <v>377</v>
      </c>
      <c r="E111" s="217"/>
      <c r="F111" s="217"/>
      <c r="G111" s="217"/>
      <c r="H111" s="217"/>
      <c r="I111" s="217"/>
      <c r="J111" s="218">
        <f>J244</f>
        <v>0</v>
      </c>
      <c r="K111" s="138"/>
      <c r="L111" s="21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15"/>
      <c r="C112" s="138"/>
      <c r="D112" s="216" t="s">
        <v>378</v>
      </c>
      <c r="E112" s="217"/>
      <c r="F112" s="217"/>
      <c r="G112" s="217"/>
      <c r="H112" s="217"/>
      <c r="I112" s="217"/>
      <c r="J112" s="218">
        <f>J255</f>
        <v>0</v>
      </c>
      <c r="K112" s="138"/>
      <c r="L112" s="21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215"/>
      <c r="C113" s="138"/>
      <c r="D113" s="216" t="s">
        <v>379</v>
      </c>
      <c r="E113" s="217"/>
      <c r="F113" s="217"/>
      <c r="G113" s="217"/>
      <c r="H113" s="217"/>
      <c r="I113" s="217"/>
      <c r="J113" s="218">
        <f>J262</f>
        <v>0</v>
      </c>
      <c r="K113" s="138"/>
      <c r="L113" s="21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215"/>
      <c r="C114" s="138"/>
      <c r="D114" s="216" t="s">
        <v>380</v>
      </c>
      <c r="E114" s="217"/>
      <c r="F114" s="217"/>
      <c r="G114" s="217"/>
      <c r="H114" s="217"/>
      <c r="I114" s="217"/>
      <c r="J114" s="218">
        <f>J273</f>
        <v>0</v>
      </c>
      <c r="K114" s="138"/>
      <c r="L114" s="21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215"/>
      <c r="C115" s="138"/>
      <c r="D115" s="216" t="s">
        <v>381</v>
      </c>
      <c r="E115" s="217"/>
      <c r="F115" s="217"/>
      <c r="G115" s="217"/>
      <c r="H115" s="217"/>
      <c r="I115" s="217"/>
      <c r="J115" s="218">
        <f>J276</f>
        <v>0</v>
      </c>
      <c r="K115" s="138"/>
      <c r="L115" s="21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215"/>
      <c r="C116" s="138"/>
      <c r="D116" s="216" t="s">
        <v>382</v>
      </c>
      <c r="E116" s="217"/>
      <c r="F116" s="217"/>
      <c r="G116" s="217"/>
      <c r="H116" s="217"/>
      <c r="I116" s="217"/>
      <c r="J116" s="218">
        <f>J288</f>
        <v>0</v>
      </c>
      <c r="K116" s="138"/>
      <c r="L116" s="21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215"/>
      <c r="C117" s="138"/>
      <c r="D117" s="216" t="s">
        <v>383</v>
      </c>
      <c r="E117" s="217"/>
      <c r="F117" s="217"/>
      <c r="G117" s="217"/>
      <c r="H117" s="217"/>
      <c r="I117" s="217"/>
      <c r="J117" s="218">
        <f>J295</f>
        <v>0</v>
      </c>
      <c r="K117" s="138"/>
      <c r="L117" s="21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215"/>
      <c r="C118" s="138"/>
      <c r="D118" s="216" t="s">
        <v>384</v>
      </c>
      <c r="E118" s="217"/>
      <c r="F118" s="217"/>
      <c r="G118" s="217"/>
      <c r="H118" s="217"/>
      <c r="I118" s="217"/>
      <c r="J118" s="218">
        <f>J301</f>
        <v>0</v>
      </c>
      <c r="K118" s="138"/>
      <c r="L118" s="21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215"/>
      <c r="C119" s="138"/>
      <c r="D119" s="216" t="s">
        <v>385</v>
      </c>
      <c r="E119" s="217"/>
      <c r="F119" s="217"/>
      <c r="G119" s="217"/>
      <c r="H119" s="217"/>
      <c r="I119" s="217"/>
      <c r="J119" s="218">
        <f>J306</f>
        <v>0</v>
      </c>
      <c r="K119" s="138"/>
      <c r="L119" s="219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1.84" customHeight="1">
      <c r="A120" s="9"/>
      <c r="B120" s="209"/>
      <c r="C120" s="210"/>
      <c r="D120" s="220" t="s">
        <v>149</v>
      </c>
      <c r="E120" s="210"/>
      <c r="F120" s="210"/>
      <c r="G120" s="210"/>
      <c r="H120" s="210"/>
      <c r="I120" s="210"/>
      <c r="J120" s="221">
        <f>J310</f>
        <v>0</v>
      </c>
      <c r="K120" s="210"/>
      <c r="L120" s="214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2" customFormat="1" ht="21.84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71"/>
      <c r="C122" s="72"/>
      <c r="D122" s="72"/>
      <c r="E122" s="72"/>
      <c r="F122" s="72"/>
      <c r="G122" s="72"/>
      <c r="H122" s="72"/>
      <c r="I122" s="72"/>
      <c r="J122" s="72"/>
      <c r="K122" s="72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6" s="2" customFormat="1" ht="6.96" customHeight="1">
      <c r="A126" s="37"/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4.96" customHeight="1">
      <c r="A127" s="37"/>
      <c r="B127" s="38"/>
      <c r="C127" s="20" t="s">
        <v>150</v>
      </c>
      <c r="D127" s="39"/>
      <c r="E127" s="39"/>
      <c r="F127" s="39"/>
      <c r="G127" s="39"/>
      <c r="H127" s="39"/>
      <c r="I127" s="39"/>
      <c r="J127" s="39"/>
      <c r="K127" s="39"/>
      <c r="L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29" t="s">
        <v>14</v>
      </c>
      <c r="D129" s="39"/>
      <c r="E129" s="39"/>
      <c r="F129" s="39"/>
      <c r="G129" s="39"/>
      <c r="H129" s="39"/>
      <c r="I129" s="39"/>
      <c r="J129" s="39"/>
      <c r="K129" s="39"/>
      <c r="L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4.4" customHeight="1">
      <c r="A130" s="37"/>
      <c r="B130" s="38"/>
      <c r="C130" s="39"/>
      <c r="D130" s="39"/>
      <c r="E130" s="205" t="str">
        <f>E7</f>
        <v>Zberný dvor Hviezdoslavov</v>
      </c>
      <c r="F130" s="29"/>
      <c r="G130" s="29"/>
      <c r="H130" s="29"/>
      <c r="I130" s="39"/>
      <c r="J130" s="39"/>
      <c r="K130" s="39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" customFormat="1" ht="12" customHeight="1">
      <c r="B131" s="18"/>
      <c r="C131" s="29" t="s">
        <v>137</v>
      </c>
      <c r="D131" s="19"/>
      <c r="E131" s="19"/>
      <c r="F131" s="19"/>
      <c r="G131" s="19"/>
      <c r="H131" s="19"/>
      <c r="I131" s="19"/>
      <c r="J131" s="19"/>
      <c r="K131" s="19"/>
      <c r="L131" s="17"/>
    </row>
    <row r="132" s="2" customFormat="1" ht="14.4" customHeight="1">
      <c r="A132" s="37"/>
      <c r="B132" s="38"/>
      <c r="C132" s="39"/>
      <c r="D132" s="39"/>
      <c r="E132" s="205" t="s">
        <v>366</v>
      </c>
      <c r="F132" s="39"/>
      <c r="G132" s="39"/>
      <c r="H132" s="39"/>
      <c r="I132" s="39"/>
      <c r="J132" s="39"/>
      <c r="K132" s="39"/>
      <c r="L132" s="68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29" t="s">
        <v>367</v>
      </c>
      <c r="D133" s="39"/>
      <c r="E133" s="39"/>
      <c r="F133" s="39"/>
      <c r="G133" s="39"/>
      <c r="H133" s="39"/>
      <c r="I133" s="39"/>
      <c r="J133" s="39"/>
      <c r="K133" s="39"/>
      <c r="L133" s="68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5.6" customHeight="1">
      <c r="A134" s="37"/>
      <c r="B134" s="38"/>
      <c r="C134" s="39"/>
      <c r="D134" s="39"/>
      <c r="E134" s="81" t="str">
        <f>E11</f>
        <v>A - Architektúra a statika</v>
      </c>
      <c r="F134" s="39"/>
      <c r="G134" s="39"/>
      <c r="H134" s="39"/>
      <c r="I134" s="39"/>
      <c r="J134" s="39"/>
      <c r="K134" s="39"/>
      <c r="L134" s="68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6.96" customHeight="1">
      <c r="A135" s="37"/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68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2" customHeight="1">
      <c r="A136" s="37"/>
      <c r="B136" s="38"/>
      <c r="C136" s="29" t="s">
        <v>18</v>
      </c>
      <c r="D136" s="39"/>
      <c r="E136" s="39"/>
      <c r="F136" s="24" t="str">
        <f>F14</f>
        <v>Hviezdoslavov</v>
      </c>
      <c r="G136" s="39"/>
      <c r="H136" s="39"/>
      <c r="I136" s="29" t="s">
        <v>20</v>
      </c>
      <c r="J136" s="84" t="str">
        <f>IF(J14="","",J14)</f>
        <v>14. 8. 2022</v>
      </c>
      <c r="K136" s="39"/>
      <c r="L136" s="68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6.96" customHeight="1">
      <c r="A137" s="37"/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68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40.8" customHeight="1">
      <c r="A138" s="37"/>
      <c r="B138" s="38"/>
      <c r="C138" s="29" t="s">
        <v>22</v>
      </c>
      <c r="D138" s="39"/>
      <c r="E138" s="39"/>
      <c r="F138" s="24" t="str">
        <f>E17</f>
        <v>Obec Hviezdoslavov, č.8, 930 41 Hviezdoslavov</v>
      </c>
      <c r="G138" s="39"/>
      <c r="H138" s="39"/>
      <c r="I138" s="29" t="s">
        <v>28</v>
      </c>
      <c r="J138" s="33" t="str">
        <f>E23</f>
        <v>Ing.L. Chatrnúch - VISIA, Sládkovičova 2052/50, SA</v>
      </c>
      <c r="K138" s="39"/>
      <c r="L138" s="68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5.6" customHeight="1">
      <c r="A139" s="37"/>
      <c r="B139" s="38"/>
      <c r="C139" s="29" t="s">
        <v>26</v>
      </c>
      <c r="D139" s="39"/>
      <c r="E139" s="39"/>
      <c r="F139" s="24" t="str">
        <f>IF(E20="","",E20)</f>
        <v>Vyplň údaj</v>
      </c>
      <c r="G139" s="39"/>
      <c r="H139" s="39"/>
      <c r="I139" s="29" t="s">
        <v>31</v>
      </c>
      <c r="J139" s="33" t="str">
        <f>E26</f>
        <v xml:space="preserve"> </v>
      </c>
      <c r="K139" s="39"/>
      <c r="L139" s="68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0.32" customHeight="1">
      <c r="A140" s="37"/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68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11" customFormat="1" ht="29.28" customHeight="1">
      <c r="A141" s="222"/>
      <c r="B141" s="223"/>
      <c r="C141" s="224" t="s">
        <v>151</v>
      </c>
      <c r="D141" s="225" t="s">
        <v>61</v>
      </c>
      <c r="E141" s="225" t="s">
        <v>57</v>
      </c>
      <c r="F141" s="225" t="s">
        <v>58</v>
      </c>
      <c r="G141" s="225" t="s">
        <v>152</v>
      </c>
      <c r="H141" s="225" t="s">
        <v>153</v>
      </c>
      <c r="I141" s="225" t="s">
        <v>154</v>
      </c>
      <c r="J141" s="226" t="s">
        <v>141</v>
      </c>
      <c r="K141" s="227" t="s">
        <v>155</v>
      </c>
      <c r="L141" s="228"/>
      <c r="M141" s="105" t="s">
        <v>1</v>
      </c>
      <c r="N141" s="106" t="s">
        <v>40</v>
      </c>
      <c r="O141" s="106" t="s">
        <v>156</v>
      </c>
      <c r="P141" s="106" t="s">
        <v>157</v>
      </c>
      <c r="Q141" s="106" t="s">
        <v>158</v>
      </c>
      <c r="R141" s="106" t="s">
        <v>159</v>
      </c>
      <c r="S141" s="106" t="s">
        <v>160</v>
      </c>
      <c r="T141" s="107" t="s">
        <v>161</v>
      </c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</row>
    <row r="142" s="2" customFormat="1" ht="22.8" customHeight="1">
      <c r="A142" s="37"/>
      <c r="B142" s="38"/>
      <c r="C142" s="112" t="s">
        <v>142</v>
      </c>
      <c r="D142" s="39"/>
      <c r="E142" s="39"/>
      <c r="F142" s="39"/>
      <c r="G142" s="39"/>
      <c r="H142" s="39"/>
      <c r="I142" s="39"/>
      <c r="J142" s="229">
        <f>BK142</f>
        <v>0</v>
      </c>
      <c r="K142" s="39"/>
      <c r="L142" s="40"/>
      <c r="M142" s="108"/>
      <c r="N142" s="230"/>
      <c r="O142" s="109"/>
      <c r="P142" s="231">
        <f>P143+P219+P310</f>
        <v>0</v>
      </c>
      <c r="Q142" s="109"/>
      <c r="R142" s="231">
        <f>R143+R219+R310</f>
        <v>391.59036009999994</v>
      </c>
      <c r="S142" s="109"/>
      <c r="T142" s="232">
        <f>T143+T219+T310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4" t="s">
        <v>75</v>
      </c>
      <c r="AU142" s="14" t="s">
        <v>143</v>
      </c>
      <c r="BK142" s="233">
        <f>BK143+BK219+BK310</f>
        <v>0</v>
      </c>
    </row>
    <row r="143" s="12" customFormat="1" ht="25.92" customHeight="1">
      <c r="A143" s="12"/>
      <c r="B143" s="234"/>
      <c r="C143" s="235"/>
      <c r="D143" s="236" t="s">
        <v>75</v>
      </c>
      <c r="E143" s="237" t="s">
        <v>162</v>
      </c>
      <c r="F143" s="237" t="s">
        <v>163</v>
      </c>
      <c r="G143" s="235"/>
      <c r="H143" s="235"/>
      <c r="I143" s="238"/>
      <c r="J143" s="221">
        <f>BK143</f>
        <v>0</v>
      </c>
      <c r="K143" s="235"/>
      <c r="L143" s="239"/>
      <c r="M143" s="240"/>
      <c r="N143" s="241"/>
      <c r="O143" s="241"/>
      <c r="P143" s="242">
        <f>P144+P152+P163+P174+P185+P202+P217</f>
        <v>0</v>
      </c>
      <c r="Q143" s="241"/>
      <c r="R143" s="242">
        <f>R144+R152+R163+R174+R185+R202+R217</f>
        <v>382.61436129999993</v>
      </c>
      <c r="S143" s="241"/>
      <c r="T143" s="243">
        <f>T144+T152+T163+T174+T185+T202+T217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44" t="s">
        <v>84</v>
      </c>
      <c r="AT143" s="245" t="s">
        <v>75</v>
      </c>
      <c r="AU143" s="245" t="s">
        <v>76</v>
      </c>
      <c r="AY143" s="244" t="s">
        <v>164</v>
      </c>
      <c r="BK143" s="246">
        <f>BK144+BK152+BK163+BK174+BK185+BK202+BK217</f>
        <v>0</v>
      </c>
    </row>
    <row r="144" s="12" customFormat="1" ht="22.8" customHeight="1">
      <c r="A144" s="12"/>
      <c r="B144" s="234"/>
      <c r="C144" s="235"/>
      <c r="D144" s="236" t="s">
        <v>75</v>
      </c>
      <c r="E144" s="247" t="s">
        <v>84</v>
      </c>
      <c r="F144" s="247" t="s">
        <v>165</v>
      </c>
      <c r="G144" s="235"/>
      <c r="H144" s="235"/>
      <c r="I144" s="238"/>
      <c r="J144" s="248">
        <f>BK144</f>
        <v>0</v>
      </c>
      <c r="K144" s="235"/>
      <c r="L144" s="239"/>
      <c r="M144" s="240"/>
      <c r="N144" s="241"/>
      <c r="O144" s="241"/>
      <c r="P144" s="242">
        <f>SUM(P145:P151)</f>
        <v>0</v>
      </c>
      <c r="Q144" s="241"/>
      <c r="R144" s="242">
        <f>SUM(R145:R151)</f>
        <v>0</v>
      </c>
      <c r="S144" s="241"/>
      <c r="T144" s="243">
        <f>SUM(T145:T151)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44" t="s">
        <v>84</v>
      </c>
      <c r="AT144" s="245" t="s">
        <v>75</v>
      </c>
      <c r="AU144" s="245" t="s">
        <v>84</v>
      </c>
      <c r="AY144" s="244" t="s">
        <v>164</v>
      </c>
      <c r="BK144" s="246">
        <f>SUM(BK145:BK151)</f>
        <v>0</v>
      </c>
    </row>
    <row r="145" s="2" customFormat="1" ht="22.2" customHeight="1">
      <c r="A145" s="37"/>
      <c r="B145" s="38"/>
      <c r="C145" s="249" t="s">
        <v>84</v>
      </c>
      <c r="D145" s="249" t="s">
        <v>166</v>
      </c>
      <c r="E145" s="250" t="s">
        <v>386</v>
      </c>
      <c r="F145" s="251" t="s">
        <v>387</v>
      </c>
      <c r="G145" s="252" t="s">
        <v>169</v>
      </c>
      <c r="H145" s="253">
        <v>75</v>
      </c>
      <c r="I145" s="254"/>
      <c r="J145" s="253">
        <f>ROUND(I145*H145,2)</f>
        <v>0</v>
      </c>
      <c r="K145" s="255"/>
      <c r="L145" s="40"/>
      <c r="M145" s="256" t="s">
        <v>1</v>
      </c>
      <c r="N145" s="257" t="s">
        <v>42</v>
      </c>
      <c r="O145" s="96"/>
      <c r="P145" s="258">
        <f>O145*H145</f>
        <v>0</v>
      </c>
      <c r="Q145" s="258">
        <v>0</v>
      </c>
      <c r="R145" s="258">
        <f>Q145*H145</f>
        <v>0</v>
      </c>
      <c r="S145" s="258">
        <v>0</v>
      </c>
      <c r="T145" s="25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0" t="s">
        <v>170</v>
      </c>
      <c r="AT145" s="260" t="s">
        <v>166</v>
      </c>
      <c r="AU145" s="260" t="s">
        <v>95</v>
      </c>
      <c r="AY145" s="14" t="s">
        <v>164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ROUND(I145*H145,2)</f>
        <v>0</v>
      </c>
      <c r="BL145" s="14" t="s">
        <v>170</v>
      </c>
      <c r="BM145" s="260" t="s">
        <v>388</v>
      </c>
    </row>
    <row r="146" s="2" customFormat="1" ht="19.8" customHeight="1">
      <c r="A146" s="37"/>
      <c r="B146" s="38"/>
      <c r="C146" s="249" t="s">
        <v>95</v>
      </c>
      <c r="D146" s="249" t="s">
        <v>166</v>
      </c>
      <c r="E146" s="250" t="s">
        <v>389</v>
      </c>
      <c r="F146" s="251" t="s">
        <v>390</v>
      </c>
      <c r="G146" s="252" t="s">
        <v>169</v>
      </c>
      <c r="H146" s="253">
        <v>36</v>
      </c>
      <c r="I146" s="254"/>
      <c r="J146" s="253">
        <f>ROUND(I146*H146,2)</f>
        <v>0</v>
      </c>
      <c r="K146" s="255"/>
      <c r="L146" s="40"/>
      <c r="M146" s="256" t="s">
        <v>1</v>
      </c>
      <c r="N146" s="257" t="s">
        <v>42</v>
      </c>
      <c r="O146" s="96"/>
      <c r="P146" s="258">
        <f>O146*H146</f>
        <v>0</v>
      </c>
      <c r="Q146" s="258">
        <v>0</v>
      </c>
      <c r="R146" s="258">
        <f>Q146*H146</f>
        <v>0</v>
      </c>
      <c r="S146" s="258">
        <v>0</v>
      </c>
      <c r="T146" s="25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0" t="s">
        <v>170</v>
      </c>
      <c r="AT146" s="260" t="s">
        <v>166</v>
      </c>
      <c r="AU146" s="260" t="s">
        <v>95</v>
      </c>
      <c r="AY146" s="14" t="s">
        <v>164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ROUND(I146*H146,2)</f>
        <v>0</v>
      </c>
      <c r="BL146" s="14" t="s">
        <v>170</v>
      </c>
      <c r="BM146" s="260" t="s">
        <v>391</v>
      </c>
    </row>
    <row r="147" s="2" customFormat="1" ht="34.8" customHeight="1">
      <c r="A147" s="37"/>
      <c r="B147" s="38"/>
      <c r="C147" s="249" t="s">
        <v>176</v>
      </c>
      <c r="D147" s="249" t="s">
        <v>166</v>
      </c>
      <c r="E147" s="250" t="s">
        <v>392</v>
      </c>
      <c r="F147" s="251" t="s">
        <v>393</v>
      </c>
      <c r="G147" s="252" t="s">
        <v>169</v>
      </c>
      <c r="H147" s="253">
        <v>10.800000000000001</v>
      </c>
      <c r="I147" s="254"/>
      <c r="J147" s="253">
        <f>ROUND(I147*H147,2)</f>
        <v>0</v>
      </c>
      <c r="K147" s="255"/>
      <c r="L147" s="40"/>
      <c r="M147" s="256" t="s">
        <v>1</v>
      </c>
      <c r="N147" s="257" t="s">
        <v>42</v>
      </c>
      <c r="O147" s="96"/>
      <c r="P147" s="258">
        <f>O147*H147</f>
        <v>0</v>
      </c>
      <c r="Q147" s="258">
        <v>0</v>
      </c>
      <c r="R147" s="258">
        <f>Q147*H147</f>
        <v>0</v>
      </c>
      <c r="S147" s="258">
        <v>0</v>
      </c>
      <c r="T147" s="25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60" t="s">
        <v>170</v>
      </c>
      <c r="AT147" s="260" t="s">
        <v>166</v>
      </c>
      <c r="AU147" s="260" t="s">
        <v>95</v>
      </c>
      <c r="AY147" s="14" t="s">
        <v>164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ROUND(I147*H147,2)</f>
        <v>0</v>
      </c>
      <c r="BL147" s="14" t="s">
        <v>170</v>
      </c>
      <c r="BM147" s="260" t="s">
        <v>394</v>
      </c>
    </row>
    <row r="148" s="2" customFormat="1" ht="30" customHeight="1">
      <c r="A148" s="37"/>
      <c r="B148" s="38"/>
      <c r="C148" s="249" t="s">
        <v>170</v>
      </c>
      <c r="D148" s="249" t="s">
        <v>166</v>
      </c>
      <c r="E148" s="250" t="s">
        <v>395</v>
      </c>
      <c r="F148" s="251" t="s">
        <v>396</v>
      </c>
      <c r="G148" s="252" t="s">
        <v>169</v>
      </c>
      <c r="H148" s="253">
        <v>75</v>
      </c>
      <c r="I148" s="254"/>
      <c r="J148" s="253">
        <f>ROUND(I148*H148,2)</f>
        <v>0</v>
      </c>
      <c r="K148" s="255"/>
      <c r="L148" s="40"/>
      <c r="M148" s="256" t="s">
        <v>1</v>
      </c>
      <c r="N148" s="257" t="s">
        <v>42</v>
      </c>
      <c r="O148" s="96"/>
      <c r="P148" s="258">
        <f>O148*H148</f>
        <v>0</v>
      </c>
      <c r="Q148" s="258">
        <v>0</v>
      </c>
      <c r="R148" s="258">
        <f>Q148*H148</f>
        <v>0</v>
      </c>
      <c r="S148" s="258">
        <v>0</v>
      </c>
      <c r="T148" s="25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60" t="s">
        <v>170</v>
      </c>
      <c r="AT148" s="260" t="s">
        <v>166</v>
      </c>
      <c r="AU148" s="260" t="s">
        <v>95</v>
      </c>
      <c r="AY148" s="14" t="s">
        <v>164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ROUND(I148*H148,2)</f>
        <v>0</v>
      </c>
      <c r="BL148" s="14" t="s">
        <v>170</v>
      </c>
      <c r="BM148" s="260" t="s">
        <v>397</v>
      </c>
    </row>
    <row r="149" s="2" customFormat="1" ht="30" customHeight="1">
      <c r="A149" s="37"/>
      <c r="B149" s="38"/>
      <c r="C149" s="249" t="s">
        <v>184</v>
      </c>
      <c r="D149" s="249" t="s">
        <v>166</v>
      </c>
      <c r="E149" s="250" t="s">
        <v>329</v>
      </c>
      <c r="F149" s="251" t="s">
        <v>330</v>
      </c>
      <c r="G149" s="252" t="s">
        <v>169</v>
      </c>
      <c r="H149" s="253">
        <v>36</v>
      </c>
      <c r="I149" s="254"/>
      <c r="J149" s="253">
        <f>ROUND(I149*H149,2)</f>
        <v>0</v>
      </c>
      <c r="K149" s="255"/>
      <c r="L149" s="40"/>
      <c r="M149" s="256" t="s">
        <v>1</v>
      </c>
      <c r="N149" s="257" t="s">
        <v>42</v>
      </c>
      <c r="O149" s="96"/>
      <c r="P149" s="258">
        <f>O149*H149</f>
        <v>0</v>
      </c>
      <c r="Q149" s="258">
        <v>0</v>
      </c>
      <c r="R149" s="258">
        <f>Q149*H149</f>
        <v>0</v>
      </c>
      <c r="S149" s="258">
        <v>0</v>
      </c>
      <c r="T149" s="25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60" t="s">
        <v>170</v>
      </c>
      <c r="AT149" s="260" t="s">
        <v>166</v>
      </c>
      <c r="AU149" s="260" t="s">
        <v>95</v>
      </c>
      <c r="AY149" s="14" t="s">
        <v>164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ROUND(I149*H149,2)</f>
        <v>0</v>
      </c>
      <c r="BL149" s="14" t="s">
        <v>170</v>
      </c>
      <c r="BM149" s="260" t="s">
        <v>398</v>
      </c>
    </row>
    <row r="150" s="2" customFormat="1" ht="14.4" customHeight="1">
      <c r="A150" s="37"/>
      <c r="B150" s="38"/>
      <c r="C150" s="249" t="s">
        <v>180</v>
      </c>
      <c r="D150" s="249" t="s">
        <v>166</v>
      </c>
      <c r="E150" s="250" t="s">
        <v>332</v>
      </c>
      <c r="F150" s="251" t="s">
        <v>333</v>
      </c>
      <c r="G150" s="252" t="s">
        <v>169</v>
      </c>
      <c r="H150" s="253">
        <v>36</v>
      </c>
      <c r="I150" s="254"/>
      <c r="J150" s="253">
        <f>ROUND(I150*H150,2)</f>
        <v>0</v>
      </c>
      <c r="K150" s="255"/>
      <c r="L150" s="40"/>
      <c r="M150" s="256" t="s">
        <v>1</v>
      </c>
      <c r="N150" s="257" t="s">
        <v>42</v>
      </c>
      <c r="O150" s="96"/>
      <c r="P150" s="258">
        <f>O150*H150</f>
        <v>0</v>
      </c>
      <c r="Q150" s="258">
        <v>0</v>
      </c>
      <c r="R150" s="258">
        <f>Q150*H150</f>
        <v>0</v>
      </c>
      <c r="S150" s="258">
        <v>0</v>
      </c>
      <c r="T150" s="25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60" t="s">
        <v>170</v>
      </c>
      <c r="AT150" s="260" t="s">
        <v>166</v>
      </c>
      <c r="AU150" s="260" t="s">
        <v>95</v>
      </c>
      <c r="AY150" s="14" t="s">
        <v>164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ROUND(I150*H150,2)</f>
        <v>0</v>
      </c>
      <c r="BL150" s="14" t="s">
        <v>170</v>
      </c>
      <c r="BM150" s="260" t="s">
        <v>399</v>
      </c>
    </row>
    <row r="151" s="2" customFormat="1" ht="22.2" customHeight="1">
      <c r="A151" s="37"/>
      <c r="B151" s="38"/>
      <c r="C151" s="249" t="s">
        <v>190</v>
      </c>
      <c r="D151" s="249" t="s">
        <v>166</v>
      </c>
      <c r="E151" s="250" t="s">
        <v>194</v>
      </c>
      <c r="F151" s="251" t="s">
        <v>195</v>
      </c>
      <c r="G151" s="252" t="s">
        <v>174</v>
      </c>
      <c r="H151" s="253">
        <v>61.200000000000003</v>
      </c>
      <c r="I151" s="254"/>
      <c r="J151" s="253">
        <f>ROUND(I151*H151,2)</f>
        <v>0</v>
      </c>
      <c r="K151" s="255"/>
      <c r="L151" s="40"/>
      <c r="M151" s="256" t="s">
        <v>1</v>
      </c>
      <c r="N151" s="257" t="s">
        <v>42</v>
      </c>
      <c r="O151" s="96"/>
      <c r="P151" s="258">
        <f>O151*H151</f>
        <v>0</v>
      </c>
      <c r="Q151" s="258">
        <v>0</v>
      </c>
      <c r="R151" s="258">
        <f>Q151*H151</f>
        <v>0</v>
      </c>
      <c r="S151" s="258">
        <v>0</v>
      </c>
      <c r="T151" s="25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60" t="s">
        <v>170</v>
      </c>
      <c r="AT151" s="260" t="s">
        <v>166</v>
      </c>
      <c r="AU151" s="260" t="s">
        <v>95</v>
      </c>
      <c r="AY151" s="14" t="s">
        <v>164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ROUND(I151*H151,2)</f>
        <v>0</v>
      </c>
      <c r="BL151" s="14" t="s">
        <v>170</v>
      </c>
      <c r="BM151" s="260" t="s">
        <v>400</v>
      </c>
    </row>
    <row r="152" s="12" customFormat="1" ht="22.8" customHeight="1">
      <c r="A152" s="12"/>
      <c r="B152" s="234"/>
      <c r="C152" s="235"/>
      <c r="D152" s="236" t="s">
        <v>75</v>
      </c>
      <c r="E152" s="247" t="s">
        <v>95</v>
      </c>
      <c r="F152" s="247" t="s">
        <v>336</v>
      </c>
      <c r="G152" s="235"/>
      <c r="H152" s="235"/>
      <c r="I152" s="238"/>
      <c r="J152" s="248">
        <f>BK152</f>
        <v>0</v>
      </c>
      <c r="K152" s="235"/>
      <c r="L152" s="239"/>
      <c r="M152" s="240"/>
      <c r="N152" s="241"/>
      <c r="O152" s="241"/>
      <c r="P152" s="242">
        <f>SUM(P153:P162)</f>
        <v>0</v>
      </c>
      <c r="Q152" s="241"/>
      <c r="R152" s="242">
        <f>SUM(R153:R162)</f>
        <v>295.02251129999996</v>
      </c>
      <c r="S152" s="241"/>
      <c r="T152" s="243">
        <f>SUM(T153:T162)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44" t="s">
        <v>84</v>
      </c>
      <c r="AT152" s="245" t="s">
        <v>75</v>
      </c>
      <c r="AU152" s="245" t="s">
        <v>84</v>
      </c>
      <c r="AY152" s="244" t="s">
        <v>164</v>
      </c>
      <c r="BK152" s="246">
        <f>SUM(BK153:BK162)</f>
        <v>0</v>
      </c>
    </row>
    <row r="153" s="2" customFormat="1" ht="30" customHeight="1">
      <c r="A153" s="37"/>
      <c r="B153" s="38"/>
      <c r="C153" s="249" t="s">
        <v>175</v>
      </c>
      <c r="D153" s="249" t="s">
        <v>166</v>
      </c>
      <c r="E153" s="250" t="s">
        <v>337</v>
      </c>
      <c r="F153" s="251" t="s">
        <v>338</v>
      </c>
      <c r="G153" s="252" t="s">
        <v>179</v>
      </c>
      <c r="H153" s="253">
        <v>164.69999999999999</v>
      </c>
      <c r="I153" s="254"/>
      <c r="J153" s="253">
        <f>ROUND(I153*H153,2)</f>
        <v>0</v>
      </c>
      <c r="K153" s="255"/>
      <c r="L153" s="40"/>
      <c r="M153" s="256" t="s">
        <v>1</v>
      </c>
      <c r="N153" s="257" t="s">
        <v>42</v>
      </c>
      <c r="O153" s="96"/>
      <c r="P153" s="258">
        <f>O153*H153</f>
        <v>0</v>
      </c>
      <c r="Q153" s="258">
        <v>0</v>
      </c>
      <c r="R153" s="258">
        <f>Q153*H153</f>
        <v>0</v>
      </c>
      <c r="S153" s="258">
        <v>0</v>
      </c>
      <c r="T153" s="25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60" t="s">
        <v>170</v>
      </c>
      <c r="AT153" s="260" t="s">
        <v>166</v>
      </c>
      <c r="AU153" s="260" t="s">
        <v>95</v>
      </c>
      <c r="AY153" s="14" t="s">
        <v>164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95</v>
      </c>
      <c r="BK153" s="156">
        <f>ROUND(I153*H153,2)</f>
        <v>0</v>
      </c>
      <c r="BL153" s="14" t="s">
        <v>170</v>
      </c>
      <c r="BM153" s="260" t="s">
        <v>401</v>
      </c>
    </row>
    <row r="154" s="2" customFormat="1" ht="22.2" customHeight="1">
      <c r="A154" s="37"/>
      <c r="B154" s="38"/>
      <c r="C154" s="249" t="s">
        <v>197</v>
      </c>
      <c r="D154" s="249" t="s">
        <v>166</v>
      </c>
      <c r="E154" s="250" t="s">
        <v>402</v>
      </c>
      <c r="F154" s="251" t="s">
        <v>403</v>
      </c>
      <c r="G154" s="252" t="s">
        <v>169</v>
      </c>
      <c r="H154" s="253">
        <v>76.049999999999997</v>
      </c>
      <c r="I154" s="254"/>
      <c r="J154" s="253">
        <f>ROUND(I154*H154,2)</f>
        <v>0</v>
      </c>
      <c r="K154" s="255"/>
      <c r="L154" s="40"/>
      <c r="M154" s="256" t="s">
        <v>1</v>
      </c>
      <c r="N154" s="257" t="s">
        <v>42</v>
      </c>
      <c r="O154" s="96"/>
      <c r="P154" s="258">
        <f>O154*H154</f>
        <v>0</v>
      </c>
      <c r="Q154" s="258">
        <v>2.0699999999999998</v>
      </c>
      <c r="R154" s="258">
        <f>Q154*H154</f>
        <v>157.42349999999999</v>
      </c>
      <c r="S154" s="258">
        <v>0</v>
      </c>
      <c r="T154" s="25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60" t="s">
        <v>170</v>
      </c>
      <c r="AT154" s="260" t="s">
        <v>166</v>
      </c>
      <c r="AU154" s="260" t="s">
        <v>95</v>
      </c>
      <c r="AY154" s="14" t="s">
        <v>164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95</v>
      </c>
      <c r="BK154" s="156">
        <f>ROUND(I154*H154,2)</f>
        <v>0</v>
      </c>
      <c r="BL154" s="14" t="s">
        <v>170</v>
      </c>
      <c r="BM154" s="260" t="s">
        <v>404</v>
      </c>
    </row>
    <row r="155" s="2" customFormat="1" ht="22.2" customHeight="1">
      <c r="A155" s="37"/>
      <c r="B155" s="38"/>
      <c r="C155" s="249" t="s">
        <v>121</v>
      </c>
      <c r="D155" s="249" t="s">
        <v>166</v>
      </c>
      <c r="E155" s="250" t="s">
        <v>405</v>
      </c>
      <c r="F155" s="251" t="s">
        <v>406</v>
      </c>
      <c r="G155" s="252" t="s">
        <v>169</v>
      </c>
      <c r="H155" s="253">
        <v>29.600000000000001</v>
      </c>
      <c r="I155" s="254"/>
      <c r="J155" s="253">
        <f>ROUND(I155*H155,2)</f>
        <v>0</v>
      </c>
      <c r="K155" s="255"/>
      <c r="L155" s="40"/>
      <c r="M155" s="256" t="s">
        <v>1</v>
      </c>
      <c r="N155" s="257" t="s">
        <v>42</v>
      </c>
      <c r="O155" s="96"/>
      <c r="P155" s="258">
        <f>O155*H155</f>
        <v>0</v>
      </c>
      <c r="Q155" s="258">
        <v>2.3453400000000002</v>
      </c>
      <c r="R155" s="258">
        <f>Q155*H155</f>
        <v>69.422064000000006</v>
      </c>
      <c r="S155" s="258">
        <v>0</v>
      </c>
      <c r="T155" s="25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60" t="s">
        <v>170</v>
      </c>
      <c r="AT155" s="260" t="s">
        <v>166</v>
      </c>
      <c r="AU155" s="260" t="s">
        <v>95</v>
      </c>
      <c r="AY155" s="14" t="s">
        <v>164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95</v>
      </c>
      <c r="BK155" s="156">
        <f>ROUND(I155*H155,2)</f>
        <v>0</v>
      </c>
      <c r="BL155" s="14" t="s">
        <v>170</v>
      </c>
      <c r="BM155" s="260" t="s">
        <v>407</v>
      </c>
    </row>
    <row r="156" s="2" customFormat="1" ht="19.8" customHeight="1">
      <c r="A156" s="37"/>
      <c r="B156" s="38"/>
      <c r="C156" s="249" t="s">
        <v>124</v>
      </c>
      <c r="D156" s="249" t="s">
        <v>166</v>
      </c>
      <c r="E156" s="250" t="s">
        <v>408</v>
      </c>
      <c r="F156" s="251" t="s">
        <v>409</v>
      </c>
      <c r="G156" s="252" t="s">
        <v>179</v>
      </c>
      <c r="H156" s="253">
        <v>10.68</v>
      </c>
      <c r="I156" s="254"/>
      <c r="J156" s="253">
        <f>ROUND(I156*H156,2)</f>
        <v>0</v>
      </c>
      <c r="K156" s="255"/>
      <c r="L156" s="40"/>
      <c r="M156" s="256" t="s">
        <v>1</v>
      </c>
      <c r="N156" s="257" t="s">
        <v>42</v>
      </c>
      <c r="O156" s="96"/>
      <c r="P156" s="258">
        <f>O156*H156</f>
        <v>0</v>
      </c>
      <c r="Q156" s="258">
        <v>0.00067000000000000002</v>
      </c>
      <c r="R156" s="258">
        <f>Q156*H156</f>
        <v>0.0071555999999999998</v>
      </c>
      <c r="S156" s="258">
        <v>0</v>
      </c>
      <c r="T156" s="25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60" t="s">
        <v>170</v>
      </c>
      <c r="AT156" s="260" t="s">
        <v>166</v>
      </c>
      <c r="AU156" s="260" t="s">
        <v>95</v>
      </c>
      <c r="AY156" s="14" t="s">
        <v>164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95</v>
      </c>
      <c r="BK156" s="156">
        <f>ROUND(I156*H156,2)</f>
        <v>0</v>
      </c>
      <c r="BL156" s="14" t="s">
        <v>170</v>
      </c>
      <c r="BM156" s="260" t="s">
        <v>410</v>
      </c>
    </row>
    <row r="157" s="2" customFormat="1" ht="19.8" customHeight="1">
      <c r="A157" s="37"/>
      <c r="B157" s="38"/>
      <c r="C157" s="249" t="s">
        <v>189</v>
      </c>
      <c r="D157" s="249" t="s">
        <v>166</v>
      </c>
      <c r="E157" s="250" t="s">
        <v>411</v>
      </c>
      <c r="F157" s="251" t="s">
        <v>412</v>
      </c>
      <c r="G157" s="252" t="s">
        <v>179</v>
      </c>
      <c r="H157" s="253">
        <v>10.68</v>
      </c>
      <c r="I157" s="254"/>
      <c r="J157" s="253">
        <f>ROUND(I157*H157,2)</f>
        <v>0</v>
      </c>
      <c r="K157" s="255"/>
      <c r="L157" s="40"/>
      <c r="M157" s="256" t="s">
        <v>1</v>
      </c>
      <c r="N157" s="257" t="s">
        <v>42</v>
      </c>
      <c r="O157" s="96"/>
      <c r="P157" s="258">
        <f>O157*H157</f>
        <v>0</v>
      </c>
      <c r="Q157" s="258">
        <v>0</v>
      </c>
      <c r="R157" s="258">
        <f>Q157*H157</f>
        <v>0</v>
      </c>
      <c r="S157" s="258">
        <v>0</v>
      </c>
      <c r="T157" s="25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60" t="s">
        <v>170</v>
      </c>
      <c r="AT157" s="260" t="s">
        <v>166</v>
      </c>
      <c r="AU157" s="260" t="s">
        <v>95</v>
      </c>
      <c r="AY157" s="14" t="s">
        <v>164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95</v>
      </c>
      <c r="BK157" s="156">
        <f>ROUND(I157*H157,2)</f>
        <v>0</v>
      </c>
      <c r="BL157" s="14" t="s">
        <v>170</v>
      </c>
      <c r="BM157" s="260" t="s">
        <v>413</v>
      </c>
    </row>
    <row r="158" s="2" customFormat="1" ht="14.4" customHeight="1">
      <c r="A158" s="37"/>
      <c r="B158" s="38"/>
      <c r="C158" s="249" t="s">
        <v>211</v>
      </c>
      <c r="D158" s="249" t="s">
        <v>166</v>
      </c>
      <c r="E158" s="250" t="s">
        <v>414</v>
      </c>
      <c r="F158" s="251" t="s">
        <v>415</v>
      </c>
      <c r="G158" s="252" t="s">
        <v>174</v>
      </c>
      <c r="H158" s="253">
        <v>1.29</v>
      </c>
      <c r="I158" s="254"/>
      <c r="J158" s="253">
        <f>ROUND(I158*H158,2)</f>
        <v>0</v>
      </c>
      <c r="K158" s="255"/>
      <c r="L158" s="40"/>
      <c r="M158" s="256" t="s">
        <v>1</v>
      </c>
      <c r="N158" s="257" t="s">
        <v>42</v>
      </c>
      <c r="O158" s="96"/>
      <c r="P158" s="258">
        <f>O158*H158</f>
        <v>0</v>
      </c>
      <c r="Q158" s="258">
        <v>1.20296</v>
      </c>
      <c r="R158" s="258">
        <f>Q158*H158</f>
        <v>1.5518184000000002</v>
      </c>
      <c r="S158" s="258">
        <v>0</v>
      </c>
      <c r="T158" s="25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60" t="s">
        <v>170</v>
      </c>
      <c r="AT158" s="260" t="s">
        <v>166</v>
      </c>
      <c r="AU158" s="260" t="s">
        <v>95</v>
      </c>
      <c r="AY158" s="14" t="s">
        <v>164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95</v>
      </c>
      <c r="BK158" s="156">
        <f>ROUND(I158*H158,2)</f>
        <v>0</v>
      </c>
      <c r="BL158" s="14" t="s">
        <v>170</v>
      </c>
      <c r="BM158" s="260" t="s">
        <v>416</v>
      </c>
    </row>
    <row r="159" s="2" customFormat="1" ht="30" customHeight="1">
      <c r="A159" s="37"/>
      <c r="B159" s="38"/>
      <c r="C159" s="249" t="s">
        <v>193</v>
      </c>
      <c r="D159" s="249" t="s">
        <v>166</v>
      </c>
      <c r="E159" s="250" t="s">
        <v>417</v>
      </c>
      <c r="F159" s="251" t="s">
        <v>418</v>
      </c>
      <c r="G159" s="252" t="s">
        <v>169</v>
      </c>
      <c r="H159" s="253">
        <v>7.8300000000000001</v>
      </c>
      <c r="I159" s="254"/>
      <c r="J159" s="253">
        <f>ROUND(I159*H159,2)</f>
        <v>0</v>
      </c>
      <c r="K159" s="255"/>
      <c r="L159" s="40"/>
      <c r="M159" s="256" t="s">
        <v>1</v>
      </c>
      <c r="N159" s="257" t="s">
        <v>42</v>
      </c>
      <c r="O159" s="96"/>
      <c r="P159" s="258">
        <f>O159*H159</f>
        <v>0</v>
      </c>
      <c r="Q159" s="258">
        <v>2.1170900000000001</v>
      </c>
      <c r="R159" s="258">
        <f>Q159*H159</f>
        <v>16.5768147</v>
      </c>
      <c r="S159" s="258">
        <v>0</v>
      </c>
      <c r="T159" s="25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60" t="s">
        <v>170</v>
      </c>
      <c r="AT159" s="260" t="s">
        <v>166</v>
      </c>
      <c r="AU159" s="260" t="s">
        <v>95</v>
      </c>
      <c r="AY159" s="14" t="s">
        <v>164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95</v>
      </c>
      <c r="BK159" s="156">
        <f>ROUND(I159*H159,2)</f>
        <v>0</v>
      </c>
      <c r="BL159" s="14" t="s">
        <v>170</v>
      </c>
      <c r="BM159" s="260" t="s">
        <v>419</v>
      </c>
    </row>
    <row r="160" s="2" customFormat="1" ht="30" customHeight="1">
      <c r="A160" s="37"/>
      <c r="B160" s="38"/>
      <c r="C160" s="249" t="s">
        <v>420</v>
      </c>
      <c r="D160" s="249" t="s">
        <v>166</v>
      </c>
      <c r="E160" s="250" t="s">
        <v>421</v>
      </c>
      <c r="F160" s="251" t="s">
        <v>422</v>
      </c>
      <c r="G160" s="252" t="s">
        <v>169</v>
      </c>
      <c r="H160" s="253">
        <v>1.6200000000000001</v>
      </c>
      <c r="I160" s="254"/>
      <c r="J160" s="253">
        <f>ROUND(I160*H160,2)</f>
        <v>0</v>
      </c>
      <c r="K160" s="255"/>
      <c r="L160" s="40"/>
      <c r="M160" s="256" t="s">
        <v>1</v>
      </c>
      <c r="N160" s="257" t="s">
        <v>42</v>
      </c>
      <c r="O160" s="96"/>
      <c r="P160" s="258">
        <f>O160*H160</f>
        <v>0</v>
      </c>
      <c r="Q160" s="258">
        <v>2.1544500000000002</v>
      </c>
      <c r="R160" s="258">
        <f>Q160*H160</f>
        <v>3.4902090000000006</v>
      </c>
      <c r="S160" s="258">
        <v>0</v>
      </c>
      <c r="T160" s="25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60" t="s">
        <v>170</v>
      </c>
      <c r="AT160" s="260" t="s">
        <v>166</v>
      </c>
      <c r="AU160" s="260" t="s">
        <v>95</v>
      </c>
      <c r="AY160" s="14" t="s">
        <v>164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95</v>
      </c>
      <c r="BK160" s="156">
        <f>ROUND(I160*H160,2)</f>
        <v>0</v>
      </c>
      <c r="BL160" s="14" t="s">
        <v>170</v>
      </c>
      <c r="BM160" s="260" t="s">
        <v>423</v>
      </c>
    </row>
    <row r="161" s="2" customFormat="1" ht="22.2" customHeight="1">
      <c r="A161" s="37"/>
      <c r="B161" s="38"/>
      <c r="C161" s="249" t="s">
        <v>196</v>
      </c>
      <c r="D161" s="249" t="s">
        <v>166</v>
      </c>
      <c r="E161" s="250" t="s">
        <v>343</v>
      </c>
      <c r="F161" s="251" t="s">
        <v>344</v>
      </c>
      <c r="G161" s="252" t="s">
        <v>169</v>
      </c>
      <c r="H161" s="253">
        <v>20.670000000000002</v>
      </c>
      <c r="I161" s="254"/>
      <c r="J161" s="253">
        <f>ROUND(I161*H161,2)</f>
        <v>0</v>
      </c>
      <c r="K161" s="255"/>
      <c r="L161" s="40"/>
      <c r="M161" s="256" t="s">
        <v>1</v>
      </c>
      <c r="N161" s="257" t="s">
        <v>42</v>
      </c>
      <c r="O161" s="96"/>
      <c r="P161" s="258">
        <f>O161*H161</f>
        <v>0</v>
      </c>
      <c r="Q161" s="258">
        <v>2.2151299999999998</v>
      </c>
      <c r="R161" s="258">
        <f>Q161*H161</f>
        <v>45.786737100000003</v>
      </c>
      <c r="S161" s="258">
        <v>0</v>
      </c>
      <c r="T161" s="25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60" t="s">
        <v>170</v>
      </c>
      <c r="AT161" s="260" t="s">
        <v>166</v>
      </c>
      <c r="AU161" s="260" t="s">
        <v>95</v>
      </c>
      <c r="AY161" s="14" t="s">
        <v>164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95</v>
      </c>
      <c r="BK161" s="156">
        <f>ROUND(I161*H161,2)</f>
        <v>0</v>
      </c>
      <c r="BL161" s="14" t="s">
        <v>170</v>
      </c>
      <c r="BM161" s="260" t="s">
        <v>424</v>
      </c>
    </row>
    <row r="162" s="2" customFormat="1" ht="14.4" customHeight="1">
      <c r="A162" s="37"/>
      <c r="B162" s="38"/>
      <c r="C162" s="249" t="s">
        <v>224</v>
      </c>
      <c r="D162" s="249" t="s">
        <v>166</v>
      </c>
      <c r="E162" s="250" t="s">
        <v>346</v>
      </c>
      <c r="F162" s="251" t="s">
        <v>347</v>
      </c>
      <c r="G162" s="252" t="s">
        <v>174</v>
      </c>
      <c r="H162" s="253">
        <v>0.75</v>
      </c>
      <c r="I162" s="254"/>
      <c r="J162" s="253">
        <f>ROUND(I162*H162,2)</f>
        <v>0</v>
      </c>
      <c r="K162" s="255"/>
      <c r="L162" s="40"/>
      <c r="M162" s="256" t="s">
        <v>1</v>
      </c>
      <c r="N162" s="257" t="s">
        <v>42</v>
      </c>
      <c r="O162" s="96"/>
      <c r="P162" s="258">
        <f>O162*H162</f>
        <v>0</v>
      </c>
      <c r="Q162" s="258">
        <v>1.01895</v>
      </c>
      <c r="R162" s="258">
        <f>Q162*H162</f>
        <v>0.76421249999999996</v>
      </c>
      <c r="S162" s="258">
        <v>0</v>
      </c>
      <c r="T162" s="25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60" t="s">
        <v>170</v>
      </c>
      <c r="AT162" s="260" t="s">
        <v>166</v>
      </c>
      <c r="AU162" s="260" t="s">
        <v>95</v>
      </c>
      <c r="AY162" s="14" t="s">
        <v>164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95</v>
      </c>
      <c r="BK162" s="156">
        <f>ROUND(I162*H162,2)</f>
        <v>0</v>
      </c>
      <c r="BL162" s="14" t="s">
        <v>170</v>
      </c>
      <c r="BM162" s="260" t="s">
        <v>425</v>
      </c>
    </row>
    <row r="163" s="12" customFormat="1" ht="22.8" customHeight="1">
      <c r="A163" s="12"/>
      <c r="B163" s="234"/>
      <c r="C163" s="235"/>
      <c r="D163" s="236" t="s">
        <v>75</v>
      </c>
      <c r="E163" s="247" t="s">
        <v>176</v>
      </c>
      <c r="F163" s="247" t="s">
        <v>426</v>
      </c>
      <c r="G163" s="235"/>
      <c r="H163" s="235"/>
      <c r="I163" s="238"/>
      <c r="J163" s="248">
        <f>BK163</f>
        <v>0</v>
      </c>
      <c r="K163" s="235"/>
      <c r="L163" s="239"/>
      <c r="M163" s="240"/>
      <c r="N163" s="241"/>
      <c r="O163" s="241"/>
      <c r="P163" s="242">
        <f>SUM(P164:P173)</f>
        <v>0</v>
      </c>
      <c r="Q163" s="241"/>
      <c r="R163" s="242">
        <f>SUM(R164:R173)</f>
        <v>36.83328430000001</v>
      </c>
      <c r="S163" s="241"/>
      <c r="T163" s="243">
        <f>SUM(T164:T173)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44" t="s">
        <v>84</v>
      </c>
      <c r="AT163" s="245" t="s">
        <v>75</v>
      </c>
      <c r="AU163" s="245" t="s">
        <v>84</v>
      </c>
      <c r="AY163" s="244" t="s">
        <v>164</v>
      </c>
      <c r="BK163" s="246">
        <f>SUM(BK164:BK173)</f>
        <v>0</v>
      </c>
    </row>
    <row r="164" s="2" customFormat="1" ht="30" customHeight="1">
      <c r="A164" s="37"/>
      <c r="B164" s="38"/>
      <c r="C164" s="249" t="s">
        <v>200</v>
      </c>
      <c r="D164" s="249" t="s">
        <v>166</v>
      </c>
      <c r="E164" s="250" t="s">
        <v>427</v>
      </c>
      <c r="F164" s="251" t="s">
        <v>428</v>
      </c>
      <c r="G164" s="252" t="s">
        <v>169</v>
      </c>
      <c r="H164" s="253">
        <v>35.960000000000001</v>
      </c>
      <c r="I164" s="254"/>
      <c r="J164" s="253">
        <f>ROUND(I164*H164,2)</f>
        <v>0</v>
      </c>
      <c r="K164" s="255"/>
      <c r="L164" s="40"/>
      <c r="M164" s="256" t="s">
        <v>1</v>
      </c>
      <c r="N164" s="257" t="s">
        <v>42</v>
      </c>
      <c r="O164" s="96"/>
      <c r="P164" s="258">
        <f>O164*H164</f>
        <v>0</v>
      </c>
      <c r="Q164" s="258">
        <v>0.70221</v>
      </c>
      <c r="R164" s="258">
        <f>Q164*H164</f>
        <v>25.251471600000002</v>
      </c>
      <c r="S164" s="258">
        <v>0</v>
      </c>
      <c r="T164" s="25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60" t="s">
        <v>170</v>
      </c>
      <c r="AT164" s="260" t="s">
        <v>166</v>
      </c>
      <c r="AU164" s="260" t="s">
        <v>95</v>
      </c>
      <c r="AY164" s="14" t="s">
        <v>164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95</v>
      </c>
      <c r="BK164" s="156">
        <f>ROUND(I164*H164,2)</f>
        <v>0</v>
      </c>
      <c r="BL164" s="14" t="s">
        <v>170</v>
      </c>
      <c r="BM164" s="260" t="s">
        <v>429</v>
      </c>
    </row>
    <row r="165" s="2" customFormat="1" ht="30" customHeight="1">
      <c r="A165" s="37"/>
      <c r="B165" s="38"/>
      <c r="C165" s="249" t="s">
        <v>430</v>
      </c>
      <c r="D165" s="249" t="s">
        <v>166</v>
      </c>
      <c r="E165" s="250" t="s">
        <v>431</v>
      </c>
      <c r="F165" s="251" t="s">
        <v>432</v>
      </c>
      <c r="G165" s="252" t="s">
        <v>169</v>
      </c>
      <c r="H165" s="253">
        <v>9.4199999999999999</v>
      </c>
      <c r="I165" s="254"/>
      <c r="J165" s="253">
        <f>ROUND(I165*H165,2)</f>
        <v>0</v>
      </c>
      <c r="K165" s="255"/>
      <c r="L165" s="40"/>
      <c r="M165" s="256" t="s">
        <v>1</v>
      </c>
      <c r="N165" s="257" t="s">
        <v>42</v>
      </c>
      <c r="O165" s="96"/>
      <c r="P165" s="258">
        <f>O165*H165</f>
        <v>0</v>
      </c>
      <c r="Q165" s="258">
        <v>0.70221</v>
      </c>
      <c r="R165" s="258">
        <f>Q165*H165</f>
        <v>6.6148182000000002</v>
      </c>
      <c r="S165" s="258">
        <v>0</v>
      </c>
      <c r="T165" s="25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60" t="s">
        <v>170</v>
      </c>
      <c r="AT165" s="260" t="s">
        <v>166</v>
      </c>
      <c r="AU165" s="260" t="s">
        <v>95</v>
      </c>
      <c r="AY165" s="14" t="s">
        <v>164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95</v>
      </c>
      <c r="BK165" s="156">
        <f>ROUND(I165*H165,2)</f>
        <v>0</v>
      </c>
      <c r="BL165" s="14" t="s">
        <v>170</v>
      </c>
      <c r="BM165" s="260" t="s">
        <v>433</v>
      </c>
    </row>
    <row r="166" s="2" customFormat="1" ht="22.2" customHeight="1">
      <c r="A166" s="37"/>
      <c r="B166" s="38"/>
      <c r="C166" s="249" t="s">
        <v>7</v>
      </c>
      <c r="D166" s="249" t="s">
        <v>166</v>
      </c>
      <c r="E166" s="250" t="s">
        <v>434</v>
      </c>
      <c r="F166" s="251" t="s">
        <v>435</v>
      </c>
      <c r="G166" s="252" t="s">
        <v>183</v>
      </c>
      <c r="H166" s="253">
        <v>2</v>
      </c>
      <c r="I166" s="254"/>
      <c r="J166" s="253">
        <f>ROUND(I166*H166,2)</f>
        <v>0</v>
      </c>
      <c r="K166" s="255"/>
      <c r="L166" s="40"/>
      <c r="M166" s="256" t="s">
        <v>1</v>
      </c>
      <c r="N166" s="257" t="s">
        <v>42</v>
      </c>
      <c r="O166" s="96"/>
      <c r="P166" s="258">
        <f>O166*H166</f>
        <v>0</v>
      </c>
      <c r="Q166" s="258">
        <v>0.019990000000000001</v>
      </c>
      <c r="R166" s="258">
        <f>Q166*H166</f>
        <v>0.039980000000000002</v>
      </c>
      <c r="S166" s="258">
        <v>0</v>
      </c>
      <c r="T166" s="25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60" t="s">
        <v>170</v>
      </c>
      <c r="AT166" s="260" t="s">
        <v>166</v>
      </c>
      <c r="AU166" s="260" t="s">
        <v>95</v>
      </c>
      <c r="AY166" s="14" t="s">
        <v>164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95</v>
      </c>
      <c r="BK166" s="156">
        <f>ROUND(I166*H166,2)</f>
        <v>0</v>
      </c>
      <c r="BL166" s="14" t="s">
        <v>170</v>
      </c>
      <c r="BM166" s="260" t="s">
        <v>436</v>
      </c>
    </row>
    <row r="167" s="2" customFormat="1" ht="22.2" customHeight="1">
      <c r="A167" s="37"/>
      <c r="B167" s="38"/>
      <c r="C167" s="249" t="s">
        <v>437</v>
      </c>
      <c r="D167" s="249" t="s">
        <v>166</v>
      </c>
      <c r="E167" s="250" t="s">
        <v>438</v>
      </c>
      <c r="F167" s="251" t="s">
        <v>439</v>
      </c>
      <c r="G167" s="252" t="s">
        <v>183</v>
      </c>
      <c r="H167" s="253">
        <v>3</v>
      </c>
      <c r="I167" s="254"/>
      <c r="J167" s="253">
        <f>ROUND(I167*H167,2)</f>
        <v>0</v>
      </c>
      <c r="K167" s="255"/>
      <c r="L167" s="40"/>
      <c r="M167" s="256" t="s">
        <v>1</v>
      </c>
      <c r="N167" s="257" t="s">
        <v>42</v>
      </c>
      <c r="O167" s="96"/>
      <c r="P167" s="258">
        <f>O167*H167</f>
        <v>0</v>
      </c>
      <c r="Q167" s="258">
        <v>0.036519999999999997</v>
      </c>
      <c r="R167" s="258">
        <f>Q167*H167</f>
        <v>0.10955999999999999</v>
      </c>
      <c r="S167" s="258">
        <v>0</v>
      </c>
      <c r="T167" s="25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60" t="s">
        <v>170</v>
      </c>
      <c r="AT167" s="260" t="s">
        <v>166</v>
      </c>
      <c r="AU167" s="260" t="s">
        <v>95</v>
      </c>
      <c r="AY167" s="14" t="s">
        <v>164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95</v>
      </c>
      <c r="BK167" s="156">
        <f>ROUND(I167*H167,2)</f>
        <v>0</v>
      </c>
      <c r="BL167" s="14" t="s">
        <v>170</v>
      </c>
      <c r="BM167" s="260" t="s">
        <v>440</v>
      </c>
    </row>
    <row r="168" s="2" customFormat="1" ht="22.2" customHeight="1">
      <c r="A168" s="37"/>
      <c r="B168" s="38"/>
      <c r="C168" s="249" t="s">
        <v>205</v>
      </c>
      <c r="D168" s="249" t="s">
        <v>166</v>
      </c>
      <c r="E168" s="250" t="s">
        <v>441</v>
      </c>
      <c r="F168" s="251" t="s">
        <v>442</v>
      </c>
      <c r="G168" s="252" t="s">
        <v>183</v>
      </c>
      <c r="H168" s="253">
        <v>2</v>
      </c>
      <c r="I168" s="254"/>
      <c r="J168" s="253">
        <f>ROUND(I168*H168,2)</f>
        <v>0</v>
      </c>
      <c r="K168" s="255"/>
      <c r="L168" s="40"/>
      <c r="M168" s="256" t="s">
        <v>1</v>
      </c>
      <c r="N168" s="257" t="s">
        <v>42</v>
      </c>
      <c r="O168" s="96"/>
      <c r="P168" s="258">
        <f>O168*H168</f>
        <v>0</v>
      </c>
      <c r="Q168" s="258">
        <v>0.034479999999999997</v>
      </c>
      <c r="R168" s="258">
        <f>Q168*H168</f>
        <v>0.068959999999999994</v>
      </c>
      <c r="S168" s="258">
        <v>0</v>
      </c>
      <c r="T168" s="25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60" t="s">
        <v>170</v>
      </c>
      <c r="AT168" s="260" t="s">
        <v>166</v>
      </c>
      <c r="AU168" s="260" t="s">
        <v>95</v>
      </c>
      <c r="AY168" s="14" t="s">
        <v>164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95</v>
      </c>
      <c r="BK168" s="156">
        <f>ROUND(I168*H168,2)</f>
        <v>0</v>
      </c>
      <c r="BL168" s="14" t="s">
        <v>170</v>
      </c>
      <c r="BM168" s="260" t="s">
        <v>443</v>
      </c>
    </row>
    <row r="169" s="2" customFormat="1" ht="22.2" customHeight="1">
      <c r="A169" s="37"/>
      <c r="B169" s="38"/>
      <c r="C169" s="249" t="s">
        <v>444</v>
      </c>
      <c r="D169" s="249" t="s">
        <v>166</v>
      </c>
      <c r="E169" s="250" t="s">
        <v>445</v>
      </c>
      <c r="F169" s="251" t="s">
        <v>446</v>
      </c>
      <c r="G169" s="252" t="s">
        <v>183</v>
      </c>
      <c r="H169" s="253">
        <v>2</v>
      </c>
      <c r="I169" s="254"/>
      <c r="J169" s="253">
        <f>ROUND(I169*H169,2)</f>
        <v>0</v>
      </c>
      <c r="K169" s="255"/>
      <c r="L169" s="40"/>
      <c r="M169" s="256" t="s">
        <v>1</v>
      </c>
      <c r="N169" s="257" t="s">
        <v>42</v>
      </c>
      <c r="O169" s="96"/>
      <c r="P169" s="258">
        <f>O169*H169</f>
        <v>0</v>
      </c>
      <c r="Q169" s="258">
        <v>0.12789</v>
      </c>
      <c r="R169" s="258">
        <f>Q169*H169</f>
        <v>0.25578000000000001</v>
      </c>
      <c r="S169" s="258">
        <v>0</v>
      </c>
      <c r="T169" s="25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60" t="s">
        <v>170</v>
      </c>
      <c r="AT169" s="260" t="s">
        <v>166</v>
      </c>
      <c r="AU169" s="260" t="s">
        <v>95</v>
      </c>
      <c r="AY169" s="14" t="s">
        <v>164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95</v>
      </c>
      <c r="BK169" s="156">
        <f>ROUND(I169*H169,2)</f>
        <v>0</v>
      </c>
      <c r="BL169" s="14" t="s">
        <v>170</v>
      </c>
      <c r="BM169" s="260" t="s">
        <v>447</v>
      </c>
    </row>
    <row r="170" s="2" customFormat="1" ht="30" customHeight="1">
      <c r="A170" s="37"/>
      <c r="B170" s="38"/>
      <c r="C170" s="249" t="s">
        <v>209</v>
      </c>
      <c r="D170" s="249" t="s">
        <v>166</v>
      </c>
      <c r="E170" s="250" t="s">
        <v>448</v>
      </c>
      <c r="F170" s="251" t="s">
        <v>449</v>
      </c>
      <c r="G170" s="252" t="s">
        <v>179</v>
      </c>
      <c r="H170" s="253">
        <v>9.6099999999999994</v>
      </c>
      <c r="I170" s="254"/>
      <c r="J170" s="253">
        <f>ROUND(I170*H170,2)</f>
        <v>0</v>
      </c>
      <c r="K170" s="255"/>
      <c r="L170" s="40"/>
      <c r="M170" s="256" t="s">
        <v>1</v>
      </c>
      <c r="N170" s="257" t="s">
        <v>42</v>
      </c>
      <c r="O170" s="96"/>
      <c r="P170" s="258">
        <f>O170*H170</f>
        <v>0</v>
      </c>
      <c r="Q170" s="258">
        <v>0.056129999999999999</v>
      </c>
      <c r="R170" s="258">
        <f>Q170*H170</f>
        <v>0.53940929999999998</v>
      </c>
      <c r="S170" s="258">
        <v>0</v>
      </c>
      <c r="T170" s="25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60" t="s">
        <v>170</v>
      </c>
      <c r="AT170" s="260" t="s">
        <v>166</v>
      </c>
      <c r="AU170" s="260" t="s">
        <v>95</v>
      </c>
      <c r="AY170" s="14" t="s">
        <v>164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95</v>
      </c>
      <c r="BK170" s="156">
        <f>ROUND(I170*H170,2)</f>
        <v>0</v>
      </c>
      <c r="BL170" s="14" t="s">
        <v>170</v>
      </c>
      <c r="BM170" s="260" t="s">
        <v>450</v>
      </c>
    </row>
    <row r="171" s="2" customFormat="1" ht="30" customHeight="1">
      <c r="A171" s="37"/>
      <c r="B171" s="38"/>
      <c r="C171" s="249" t="s">
        <v>235</v>
      </c>
      <c r="D171" s="249" t="s">
        <v>166</v>
      </c>
      <c r="E171" s="250" t="s">
        <v>451</v>
      </c>
      <c r="F171" s="251" t="s">
        <v>452</v>
      </c>
      <c r="G171" s="252" t="s">
        <v>179</v>
      </c>
      <c r="H171" s="253">
        <v>13.51</v>
      </c>
      <c r="I171" s="254"/>
      <c r="J171" s="253">
        <f>ROUND(I171*H171,2)</f>
        <v>0</v>
      </c>
      <c r="K171" s="255"/>
      <c r="L171" s="40"/>
      <c r="M171" s="256" t="s">
        <v>1</v>
      </c>
      <c r="N171" s="257" t="s">
        <v>42</v>
      </c>
      <c r="O171" s="96"/>
      <c r="P171" s="258">
        <f>O171*H171</f>
        <v>0</v>
      </c>
      <c r="Q171" s="258">
        <v>0.07424</v>
      </c>
      <c r="R171" s="258">
        <f>Q171*H171</f>
        <v>1.0029824000000001</v>
      </c>
      <c r="S171" s="258">
        <v>0</v>
      </c>
      <c r="T171" s="25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60" t="s">
        <v>170</v>
      </c>
      <c r="AT171" s="260" t="s">
        <v>166</v>
      </c>
      <c r="AU171" s="260" t="s">
        <v>95</v>
      </c>
      <c r="AY171" s="14" t="s">
        <v>164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95</v>
      </c>
      <c r="BK171" s="156">
        <f>ROUND(I171*H171,2)</f>
        <v>0</v>
      </c>
      <c r="BL171" s="14" t="s">
        <v>170</v>
      </c>
      <c r="BM171" s="260" t="s">
        <v>453</v>
      </c>
    </row>
    <row r="172" s="2" customFormat="1" ht="30" customHeight="1">
      <c r="A172" s="37"/>
      <c r="B172" s="38"/>
      <c r="C172" s="249" t="s">
        <v>214</v>
      </c>
      <c r="D172" s="249" t="s">
        <v>166</v>
      </c>
      <c r="E172" s="250" t="s">
        <v>454</v>
      </c>
      <c r="F172" s="251" t="s">
        <v>455</v>
      </c>
      <c r="G172" s="252" t="s">
        <v>179</v>
      </c>
      <c r="H172" s="253">
        <v>26.469999999999999</v>
      </c>
      <c r="I172" s="254"/>
      <c r="J172" s="253">
        <f>ROUND(I172*H172,2)</f>
        <v>0</v>
      </c>
      <c r="K172" s="255"/>
      <c r="L172" s="40"/>
      <c r="M172" s="256" t="s">
        <v>1</v>
      </c>
      <c r="N172" s="257" t="s">
        <v>42</v>
      </c>
      <c r="O172" s="96"/>
      <c r="P172" s="258">
        <f>O172*H172</f>
        <v>0</v>
      </c>
      <c r="Q172" s="258">
        <v>0.11124000000000001</v>
      </c>
      <c r="R172" s="258">
        <f>Q172*H172</f>
        <v>2.9445228000000001</v>
      </c>
      <c r="S172" s="258">
        <v>0</v>
      </c>
      <c r="T172" s="25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60" t="s">
        <v>170</v>
      </c>
      <c r="AT172" s="260" t="s">
        <v>166</v>
      </c>
      <c r="AU172" s="260" t="s">
        <v>95</v>
      </c>
      <c r="AY172" s="14" t="s">
        <v>164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95</v>
      </c>
      <c r="BK172" s="156">
        <f>ROUND(I172*H172,2)</f>
        <v>0</v>
      </c>
      <c r="BL172" s="14" t="s">
        <v>170</v>
      </c>
      <c r="BM172" s="260" t="s">
        <v>456</v>
      </c>
    </row>
    <row r="173" s="2" customFormat="1" ht="30" customHeight="1">
      <c r="A173" s="37"/>
      <c r="B173" s="38"/>
      <c r="C173" s="249" t="s">
        <v>242</v>
      </c>
      <c r="D173" s="249" t="s">
        <v>166</v>
      </c>
      <c r="E173" s="250" t="s">
        <v>457</v>
      </c>
      <c r="F173" s="251" t="s">
        <v>458</v>
      </c>
      <c r="G173" s="252" t="s">
        <v>258</v>
      </c>
      <c r="H173" s="253">
        <v>14.5</v>
      </c>
      <c r="I173" s="254"/>
      <c r="J173" s="253">
        <f>ROUND(I173*H173,2)</f>
        <v>0</v>
      </c>
      <c r="K173" s="255"/>
      <c r="L173" s="40"/>
      <c r="M173" s="256" t="s">
        <v>1</v>
      </c>
      <c r="N173" s="257" t="s">
        <v>42</v>
      </c>
      <c r="O173" s="96"/>
      <c r="P173" s="258">
        <f>O173*H173</f>
        <v>0</v>
      </c>
      <c r="Q173" s="258">
        <v>0.00040000000000000002</v>
      </c>
      <c r="R173" s="258">
        <f>Q173*H173</f>
        <v>0.0058000000000000005</v>
      </c>
      <c r="S173" s="258">
        <v>0</v>
      </c>
      <c r="T173" s="25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60" t="s">
        <v>170</v>
      </c>
      <c r="AT173" s="260" t="s">
        <v>166</v>
      </c>
      <c r="AU173" s="260" t="s">
        <v>95</v>
      </c>
      <c r="AY173" s="14" t="s">
        <v>164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95</v>
      </c>
      <c r="BK173" s="156">
        <f>ROUND(I173*H173,2)</f>
        <v>0</v>
      </c>
      <c r="BL173" s="14" t="s">
        <v>170</v>
      </c>
      <c r="BM173" s="260" t="s">
        <v>459</v>
      </c>
    </row>
    <row r="174" s="12" customFormat="1" ht="22.8" customHeight="1">
      <c r="A174" s="12"/>
      <c r="B174" s="234"/>
      <c r="C174" s="235"/>
      <c r="D174" s="236" t="s">
        <v>75</v>
      </c>
      <c r="E174" s="247" t="s">
        <v>170</v>
      </c>
      <c r="F174" s="247" t="s">
        <v>460</v>
      </c>
      <c r="G174" s="235"/>
      <c r="H174" s="235"/>
      <c r="I174" s="238"/>
      <c r="J174" s="248">
        <f>BK174</f>
        <v>0</v>
      </c>
      <c r="K174" s="235"/>
      <c r="L174" s="239"/>
      <c r="M174" s="240"/>
      <c r="N174" s="241"/>
      <c r="O174" s="241"/>
      <c r="P174" s="242">
        <f>SUM(P175:P184)</f>
        <v>0</v>
      </c>
      <c r="Q174" s="241"/>
      <c r="R174" s="242">
        <f>SUM(R175:R184)</f>
        <v>16.317345700000001</v>
      </c>
      <c r="S174" s="241"/>
      <c r="T174" s="243">
        <f>SUM(T175:T184)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44" t="s">
        <v>84</v>
      </c>
      <c r="AT174" s="245" t="s">
        <v>75</v>
      </c>
      <c r="AU174" s="245" t="s">
        <v>84</v>
      </c>
      <c r="AY174" s="244" t="s">
        <v>164</v>
      </c>
      <c r="BK174" s="246">
        <f>SUM(BK175:BK184)</f>
        <v>0</v>
      </c>
    </row>
    <row r="175" s="2" customFormat="1" ht="14.4" customHeight="1">
      <c r="A175" s="37"/>
      <c r="B175" s="38"/>
      <c r="C175" s="249" t="s">
        <v>217</v>
      </c>
      <c r="D175" s="249" t="s">
        <v>166</v>
      </c>
      <c r="E175" s="250" t="s">
        <v>461</v>
      </c>
      <c r="F175" s="251" t="s">
        <v>462</v>
      </c>
      <c r="G175" s="252" t="s">
        <v>179</v>
      </c>
      <c r="H175" s="253">
        <v>6.3499999999999996</v>
      </c>
      <c r="I175" s="254"/>
      <c r="J175" s="253">
        <f>ROUND(I175*H175,2)</f>
        <v>0</v>
      </c>
      <c r="K175" s="255"/>
      <c r="L175" s="40"/>
      <c r="M175" s="256" t="s">
        <v>1</v>
      </c>
      <c r="N175" s="257" t="s">
        <v>42</v>
      </c>
      <c r="O175" s="96"/>
      <c r="P175" s="258">
        <f>O175*H175</f>
        <v>0</v>
      </c>
      <c r="Q175" s="258">
        <v>0.00027999999999999998</v>
      </c>
      <c r="R175" s="258">
        <f>Q175*H175</f>
        <v>0.0017779999999999999</v>
      </c>
      <c r="S175" s="258">
        <v>0</v>
      </c>
      <c r="T175" s="25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60" t="s">
        <v>170</v>
      </c>
      <c r="AT175" s="260" t="s">
        <v>166</v>
      </c>
      <c r="AU175" s="260" t="s">
        <v>95</v>
      </c>
      <c r="AY175" s="14" t="s">
        <v>164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95</v>
      </c>
      <c r="BK175" s="156">
        <f>ROUND(I175*H175,2)</f>
        <v>0</v>
      </c>
      <c r="BL175" s="14" t="s">
        <v>170</v>
      </c>
      <c r="BM175" s="260" t="s">
        <v>463</v>
      </c>
    </row>
    <row r="176" s="2" customFormat="1" ht="14.4" customHeight="1">
      <c r="A176" s="37"/>
      <c r="B176" s="38"/>
      <c r="C176" s="249" t="s">
        <v>249</v>
      </c>
      <c r="D176" s="249" t="s">
        <v>166</v>
      </c>
      <c r="E176" s="250" t="s">
        <v>464</v>
      </c>
      <c r="F176" s="251" t="s">
        <v>465</v>
      </c>
      <c r="G176" s="252" t="s">
        <v>179</v>
      </c>
      <c r="H176" s="253">
        <v>6.3499999999999996</v>
      </c>
      <c r="I176" s="254"/>
      <c r="J176" s="253">
        <f>ROUND(I176*H176,2)</f>
        <v>0</v>
      </c>
      <c r="K176" s="255"/>
      <c r="L176" s="40"/>
      <c r="M176" s="256" t="s">
        <v>1</v>
      </c>
      <c r="N176" s="257" t="s">
        <v>42</v>
      </c>
      <c r="O176" s="96"/>
      <c r="P176" s="258">
        <f>O176*H176</f>
        <v>0</v>
      </c>
      <c r="Q176" s="258">
        <v>0</v>
      </c>
      <c r="R176" s="258">
        <f>Q176*H176</f>
        <v>0</v>
      </c>
      <c r="S176" s="258">
        <v>0</v>
      </c>
      <c r="T176" s="25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60" t="s">
        <v>170</v>
      </c>
      <c r="AT176" s="260" t="s">
        <v>166</v>
      </c>
      <c r="AU176" s="260" t="s">
        <v>95</v>
      </c>
      <c r="AY176" s="14" t="s">
        <v>164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95</v>
      </c>
      <c r="BK176" s="156">
        <f>ROUND(I176*H176,2)</f>
        <v>0</v>
      </c>
      <c r="BL176" s="14" t="s">
        <v>170</v>
      </c>
      <c r="BM176" s="260" t="s">
        <v>466</v>
      </c>
    </row>
    <row r="177" s="2" customFormat="1" ht="22.2" customHeight="1">
      <c r="A177" s="37"/>
      <c r="B177" s="38"/>
      <c r="C177" s="249" t="s">
        <v>220</v>
      </c>
      <c r="D177" s="249" t="s">
        <v>166</v>
      </c>
      <c r="E177" s="250" t="s">
        <v>467</v>
      </c>
      <c r="F177" s="251" t="s">
        <v>468</v>
      </c>
      <c r="G177" s="252" t="s">
        <v>179</v>
      </c>
      <c r="H177" s="253">
        <v>6.3499999999999996</v>
      </c>
      <c r="I177" s="254"/>
      <c r="J177" s="253">
        <f>ROUND(I177*H177,2)</f>
        <v>0</v>
      </c>
      <c r="K177" s="255"/>
      <c r="L177" s="40"/>
      <c r="M177" s="256" t="s">
        <v>1</v>
      </c>
      <c r="N177" s="257" t="s">
        <v>42</v>
      </c>
      <c r="O177" s="96"/>
      <c r="P177" s="258">
        <f>O177*H177</f>
        <v>0</v>
      </c>
      <c r="Q177" s="258">
        <v>0.0084799999999999997</v>
      </c>
      <c r="R177" s="258">
        <f>Q177*H177</f>
        <v>0.053847999999999993</v>
      </c>
      <c r="S177" s="258">
        <v>0</v>
      </c>
      <c r="T177" s="25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60" t="s">
        <v>170</v>
      </c>
      <c r="AT177" s="260" t="s">
        <v>166</v>
      </c>
      <c r="AU177" s="260" t="s">
        <v>95</v>
      </c>
      <c r="AY177" s="14" t="s">
        <v>164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95</v>
      </c>
      <c r="BK177" s="156">
        <f>ROUND(I177*H177,2)</f>
        <v>0</v>
      </c>
      <c r="BL177" s="14" t="s">
        <v>170</v>
      </c>
      <c r="BM177" s="260" t="s">
        <v>469</v>
      </c>
    </row>
    <row r="178" s="2" customFormat="1" ht="22.2" customHeight="1">
      <c r="A178" s="37"/>
      <c r="B178" s="38"/>
      <c r="C178" s="249" t="s">
        <v>269</v>
      </c>
      <c r="D178" s="249" t="s">
        <v>166</v>
      </c>
      <c r="E178" s="250" t="s">
        <v>470</v>
      </c>
      <c r="F178" s="251" t="s">
        <v>471</v>
      </c>
      <c r="G178" s="252" t="s">
        <v>179</v>
      </c>
      <c r="H178" s="253">
        <v>6.3499999999999996</v>
      </c>
      <c r="I178" s="254"/>
      <c r="J178" s="253">
        <f>ROUND(I178*H178,2)</f>
        <v>0</v>
      </c>
      <c r="K178" s="255"/>
      <c r="L178" s="40"/>
      <c r="M178" s="256" t="s">
        <v>1</v>
      </c>
      <c r="N178" s="257" t="s">
        <v>42</v>
      </c>
      <c r="O178" s="96"/>
      <c r="P178" s="258">
        <f>O178*H178</f>
        <v>0</v>
      </c>
      <c r="Q178" s="258">
        <v>0</v>
      </c>
      <c r="R178" s="258">
        <f>Q178*H178</f>
        <v>0</v>
      </c>
      <c r="S178" s="258">
        <v>0</v>
      </c>
      <c r="T178" s="25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60" t="s">
        <v>170</v>
      </c>
      <c r="AT178" s="260" t="s">
        <v>166</v>
      </c>
      <c r="AU178" s="260" t="s">
        <v>95</v>
      </c>
      <c r="AY178" s="14" t="s">
        <v>164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95</v>
      </c>
      <c r="BK178" s="156">
        <f>ROUND(I178*H178,2)</f>
        <v>0</v>
      </c>
      <c r="BL178" s="14" t="s">
        <v>170</v>
      </c>
      <c r="BM178" s="260" t="s">
        <v>472</v>
      </c>
    </row>
    <row r="179" s="2" customFormat="1" ht="19.8" customHeight="1">
      <c r="A179" s="37"/>
      <c r="B179" s="38"/>
      <c r="C179" s="249" t="s">
        <v>223</v>
      </c>
      <c r="D179" s="249" t="s">
        <v>166</v>
      </c>
      <c r="E179" s="250" t="s">
        <v>473</v>
      </c>
      <c r="F179" s="251" t="s">
        <v>474</v>
      </c>
      <c r="G179" s="252" t="s">
        <v>169</v>
      </c>
      <c r="H179" s="253">
        <v>6.3499999999999996</v>
      </c>
      <c r="I179" s="254"/>
      <c r="J179" s="253">
        <f>ROUND(I179*H179,2)</f>
        <v>0</v>
      </c>
      <c r="K179" s="255"/>
      <c r="L179" s="40"/>
      <c r="M179" s="256" t="s">
        <v>1</v>
      </c>
      <c r="N179" s="257" t="s">
        <v>42</v>
      </c>
      <c r="O179" s="96"/>
      <c r="P179" s="258">
        <f>O179*H179</f>
        <v>0</v>
      </c>
      <c r="Q179" s="258">
        <v>2.4018600000000001</v>
      </c>
      <c r="R179" s="258">
        <f>Q179*H179</f>
        <v>15.251811</v>
      </c>
      <c r="S179" s="258">
        <v>0</v>
      </c>
      <c r="T179" s="25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60" t="s">
        <v>170</v>
      </c>
      <c r="AT179" s="260" t="s">
        <v>166</v>
      </c>
      <c r="AU179" s="260" t="s">
        <v>95</v>
      </c>
      <c r="AY179" s="14" t="s">
        <v>164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95</v>
      </c>
      <c r="BK179" s="156">
        <f>ROUND(I179*H179,2)</f>
        <v>0</v>
      </c>
      <c r="BL179" s="14" t="s">
        <v>170</v>
      </c>
      <c r="BM179" s="260" t="s">
        <v>475</v>
      </c>
    </row>
    <row r="180" s="2" customFormat="1" ht="22.2" customHeight="1">
      <c r="A180" s="37"/>
      <c r="B180" s="38"/>
      <c r="C180" s="249" t="s">
        <v>476</v>
      </c>
      <c r="D180" s="249" t="s">
        <v>166</v>
      </c>
      <c r="E180" s="250" t="s">
        <v>477</v>
      </c>
      <c r="F180" s="251" t="s">
        <v>478</v>
      </c>
      <c r="G180" s="252" t="s">
        <v>179</v>
      </c>
      <c r="H180" s="253">
        <v>48.18</v>
      </c>
      <c r="I180" s="254"/>
      <c r="J180" s="253">
        <f>ROUND(I180*H180,2)</f>
        <v>0</v>
      </c>
      <c r="K180" s="255"/>
      <c r="L180" s="40"/>
      <c r="M180" s="256" t="s">
        <v>1</v>
      </c>
      <c r="N180" s="257" t="s">
        <v>42</v>
      </c>
      <c r="O180" s="96"/>
      <c r="P180" s="258">
        <f>O180*H180</f>
        <v>0</v>
      </c>
      <c r="Q180" s="258">
        <v>0.00314</v>
      </c>
      <c r="R180" s="258">
        <f>Q180*H180</f>
        <v>0.15128520000000001</v>
      </c>
      <c r="S180" s="258">
        <v>0</v>
      </c>
      <c r="T180" s="25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60" t="s">
        <v>170</v>
      </c>
      <c r="AT180" s="260" t="s">
        <v>166</v>
      </c>
      <c r="AU180" s="260" t="s">
        <v>95</v>
      </c>
      <c r="AY180" s="14" t="s">
        <v>164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95</v>
      </c>
      <c r="BK180" s="156">
        <f>ROUND(I180*H180,2)</f>
        <v>0</v>
      </c>
      <c r="BL180" s="14" t="s">
        <v>170</v>
      </c>
      <c r="BM180" s="260" t="s">
        <v>479</v>
      </c>
    </row>
    <row r="181" s="2" customFormat="1" ht="22.2" customHeight="1">
      <c r="A181" s="37"/>
      <c r="B181" s="38"/>
      <c r="C181" s="249" t="s">
        <v>227</v>
      </c>
      <c r="D181" s="249" t="s">
        <v>166</v>
      </c>
      <c r="E181" s="250" t="s">
        <v>480</v>
      </c>
      <c r="F181" s="251" t="s">
        <v>481</v>
      </c>
      <c r="G181" s="252" t="s">
        <v>179</v>
      </c>
      <c r="H181" s="253">
        <v>48.18</v>
      </c>
      <c r="I181" s="254"/>
      <c r="J181" s="253">
        <f>ROUND(I181*H181,2)</f>
        <v>0</v>
      </c>
      <c r="K181" s="255"/>
      <c r="L181" s="40"/>
      <c r="M181" s="256" t="s">
        <v>1</v>
      </c>
      <c r="N181" s="257" t="s">
        <v>42</v>
      </c>
      <c r="O181" s="96"/>
      <c r="P181" s="258">
        <f>O181*H181</f>
        <v>0</v>
      </c>
      <c r="Q181" s="258">
        <v>0</v>
      </c>
      <c r="R181" s="258">
        <f>Q181*H181</f>
        <v>0</v>
      </c>
      <c r="S181" s="258">
        <v>0</v>
      </c>
      <c r="T181" s="25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60" t="s">
        <v>170</v>
      </c>
      <c r="AT181" s="260" t="s">
        <v>166</v>
      </c>
      <c r="AU181" s="260" t="s">
        <v>95</v>
      </c>
      <c r="AY181" s="14" t="s">
        <v>164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95</v>
      </c>
      <c r="BK181" s="156">
        <f>ROUND(I181*H181,2)</f>
        <v>0</v>
      </c>
      <c r="BL181" s="14" t="s">
        <v>170</v>
      </c>
      <c r="BM181" s="260" t="s">
        <v>482</v>
      </c>
    </row>
    <row r="182" s="2" customFormat="1" ht="22.2" customHeight="1">
      <c r="A182" s="37"/>
      <c r="B182" s="38"/>
      <c r="C182" s="249" t="s">
        <v>279</v>
      </c>
      <c r="D182" s="249" t="s">
        <v>166</v>
      </c>
      <c r="E182" s="250" t="s">
        <v>483</v>
      </c>
      <c r="F182" s="251" t="s">
        <v>484</v>
      </c>
      <c r="G182" s="252" t="s">
        <v>174</v>
      </c>
      <c r="H182" s="253">
        <v>0.80000000000000004</v>
      </c>
      <c r="I182" s="254"/>
      <c r="J182" s="253">
        <f>ROUND(I182*H182,2)</f>
        <v>0</v>
      </c>
      <c r="K182" s="255"/>
      <c r="L182" s="40"/>
      <c r="M182" s="256" t="s">
        <v>1</v>
      </c>
      <c r="N182" s="257" t="s">
        <v>42</v>
      </c>
      <c r="O182" s="96"/>
      <c r="P182" s="258">
        <f>O182*H182</f>
        <v>0</v>
      </c>
      <c r="Q182" s="258">
        <v>1.0166</v>
      </c>
      <c r="R182" s="258">
        <f>Q182*H182</f>
        <v>0.81328</v>
      </c>
      <c r="S182" s="258">
        <v>0</v>
      </c>
      <c r="T182" s="25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60" t="s">
        <v>170</v>
      </c>
      <c r="AT182" s="260" t="s">
        <v>166</v>
      </c>
      <c r="AU182" s="260" t="s">
        <v>95</v>
      </c>
      <c r="AY182" s="14" t="s">
        <v>164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95</v>
      </c>
      <c r="BK182" s="156">
        <f>ROUND(I182*H182,2)</f>
        <v>0</v>
      </c>
      <c r="BL182" s="14" t="s">
        <v>170</v>
      </c>
      <c r="BM182" s="260" t="s">
        <v>485</v>
      </c>
    </row>
    <row r="183" s="2" customFormat="1" ht="22.2" customHeight="1">
      <c r="A183" s="37"/>
      <c r="B183" s="38"/>
      <c r="C183" s="249" t="s">
        <v>230</v>
      </c>
      <c r="D183" s="249" t="s">
        <v>166</v>
      </c>
      <c r="E183" s="250" t="s">
        <v>486</v>
      </c>
      <c r="F183" s="251" t="s">
        <v>487</v>
      </c>
      <c r="G183" s="252" t="s">
        <v>179</v>
      </c>
      <c r="H183" s="253">
        <v>26.289999999999999</v>
      </c>
      <c r="I183" s="254"/>
      <c r="J183" s="253">
        <f>ROUND(I183*H183,2)</f>
        <v>0</v>
      </c>
      <c r="K183" s="255"/>
      <c r="L183" s="40"/>
      <c r="M183" s="256" t="s">
        <v>1</v>
      </c>
      <c r="N183" s="257" t="s">
        <v>42</v>
      </c>
      <c r="O183" s="96"/>
      <c r="P183" s="258">
        <f>O183*H183</f>
        <v>0</v>
      </c>
      <c r="Q183" s="258">
        <v>0.00014999999999999999</v>
      </c>
      <c r="R183" s="258">
        <f>Q183*H183</f>
        <v>0.0039435</v>
      </c>
      <c r="S183" s="258">
        <v>0</v>
      </c>
      <c r="T183" s="25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60" t="s">
        <v>170</v>
      </c>
      <c r="AT183" s="260" t="s">
        <v>166</v>
      </c>
      <c r="AU183" s="260" t="s">
        <v>95</v>
      </c>
      <c r="AY183" s="14" t="s">
        <v>164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95</v>
      </c>
      <c r="BK183" s="156">
        <f>ROUND(I183*H183,2)</f>
        <v>0</v>
      </c>
      <c r="BL183" s="14" t="s">
        <v>170</v>
      </c>
      <c r="BM183" s="260" t="s">
        <v>488</v>
      </c>
    </row>
    <row r="184" s="2" customFormat="1" ht="22.2" customHeight="1">
      <c r="A184" s="37"/>
      <c r="B184" s="38"/>
      <c r="C184" s="261" t="s">
        <v>286</v>
      </c>
      <c r="D184" s="261" t="s">
        <v>171</v>
      </c>
      <c r="E184" s="262" t="s">
        <v>489</v>
      </c>
      <c r="F184" s="263" t="s">
        <v>490</v>
      </c>
      <c r="G184" s="264" t="s">
        <v>179</v>
      </c>
      <c r="H184" s="265">
        <v>27.600000000000001</v>
      </c>
      <c r="I184" s="266"/>
      <c r="J184" s="265">
        <f>ROUND(I184*H184,2)</f>
        <v>0</v>
      </c>
      <c r="K184" s="267"/>
      <c r="L184" s="268"/>
      <c r="M184" s="269" t="s">
        <v>1</v>
      </c>
      <c r="N184" s="270" t="s">
        <v>42</v>
      </c>
      <c r="O184" s="96"/>
      <c r="P184" s="258">
        <f>O184*H184</f>
        <v>0</v>
      </c>
      <c r="Q184" s="258">
        <v>0.0015</v>
      </c>
      <c r="R184" s="258">
        <f>Q184*H184</f>
        <v>0.041400000000000006</v>
      </c>
      <c r="S184" s="258">
        <v>0</v>
      </c>
      <c r="T184" s="25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60" t="s">
        <v>175</v>
      </c>
      <c r="AT184" s="260" t="s">
        <v>171</v>
      </c>
      <c r="AU184" s="260" t="s">
        <v>95</v>
      </c>
      <c r="AY184" s="14" t="s">
        <v>164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95</v>
      </c>
      <c r="BK184" s="156">
        <f>ROUND(I184*H184,2)</f>
        <v>0</v>
      </c>
      <c r="BL184" s="14" t="s">
        <v>170</v>
      </c>
      <c r="BM184" s="260" t="s">
        <v>491</v>
      </c>
    </row>
    <row r="185" s="12" customFormat="1" ht="22.8" customHeight="1">
      <c r="A185" s="12"/>
      <c r="B185" s="234"/>
      <c r="C185" s="235"/>
      <c r="D185" s="236" t="s">
        <v>75</v>
      </c>
      <c r="E185" s="247" t="s">
        <v>180</v>
      </c>
      <c r="F185" s="247" t="s">
        <v>492</v>
      </c>
      <c r="G185" s="235"/>
      <c r="H185" s="235"/>
      <c r="I185" s="238"/>
      <c r="J185" s="248">
        <f>BK185</f>
        <v>0</v>
      </c>
      <c r="K185" s="235"/>
      <c r="L185" s="239"/>
      <c r="M185" s="240"/>
      <c r="N185" s="241"/>
      <c r="O185" s="241"/>
      <c r="P185" s="242">
        <f>SUM(P186:P201)</f>
        <v>0</v>
      </c>
      <c r="Q185" s="241"/>
      <c r="R185" s="242">
        <f>SUM(R186:R201)</f>
        <v>17.612483000000001</v>
      </c>
      <c r="S185" s="241"/>
      <c r="T185" s="243">
        <f>SUM(T186:T201)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44" t="s">
        <v>84</v>
      </c>
      <c r="AT185" s="245" t="s">
        <v>75</v>
      </c>
      <c r="AU185" s="245" t="s">
        <v>84</v>
      </c>
      <c r="AY185" s="244" t="s">
        <v>164</v>
      </c>
      <c r="BK185" s="246">
        <f>SUM(BK186:BK201)</f>
        <v>0</v>
      </c>
    </row>
    <row r="186" s="2" customFormat="1" ht="22.2" customHeight="1">
      <c r="A186" s="37"/>
      <c r="B186" s="38"/>
      <c r="C186" s="249" t="s">
        <v>234</v>
      </c>
      <c r="D186" s="249" t="s">
        <v>166</v>
      </c>
      <c r="E186" s="250" t="s">
        <v>493</v>
      </c>
      <c r="F186" s="251" t="s">
        <v>494</v>
      </c>
      <c r="G186" s="252" t="s">
        <v>179</v>
      </c>
      <c r="H186" s="253">
        <v>268.19999999999999</v>
      </c>
      <c r="I186" s="254"/>
      <c r="J186" s="253">
        <f>ROUND(I186*H186,2)</f>
        <v>0</v>
      </c>
      <c r="K186" s="255"/>
      <c r="L186" s="40"/>
      <c r="M186" s="256" t="s">
        <v>1</v>
      </c>
      <c r="N186" s="257" t="s">
        <v>42</v>
      </c>
      <c r="O186" s="96"/>
      <c r="P186" s="258">
        <f>O186*H186</f>
        <v>0</v>
      </c>
      <c r="Q186" s="258">
        <v>0.00023000000000000001</v>
      </c>
      <c r="R186" s="258">
        <f>Q186*H186</f>
        <v>0.061685999999999998</v>
      </c>
      <c r="S186" s="258">
        <v>0</v>
      </c>
      <c r="T186" s="25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60" t="s">
        <v>170</v>
      </c>
      <c r="AT186" s="260" t="s">
        <v>166</v>
      </c>
      <c r="AU186" s="260" t="s">
        <v>95</v>
      </c>
      <c r="AY186" s="14" t="s">
        <v>164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95</v>
      </c>
      <c r="BK186" s="156">
        <f>ROUND(I186*H186,2)</f>
        <v>0</v>
      </c>
      <c r="BL186" s="14" t="s">
        <v>170</v>
      </c>
      <c r="BM186" s="260" t="s">
        <v>495</v>
      </c>
    </row>
    <row r="187" s="2" customFormat="1" ht="22.2" customHeight="1">
      <c r="A187" s="37"/>
      <c r="B187" s="38"/>
      <c r="C187" s="249" t="s">
        <v>296</v>
      </c>
      <c r="D187" s="249" t="s">
        <v>166</v>
      </c>
      <c r="E187" s="250" t="s">
        <v>496</v>
      </c>
      <c r="F187" s="251" t="s">
        <v>497</v>
      </c>
      <c r="G187" s="252" t="s">
        <v>179</v>
      </c>
      <c r="H187" s="253">
        <v>268.19999999999999</v>
      </c>
      <c r="I187" s="254"/>
      <c r="J187" s="253">
        <f>ROUND(I187*H187,2)</f>
        <v>0</v>
      </c>
      <c r="K187" s="255"/>
      <c r="L187" s="40"/>
      <c r="M187" s="256" t="s">
        <v>1</v>
      </c>
      <c r="N187" s="257" t="s">
        <v>42</v>
      </c>
      <c r="O187" s="96"/>
      <c r="P187" s="258">
        <f>O187*H187</f>
        <v>0</v>
      </c>
      <c r="Q187" s="258">
        <v>0.0126</v>
      </c>
      <c r="R187" s="258">
        <f>Q187*H187</f>
        <v>3.3793199999999999</v>
      </c>
      <c r="S187" s="258">
        <v>0</v>
      </c>
      <c r="T187" s="25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60" t="s">
        <v>170</v>
      </c>
      <c r="AT187" s="260" t="s">
        <v>166</v>
      </c>
      <c r="AU187" s="260" t="s">
        <v>95</v>
      </c>
      <c r="AY187" s="14" t="s">
        <v>164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95</v>
      </c>
      <c r="BK187" s="156">
        <f>ROUND(I187*H187,2)</f>
        <v>0</v>
      </c>
      <c r="BL187" s="14" t="s">
        <v>170</v>
      </c>
      <c r="BM187" s="260" t="s">
        <v>498</v>
      </c>
    </row>
    <row r="188" s="2" customFormat="1" ht="22.2" customHeight="1">
      <c r="A188" s="37"/>
      <c r="B188" s="38"/>
      <c r="C188" s="249" t="s">
        <v>238</v>
      </c>
      <c r="D188" s="249" t="s">
        <v>166</v>
      </c>
      <c r="E188" s="250" t="s">
        <v>499</v>
      </c>
      <c r="F188" s="251" t="s">
        <v>500</v>
      </c>
      <c r="G188" s="252" t="s">
        <v>179</v>
      </c>
      <c r="H188" s="253">
        <v>268.19999999999999</v>
      </c>
      <c r="I188" s="254"/>
      <c r="J188" s="253">
        <f>ROUND(I188*H188,2)</f>
        <v>0</v>
      </c>
      <c r="K188" s="255"/>
      <c r="L188" s="40"/>
      <c r="M188" s="256" t="s">
        <v>1</v>
      </c>
      <c r="N188" s="257" t="s">
        <v>42</v>
      </c>
      <c r="O188" s="96"/>
      <c r="P188" s="258">
        <f>O188*H188</f>
        <v>0</v>
      </c>
      <c r="Q188" s="258">
        <v>0.0041999999999999997</v>
      </c>
      <c r="R188" s="258">
        <f>Q188*H188</f>
        <v>1.1264399999999999</v>
      </c>
      <c r="S188" s="258">
        <v>0</v>
      </c>
      <c r="T188" s="25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60" t="s">
        <v>170</v>
      </c>
      <c r="AT188" s="260" t="s">
        <v>166</v>
      </c>
      <c r="AU188" s="260" t="s">
        <v>95</v>
      </c>
      <c r="AY188" s="14" t="s">
        <v>164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95</v>
      </c>
      <c r="BK188" s="156">
        <f>ROUND(I188*H188,2)</f>
        <v>0</v>
      </c>
      <c r="BL188" s="14" t="s">
        <v>170</v>
      </c>
      <c r="BM188" s="260" t="s">
        <v>501</v>
      </c>
    </row>
    <row r="189" s="2" customFormat="1" ht="22.2" customHeight="1">
      <c r="A189" s="37"/>
      <c r="B189" s="38"/>
      <c r="C189" s="249" t="s">
        <v>303</v>
      </c>
      <c r="D189" s="249" t="s">
        <v>166</v>
      </c>
      <c r="E189" s="250" t="s">
        <v>502</v>
      </c>
      <c r="F189" s="251" t="s">
        <v>503</v>
      </c>
      <c r="G189" s="252" t="s">
        <v>258</v>
      </c>
      <c r="H189" s="253">
        <v>66.799999999999997</v>
      </c>
      <c r="I189" s="254"/>
      <c r="J189" s="253">
        <f>ROUND(I189*H189,2)</f>
        <v>0</v>
      </c>
      <c r="K189" s="255"/>
      <c r="L189" s="40"/>
      <c r="M189" s="256" t="s">
        <v>1</v>
      </c>
      <c r="N189" s="257" t="s">
        <v>42</v>
      </c>
      <c r="O189" s="96"/>
      <c r="P189" s="258">
        <f>O189*H189</f>
        <v>0</v>
      </c>
      <c r="Q189" s="258">
        <v>0.00174</v>
      </c>
      <c r="R189" s="258">
        <f>Q189*H189</f>
        <v>0.116232</v>
      </c>
      <c r="S189" s="258">
        <v>0</v>
      </c>
      <c r="T189" s="25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60" t="s">
        <v>170</v>
      </c>
      <c r="AT189" s="260" t="s">
        <v>166</v>
      </c>
      <c r="AU189" s="260" t="s">
        <v>95</v>
      </c>
      <c r="AY189" s="14" t="s">
        <v>164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95</v>
      </c>
      <c r="BK189" s="156">
        <f>ROUND(I189*H189,2)</f>
        <v>0</v>
      </c>
      <c r="BL189" s="14" t="s">
        <v>170</v>
      </c>
      <c r="BM189" s="260" t="s">
        <v>504</v>
      </c>
    </row>
    <row r="190" s="2" customFormat="1" ht="22.2" customHeight="1">
      <c r="A190" s="37"/>
      <c r="B190" s="38"/>
      <c r="C190" s="249" t="s">
        <v>241</v>
      </c>
      <c r="D190" s="249" t="s">
        <v>166</v>
      </c>
      <c r="E190" s="250" t="s">
        <v>505</v>
      </c>
      <c r="F190" s="251" t="s">
        <v>506</v>
      </c>
      <c r="G190" s="252" t="s">
        <v>258</v>
      </c>
      <c r="H190" s="253">
        <v>37.399999999999999</v>
      </c>
      <c r="I190" s="254"/>
      <c r="J190" s="253">
        <f>ROUND(I190*H190,2)</f>
        <v>0</v>
      </c>
      <c r="K190" s="255"/>
      <c r="L190" s="40"/>
      <c r="M190" s="256" t="s">
        <v>1</v>
      </c>
      <c r="N190" s="257" t="s">
        <v>42</v>
      </c>
      <c r="O190" s="96"/>
      <c r="P190" s="258">
        <f>O190*H190</f>
        <v>0</v>
      </c>
      <c r="Q190" s="258">
        <v>0.00191</v>
      </c>
      <c r="R190" s="258">
        <f>Q190*H190</f>
        <v>0.071433999999999998</v>
      </c>
      <c r="S190" s="258">
        <v>0</v>
      </c>
      <c r="T190" s="25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60" t="s">
        <v>170</v>
      </c>
      <c r="AT190" s="260" t="s">
        <v>166</v>
      </c>
      <c r="AU190" s="260" t="s">
        <v>95</v>
      </c>
      <c r="AY190" s="14" t="s">
        <v>164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95</v>
      </c>
      <c r="BK190" s="156">
        <f>ROUND(I190*H190,2)</f>
        <v>0</v>
      </c>
      <c r="BL190" s="14" t="s">
        <v>170</v>
      </c>
      <c r="BM190" s="260" t="s">
        <v>507</v>
      </c>
    </row>
    <row r="191" s="2" customFormat="1" ht="22.2" customHeight="1">
      <c r="A191" s="37"/>
      <c r="B191" s="38"/>
      <c r="C191" s="249" t="s">
        <v>310</v>
      </c>
      <c r="D191" s="249" t="s">
        <v>166</v>
      </c>
      <c r="E191" s="250" t="s">
        <v>508</v>
      </c>
      <c r="F191" s="251" t="s">
        <v>509</v>
      </c>
      <c r="G191" s="252" t="s">
        <v>179</v>
      </c>
      <c r="H191" s="253">
        <v>268.19999999999999</v>
      </c>
      <c r="I191" s="254"/>
      <c r="J191" s="253">
        <f>ROUND(I191*H191,2)</f>
        <v>0</v>
      </c>
      <c r="K191" s="255"/>
      <c r="L191" s="40"/>
      <c r="M191" s="256" t="s">
        <v>1</v>
      </c>
      <c r="N191" s="257" t="s">
        <v>42</v>
      </c>
      <c r="O191" s="96"/>
      <c r="P191" s="258">
        <f>O191*H191</f>
        <v>0</v>
      </c>
      <c r="Q191" s="258">
        <v>0.00014999999999999999</v>
      </c>
      <c r="R191" s="258">
        <f>Q191*H191</f>
        <v>0.040229999999999995</v>
      </c>
      <c r="S191" s="258">
        <v>0</v>
      </c>
      <c r="T191" s="25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60" t="s">
        <v>170</v>
      </c>
      <c r="AT191" s="260" t="s">
        <v>166</v>
      </c>
      <c r="AU191" s="260" t="s">
        <v>95</v>
      </c>
      <c r="AY191" s="14" t="s">
        <v>164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95</v>
      </c>
      <c r="BK191" s="156">
        <f>ROUND(I191*H191,2)</f>
        <v>0</v>
      </c>
      <c r="BL191" s="14" t="s">
        <v>170</v>
      </c>
      <c r="BM191" s="260" t="s">
        <v>510</v>
      </c>
    </row>
    <row r="192" s="2" customFormat="1" ht="22.2" customHeight="1">
      <c r="A192" s="37"/>
      <c r="B192" s="38"/>
      <c r="C192" s="249" t="s">
        <v>245</v>
      </c>
      <c r="D192" s="249" t="s">
        <v>166</v>
      </c>
      <c r="E192" s="250" t="s">
        <v>511</v>
      </c>
      <c r="F192" s="251" t="s">
        <v>512</v>
      </c>
      <c r="G192" s="252" t="s">
        <v>179</v>
      </c>
      <c r="H192" s="253">
        <v>246.16999999999999</v>
      </c>
      <c r="I192" s="254"/>
      <c r="J192" s="253">
        <f>ROUND(I192*H192,2)</f>
        <v>0</v>
      </c>
      <c r="K192" s="255"/>
      <c r="L192" s="40"/>
      <c r="M192" s="256" t="s">
        <v>1</v>
      </c>
      <c r="N192" s="257" t="s">
        <v>42</v>
      </c>
      <c r="O192" s="96"/>
      <c r="P192" s="258">
        <f>O192*H192</f>
        <v>0</v>
      </c>
      <c r="Q192" s="258">
        <v>0.00023000000000000001</v>
      </c>
      <c r="R192" s="258">
        <f>Q192*H192</f>
        <v>0.056619099999999999</v>
      </c>
      <c r="S192" s="258">
        <v>0</v>
      </c>
      <c r="T192" s="25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60" t="s">
        <v>170</v>
      </c>
      <c r="AT192" s="260" t="s">
        <v>166</v>
      </c>
      <c r="AU192" s="260" t="s">
        <v>95</v>
      </c>
      <c r="AY192" s="14" t="s">
        <v>164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95</v>
      </c>
      <c r="BK192" s="156">
        <f>ROUND(I192*H192,2)</f>
        <v>0</v>
      </c>
      <c r="BL192" s="14" t="s">
        <v>170</v>
      </c>
      <c r="BM192" s="260" t="s">
        <v>513</v>
      </c>
    </row>
    <row r="193" s="2" customFormat="1" ht="30" customHeight="1">
      <c r="A193" s="37"/>
      <c r="B193" s="38"/>
      <c r="C193" s="249" t="s">
        <v>514</v>
      </c>
      <c r="D193" s="249" t="s">
        <v>166</v>
      </c>
      <c r="E193" s="250" t="s">
        <v>515</v>
      </c>
      <c r="F193" s="251" t="s">
        <v>516</v>
      </c>
      <c r="G193" s="252" t="s">
        <v>179</v>
      </c>
      <c r="H193" s="253">
        <v>246.16999999999999</v>
      </c>
      <c r="I193" s="254"/>
      <c r="J193" s="253">
        <f>ROUND(I193*H193,2)</f>
        <v>0</v>
      </c>
      <c r="K193" s="255"/>
      <c r="L193" s="40"/>
      <c r="M193" s="256" t="s">
        <v>1</v>
      </c>
      <c r="N193" s="257" t="s">
        <v>42</v>
      </c>
      <c r="O193" s="96"/>
      <c r="P193" s="258">
        <f>O193*H193</f>
        <v>0</v>
      </c>
      <c r="Q193" s="258">
        <v>0.0039199999999999999</v>
      </c>
      <c r="R193" s="258">
        <f>Q193*H193</f>
        <v>0.96498639999999991</v>
      </c>
      <c r="S193" s="258">
        <v>0</v>
      </c>
      <c r="T193" s="25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60" t="s">
        <v>170</v>
      </c>
      <c r="AT193" s="260" t="s">
        <v>166</v>
      </c>
      <c r="AU193" s="260" t="s">
        <v>95</v>
      </c>
      <c r="AY193" s="14" t="s">
        <v>164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95</v>
      </c>
      <c r="BK193" s="156">
        <f>ROUND(I193*H193,2)</f>
        <v>0</v>
      </c>
      <c r="BL193" s="14" t="s">
        <v>170</v>
      </c>
      <c r="BM193" s="260" t="s">
        <v>517</v>
      </c>
    </row>
    <row r="194" s="2" customFormat="1" ht="22.2" customHeight="1">
      <c r="A194" s="37"/>
      <c r="B194" s="38"/>
      <c r="C194" s="249" t="s">
        <v>248</v>
      </c>
      <c r="D194" s="249" t="s">
        <v>166</v>
      </c>
      <c r="E194" s="250" t="s">
        <v>518</v>
      </c>
      <c r="F194" s="251" t="s">
        <v>519</v>
      </c>
      <c r="G194" s="252" t="s">
        <v>179</v>
      </c>
      <c r="H194" s="253">
        <v>124.34</v>
      </c>
      <c r="I194" s="254"/>
      <c r="J194" s="253">
        <f>ROUND(I194*H194,2)</f>
        <v>0</v>
      </c>
      <c r="K194" s="255"/>
      <c r="L194" s="40"/>
      <c r="M194" s="256" t="s">
        <v>1</v>
      </c>
      <c r="N194" s="257" t="s">
        <v>42</v>
      </c>
      <c r="O194" s="96"/>
      <c r="P194" s="258">
        <f>O194*H194</f>
        <v>0</v>
      </c>
      <c r="Q194" s="258">
        <v>0.0051500000000000001</v>
      </c>
      <c r="R194" s="258">
        <f>Q194*H194</f>
        <v>0.640351</v>
      </c>
      <c r="S194" s="258">
        <v>0</v>
      </c>
      <c r="T194" s="25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60" t="s">
        <v>170</v>
      </c>
      <c r="AT194" s="260" t="s">
        <v>166</v>
      </c>
      <c r="AU194" s="260" t="s">
        <v>95</v>
      </c>
      <c r="AY194" s="14" t="s">
        <v>164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95</v>
      </c>
      <c r="BK194" s="156">
        <f>ROUND(I194*H194,2)</f>
        <v>0</v>
      </c>
      <c r="BL194" s="14" t="s">
        <v>170</v>
      </c>
      <c r="BM194" s="260" t="s">
        <v>520</v>
      </c>
    </row>
    <row r="195" s="2" customFormat="1" ht="22.2" customHeight="1">
      <c r="A195" s="37"/>
      <c r="B195" s="38"/>
      <c r="C195" s="249" t="s">
        <v>521</v>
      </c>
      <c r="D195" s="249" t="s">
        <v>166</v>
      </c>
      <c r="E195" s="250" t="s">
        <v>522</v>
      </c>
      <c r="F195" s="251" t="s">
        <v>523</v>
      </c>
      <c r="G195" s="252" t="s">
        <v>179</v>
      </c>
      <c r="H195" s="253">
        <v>48.710000000000001</v>
      </c>
      <c r="I195" s="254"/>
      <c r="J195" s="253">
        <f>ROUND(I195*H195,2)</f>
        <v>0</v>
      </c>
      <c r="K195" s="255"/>
      <c r="L195" s="40"/>
      <c r="M195" s="256" t="s">
        <v>1</v>
      </c>
      <c r="N195" s="257" t="s">
        <v>42</v>
      </c>
      <c r="O195" s="96"/>
      <c r="P195" s="258">
        <f>O195*H195</f>
        <v>0</v>
      </c>
      <c r="Q195" s="258">
        <v>0.01167</v>
      </c>
      <c r="R195" s="258">
        <f>Q195*H195</f>
        <v>0.56844570000000005</v>
      </c>
      <c r="S195" s="258">
        <v>0</v>
      </c>
      <c r="T195" s="25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60" t="s">
        <v>170</v>
      </c>
      <c r="AT195" s="260" t="s">
        <v>166</v>
      </c>
      <c r="AU195" s="260" t="s">
        <v>95</v>
      </c>
      <c r="AY195" s="14" t="s">
        <v>164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95</v>
      </c>
      <c r="BK195" s="156">
        <f>ROUND(I195*H195,2)</f>
        <v>0</v>
      </c>
      <c r="BL195" s="14" t="s">
        <v>170</v>
      </c>
      <c r="BM195" s="260" t="s">
        <v>524</v>
      </c>
    </row>
    <row r="196" s="2" customFormat="1" ht="22.2" customHeight="1">
      <c r="A196" s="37"/>
      <c r="B196" s="38"/>
      <c r="C196" s="249" t="s">
        <v>252</v>
      </c>
      <c r="D196" s="249" t="s">
        <v>166</v>
      </c>
      <c r="E196" s="250" t="s">
        <v>525</v>
      </c>
      <c r="F196" s="251" t="s">
        <v>526</v>
      </c>
      <c r="G196" s="252" t="s">
        <v>179</v>
      </c>
      <c r="H196" s="253">
        <v>73.120000000000005</v>
      </c>
      <c r="I196" s="254"/>
      <c r="J196" s="253">
        <f>ROUND(I196*H196,2)</f>
        <v>0</v>
      </c>
      <c r="K196" s="255"/>
      <c r="L196" s="40"/>
      <c r="M196" s="256" t="s">
        <v>1</v>
      </c>
      <c r="N196" s="257" t="s">
        <v>42</v>
      </c>
      <c r="O196" s="96"/>
      <c r="P196" s="258">
        <f>O196*H196</f>
        <v>0</v>
      </c>
      <c r="Q196" s="258">
        <v>0.01349</v>
      </c>
      <c r="R196" s="258">
        <f>Q196*H196</f>
        <v>0.98638880000000007</v>
      </c>
      <c r="S196" s="258">
        <v>0</v>
      </c>
      <c r="T196" s="25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60" t="s">
        <v>170</v>
      </c>
      <c r="AT196" s="260" t="s">
        <v>166</v>
      </c>
      <c r="AU196" s="260" t="s">
        <v>95</v>
      </c>
      <c r="AY196" s="14" t="s">
        <v>164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95</v>
      </c>
      <c r="BK196" s="156">
        <f>ROUND(I196*H196,2)</f>
        <v>0</v>
      </c>
      <c r="BL196" s="14" t="s">
        <v>170</v>
      </c>
      <c r="BM196" s="260" t="s">
        <v>527</v>
      </c>
    </row>
    <row r="197" s="2" customFormat="1" ht="34.8" customHeight="1">
      <c r="A197" s="37"/>
      <c r="B197" s="38"/>
      <c r="C197" s="249" t="s">
        <v>528</v>
      </c>
      <c r="D197" s="249" t="s">
        <v>166</v>
      </c>
      <c r="E197" s="250" t="s">
        <v>529</v>
      </c>
      <c r="F197" s="251" t="s">
        <v>530</v>
      </c>
      <c r="G197" s="252" t="s">
        <v>179</v>
      </c>
      <c r="H197" s="253">
        <v>95</v>
      </c>
      <c r="I197" s="254"/>
      <c r="J197" s="253">
        <f>ROUND(I197*H197,2)</f>
        <v>0</v>
      </c>
      <c r="K197" s="255"/>
      <c r="L197" s="40"/>
      <c r="M197" s="256" t="s">
        <v>1</v>
      </c>
      <c r="N197" s="257" t="s">
        <v>42</v>
      </c>
      <c r="O197" s="96"/>
      <c r="P197" s="258">
        <f>O197*H197</f>
        <v>0</v>
      </c>
      <c r="Q197" s="258">
        <v>0.0040099999999999997</v>
      </c>
      <c r="R197" s="258">
        <f>Q197*H197</f>
        <v>0.38094999999999996</v>
      </c>
      <c r="S197" s="258">
        <v>0</v>
      </c>
      <c r="T197" s="25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60" t="s">
        <v>170</v>
      </c>
      <c r="AT197" s="260" t="s">
        <v>166</v>
      </c>
      <c r="AU197" s="260" t="s">
        <v>95</v>
      </c>
      <c r="AY197" s="14" t="s">
        <v>164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95</v>
      </c>
      <c r="BK197" s="156">
        <f>ROUND(I197*H197,2)</f>
        <v>0</v>
      </c>
      <c r="BL197" s="14" t="s">
        <v>170</v>
      </c>
      <c r="BM197" s="260" t="s">
        <v>531</v>
      </c>
    </row>
    <row r="198" s="2" customFormat="1" ht="34.8" customHeight="1">
      <c r="A198" s="37"/>
      <c r="B198" s="38"/>
      <c r="C198" s="249" t="s">
        <v>255</v>
      </c>
      <c r="D198" s="249" t="s">
        <v>166</v>
      </c>
      <c r="E198" s="250" t="s">
        <v>532</v>
      </c>
      <c r="F198" s="251" t="s">
        <v>533</v>
      </c>
      <c r="G198" s="252" t="s">
        <v>179</v>
      </c>
      <c r="H198" s="253">
        <v>95</v>
      </c>
      <c r="I198" s="254"/>
      <c r="J198" s="253">
        <f>ROUND(I198*H198,2)</f>
        <v>0</v>
      </c>
      <c r="K198" s="255"/>
      <c r="L198" s="40"/>
      <c r="M198" s="256" t="s">
        <v>1</v>
      </c>
      <c r="N198" s="257" t="s">
        <v>42</v>
      </c>
      <c r="O198" s="96"/>
      <c r="P198" s="258">
        <f>O198*H198</f>
        <v>0</v>
      </c>
      <c r="Q198" s="258">
        <v>0.00022000000000000001</v>
      </c>
      <c r="R198" s="258">
        <f>Q198*H198</f>
        <v>0.020900000000000002</v>
      </c>
      <c r="S198" s="258">
        <v>0</v>
      </c>
      <c r="T198" s="25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60" t="s">
        <v>170</v>
      </c>
      <c r="AT198" s="260" t="s">
        <v>166</v>
      </c>
      <c r="AU198" s="260" t="s">
        <v>95</v>
      </c>
      <c r="AY198" s="14" t="s">
        <v>164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95</v>
      </c>
      <c r="BK198" s="156">
        <f>ROUND(I198*H198,2)</f>
        <v>0</v>
      </c>
      <c r="BL198" s="14" t="s">
        <v>170</v>
      </c>
      <c r="BM198" s="260" t="s">
        <v>534</v>
      </c>
    </row>
    <row r="199" s="2" customFormat="1" ht="30" customHeight="1">
      <c r="A199" s="37"/>
      <c r="B199" s="38"/>
      <c r="C199" s="249" t="s">
        <v>535</v>
      </c>
      <c r="D199" s="249" t="s">
        <v>166</v>
      </c>
      <c r="E199" s="250" t="s">
        <v>536</v>
      </c>
      <c r="F199" s="251" t="s">
        <v>537</v>
      </c>
      <c r="G199" s="252" t="s">
        <v>258</v>
      </c>
      <c r="H199" s="253">
        <v>4</v>
      </c>
      <c r="I199" s="254"/>
      <c r="J199" s="253">
        <f>ROUND(I199*H199,2)</f>
        <v>0</v>
      </c>
      <c r="K199" s="255"/>
      <c r="L199" s="40"/>
      <c r="M199" s="256" t="s">
        <v>1</v>
      </c>
      <c r="N199" s="257" t="s">
        <v>42</v>
      </c>
      <c r="O199" s="96"/>
      <c r="P199" s="258">
        <f>O199*H199</f>
        <v>0</v>
      </c>
      <c r="Q199" s="258">
        <v>0</v>
      </c>
      <c r="R199" s="258">
        <f>Q199*H199</f>
        <v>0</v>
      </c>
      <c r="S199" s="258">
        <v>0</v>
      </c>
      <c r="T199" s="25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60" t="s">
        <v>170</v>
      </c>
      <c r="AT199" s="260" t="s">
        <v>166</v>
      </c>
      <c r="AU199" s="260" t="s">
        <v>95</v>
      </c>
      <c r="AY199" s="14" t="s">
        <v>164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95</v>
      </c>
      <c r="BK199" s="156">
        <f>ROUND(I199*H199,2)</f>
        <v>0</v>
      </c>
      <c r="BL199" s="14" t="s">
        <v>170</v>
      </c>
      <c r="BM199" s="260" t="s">
        <v>538</v>
      </c>
    </row>
    <row r="200" s="2" customFormat="1" ht="22.2" customHeight="1">
      <c r="A200" s="37"/>
      <c r="B200" s="38"/>
      <c r="C200" s="249" t="s">
        <v>259</v>
      </c>
      <c r="D200" s="249" t="s">
        <v>166</v>
      </c>
      <c r="E200" s="250" t="s">
        <v>539</v>
      </c>
      <c r="F200" s="251" t="s">
        <v>540</v>
      </c>
      <c r="G200" s="252" t="s">
        <v>169</v>
      </c>
      <c r="H200" s="253">
        <v>2.5699999999999998</v>
      </c>
      <c r="I200" s="254"/>
      <c r="J200" s="253">
        <f>ROUND(I200*H200,2)</f>
        <v>0</v>
      </c>
      <c r="K200" s="255"/>
      <c r="L200" s="40"/>
      <c r="M200" s="256" t="s">
        <v>1</v>
      </c>
      <c r="N200" s="257" t="s">
        <v>42</v>
      </c>
      <c r="O200" s="96"/>
      <c r="P200" s="258">
        <f>O200*H200</f>
        <v>0</v>
      </c>
      <c r="Q200" s="258">
        <v>1.837</v>
      </c>
      <c r="R200" s="258">
        <f>Q200*H200</f>
        <v>4.7210899999999993</v>
      </c>
      <c r="S200" s="258">
        <v>0</v>
      </c>
      <c r="T200" s="25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60" t="s">
        <v>170</v>
      </c>
      <c r="AT200" s="260" t="s">
        <v>166</v>
      </c>
      <c r="AU200" s="260" t="s">
        <v>95</v>
      </c>
      <c r="AY200" s="14" t="s">
        <v>164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95</v>
      </c>
      <c r="BK200" s="156">
        <f>ROUND(I200*H200,2)</f>
        <v>0</v>
      </c>
      <c r="BL200" s="14" t="s">
        <v>170</v>
      </c>
      <c r="BM200" s="260" t="s">
        <v>541</v>
      </c>
    </row>
    <row r="201" s="2" customFormat="1" ht="22.2" customHeight="1">
      <c r="A201" s="37"/>
      <c r="B201" s="38"/>
      <c r="C201" s="249" t="s">
        <v>542</v>
      </c>
      <c r="D201" s="249" t="s">
        <v>166</v>
      </c>
      <c r="E201" s="250" t="s">
        <v>543</v>
      </c>
      <c r="F201" s="251" t="s">
        <v>544</v>
      </c>
      <c r="G201" s="252" t="s">
        <v>179</v>
      </c>
      <c r="H201" s="253">
        <v>41.399999999999999</v>
      </c>
      <c r="I201" s="254"/>
      <c r="J201" s="253">
        <f>ROUND(I201*H201,2)</f>
        <v>0</v>
      </c>
      <c r="K201" s="255"/>
      <c r="L201" s="40"/>
      <c r="M201" s="256" t="s">
        <v>1</v>
      </c>
      <c r="N201" s="257" t="s">
        <v>42</v>
      </c>
      <c r="O201" s="96"/>
      <c r="P201" s="258">
        <f>O201*H201</f>
        <v>0</v>
      </c>
      <c r="Q201" s="258">
        <v>0.10815</v>
      </c>
      <c r="R201" s="258">
        <f>Q201*H201</f>
        <v>4.4774099999999999</v>
      </c>
      <c r="S201" s="258">
        <v>0</v>
      </c>
      <c r="T201" s="25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60" t="s">
        <v>170</v>
      </c>
      <c r="AT201" s="260" t="s">
        <v>166</v>
      </c>
      <c r="AU201" s="260" t="s">
        <v>95</v>
      </c>
      <c r="AY201" s="14" t="s">
        <v>164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95</v>
      </c>
      <c r="BK201" s="156">
        <f>ROUND(I201*H201,2)</f>
        <v>0</v>
      </c>
      <c r="BL201" s="14" t="s">
        <v>170</v>
      </c>
      <c r="BM201" s="260" t="s">
        <v>545</v>
      </c>
    </row>
    <row r="202" s="12" customFormat="1" ht="22.8" customHeight="1">
      <c r="A202" s="12"/>
      <c r="B202" s="234"/>
      <c r="C202" s="235"/>
      <c r="D202" s="236" t="s">
        <v>75</v>
      </c>
      <c r="E202" s="247" t="s">
        <v>197</v>
      </c>
      <c r="F202" s="247" t="s">
        <v>546</v>
      </c>
      <c r="G202" s="235"/>
      <c r="H202" s="235"/>
      <c r="I202" s="238"/>
      <c r="J202" s="248">
        <f>BK202</f>
        <v>0</v>
      </c>
      <c r="K202" s="235"/>
      <c r="L202" s="239"/>
      <c r="M202" s="240"/>
      <c r="N202" s="241"/>
      <c r="O202" s="241"/>
      <c r="P202" s="242">
        <f>SUM(P203:P216)</f>
        <v>0</v>
      </c>
      <c r="Q202" s="241"/>
      <c r="R202" s="242">
        <f>SUM(R203:R216)</f>
        <v>16.828737</v>
      </c>
      <c r="S202" s="241"/>
      <c r="T202" s="243">
        <f>SUM(T203:T216)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44" t="s">
        <v>84</v>
      </c>
      <c r="AT202" s="245" t="s">
        <v>75</v>
      </c>
      <c r="AU202" s="245" t="s">
        <v>84</v>
      </c>
      <c r="AY202" s="244" t="s">
        <v>164</v>
      </c>
      <c r="BK202" s="246">
        <f>SUM(BK203:BK216)</f>
        <v>0</v>
      </c>
    </row>
    <row r="203" s="2" customFormat="1" ht="34.8" customHeight="1">
      <c r="A203" s="37"/>
      <c r="B203" s="38"/>
      <c r="C203" s="249" t="s">
        <v>262</v>
      </c>
      <c r="D203" s="249" t="s">
        <v>166</v>
      </c>
      <c r="E203" s="250" t="s">
        <v>270</v>
      </c>
      <c r="F203" s="251" t="s">
        <v>271</v>
      </c>
      <c r="G203" s="252" t="s">
        <v>258</v>
      </c>
      <c r="H203" s="253">
        <v>36</v>
      </c>
      <c r="I203" s="254"/>
      <c r="J203" s="253">
        <f>ROUND(I203*H203,2)</f>
        <v>0</v>
      </c>
      <c r="K203" s="255"/>
      <c r="L203" s="40"/>
      <c r="M203" s="256" t="s">
        <v>1</v>
      </c>
      <c r="N203" s="257" t="s">
        <v>42</v>
      </c>
      <c r="O203" s="96"/>
      <c r="P203" s="258">
        <f>O203*H203</f>
        <v>0</v>
      </c>
      <c r="Q203" s="258">
        <v>0.099250000000000005</v>
      </c>
      <c r="R203" s="258">
        <f>Q203*H203</f>
        <v>3.5730000000000004</v>
      </c>
      <c r="S203" s="258">
        <v>0</v>
      </c>
      <c r="T203" s="25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60" t="s">
        <v>170</v>
      </c>
      <c r="AT203" s="260" t="s">
        <v>166</v>
      </c>
      <c r="AU203" s="260" t="s">
        <v>95</v>
      </c>
      <c r="AY203" s="14" t="s">
        <v>164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4" t="s">
        <v>95</v>
      </c>
      <c r="BK203" s="156">
        <f>ROUND(I203*H203,2)</f>
        <v>0</v>
      </c>
      <c r="BL203" s="14" t="s">
        <v>170</v>
      </c>
      <c r="BM203" s="260" t="s">
        <v>547</v>
      </c>
    </row>
    <row r="204" s="2" customFormat="1" ht="14.4" customHeight="1">
      <c r="A204" s="37"/>
      <c r="B204" s="38"/>
      <c r="C204" s="261" t="s">
        <v>548</v>
      </c>
      <c r="D204" s="261" t="s">
        <v>171</v>
      </c>
      <c r="E204" s="262" t="s">
        <v>549</v>
      </c>
      <c r="F204" s="263" t="s">
        <v>550</v>
      </c>
      <c r="G204" s="264" t="s">
        <v>183</v>
      </c>
      <c r="H204" s="265">
        <v>36.359999999999999</v>
      </c>
      <c r="I204" s="266"/>
      <c r="J204" s="265">
        <f>ROUND(I204*H204,2)</f>
        <v>0</v>
      </c>
      <c r="K204" s="267"/>
      <c r="L204" s="268"/>
      <c r="M204" s="269" t="s">
        <v>1</v>
      </c>
      <c r="N204" s="270" t="s">
        <v>42</v>
      </c>
      <c r="O204" s="96"/>
      <c r="P204" s="258">
        <f>O204*H204</f>
        <v>0</v>
      </c>
      <c r="Q204" s="258">
        <v>0.023</v>
      </c>
      <c r="R204" s="258">
        <f>Q204*H204</f>
        <v>0.83628000000000002</v>
      </c>
      <c r="S204" s="258">
        <v>0</v>
      </c>
      <c r="T204" s="25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60" t="s">
        <v>175</v>
      </c>
      <c r="AT204" s="260" t="s">
        <v>171</v>
      </c>
      <c r="AU204" s="260" t="s">
        <v>95</v>
      </c>
      <c r="AY204" s="14" t="s">
        <v>164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4" t="s">
        <v>95</v>
      </c>
      <c r="BK204" s="156">
        <f>ROUND(I204*H204,2)</f>
        <v>0</v>
      </c>
      <c r="BL204" s="14" t="s">
        <v>170</v>
      </c>
      <c r="BM204" s="260" t="s">
        <v>551</v>
      </c>
    </row>
    <row r="205" s="2" customFormat="1" ht="22.2" customHeight="1">
      <c r="A205" s="37"/>
      <c r="B205" s="38"/>
      <c r="C205" s="249" t="s">
        <v>265</v>
      </c>
      <c r="D205" s="249" t="s">
        <v>166</v>
      </c>
      <c r="E205" s="250" t="s">
        <v>552</v>
      </c>
      <c r="F205" s="251" t="s">
        <v>553</v>
      </c>
      <c r="G205" s="252" t="s">
        <v>169</v>
      </c>
      <c r="H205" s="253">
        <v>3.2400000000000002</v>
      </c>
      <c r="I205" s="254"/>
      <c r="J205" s="253">
        <f>ROUND(I205*H205,2)</f>
        <v>0</v>
      </c>
      <c r="K205" s="255"/>
      <c r="L205" s="40"/>
      <c r="M205" s="256" t="s">
        <v>1</v>
      </c>
      <c r="N205" s="257" t="s">
        <v>42</v>
      </c>
      <c r="O205" s="96"/>
      <c r="P205" s="258">
        <f>O205*H205</f>
        <v>0</v>
      </c>
      <c r="Q205" s="258">
        <v>2.2321</v>
      </c>
      <c r="R205" s="258">
        <f>Q205*H205</f>
        <v>7.2320040000000008</v>
      </c>
      <c r="S205" s="258">
        <v>0</v>
      </c>
      <c r="T205" s="25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60" t="s">
        <v>170</v>
      </c>
      <c r="AT205" s="260" t="s">
        <v>166</v>
      </c>
      <c r="AU205" s="260" t="s">
        <v>95</v>
      </c>
      <c r="AY205" s="14" t="s">
        <v>164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95</v>
      </c>
      <c r="BK205" s="156">
        <f>ROUND(I205*H205,2)</f>
        <v>0</v>
      </c>
      <c r="BL205" s="14" t="s">
        <v>170</v>
      </c>
      <c r="BM205" s="260" t="s">
        <v>554</v>
      </c>
    </row>
    <row r="206" s="2" customFormat="1" ht="34.8" customHeight="1">
      <c r="A206" s="37"/>
      <c r="B206" s="38"/>
      <c r="C206" s="249" t="s">
        <v>555</v>
      </c>
      <c r="D206" s="249" t="s">
        <v>166</v>
      </c>
      <c r="E206" s="250" t="s">
        <v>556</v>
      </c>
      <c r="F206" s="251" t="s">
        <v>557</v>
      </c>
      <c r="G206" s="252" t="s">
        <v>258</v>
      </c>
      <c r="H206" s="253">
        <v>4</v>
      </c>
      <c r="I206" s="254"/>
      <c r="J206" s="253">
        <f>ROUND(I206*H206,2)</f>
        <v>0</v>
      </c>
      <c r="K206" s="255"/>
      <c r="L206" s="40"/>
      <c r="M206" s="256" t="s">
        <v>1</v>
      </c>
      <c r="N206" s="257" t="s">
        <v>42</v>
      </c>
      <c r="O206" s="96"/>
      <c r="P206" s="258">
        <f>O206*H206</f>
        <v>0</v>
      </c>
      <c r="Q206" s="258">
        <v>0.31356000000000001</v>
      </c>
      <c r="R206" s="258">
        <f>Q206*H206</f>
        <v>1.25424</v>
      </c>
      <c r="S206" s="258">
        <v>0</v>
      </c>
      <c r="T206" s="25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60" t="s">
        <v>170</v>
      </c>
      <c r="AT206" s="260" t="s">
        <v>166</v>
      </c>
      <c r="AU206" s="260" t="s">
        <v>95</v>
      </c>
      <c r="AY206" s="14" t="s">
        <v>164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4" t="s">
        <v>95</v>
      </c>
      <c r="BK206" s="156">
        <f>ROUND(I206*H206,2)</f>
        <v>0</v>
      </c>
      <c r="BL206" s="14" t="s">
        <v>170</v>
      </c>
      <c r="BM206" s="260" t="s">
        <v>558</v>
      </c>
    </row>
    <row r="207" s="2" customFormat="1" ht="22.2" customHeight="1">
      <c r="A207" s="37"/>
      <c r="B207" s="38"/>
      <c r="C207" s="261" t="s">
        <v>268</v>
      </c>
      <c r="D207" s="261" t="s">
        <v>171</v>
      </c>
      <c r="E207" s="262" t="s">
        <v>559</v>
      </c>
      <c r="F207" s="263" t="s">
        <v>560</v>
      </c>
      <c r="G207" s="264" t="s">
        <v>183</v>
      </c>
      <c r="H207" s="265">
        <v>2</v>
      </c>
      <c r="I207" s="266"/>
      <c r="J207" s="265">
        <f>ROUND(I207*H207,2)</f>
        <v>0</v>
      </c>
      <c r="K207" s="267"/>
      <c r="L207" s="268"/>
      <c r="M207" s="269" t="s">
        <v>1</v>
      </c>
      <c r="N207" s="270" t="s">
        <v>42</v>
      </c>
      <c r="O207" s="96"/>
      <c r="P207" s="258">
        <f>O207*H207</f>
        <v>0</v>
      </c>
      <c r="Q207" s="258">
        <v>0.00059999999999999995</v>
      </c>
      <c r="R207" s="258">
        <f>Q207*H207</f>
        <v>0.0011999999999999999</v>
      </c>
      <c r="S207" s="258">
        <v>0</v>
      </c>
      <c r="T207" s="25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60" t="s">
        <v>175</v>
      </c>
      <c r="AT207" s="260" t="s">
        <v>171</v>
      </c>
      <c r="AU207" s="260" t="s">
        <v>95</v>
      </c>
      <c r="AY207" s="14" t="s">
        <v>164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95</v>
      </c>
      <c r="BK207" s="156">
        <f>ROUND(I207*H207,2)</f>
        <v>0</v>
      </c>
      <c r="BL207" s="14" t="s">
        <v>170</v>
      </c>
      <c r="BM207" s="260" t="s">
        <v>561</v>
      </c>
    </row>
    <row r="208" s="2" customFormat="1" ht="34.8" customHeight="1">
      <c r="A208" s="37"/>
      <c r="B208" s="38"/>
      <c r="C208" s="261" t="s">
        <v>562</v>
      </c>
      <c r="D208" s="261" t="s">
        <v>171</v>
      </c>
      <c r="E208" s="262" t="s">
        <v>563</v>
      </c>
      <c r="F208" s="263" t="s">
        <v>564</v>
      </c>
      <c r="G208" s="264" t="s">
        <v>183</v>
      </c>
      <c r="H208" s="265">
        <v>8</v>
      </c>
      <c r="I208" s="266"/>
      <c r="J208" s="265">
        <f>ROUND(I208*H208,2)</f>
        <v>0</v>
      </c>
      <c r="K208" s="267"/>
      <c r="L208" s="268"/>
      <c r="M208" s="269" t="s">
        <v>1</v>
      </c>
      <c r="N208" s="270" t="s">
        <v>42</v>
      </c>
      <c r="O208" s="96"/>
      <c r="P208" s="258">
        <f>O208*H208</f>
        <v>0</v>
      </c>
      <c r="Q208" s="258">
        <v>0.0060000000000000001</v>
      </c>
      <c r="R208" s="258">
        <f>Q208*H208</f>
        <v>0.048000000000000001</v>
      </c>
      <c r="S208" s="258">
        <v>0</v>
      </c>
      <c r="T208" s="25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60" t="s">
        <v>175</v>
      </c>
      <c r="AT208" s="260" t="s">
        <v>171</v>
      </c>
      <c r="AU208" s="260" t="s">
        <v>95</v>
      </c>
      <c r="AY208" s="14" t="s">
        <v>164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95</v>
      </c>
      <c r="BK208" s="156">
        <f>ROUND(I208*H208,2)</f>
        <v>0</v>
      </c>
      <c r="BL208" s="14" t="s">
        <v>170</v>
      </c>
      <c r="BM208" s="260" t="s">
        <v>565</v>
      </c>
    </row>
    <row r="209" s="2" customFormat="1" ht="30" customHeight="1">
      <c r="A209" s="37"/>
      <c r="B209" s="38"/>
      <c r="C209" s="261" t="s">
        <v>272</v>
      </c>
      <c r="D209" s="261" t="s">
        <v>171</v>
      </c>
      <c r="E209" s="262" t="s">
        <v>566</v>
      </c>
      <c r="F209" s="263" t="s">
        <v>567</v>
      </c>
      <c r="G209" s="264" t="s">
        <v>183</v>
      </c>
      <c r="H209" s="265">
        <v>4</v>
      </c>
      <c r="I209" s="266"/>
      <c r="J209" s="265">
        <f>ROUND(I209*H209,2)</f>
        <v>0</v>
      </c>
      <c r="K209" s="267"/>
      <c r="L209" s="268"/>
      <c r="M209" s="269" t="s">
        <v>1</v>
      </c>
      <c r="N209" s="270" t="s">
        <v>42</v>
      </c>
      <c r="O209" s="96"/>
      <c r="P209" s="258">
        <f>O209*H209</f>
        <v>0</v>
      </c>
      <c r="Q209" s="258">
        <v>0.058500000000000003</v>
      </c>
      <c r="R209" s="258">
        <f>Q209*H209</f>
        <v>0.23400000000000001</v>
      </c>
      <c r="S209" s="258">
        <v>0</v>
      </c>
      <c r="T209" s="25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60" t="s">
        <v>175</v>
      </c>
      <c r="AT209" s="260" t="s">
        <v>171</v>
      </c>
      <c r="AU209" s="260" t="s">
        <v>95</v>
      </c>
      <c r="AY209" s="14" t="s">
        <v>164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95</v>
      </c>
      <c r="BK209" s="156">
        <f>ROUND(I209*H209,2)</f>
        <v>0</v>
      </c>
      <c r="BL209" s="14" t="s">
        <v>170</v>
      </c>
      <c r="BM209" s="260" t="s">
        <v>568</v>
      </c>
    </row>
    <row r="210" s="2" customFormat="1" ht="22.2" customHeight="1">
      <c r="A210" s="37"/>
      <c r="B210" s="38"/>
      <c r="C210" s="249" t="s">
        <v>206</v>
      </c>
      <c r="D210" s="249" t="s">
        <v>166</v>
      </c>
      <c r="E210" s="250" t="s">
        <v>569</v>
      </c>
      <c r="F210" s="251" t="s">
        <v>570</v>
      </c>
      <c r="G210" s="252" t="s">
        <v>179</v>
      </c>
      <c r="H210" s="253">
        <v>180</v>
      </c>
      <c r="I210" s="254"/>
      <c r="J210" s="253">
        <f>ROUND(I210*H210,2)</f>
        <v>0</v>
      </c>
      <c r="K210" s="255"/>
      <c r="L210" s="40"/>
      <c r="M210" s="256" t="s">
        <v>1</v>
      </c>
      <c r="N210" s="257" t="s">
        <v>42</v>
      </c>
      <c r="O210" s="96"/>
      <c r="P210" s="258">
        <f>O210*H210</f>
        <v>0</v>
      </c>
      <c r="Q210" s="258">
        <v>0.01653</v>
      </c>
      <c r="R210" s="258">
        <f>Q210*H210</f>
        <v>2.9754</v>
      </c>
      <c r="S210" s="258">
        <v>0</v>
      </c>
      <c r="T210" s="25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60" t="s">
        <v>170</v>
      </c>
      <c r="AT210" s="260" t="s">
        <v>166</v>
      </c>
      <c r="AU210" s="260" t="s">
        <v>95</v>
      </c>
      <c r="AY210" s="14" t="s">
        <v>164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4" t="s">
        <v>95</v>
      </c>
      <c r="BK210" s="156">
        <f>ROUND(I210*H210,2)</f>
        <v>0</v>
      </c>
      <c r="BL210" s="14" t="s">
        <v>170</v>
      </c>
      <c r="BM210" s="260" t="s">
        <v>571</v>
      </c>
    </row>
    <row r="211" s="2" customFormat="1" ht="22.2" customHeight="1">
      <c r="A211" s="37"/>
      <c r="B211" s="38"/>
      <c r="C211" s="249" t="s">
        <v>275</v>
      </c>
      <c r="D211" s="249" t="s">
        <v>166</v>
      </c>
      <c r="E211" s="250" t="s">
        <v>572</v>
      </c>
      <c r="F211" s="251" t="s">
        <v>573</v>
      </c>
      <c r="G211" s="252" t="s">
        <v>179</v>
      </c>
      <c r="H211" s="253">
        <v>180</v>
      </c>
      <c r="I211" s="254"/>
      <c r="J211" s="253">
        <f>ROUND(I211*H211,2)</f>
        <v>0</v>
      </c>
      <c r="K211" s="255"/>
      <c r="L211" s="40"/>
      <c r="M211" s="256" t="s">
        <v>1</v>
      </c>
      <c r="N211" s="257" t="s">
        <v>42</v>
      </c>
      <c r="O211" s="96"/>
      <c r="P211" s="258">
        <f>O211*H211</f>
        <v>0</v>
      </c>
      <c r="Q211" s="258">
        <v>0</v>
      </c>
      <c r="R211" s="258">
        <f>Q211*H211</f>
        <v>0</v>
      </c>
      <c r="S211" s="258">
        <v>0</v>
      </c>
      <c r="T211" s="259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60" t="s">
        <v>170</v>
      </c>
      <c r="AT211" s="260" t="s">
        <v>166</v>
      </c>
      <c r="AU211" s="260" t="s">
        <v>95</v>
      </c>
      <c r="AY211" s="14" t="s">
        <v>164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4" t="s">
        <v>95</v>
      </c>
      <c r="BK211" s="156">
        <f>ROUND(I211*H211,2)</f>
        <v>0</v>
      </c>
      <c r="BL211" s="14" t="s">
        <v>170</v>
      </c>
      <c r="BM211" s="260" t="s">
        <v>574</v>
      </c>
    </row>
    <row r="212" s="2" customFormat="1" ht="34.8" customHeight="1">
      <c r="A212" s="37"/>
      <c r="B212" s="38"/>
      <c r="C212" s="249" t="s">
        <v>575</v>
      </c>
      <c r="D212" s="249" t="s">
        <v>166</v>
      </c>
      <c r="E212" s="250" t="s">
        <v>576</v>
      </c>
      <c r="F212" s="251" t="s">
        <v>577</v>
      </c>
      <c r="G212" s="252" t="s">
        <v>179</v>
      </c>
      <c r="H212" s="253">
        <v>540</v>
      </c>
      <c r="I212" s="254"/>
      <c r="J212" s="253">
        <f>ROUND(I212*H212,2)</f>
        <v>0</v>
      </c>
      <c r="K212" s="255"/>
      <c r="L212" s="40"/>
      <c r="M212" s="256" t="s">
        <v>1</v>
      </c>
      <c r="N212" s="257" t="s">
        <v>42</v>
      </c>
      <c r="O212" s="96"/>
      <c r="P212" s="258">
        <f>O212*H212</f>
        <v>0</v>
      </c>
      <c r="Q212" s="258">
        <v>0</v>
      </c>
      <c r="R212" s="258">
        <f>Q212*H212</f>
        <v>0</v>
      </c>
      <c r="S212" s="258">
        <v>0</v>
      </c>
      <c r="T212" s="25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60" t="s">
        <v>170</v>
      </c>
      <c r="AT212" s="260" t="s">
        <v>166</v>
      </c>
      <c r="AU212" s="260" t="s">
        <v>95</v>
      </c>
      <c r="AY212" s="14" t="s">
        <v>164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4" t="s">
        <v>95</v>
      </c>
      <c r="BK212" s="156">
        <f>ROUND(I212*H212,2)</f>
        <v>0</v>
      </c>
      <c r="BL212" s="14" t="s">
        <v>170</v>
      </c>
      <c r="BM212" s="260" t="s">
        <v>578</v>
      </c>
    </row>
    <row r="213" s="2" customFormat="1" ht="22.2" customHeight="1">
      <c r="A213" s="37"/>
      <c r="B213" s="38"/>
      <c r="C213" s="249" t="s">
        <v>278</v>
      </c>
      <c r="D213" s="249" t="s">
        <v>166</v>
      </c>
      <c r="E213" s="250" t="s">
        <v>579</v>
      </c>
      <c r="F213" s="251" t="s">
        <v>580</v>
      </c>
      <c r="G213" s="252" t="s">
        <v>179</v>
      </c>
      <c r="H213" s="253">
        <v>41.399999999999999</v>
      </c>
      <c r="I213" s="254"/>
      <c r="J213" s="253">
        <f>ROUND(I213*H213,2)</f>
        <v>0</v>
      </c>
      <c r="K213" s="255"/>
      <c r="L213" s="40"/>
      <c r="M213" s="256" t="s">
        <v>1</v>
      </c>
      <c r="N213" s="257" t="s">
        <v>42</v>
      </c>
      <c r="O213" s="96"/>
      <c r="P213" s="258">
        <f>O213*H213</f>
        <v>0</v>
      </c>
      <c r="Q213" s="258">
        <v>0.0019200000000000001</v>
      </c>
      <c r="R213" s="258">
        <f>Q213*H213</f>
        <v>0.079488000000000003</v>
      </c>
      <c r="S213" s="258">
        <v>0</v>
      </c>
      <c r="T213" s="25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60" t="s">
        <v>170</v>
      </c>
      <c r="AT213" s="260" t="s">
        <v>166</v>
      </c>
      <c r="AU213" s="260" t="s">
        <v>95</v>
      </c>
      <c r="AY213" s="14" t="s">
        <v>164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4" t="s">
        <v>95</v>
      </c>
      <c r="BK213" s="156">
        <f>ROUND(I213*H213,2)</f>
        <v>0</v>
      </c>
      <c r="BL213" s="14" t="s">
        <v>170</v>
      </c>
      <c r="BM213" s="260" t="s">
        <v>581</v>
      </c>
    </row>
    <row r="214" s="2" customFormat="1" ht="22.2" customHeight="1">
      <c r="A214" s="37"/>
      <c r="B214" s="38"/>
      <c r="C214" s="249" t="s">
        <v>582</v>
      </c>
      <c r="D214" s="249" t="s">
        <v>166</v>
      </c>
      <c r="E214" s="250" t="s">
        <v>583</v>
      </c>
      <c r="F214" s="251" t="s">
        <v>584</v>
      </c>
      <c r="G214" s="252" t="s">
        <v>179</v>
      </c>
      <c r="H214" s="253">
        <v>95</v>
      </c>
      <c r="I214" s="254"/>
      <c r="J214" s="253">
        <f>ROUND(I214*H214,2)</f>
        <v>0</v>
      </c>
      <c r="K214" s="255"/>
      <c r="L214" s="40"/>
      <c r="M214" s="256" t="s">
        <v>1</v>
      </c>
      <c r="N214" s="257" t="s">
        <v>42</v>
      </c>
      <c r="O214" s="96"/>
      <c r="P214" s="258">
        <f>O214*H214</f>
        <v>0</v>
      </c>
      <c r="Q214" s="258">
        <v>0.0061799999999999997</v>
      </c>
      <c r="R214" s="258">
        <f>Q214*H214</f>
        <v>0.58709999999999996</v>
      </c>
      <c r="S214" s="258">
        <v>0</v>
      </c>
      <c r="T214" s="25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60" t="s">
        <v>170</v>
      </c>
      <c r="AT214" s="260" t="s">
        <v>166</v>
      </c>
      <c r="AU214" s="260" t="s">
        <v>95</v>
      </c>
      <c r="AY214" s="14" t="s">
        <v>164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4" t="s">
        <v>95</v>
      </c>
      <c r="BK214" s="156">
        <f>ROUND(I214*H214,2)</f>
        <v>0</v>
      </c>
      <c r="BL214" s="14" t="s">
        <v>170</v>
      </c>
      <c r="BM214" s="260" t="s">
        <v>585</v>
      </c>
    </row>
    <row r="215" s="2" customFormat="1" ht="19.8" customHeight="1">
      <c r="A215" s="37"/>
      <c r="B215" s="38"/>
      <c r="C215" s="249" t="s">
        <v>282</v>
      </c>
      <c r="D215" s="249" t="s">
        <v>166</v>
      </c>
      <c r="E215" s="250" t="s">
        <v>586</v>
      </c>
      <c r="F215" s="251" t="s">
        <v>587</v>
      </c>
      <c r="G215" s="252" t="s">
        <v>258</v>
      </c>
      <c r="H215" s="253">
        <v>95.900000000000006</v>
      </c>
      <c r="I215" s="254"/>
      <c r="J215" s="253">
        <f>ROUND(I215*H215,2)</f>
        <v>0</v>
      </c>
      <c r="K215" s="255"/>
      <c r="L215" s="40"/>
      <c r="M215" s="256" t="s">
        <v>1</v>
      </c>
      <c r="N215" s="257" t="s">
        <v>42</v>
      </c>
      <c r="O215" s="96"/>
      <c r="P215" s="258">
        <f>O215*H215</f>
        <v>0</v>
      </c>
      <c r="Q215" s="258">
        <v>3.0000000000000001E-05</v>
      </c>
      <c r="R215" s="258">
        <f>Q215*H215</f>
        <v>0.0028770000000000002</v>
      </c>
      <c r="S215" s="258">
        <v>0</v>
      </c>
      <c r="T215" s="25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60" t="s">
        <v>170</v>
      </c>
      <c r="AT215" s="260" t="s">
        <v>166</v>
      </c>
      <c r="AU215" s="260" t="s">
        <v>95</v>
      </c>
      <c r="AY215" s="14" t="s">
        <v>164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4" t="s">
        <v>95</v>
      </c>
      <c r="BK215" s="156">
        <f>ROUND(I215*H215,2)</f>
        <v>0</v>
      </c>
      <c r="BL215" s="14" t="s">
        <v>170</v>
      </c>
      <c r="BM215" s="260" t="s">
        <v>588</v>
      </c>
    </row>
    <row r="216" s="2" customFormat="1" ht="14.4" customHeight="1">
      <c r="A216" s="37"/>
      <c r="B216" s="38"/>
      <c r="C216" s="249" t="s">
        <v>589</v>
      </c>
      <c r="D216" s="249" t="s">
        <v>166</v>
      </c>
      <c r="E216" s="250" t="s">
        <v>590</v>
      </c>
      <c r="F216" s="251" t="s">
        <v>591</v>
      </c>
      <c r="G216" s="252" t="s">
        <v>258</v>
      </c>
      <c r="H216" s="253">
        <v>19.800000000000001</v>
      </c>
      <c r="I216" s="254"/>
      <c r="J216" s="253">
        <f>ROUND(I216*H216,2)</f>
        <v>0</v>
      </c>
      <c r="K216" s="255"/>
      <c r="L216" s="40"/>
      <c r="M216" s="256" t="s">
        <v>1</v>
      </c>
      <c r="N216" s="257" t="s">
        <v>42</v>
      </c>
      <c r="O216" s="96"/>
      <c r="P216" s="258">
        <f>O216*H216</f>
        <v>0</v>
      </c>
      <c r="Q216" s="258">
        <v>0.00025999999999999998</v>
      </c>
      <c r="R216" s="258">
        <f>Q216*H216</f>
        <v>0.0051479999999999998</v>
      </c>
      <c r="S216" s="258">
        <v>0</v>
      </c>
      <c r="T216" s="25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60" t="s">
        <v>170</v>
      </c>
      <c r="AT216" s="260" t="s">
        <v>166</v>
      </c>
      <c r="AU216" s="260" t="s">
        <v>95</v>
      </c>
      <c r="AY216" s="14" t="s">
        <v>164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4" t="s">
        <v>95</v>
      </c>
      <c r="BK216" s="156">
        <f>ROUND(I216*H216,2)</f>
        <v>0</v>
      </c>
      <c r="BL216" s="14" t="s">
        <v>170</v>
      </c>
      <c r="BM216" s="260" t="s">
        <v>592</v>
      </c>
    </row>
    <row r="217" s="12" customFormat="1" ht="22.8" customHeight="1">
      <c r="A217" s="12"/>
      <c r="B217" s="234"/>
      <c r="C217" s="235"/>
      <c r="D217" s="236" t="s">
        <v>75</v>
      </c>
      <c r="E217" s="247" t="s">
        <v>361</v>
      </c>
      <c r="F217" s="247" t="s">
        <v>362</v>
      </c>
      <c r="G217" s="235"/>
      <c r="H217" s="235"/>
      <c r="I217" s="238"/>
      <c r="J217" s="248">
        <f>BK217</f>
        <v>0</v>
      </c>
      <c r="K217" s="235"/>
      <c r="L217" s="239"/>
      <c r="M217" s="240"/>
      <c r="N217" s="241"/>
      <c r="O217" s="241"/>
      <c r="P217" s="242">
        <f>P218</f>
        <v>0</v>
      </c>
      <c r="Q217" s="241"/>
      <c r="R217" s="242">
        <f>R218</f>
        <v>0</v>
      </c>
      <c r="S217" s="241"/>
      <c r="T217" s="243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44" t="s">
        <v>84</v>
      </c>
      <c r="AT217" s="245" t="s">
        <v>75</v>
      </c>
      <c r="AU217" s="245" t="s">
        <v>84</v>
      </c>
      <c r="AY217" s="244" t="s">
        <v>164</v>
      </c>
      <c r="BK217" s="246">
        <f>BK218</f>
        <v>0</v>
      </c>
    </row>
    <row r="218" s="2" customFormat="1" ht="22.2" customHeight="1">
      <c r="A218" s="37"/>
      <c r="B218" s="38"/>
      <c r="C218" s="249" t="s">
        <v>285</v>
      </c>
      <c r="D218" s="249" t="s">
        <v>166</v>
      </c>
      <c r="E218" s="250" t="s">
        <v>593</v>
      </c>
      <c r="F218" s="251" t="s">
        <v>594</v>
      </c>
      <c r="G218" s="252" t="s">
        <v>174</v>
      </c>
      <c r="H218" s="253">
        <v>382.61000000000001</v>
      </c>
      <c r="I218" s="254"/>
      <c r="J218" s="253">
        <f>ROUND(I218*H218,2)</f>
        <v>0</v>
      </c>
      <c r="K218" s="255"/>
      <c r="L218" s="40"/>
      <c r="M218" s="256" t="s">
        <v>1</v>
      </c>
      <c r="N218" s="257" t="s">
        <v>42</v>
      </c>
      <c r="O218" s="96"/>
      <c r="P218" s="258">
        <f>O218*H218</f>
        <v>0</v>
      </c>
      <c r="Q218" s="258">
        <v>0</v>
      </c>
      <c r="R218" s="258">
        <f>Q218*H218</f>
        <v>0</v>
      </c>
      <c r="S218" s="258">
        <v>0</v>
      </c>
      <c r="T218" s="25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60" t="s">
        <v>170</v>
      </c>
      <c r="AT218" s="260" t="s">
        <v>166</v>
      </c>
      <c r="AU218" s="260" t="s">
        <v>95</v>
      </c>
      <c r="AY218" s="14" t="s">
        <v>164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4" t="s">
        <v>95</v>
      </c>
      <c r="BK218" s="156">
        <f>ROUND(I218*H218,2)</f>
        <v>0</v>
      </c>
      <c r="BL218" s="14" t="s">
        <v>170</v>
      </c>
      <c r="BM218" s="260" t="s">
        <v>595</v>
      </c>
    </row>
    <row r="219" s="12" customFormat="1" ht="25.92" customHeight="1">
      <c r="A219" s="12"/>
      <c r="B219" s="234"/>
      <c r="C219" s="235"/>
      <c r="D219" s="236" t="s">
        <v>75</v>
      </c>
      <c r="E219" s="237" t="s">
        <v>596</v>
      </c>
      <c r="F219" s="237" t="s">
        <v>597</v>
      </c>
      <c r="G219" s="235"/>
      <c r="H219" s="235"/>
      <c r="I219" s="238"/>
      <c r="J219" s="221">
        <f>BK219</f>
        <v>0</v>
      </c>
      <c r="K219" s="235"/>
      <c r="L219" s="239"/>
      <c r="M219" s="240"/>
      <c r="N219" s="241"/>
      <c r="O219" s="241"/>
      <c r="P219" s="242">
        <f>P220+P229+P241+P244+P255+P262+P273+P276+P288+P295+P301+P306</f>
        <v>0</v>
      </c>
      <c r="Q219" s="241"/>
      <c r="R219" s="242">
        <f>R220+R229+R241+R244+R255+R262+R273+R276+R288+R295+R301+R306</f>
        <v>8.9759988000000011</v>
      </c>
      <c r="S219" s="241"/>
      <c r="T219" s="243">
        <f>T220+T229+T241+T244+T255+T262+T273+T276+T288+T295+T301+T306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44" t="s">
        <v>95</v>
      </c>
      <c r="AT219" s="245" t="s">
        <v>75</v>
      </c>
      <c r="AU219" s="245" t="s">
        <v>76</v>
      </c>
      <c r="AY219" s="244" t="s">
        <v>164</v>
      </c>
      <c r="BK219" s="246">
        <f>BK220+BK229+BK241+BK244+BK255+BK262+BK273+BK276+BK288+BK295+BK301+BK306</f>
        <v>0</v>
      </c>
    </row>
    <row r="220" s="12" customFormat="1" ht="22.8" customHeight="1">
      <c r="A220" s="12"/>
      <c r="B220" s="234"/>
      <c r="C220" s="235"/>
      <c r="D220" s="236" t="s">
        <v>75</v>
      </c>
      <c r="E220" s="247" t="s">
        <v>598</v>
      </c>
      <c r="F220" s="247" t="s">
        <v>599</v>
      </c>
      <c r="G220" s="235"/>
      <c r="H220" s="235"/>
      <c r="I220" s="238"/>
      <c r="J220" s="248">
        <f>BK220</f>
        <v>0</v>
      </c>
      <c r="K220" s="235"/>
      <c r="L220" s="239"/>
      <c r="M220" s="240"/>
      <c r="N220" s="241"/>
      <c r="O220" s="241"/>
      <c r="P220" s="242">
        <f>SUM(P221:P228)</f>
        <v>0</v>
      </c>
      <c r="Q220" s="241"/>
      <c r="R220" s="242">
        <f>SUM(R221:R228)</f>
        <v>0.61750400000000005</v>
      </c>
      <c r="S220" s="241"/>
      <c r="T220" s="243">
        <f>SUM(T221:T228)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44" t="s">
        <v>95</v>
      </c>
      <c r="AT220" s="245" t="s">
        <v>75</v>
      </c>
      <c r="AU220" s="245" t="s">
        <v>84</v>
      </c>
      <c r="AY220" s="244" t="s">
        <v>164</v>
      </c>
      <c r="BK220" s="246">
        <f>SUM(BK221:BK228)</f>
        <v>0</v>
      </c>
    </row>
    <row r="221" s="2" customFormat="1" ht="22.2" customHeight="1">
      <c r="A221" s="37"/>
      <c r="B221" s="38"/>
      <c r="C221" s="249" t="s">
        <v>600</v>
      </c>
      <c r="D221" s="249" t="s">
        <v>166</v>
      </c>
      <c r="E221" s="250" t="s">
        <v>601</v>
      </c>
      <c r="F221" s="251" t="s">
        <v>602</v>
      </c>
      <c r="G221" s="252" t="s">
        <v>179</v>
      </c>
      <c r="H221" s="253">
        <v>26.699999999999999</v>
      </c>
      <c r="I221" s="254"/>
      <c r="J221" s="253">
        <f>ROUND(I221*H221,2)</f>
        <v>0</v>
      </c>
      <c r="K221" s="255"/>
      <c r="L221" s="40"/>
      <c r="M221" s="256" t="s">
        <v>1</v>
      </c>
      <c r="N221" s="257" t="s">
        <v>42</v>
      </c>
      <c r="O221" s="96"/>
      <c r="P221" s="258">
        <f>O221*H221</f>
        <v>0</v>
      </c>
      <c r="Q221" s="258">
        <v>0</v>
      </c>
      <c r="R221" s="258">
        <f>Q221*H221</f>
        <v>0</v>
      </c>
      <c r="S221" s="258">
        <v>0</v>
      </c>
      <c r="T221" s="25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60" t="s">
        <v>196</v>
      </c>
      <c r="AT221" s="260" t="s">
        <v>166</v>
      </c>
      <c r="AU221" s="260" t="s">
        <v>95</v>
      </c>
      <c r="AY221" s="14" t="s">
        <v>164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4" t="s">
        <v>95</v>
      </c>
      <c r="BK221" s="156">
        <f>ROUND(I221*H221,2)</f>
        <v>0</v>
      </c>
      <c r="BL221" s="14" t="s">
        <v>196</v>
      </c>
      <c r="BM221" s="260" t="s">
        <v>603</v>
      </c>
    </row>
    <row r="222" s="2" customFormat="1" ht="14.4" customHeight="1">
      <c r="A222" s="37"/>
      <c r="B222" s="38"/>
      <c r="C222" s="261" t="s">
        <v>289</v>
      </c>
      <c r="D222" s="261" t="s">
        <v>171</v>
      </c>
      <c r="E222" s="262" t="s">
        <v>604</v>
      </c>
      <c r="F222" s="263" t="s">
        <v>605</v>
      </c>
      <c r="G222" s="264" t="s">
        <v>174</v>
      </c>
      <c r="H222" s="265">
        <v>0.01</v>
      </c>
      <c r="I222" s="266"/>
      <c r="J222" s="265">
        <f>ROUND(I222*H222,2)</f>
        <v>0</v>
      </c>
      <c r="K222" s="267"/>
      <c r="L222" s="268"/>
      <c r="M222" s="269" t="s">
        <v>1</v>
      </c>
      <c r="N222" s="270" t="s">
        <v>42</v>
      </c>
      <c r="O222" s="96"/>
      <c r="P222" s="258">
        <f>O222*H222</f>
        <v>0</v>
      </c>
      <c r="Q222" s="258">
        <v>1</v>
      </c>
      <c r="R222" s="258">
        <f>Q222*H222</f>
        <v>0.01</v>
      </c>
      <c r="S222" s="258">
        <v>0</v>
      </c>
      <c r="T222" s="25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60" t="s">
        <v>223</v>
      </c>
      <c r="AT222" s="260" t="s">
        <v>171</v>
      </c>
      <c r="AU222" s="260" t="s">
        <v>95</v>
      </c>
      <c r="AY222" s="14" t="s">
        <v>164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4" t="s">
        <v>95</v>
      </c>
      <c r="BK222" s="156">
        <f>ROUND(I222*H222,2)</f>
        <v>0</v>
      </c>
      <c r="BL222" s="14" t="s">
        <v>196</v>
      </c>
      <c r="BM222" s="260" t="s">
        <v>606</v>
      </c>
    </row>
    <row r="223" s="2" customFormat="1" ht="22.2" customHeight="1">
      <c r="A223" s="37"/>
      <c r="B223" s="38"/>
      <c r="C223" s="249" t="s">
        <v>607</v>
      </c>
      <c r="D223" s="249" t="s">
        <v>166</v>
      </c>
      <c r="E223" s="250" t="s">
        <v>608</v>
      </c>
      <c r="F223" s="251" t="s">
        <v>609</v>
      </c>
      <c r="G223" s="252" t="s">
        <v>179</v>
      </c>
      <c r="H223" s="253">
        <v>26.699999999999999</v>
      </c>
      <c r="I223" s="254"/>
      <c r="J223" s="253">
        <f>ROUND(I223*H223,2)</f>
        <v>0</v>
      </c>
      <c r="K223" s="255"/>
      <c r="L223" s="40"/>
      <c r="M223" s="256" t="s">
        <v>1</v>
      </c>
      <c r="N223" s="257" t="s">
        <v>42</v>
      </c>
      <c r="O223" s="96"/>
      <c r="P223" s="258">
        <f>O223*H223</f>
        <v>0</v>
      </c>
      <c r="Q223" s="258">
        <v>0.00054000000000000001</v>
      </c>
      <c r="R223" s="258">
        <f>Q223*H223</f>
        <v>0.014418</v>
      </c>
      <c r="S223" s="258">
        <v>0</v>
      </c>
      <c r="T223" s="25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60" t="s">
        <v>196</v>
      </c>
      <c r="AT223" s="260" t="s">
        <v>166</v>
      </c>
      <c r="AU223" s="260" t="s">
        <v>95</v>
      </c>
      <c r="AY223" s="14" t="s">
        <v>164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4" t="s">
        <v>95</v>
      </c>
      <c r="BK223" s="156">
        <f>ROUND(I223*H223,2)</f>
        <v>0</v>
      </c>
      <c r="BL223" s="14" t="s">
        <v>196</v>
      </c>
      <c r="BM223" s="260" t="s">
        <v>610</v>
      </c>
    </row>
    <row r="224" s="2" customFormat="1" ht="22.2" customHeight="1">
      <c r="A224" s="37"/>
      <c r="B224" s="38"/>
      <c r="C224" s="261" t="s">
        <v>295</v>
      </c>
      <c r="D224" s="261" t="s">
        <v>171</v>
      </c>
      <c r="E224" s="262" t="s">
        <v>611</v>
      </c>
      <c r="F224" s="263" t="s">
        <v>612</v>
      </c>
      <c r="G224" s="264" t="s">
        <v>179</v>
      </c>
      <c r="H224" s="265">
        <v>32.039999999999999</v>
      </c>
      <c r="I224" s="266"/>
      <c r="J224" s="265">
        <f>ROUND(I224*H224,2)</f>
        <v>0</v>
      </c>
      <c r="K224" s="267"/>
      <c r="L224" s="268"/>
      <c r="M224" s="269" t="s">
        <v>1</v>
      </c>
      <c r="N224" s="270" t="s">
        <v>42</v>
      </c>
      <c r="O224" s="96"/>
      <c r="P224" s="258">
        <f>O224*H224</f>
        <v>0</v>
      </c>
      <c r="Q224" s="258">
        <v>0.0042500000000000003</v>
      </c>
      <c r="R224" s="258">
        <f>Q224*H224</f>
        <v>0.13617000000000001</v>
      </c>
      <c r="S224" s="258">
        <v>0</v>
      </c>
      <c r="T224" s="25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60" t="s">
        <v>223</v>
      </c>
      <c r="AT224" s="260" t="s">
        <v>171</v>
      </c>
      <c r="AU224" s="260" t="s">
        <v>95</v>
      </c>
      <c r="AY224" s="14" t="s">
        <v>164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95</v>
      </c>
      <c r="BK224" s="156">
        <f>ROUND(I224*H224,2)</f>
        <v>0</v>
      </c>
      <c r="BL224" s="14" t="s">
        <v>196</v>
      </c>
      <c r="BM224" s="260" t="s">
        <v>613</v>
      </c>
    </row>
    <row r="225" s="2" customFormat="1" ht="22.2" customHeight="1">
      <c r="A225" s="37"/>
      <c r="B225" s="38"/>
      <c r="C225" s="249" t="s">
        <v>614</v>
      </c>
      <c r="D225" s="249" t="s">
        <v>166</v>
      </c>
      <c r="E225" s="250" t="s">
        <v>615</v>
      </c>
      <c r="F225" s="251" t="s">
        <v>616</v>
      </c>
      <c r="G225" s="252" t="s">
        <v>179</v>
      </c>
      <c r="H225" s="253">
        <v>6.2000000000000002</v>
      </c>
      <c r="I225" s="254"/>
      <c r="J225" s="253">
        <f>ROUND(I225*H225,2)</f>
        <v>0</v>
      </c>
      <c r="K225" s="255"/>
      <c r="L225" s="40"/>
      <c r="M225" s="256" t="s">
        <v>1</v>
      </c>
      <c r="N225" s="257" t="s">
        <v>42</v>
      </c>
      <c r="O225" s="96"/>
      <c r="P225" s="258">
        <f>O225*H225</f>
        <v>0</v>
      </c>
      <c r="Q225" s="258">
        <v>0.00158</v>
      </c>
      <c r="R225" s="258">
        <f>Q225*H225</f>
        <v>0.0097960000000000009</v>
      </c>
      <c r="S225" s="258">
        <v>0</v>
      </c>
      <c r="T225" s="25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60" t="s">
        <v>196</v>
      </c>
      <c r="AT225" s="260" t="s">
        <v>166</v>
      </c>
      <c r="AU225" s="260" t="s">
        <v>95</v>
      </c>
      <c r="AY225" s="14" t="s">
        <v>164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95</v>
      </c>
      <c r="BK225" s="156">
        <f>ROUND(I225*H225,2)</f>
        <v>0</v>
      </c>
      <c r="BL225" s="14" t="s">
        <v>196</v>
      </c>
      <c r="BM225" s="260" t="s">
        <v>617</v>
      </c>
    </row>
    <row r="226" s="2" customFormat="1" ht="22.2" customHeight="1">
      <c r="A226" s="37"/>
      <c r="B226" s="38"/>
      <c r="C226" s="249" t="s">
        <v>299</v>
      </c>
      <c r="D226" s="249" t="s">
        <v>166</v>
      </c>
      <c r="E226" s="250" t="s">
        <v>618</v>
      </c>
      <c r="F226" s="251" t="s">
        <v>619</v>
      </c>
      <c r="G226" s="252" t="s">
        <v>258</v>
      </c>
      <c r="H226" s="253">
        <v>8.0999999999999996</v>
      </c>
      <c r="I226" s="254"/>
      <c r="J226" s="253">
        <f>ROUND(I226*H226,2)</f>
        <v>0</v>
      </c>
      <c r="K226" s="255"/>
      <c r="L226" s="40"/>
      <c r="M226" s="256" t="s">
        <v>1</v>
      </c>
      <c r="N226" s="257" t="s">
        <v>42</v>
      </c>
      <c r="O226" s="96"/>
      <c r="P226" s="258">
        <f>O226*H226</f>
        <v>0</v>
      </c>
      <c r="Q226" s="258">
        <v>0.00020000000000000001</v>
      </c>
      <c r="R226" s="258">
        <f>Q226*H226</f>
        <v>0.0016199999999999999</v>
      </c>
      <c r="S226" s="258">
        <v>0</v>
      </c>
      <c r="T226" s="25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60" t="s">
        <v>196</v>
      </c>
      <c r="AT226" s="260" t="s">
        <v>166</v>
      </c>
      <c r="AU226" s="260" t="s">
        <v>95</v>
      </c>
      <c r="AY226" s="14" t="s">
        <v>164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4" t="s">
        <v>95</v>
      </c>
      <c r="BK226" s="156">
        <f>ROUND(I226*H226,2)</f>
        <v>0</v>
      </c>
      <c r="BL226" s="14" t="s">
        <v>196</v>
      </c>
      <c r="BM226" s="260" t="s">
        <v>620</v>
      </c>
    </row>
    <row r="227" s="2" customFormat="1" ht="14.4" customHeight="1">
      <c r="A227" s="37"/>
      <c r="B227" s="38"/>
      <c r="C227" s="261" t="s">
        <v>621</v>
      </c>
      <c r="D227" s="261" t="s">
        <v>171</v>
      </c>
      <c r="E227" s="262" t="s">
        <v>622</v>
      </c>
      <c r="F227" s="263" t="s">
        <v>623</v>
      </c>
      <c r="G227" s="264" t="s">
        <v>258</v>
      </c>
      <c r="H227" s="265">
        <v>8.9100000000000001</v>
      </c>
      <c r="I227" s="266"/>
      <c r="J227" s="265">
        <f>ROUND(I227*H227,2)</f>
        <v>0</v>
      </c>
      <c r="K227" s="267"/>
      <c r="L227" s="268"/>
      <c r="M227" s="269" t="s">
        <v>1</v>
      </c>
      <c r="N227" s="270" t="s">
        <v>42</v>
      </c>
      <c r="O227" s="96"/>
      <c r="P227" s="258">
        <f>O227*H227</f>
        <v>0</v>
      </c>
      <c r="Q227" s="258">
        <v>0.050000000000000003</v>
      </c>
      <c r="R227" s="258">
        <f>Q227*H227</f>
        <v>0.44550000000000001</v>
      </c>
      <c r="S227" s="258">
        <v>0</v>
      </c>
      <c r="T227" s="25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60" t="s">
        <v>223</v>
      </c>
      <c r="AT227" s="260" t="s">
        <v>171</v>
      </c>
      <c r="AU227" s="260" t="s">
        <v>95</v>
      </c>
      <c r="AY227" s="14" t="s">
        <v>164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4" t="s">
        <v>95</v>
      </c>
      <c r="BK227" s="156">
        <f>ROUND(I227*H227,2)</f>
        <v>0</v>
      </c>
      <c r="BL227" s="14" t="s">
        <v>196</v>
      </c>
      <c r="BM227" s="260" t="s">
        <v>624</v>
      </c>
    </row>
    <row r="228" s="2" customFormat="1" ht="22.2" customHeight="1">
      <c r="A228" s="37"/>
      <c r="B228" s="38"/>
      <c r="C228" s="249" t="s">
        <v>302</v>
      </c>
      <c r="D228" s="249" t="s">
        <v>166</v>
      </c>
      <c r="E228" s="250" t="s">
        <v>625</v>
      </c>
      <c r="F228" s="251" t="s">
        <v>626</v>
      </c>
      <c r="G228" s="252" t="s">
        <v>627</v>
      </c>
      <c r="H228" s="254"/>
      <c r="I228" s="254"/>
      <c r="J228" s="253">
        <f>ROUND(I228*H228,2)</f>
        <v>0</v>
      </c>
      <c r="K228" s="255"/>
      <c r="L228" s="40"/>
      <c r="M228" s="256" t="s">
        <v>1</v>
      </c>
      <c r="N228" s="257" t="s">
        <v>42</v>
      </c>
      <c r="O228" s="96"/>
      <c r="P228" s="258">
        <f>O228*H228</f>
        <v>0</v>
      </c>
      <c r="Q228" s="258">
        <v>0</v>
      </c>
      <c r="R228" s="258">
        <f>Q228*H228</f>
        <v>0</v>
      </c>
      <c r="S228" s="258">
        <v>0</v>
      </c>
      <c r="T228" s="25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60" t="s">
        <v>196</v>
      </c>
      <c r="AT228" s="260" t="s">
        <v>166</v>
      </c>
      <c r="AU228" s="260" t="s">
        <v>95</v>
      </c>
      <c r="AY228" s="14" t="s">
        <v>164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4" t="s">
        <v>95</v>
      </c>
      <c r="BK228" s="156">
        <f>ROUND(I228*H228,2)</f>
        <v>0</v>
      </c>
      <c r="BL228" s="14" t="s">
        <v>196</v>
      </c>
      <c r="BM228" s="260" t="s">
        <v>628</v>
      </c>
    </row>
    <row r="229" s="12" customFormat="1" ht="22.8" customHeight="1">
      <c r="A229" s="12"/>
      <c r="B229" s="234"/>
      <c r="C229" s="235"/>
      <c r="D229" s="236" t="s">
        <v>75</v>
      </c>
      <c r="E229" s="247" t="s">
        <v>629</v>
      </c>
      <c r="F229" s="247" t="s">
        <v>630</v>
      </c>
      <c r="G229" s="235"/>
      <c r="H229" s="235"/>
      <c r="I229" s="238"/>
      <c r="J229" s="248">
        <f>BK229</f>
        <v>0</v>
      </c>
      <c r="K229" s="235"/>
      <c r="L229" s="239"/>
      <c r="M229" s="240"/>
      <c r="N229" s="241"/>
      <c r="O229" s="241"/>
      <c r="P229" s="242">
        <f>SUM(P230:P240)</f>
        <v>0</v>
      </c>
      <c r="Q229" s="241"/>
      <c r="R229" s="242">
        <f>SUM(R230:R240)</f>
        <v>1.2687573000000001</v>
      </c>
      <c r="S229" s="241"/>
      <c r="T229" s="243">
        <f>SUM(T230:T240)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44" t="s">
        <v>95</v>
      </c>
      <c r="AT229" s="245" t="s">
        <v>75</v>
      </c>
      <c r="AU229" s="245" t="s">
        <v>84</v>
      </c>
      <c r="AY229" s="244" t="s">
        <v>164</v>
      </c>
      <c r="BK229" s="246">
        <f>SUM(BK230:BK240)</f>
        <v>0</v>
      </c>
    </row>
    <row r="230" s="2" customFormat="1" ht="14.4" customHeight="1">
      <c r="A230" s="37"/>
      <c r="B230" s="38"/>
      <c r="C230" s="249" t="s">
        <v>631</v>
      </c>
      <c r="D230" s="249" t="s">
        <v>166</v>
      </c>
      <c r="E230" s="250" t="s">
        <v>632</v>
      </c>
      <c r="F230" s="251" t="s">
        <v>633</v>
      </c>
      <c r="G230" s="252" t="s">
        <v>179</v>
      </c>
      <c r="H230" s="253">
        <v>41.399999999999999</v>
      </c>
      <c r="I230" s="254"/>
      <c r="J230" s="253">
        <f>ROUND(I230*H230,2)</f>
        <v>0</v>
      </c>
      <c r="K230" s="255"/>
      <c r="L230" s="40"/>
      <c r="M230" s="256" t="s">
        <v>1</v>
      </c>
      <c r="N230" s="257" t="s">
        <v>42</v>
      </c>
      <c r="O230" s="96"/>
      <c r="P230" s="258">
        <f>O230*H230</f>
        <v>0</v>
      </c>
      <c r="Q230" s="258">
        <v>0</v>
      </c>
      <c r="R230" s="258">
        <f>Q230*H230</f>
        <v>0</v>
      </c>
      <c r="S230" s="258">
        <v>0</v>
      </c>
      <c r="T230" s="25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60" t="s">
        <v>196</v>
      </c>
      <c r="AT230" s="260" t="s">
        <v>166</v>
      </c>
      <c r="AU230" s="260" t="s">
        <v>95</v>
      </c>
      <c r="AY230" s="14" t="s">
        <v>164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4" t="s">
        <v>95</v>
      </c>
      <c r="BK230" s="156">
        <f>ROUND(I230*H230,2)</f>
        <v>0</v>
      </c>
      <c r="BL230" s="14" t="s">
        <v>196</v>
      </c>
      <c r="BM230" s="260" t="s">
        <v>634</v>
      </c>
    </row>
    <row r="231" s="2" customFormat="1" ht="14.4" customHeight="1">
      <c r="A231" s="37"/>
      <c r="B231" s="38"/>
      <c r="C231" s="261" t="s">
        <v>306</v>
      </c>
      <c r="D231" s="261" t="s">
        <v>171</v>
      </c>
      <c r="E231" s="262" t="s">
        <v>635</v>
      </c>
      <c r="F231" s="263" t="s">
        <v>636</v>
      </c>
      <c r="G231" s="264" t="s">
        <v>179</v>
      </c>
      <c r="H231" s="265">
        <v>47.609999999999999</v>
      </c>
      <c r="I231" s="266"/>
      <c r="J231" s="265">
        <f>ROUND(I231*H231,2)</f>
        <v>0</v>
      </c>
      <c r="K231" s="267"/>
      <c r="L231" s="268"/>
      <c r="M231" s="269" t="s">
        <v>1</v>
      </c>
      <c r="N231" s="270" t="s">
        <v>42</v>
      </c>
      <c r="O231" s="96"/>
      <c r="P231" s="258">
        <f>O231*H231</f>
        <v>0</v>
      </c>
      <c r="Q231" s="258">
        <v>0.00010000000000000001</v>
      </c>
      <c r="R231" s="258">
        <f>Q231*H231</f>
        <v>0.0047610000000000005</v>
      </c>
      <c r="S231" s="258">
        <v>0</v>
      </c>
      <c r="T231" s="25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60" t="s">
        <v>223</v>
      </c>
      <c r="AT231" s="260" t="s">
        <v>171</v>
      </c>
      <c r="AU231" s="260" t="s">
        <v>95</v>
      </c>
      <c r="AY231" s="14" t="s">
        <v>164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4" t="s">
        <v>95</v>
      </c>
      <c r="BK231" s="156">
        <f>ROUND(I231*H231,2)</f>
        <v>0</v>
      </c>
      <c r="BL231" s="14" t="s">
        <v>196</v>
      </c>
      <c r="BM231" s="260" t="s">
        <v>637</v>
      </c>
    </row>
    <row r="232" s="2" customFormat="1" ht="22.2" customHeight="1">
      <c r="A232" s="37"/>
      <c r="B232" s="38"/>
      <c r="C232" s="249" t="s">
        <v>638</v>
      </c>
      <c r="D232" s="249" t="s">
        <v>166</v>
      </c>
      <c r="E232" s="250" t="s">
        <v>639</v>
      </c>
      <c r="F232" s="251" t="s">
        <v>640</v>
      </c>
      <c r="G232" s="252" t="s">
        <v>179</v>
      </c>
      <c r="H232" s="253">
        <v>41.399999999999999</v>
      </c>
      <c r="I232" s="254"/>
      <c r="J232" s="253">
        <f>ROUND(I232*H232,2)</f>
        <v>0</v>
      </c>
      <c r="K232" s="255"/>
      <c r="L232" s="40"/>
      <c r="M232" s="256" t="s">
        <v>1</v>
      </c>
      <c r="N232" s="257" t="s">
        <v>42</v>
      </c>
      <c r="O232" s="96"/>
      <c r="P232" s="258">
        <f>O232*H232</f>
        <v>0</v>
      </c>
      <c r="Q232" s="258">
        <v>0</v>
      </c>
      <c r="R232" s="258">
        <f>Q232*H232</f>
        <v>0</v>
      </c>
      <c r="S232" s="258">
        <v>0</v>
      </c>
      <c r="T232" s="25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60" t="s">
        <v>196</v>
      </c>
      <c r="AT232" s="260" t="s">
        <v>166</v>
      </c>
      <c r="AU232" s="260" t="s">
        <v>95</v>
      </c>
      <c r="AY232" s="14" t="s">
        <v>164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4" t="s">
        <v>95</v>
      </c>
      <c r="BK232" s="156">
        <f>ROUND(I232*H232,2)</f>
        <v>0</v>
      </c>
      <c r="BL232" s="14" t="s">
        <v>196</v>
      </c>
      <c r="BM232" s="260" t="s">
        <v>641</v>
      </c>
    </row>
    <row r="233" s="2" customFormat="1" ht="22.2" customHeight="1">
      <c r="A233" s="37"/>
      <c r="B233" s="38"/>
      <c r="C233" s="261" t="s">
        <v>309</v>
      </c>
      <c r="D233" s="261" t="s">
        <v>171</v>
      </c>
      <c r="E233" s="262" t="s">
        <v>642</v>
      </c>
      <c r="F233" s="263" t="s">
        <v>643</v>
      </c>
      <c r="G233" s="264" t="s">
        <v>179</v>
      </c>
      <c r="H233" s="265">
        <v>43.469999999999999</v>
      </c>
      <c r="I233" s="266"/>
      <c r="J233" s="265">
        <f>ROUND(I233*H233,2)</f>
        <v>0</v>
      </c>
      <c r="K233" s="267"/>
      <c r="L233" s="268"/>
      <c r="M233" s="269" t="s">
        <v>1</v>
      </c>
      <c r="N233" s="270" t="s">
        <v>42</v>
      </c>
      <c r="O233" s="96"/>
      <c r="P233" s="258">
        <f>O233*H233</f>
        <v>0</v>
      </c>
      <c r="Q233" s="258">
        <v>0.0024499999999999999</v>
      </c>
      <c r="R233" s="258">
        <f>Q233*H233</f>
        <v>0.1065015</v>
      </c>
      <c r="S233" s="258">
        <v>0</v>
      </c>
      <c r="T233" s="25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60" t="s">
        <v>223</v>
      </c>
      <c r="AT233" s="260" t="s">
        <v>171</v>
      </c>
      <c r="AU233" s="260" t="s">
        <v>95</v>
      </c>
      <c r="AY233" s="14" t="s">
        <v>164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4" t="s">
        <v>95</v>
      </c>
      <c r="BK233" s="156">
        <f>ROUND(I233*H233,2)</f>
        <v>0</v>
      </c>
      <c r="BL233" s="14" t="s">
        <v>196</v>
      </c>
      <c r="BM233" s="260" t="s">
        <v>644</v>
      </c>
    </row>
    <row r="234" s="2" customFormat="1" ht="22.2" customHeight="1">
      <c r="A234" s="37"/>
      <c r="B234" s="38"/>
      <c r="C234" s="249" t="s">
        <v>645</v>
      </c>
      <c r="D234" s="249" t="s">
        <v>166</v>
      </c>
      <c r="E234" s="250" t="s">
        <v>646</v>
      </c>
      <c r="F234" s="251" t="s">
        <v>647</v>
      </c>
      <c r="G234" s="252" t="s">
        <v>179</v>
      </c>
      <c r="H234" s="253">
        <v>27</v>
      </c>
      <c r="I234" s="254"/>
      <c r="J234" s="253">
        <f>ROUND(I234*H234,2)</f>
        <v>0</v>
      </c>
      <c r="K234" s="255"/>
      <c r="L234" s="40"/>
      <c r="M234" s="256" t="s">
        <v>1</v>
      </c>
      <c r="N234" s="257" t="s">
        <v>42</v>
      </c>
      <c r="O234" s="96"/>
      <c r="P234" s="258">
        <f>O234*H234</f>
        <v>0</v>
      </c>
      <c r="Q234" s="258">
        <v>0.00362</v>
      </c>
      <c r="R234" s="258">
        <f>Q234*H234</f>
        <v>0.097739999999999994</v>
      </c>
      <c r="S234" s="258">
        <v>0</v>
      </c>
      <c r="T234" s="25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60" t="s">
        <v>196</v>
      </c>
      <c r="AT234" s="260" t="s">
        <v>166</v>
      </c>
      <c r="AU234" s="260" t="s">
        <v>95</v>
      </c>
      <c r="AY234" s="14" t="s">
        <v>164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95</v>
      </c>
      <c r="BK234" s="156">
        <f>ROUND(I234*H234,2)</f>
        <v>0</v>
      </c>
      <c r="BL234" s="14" t="s">
        <v>196</v>
      </c>
      <c r="BM234" s="260" t="s">
        <v>648</v>
      </c>
    </row>
    <row r="235" s="2" customFormat="1" ht="22.2" customHeight="1">
      <c r="A235" s="37"/>
      <c r="B235" s="38"/>
      <c r="C235" s="261" t="s">
        <v>313</v>
      </c>
      <c r="D235" s="261" t="s">
        <v>171</v>
      </c>
      <c r="E235" s="262" t="s">
        <v>649</v>
      </c>
      <c r="F235" s="263" t="s">
        <v>650</v>
      </c>
      <c r="G235" s="264" t="s">
        <v>179</v>
      </c>
      <c r="H235" s="265">
        <v>28.350000000000001</v>
      </c>
      <c r="I235" s="266"/>
      <c r="J235" s="265">
        <f>ROUND(I235*H235,2)</f>
        <v>0</v>
      </c>
      <c r="K235" s="267"/>
      <c r="L235" s="268"/>
      <c r="M235" s="269" t="s">
        <v>1</v>
      </c>
      <c r="N235" s="270" t="s">
        <v>42</v>
      </c>
      <c r="O235" s="96"/>
      <c r="P235" s="258">
        <f>O235*H235</f>
        <v>0</v>
      </c>
      <c r="Q235" s="258">
        <v>0.00462</v>
      </c>
      <c r="R235" s="258">
        <f>Q235*H235</f>
        <v>0.13097700000000001</v>
      </c>
      <c r="S235" s="258">
        <v>0</v>
      </c>
      <c r="T235" s="25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60" t="s">
        <v>223</v>
      </c>
      <c r="AT235" s="260" t="s">
        <v>171</v>
      </c>
      <c r="AU235" s="260" t="s">
        <v>95</v>
      </c>
      <c r="AY235" s="14" t="s">
        <v>164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4" t="s">
        <v>95</v>
      </c>
      <c r="BK235" s="156">
        <f>ROUND(I235*H235,2)</f>
        <v>0</v>
      </c>
      <c r="BL235" s="14" t="s">
        <v>196</v>
      </c>
      <c r="BM235" s="260" t="s">
        <v>651</v>
      </c>
    </row>
    <row r="236" s="2" customFormat="1" ht="30" customHeight="1">
      <c r="A236" s="37"/>
      <c r="B236" s="38"/>
      <c r="C236" s="249" t="s">
        <v>652</v>
      </c>
      <c r="D236" s="249" t="s">
        <v>166</v>
      </c>
      <c r="E236" s="250" t="s">
        <v>653</v>
      </c>
      <c r="F236" s="251" t="s">
        <v>654</v>
      </c>
      <c r="G236" s="252" t="s">
        <v>179</v>
      </c>
      <c r="H236" s="253">
        <v>40.799999999999997</v>
      </c>
      <c r="I236" s="254"/>
      <c r="J236" s="253">
        <f>ROUND(I236*H236,2)</f>
        <v>0</v>
      </c>
      <c r="K236" s="255"/>
      <c r="L236" s="40"/>
      <c r="M236" s="256" t="s">
        <v>1</v>
      </c>
      <c r="N236" s="257" t="s">
        <v>42</v>
      </c>
      <c r="O236" s="96"/>
      <c r="P236" s="258">
        <f>O236*H236</f>
        <v>0</v>
      </c>
      <c r="Q236" s="258">
        <v>0.00025999999999999998</v>
      </c>
      <c r="R236" s="258">
        <f>Q236*H236</f>
        <v>0.010607999999999998</v>
      </c>
      <c r="S236" s="258">
        <v>0</v>
      </c>
      <c r="T236" s="25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60" t="s">
        <v>196</v>
      </c>
      <c r="AT236" s="260" t="s">
        <v>166</v>
      </c>
      <c r="AU236" s="260" t="s">
        <v>95</v>
      </c>
      <c r="AY236" s="14" t="s">
        <v>164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4" t="s">
        <v>95</v>
      </c>
      <c r="BK236" s="156">
        <f>ROUND(I236*H236,2)</f>
        <v>0</v>
      </c>
      <c r="BL236" s="14" t="s">
        <v>196</v>
      </c>
      <c r="BM236" s="260" t="s">
        <v>655</v>
      </c>
    </row>
    <row r="237" s="2" customFormat="1" ht="19.8" customHeight="1">
      <c r="A237" s="37"/>
      <c r="B237" s="38"/>
      <c r="C237" s="261" t="s">
        <v>316</v>
      </c>
      <c r="D237" s="261" t="s">
        <v>171</v>
      </c>
      <c r="E237" s="262" t="s">
        <v>656</v>
      </c>
      <c r="F237" s="263" t="s">
        <v>657</v>
      </c>
      <c r="G237" s="264" t="s">
        <v>179</v>
      </c>
      <c r="H237" s="265">
        <v>42.840000000000003</v>
      </c>
      <c r="I237" s="266"/>
      <c r="J237" s="265">
        <f>ROUND(I237*H237,2)</f>
        <v>0</v>
      </c>
      <c r="K237" s="267"/>
      <c r="L237" s="268"/>
      <c r="M237" s="269" t="s">
        <v>1</v>
      </c>
      <c r="N237" s="270" t="s">
        <v>42</v>
      </c>
      <c r="O237" s="96"/>
      <c r="P237" s="258">
        <f>O237*H237</f>
        <v>0</v>
      </c>
      <c r="Q237" s="258">
        <v>0.0011999999999999999</v>
      </c>
      <c r="R237" s="258">
        <f>Q237*H237</f>
        <v>0.051408000000000002</v>
      </c>
      <c r="S237" s="258">
        <v>0</v>
      </c>
      <c r="T237" s="25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60" t="s">
        <v>223</v>
      </c>
      <c r="AT237" s="260" t="s">
        <v>171</v>
      </c>
      <c r="AU237" s="260" t="s">
        <v>95</v>
      </c>
      <c r="AY237" s="14" t="s">
        <v>164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95</v>
      </c>
      <c r="BK237" s="156">
        <f>ROUND(I237*H237,2)</f>
        <v>0</v>
      </c>
      <c r="BL237" s="14" t="s">
        <v>196</v>
      </c>
      <c r="BM237" s="260" t="s">
        <v>658</v>
      </c>
    </row>
    <row r="238" s="2" customFormat="1" ht="34.8" customHeight="1">
      <c r="A238" s="37"/>
      <c r="B238" s="38"/>
      <c r="C238" s="249" t="s">
        <v>659</v>
      </c>
      <c r="D238" s="249" t="s">
        <v>166</v>
      </c>
      <c r="E238" s="250" t="s">
        <v>660</v>
      </c>
      <c r="F238" s="251" t="s">
        <v>661</v>
      </c>
      <c r="G238" s="252" t="s">
        <v>179</v>
      </c>
      <c r="H238" s="253">
        <v>97.060000000000002</v>
      </c>
      <c r="I238" s="254"/>
      <c r="J238" s="253">
        <f>ROUND(I238*H238,2)</f>
        <v>0</v>
      </c>
      <c r="K238" s="255"/>
      <c r="L238" s="40"/>
      <c r="M238" s="256" t="s">
        <v>1</v>
      </c>
      <c r="N238" s="257" t="s">
        <v>42</v>
      </c>
      <c r="O238" s="96"/>
      <c r="P238" s="258">
        <f>O238*H238</f>
        <v>0</v>
      </c>
      <c r="Q238" s="258">
        <v>0.00052999999999999998</v>
      </c>
      <c r="R238" s="258">
        <f>Q238*H238</f>
        <v>0.051441799999999996</v>
      </c>
      <c r="S238" s="258">
        <v>0</v>
      </c>
      <c r="T238" s="259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60" t="s">
        <v>196</v>
      </c>
      <c r="AT238" s="260" t="s">
        <v>166</v>
      </c>
      <c r="AU238" s="260" t="s">
        <v>95</v>
      </c>
      <c r="AY238" s="14" t="s">
        <v>164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4" t="s">
        <v>95</v>
      </c>
      <c r="BK238" s="156">
        <f>ROUND(I238*H238,2)</f>
        <v>0</v>
      </c>
      <c r="BL238" s="14" t="s">
        <v>196</v>
      </c>
      <c r="BM238" s="260" t="s">
        <v>662</v>
      </c>
    </row>
    <row r="239" s="2" customFormat="1" ht="19.8" customHeight="1">
      <c r="A239" s="37"/>
      <c r="B239" s="38"/>
      <c r="C239" s="261" t="s">
        <v>663</v>
      </c>
      <c r="D239" s="261" t="s">
        <v>171</v>
      </c>
      <c r="E239" s="262" t="s">
        <v>664</v>
      </c>
      <c r="F239" s="263" t="s">
        <v>665</v>
      </c>
      <c r="G239" s="264" t="s">
        <v>179</v>
      </c>
      <c r="H239" s="265">
        <v>203.83000000000001</v>
      </c>
      <c r="I239" s="266"/>
      <c r="J239" s="265">
        <f>ROUND(I239*H239,2)</f>
        <v>0</v>
      </c>
      <c r="K239" s="267"/>
      <c r="L239" s="268"/>
      <c r="M239" s="269" t="s">
        <v>1</v>
      </c>
      <c r="N239" s="270" t="s">
        <v>42</v>
      </c>
      <c r="O239" s="96"/>
      <c r="P239" s="258">
        <f>O239*H239</f>
        <v>0</v>
      </c>
      <c r="Q239" s="258">
        <v>0.0040000000000000001</v>
      </c>
      <c r="R239" s="258">
        <f>Q239*H239</f>
        <v>0.81532000000000004</v>
      </c>
      <c r="S239" s="258">
        <v>0</v>
      </c>
      <c r="T239" s="25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60" t="s">
        <v>223</v>
      </c>
      <c r="AT239" s="260" t="s">
        <v>171</v>
      </c>
      <c r="AU239" s="260" t="s">
        <v>95</v>
      </c>
      <c r="AY239" s="14" t="s">
        <v>164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4" t="s">
        <v>95</v>
      </c>
      <c r="BK239" s="156">
        <f>ROUND(I239*H239,2)</f>
        <v>0</v>
      </c>
      <c r="BL239" s="14" t="s">
        <v>196</v>
      </c>
      <c r="BM239" s="260" t="s">
        <v>666</v>
      </c>
    </row>
    <row r="240" s="2" customFormat="1" ht="22.2" customHeight="1">
      <c r="A240" s="37"/>
      <c r="B240" s="38"/>
      <c r="C240" s="249" t="s">
        <v>667</v>
      </c>
      <c r="D240" s="249" t="s">
        <v>166</v>
      </c>
      <c r="E240" s="250" t="s">
        <v>668</v>
      </c>
      <c r="F240" s="251" t="s">
        <v>669</v>
      </c>
      <c r="G240" s="252" t="s">
        <v>627</v>
      </c>
      <c r="H240" s="254"/>
      <c r="I240" s="254"/>
      <c r="J240" s="253">
        <f>ROUND(I240*H240,2)</f>
        <v>0</v>
      </c>
      <c r="K240" s="255"/>
      <c r="L240" s="40"/>
      <c r="M240" s="256" t="s">
        <v>1</v>
      </c>
      <c r="N240" s="257" t="s">
        <v>42</v>
      </c>
      <c r="O240" s="96"/>
      <c r="P240" s="258">
        <f>O240*H240</f>
        <v>0</v>
      </c>
      <c r="Q240" s="258">
        <v>0</v>
      </c>
      <c r="R240" s="258">
        <f>Q240*H240</f>
        <v>0</v>
      </c>
      <c r="S240" s="258">
        <v>0</v>
      </c>
      <c r="T240" s="25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60" t="s">
        <v>196</v>
      </c>
      <c r="AT240" s="260" t="s">
        <v>166</v>
      </c>
      <c r="AU240" s="260" t="s">
        <v>95</v>
      </c>
      <c r="AY240" s="14" t="s">
        <v>164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4" t="s">
        <v>95</v>
      </c>
      <c r="BK240" s="156">
        <f>ROUND(I240*H240,2)</f>
        <v>0</v>
      </c>
      <c r="BL240" s="14" t="s">
        <v>196</v>
      </c>
      <c r="BM240" s="260" t="s">
        <v>670</v>
      </c>
    </row>
    <row r="241" s="12" customFormat="1" ht="22.8" customHeight="1">
      <c r="A241" s="12"/>
      <c r="B241" s="234"/>
      <c r="C241" s="235"/>
      <c r="D241" s="236" t="s">
        <v>75</v>
      </c>
      <c r="E241" s="247" t="s">
        <v>671</v>
      </c>
      <c r="F241" s="247" t="s">
        <v>672</v>
      </c>
      <c r="G241" s="235"/>
      <c r="H241" s="235"/>
      <c r="I241" s="238"/>
      <c r="J241" s="248">
        <f>BK241</f>
        <v>0</v>
      </c>
      <c r="K241" s="235"/>
      <c r="L241" s="239"/>
      <c r="M241" s="240"/>
      <c r="N241" s="241"/>
      <c r="O241" s="241"/>
      <c r="P241" s="242">
        <f>SUM(P242:P243)</f>
        <v>0</v>
      </c>
      <c r="Q241" s="241"/>
      <c r="R241" s="242">
        <f>SUM(R242:R243)</f>
        <v>0.063959999999999989</v>
      </c>
      <c r="S241" s="241"/>
      <c r="T241" s="243">
        <f>SUM(T242:T243)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44" t="s">
        <v>95</v>
      </c>
      <c r="AT241" s="245" t="s">
        <v>75</v>
      </c>
      <c r="AU241" s="245" t="s">
        <v>84</v>
      </c>
      <c r="AY241" s="244" t="s">
        <v>164</v>
      </c>
      <c r="BK241" s="246">
        <f>SUM(BK242:BK243)</f>
        <v>0</v>
      </c>
    </row>
    <row r="242" s="2" customFormat="1" ht="14.4" customHeight="1">
      <c r="A242" s="37"/>
      <c r="B242" s="38"/>
      <c r="C242" s="249" t="s">
        <v>673</v>
      </c>
      <c r="D242" s="249" t="s">
        <v>166</v>
      </c>
      <c r="E242" s="250" t="s">
        <v>674</v>
      </c>
      <c r="F242" s="251" t="s">
        <v>675</v>
      </c>
      <c r="G242" s="252" t="s">
        <v>183</v>
      </c>
      <c r="H242" s="253">
        <v>3</v>
      </c>
      <c r="I242" s="254"/>
      <c r="J242" s="253">
        <f>ROUND(I242*H242,2)</f>
        <v>0</v>
      </c>
      <c r="K242" s="255"/>
      <c r="L242" s="40"/>
      <c r="M242" s="256" t="s">
        <v>1</v>
      </c>
      <c r="N242" s="257" t="s">
        <v>42</v>
      </c>
      <c r="O242" s="96"/>
      <c r="P242" s="258">
        <f>O242*H242</f>
        <v>0</v>
      </c>
      <c r="Q242" s="258">
        <v>0</v>
      </c>
      <c r="R242" s="258">
        <f>Q242*H242</f>
        <v>0</v>
      </c>
      <c r="S242" s="258">
        <v>0</v>
      </c>
      <c r="T242" s="25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60" t="s">
        <v>196</v>
      </c>
      <c r="AT242" s="260" t="s">
        <v>166</v>
      </c>
      <c r="AU242" s="260" t="s">
        <v>95</v>
      </c>
      <c r="AY242" s="14" t="s">
        <v>164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4" t="s">
        <v>95</v>
      </c>
      <c r="BK242" s="156">
        <f>ROUND(I242*H242,2)</f>
        <v>0</v>
      </c>
      <c r="BL242" s="14" t="s">
        <v>196</v>
      </c>
      <c r="BM242" s="260" t="s">
        <v>676</v>
      </c>
    </row>
    <row r="243" s="2" customFormat="1" ht="19.8" customHeight="1">
      <c r="A243" s="37"/>
      <c r="B243" s="38"/>
      <c r="C243" s="261" t="s">
        <v>677</v>
      </c>
      <c r="D243" s="261" t="s">
        <v>171</v>
      </c>
      <c r="E243" s="262" t="s">
        <v>678</v>
      </c>
      <c r="F243" s="263" t="s">
        <v>679</v>
      </c>
      <c r="G243" s="264" t="s">
        <v>183</v>
      </c>
      <c r="H243" s="265">
        <v>3</v>
      </c>
      <c r="I243" s="266"/>
      <c r="J243" s="265">
        <f>ROUND(I243*H243,2)</f>
        <v>0</v>
      </c>
      <c r="K243" s="267"/>
      <c r="L243" s="268"/>
      <c r="M243" s="269" t="s">
        <v>1</v>
      </c>
      <c r="N243" s="270" t="s">
        <v>42</v>
      </c>
      <c r="O243" s="96"/>
      <c r="P243" s="258">
        <f>O243*H243</f>
        <v>0</v>
      </c>
      <c r="Q243" s="258">
        <v>0.021319999999999999</v>
      </c>
      <c r="R243" s="258">
        <f>Q243*H243</f>
        <v>0.063959999999999989</v>
      </c>
      <c r="S243" s="258">
        <v>0</v>
      </c>
      <c r="T243" s="259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60" t="s">
        <v>223</v>
      </c>
      <c r="AT243" s="260" t="s">
        <v>171</v>
      </c>
      <c r="AU243" s="260" t="s">
        <v>95</v>
      </c>
      <c r="AY243" s="14" t="s">
        <v>164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95</v>
      </c>
      <c r="BK243" s="156">
        <f>ROUND(I243*H243,2)</f>
        <v>0</v>
      </c>
      <c r="BL243" s="14" t="s">
        <v>196</v>
      </c>
      <c r="BM243" s="260" t="s">
        <v>680</v>
      </c>
    </row>
    <row r="244" s="12" customFormat="1" ht="22.8" customHeight="1">
      <c r="A244" s="12"/>
      <c r="B244" s="234"/>
      <c r="C244" s="235"/>
      <c r="D244" s="236" t="s">
        <v>75</v>
      </c>
      <c r="E244" s="247" t="s">
        <v>681</v>
      </c>
      <c r="F244" s="247" t="s">
        <v>682</v>
      </c>
      <c r="G244" s="235"/>
      <c r="H244" s="235"/>
      <c r="I244" s="238"/>
      <c r="J244" s="248">
        <f>BK244</f>
        <v>0</v>
      </c>
      <c r="K244" s="235"/>
      <c r="L244" s="239"/>
      <c r="M244" s="240"/>
      <c r="N244" s="241"/>
      <c r="O244" s="241"/>
      <c r="P244" s="242">
        <f>SUM(P245:P254)</f>
        <v>0</v>
      </c>
      <c r="Q244" s="241"/>
      <c r="R244" s="242">
        <f>SUM(R245:R254)</f>
        <v>1.7811355</v>
      </c>
      <c r="S244" s="241"/>
      <c r="T244" s="243">
        <f>SUM(T245:T254)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44" t="s">
        <v>95</v>
      </c>
      <c r="AT244" s="245" t="s">
        <v>75</v>
      </c>
      <c r="AU244" s="245" t="s">
        <v>84</v>
      </c>
      <c r="AY244" s="244" t="s">
        <v>164</v>
      </c>
      <c r="BK244" s="246">
        <f>SUM(BK245:BK254)</f>
        <v>0</v>
      </c>
    </row>
    <row r="245" s="2" customFormat="1" ht="30" customHeight="1">
      <c r="A245" s="37"/>
      <c r="B245" s="38"/>
      <c r="C245" s="249" t="s">
        <v>683</v>
      </c>
      <c r="D245" s="249" t="s">
        <v>166</v>
      </c>
      <c r="E245" s="250" t="s">
        <v>684</v>
      </c>
      <c r="F245" s="251" t="s">
        <v>685</v>
      </c>
      <c r="G245" s="252" t="s">
        <v>258</v>
      </c>
      <c r="H245" s="253">
        <v>81</v>
      </c>
      <c r="I245" s="254"/>
      <c r="J245" s="253">
        <f>ROUND(I245*H245,2)</f>
        <v>0</v>
      </c>
      <c r="K245" s="255"/>
      <c r="L245" s="40"/>
      <c r="M245" s="256" t="s">
        <v>1</v>
      </c>
      <c r="N245" s="257" t="s">
        <v>42</v>
      </c>
      <c r="O245" s="96"/>
      <c r="P245" s="258">
        <f>O245*H245</f>
        <v>0</v>
      </c>
      <c r="Q245" s="258">
        <v>9.0000000000000006E-05</v>
      </c>
      <c r="R245" s="258">
        <f>Q245*H245</f>
        <v>0.0072900000000000005</v>
      </c>
      <c r="S245" s="258">
        <v>0</v>
      </c>
      <c r="T245" s="259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60" t="s">
        <v>196</v>
      </c>
      <c r="AT245" s="260" t="s">
        <v>166</v>
      </c>
      <c r="AU245" s="260" t="s">
        <v>95</v>
      </c>
      <c r="AY245" s="14" t="s">
        <v>164</v>
      </c>
      <c r="BE245" s="156">
        <f>IF(N245="základná",J245,0)</f>
        <v>0</v>
      </c>
      <c r="BF245" s="156">
        <f>IF(N245="znížená",J245,0)</f>
        <v>0</v>
      </c>
      <c r="BG245" s="156">
        <f>IF(N245="zákl. prenesená",J245,0)</f>
        <v>0</v>
      </c>
      <c r="BH245" s="156">
        <f>IF(N245="zníž. prenesená",J245,0)</f>
        <v>0</v>
      </c>
      <c r="BI245" s="156">
        <f>IF(N245="nulová",J245,0)</f>
        <v>0</v>
      </c>
      <c r="BJ245" s="14" t="s">
        <v>95</v>
      </c>
      <c r="BK245" s="156">
        <f>ROUND(I245*H245,2)</f>
        <v>0</v>
      </c>
      <c r="BL245" s="14" t="s">
        <v>196</v>
      </c>
      <c r="BM245" s="260" t="s">
        <v>686</v>
      </c>
    </row>
    <row r="246" s="2" customFormat="1" ht="22.2" customHeight="1">
      <c r="A246" s="37"/>
      <c r="B246" s="38"/>
      <c r="C246" s="261" t="s">
        <v>687</v>
      </c>
      <c r="D246" s="261" t="s">
        <v>171</v>
      </c>
      <c r="E246" s="262" t="s">
        <v>688</v>
      </c>
      <c r="F246" s="263" t="s">
        <v>689</v>
      </c>
      <c r="G246" s="264" t="s">
        <v>169</v>
      </c>
      <c r="H246" s="265">
        <v>0.34999999999999998</v>
      </c>
      <c r="I246" s="266"/>
      <c r="J246" s="265">
        <f>ROUND(I246*H246,2)</f>
        <v>0</v>
      </c>
      <c r="K246" s="267"/>
      <c r="L246" s="268"/>
      <c r="M246" s="269" t="s">
        <v>1</v>
      </c>
      <c r="N246" s="270" t="s">
        <v>42</v>
      </c>
      <c r="O246" s="96"/>
      <c r="P246" s="258">
        <f>O246*H246</f>
        <v>0</v>
      </c>
      <c r="Q246" s="258">
        <v>0.55000000000000004</v>
      </c>
      <c r="R246" s="258">
        <f>Q246*H246</f>
        <v>0.1925</v>
      </c>
      <c r="S246" s="258">
        <v>0</v>
      </c>
      <c r="T246" s="25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60" t="s">
        <v>223</v>
      </c>
      <c r="AT246" s="260" t="s">
        <v>171</v>
      </c>
      <c r="AU246" s="260" t="s">
        <v>95</v>
      </c>
      <c r="AY246" s="14" t="s">
        <v>164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4" t="s">
        <v>95</v>
      </c>
      <c r="BK246" s="156">
        <f>ROUND(I246*H246,2)</f>
        <v>0</v>
      </c>
      <c r="BL246" s="14" t="s">
        <v>196</v>
      </c>
      <c r="BM246" s="260" t="s">
        <v>690</v>
      </c>
    </row>
    <row r="247" s="2" customFormat="1" ht="22.2" customHeight="1">
      <c r="A247" s="37"/>
      <c r="B247" s="38"/>
      <c r="C247" s="249" t="s">
        <v>691</v>
      </c>
      <c r="D247" s="249" t="s">
        <v>166</v>
      </c>
      <c r="E247" s="250" t="s">
        <v>692</v>
      </c>
      <c r="F247" s="251" t="s">
        <v>693</v>
      </c>
      <c r="G247" s="252" t="s">
        <v>179</v>
      </c>
      <c r="H247" s="253">
        <v>33.299999999999997</v>
      </c>
      <c r="I247" s="254"/>
      <c r="J247" s="253">
        <f>ROUND(I247*H247,2)</f>
        <v>0</v>
      </c>
      <c r="K247" s="255"/>
      <c r="L247" s="40"/>
      <c r="M247" s="256" t="s">
        <v>1</v>
      </c>
      <c r="N247" s="257" t="s">
        <v>42</v>
      </c>
      <c r="O247" s="96"/>
      <c r="P247" s="258">
        <f>O247*H247</f>
        <v>0</v>
      </c>
      <c r="Q247" s="258">
        <v>0</v>
      </c>
      <c r="R247" s="258">
        <f>Q247*H247</f>
        <v>0</v>
      </c>
      <c r="S247" s="258">
        <v>0</v>
      </c>
      <c r="T247" s="259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60" t="s">
        <v>196</v>
      </c>
      <c r="AT247" s="260" t="s">
        <v>166</v>
      </c>
      <c r="AU247" s="260" t="s">
        <v>95</v>
      </c>
      <c r="AY247" s="14" t="s">
        <v>164</v>
      </c>
      <c r="BE247" s="156">
        <f>IF(N247="základná",J247,0)</f>
        <v>0</v>
      </c>
      <c r="BF247" s="156">
        <f>IF(N247="znížená",J247,0)</f>
        <v>0</v>
      </c>
      <c r="BG247" s="156">
        <f>IF(N247="zákl. prenesená",J247,0)</f>
        <v>0</v>
      </c>
      <c r="BH247" s="156">
        <f>IF(N247="zníž. prenesená",J247,0)</f>
        <v>0</v>
      </c>
      <c r="BI247" s="156">
        <f>IF(N247="nulová",J247,0)</f>
        <v>0</v>
      </c>
      <c r="BJ247" s="14" t="s">
        <v>95</v>
      </c>
      <c r="BK247" s="156">
        <f>ROUND(I247*H247,2)</f>
        <v>0</v>
      </c>
      <c r="BL247" s="14" t="s">
        <v>196</v>
      </c>
      <c r="BM247" s="260" t="s">
        <v>694</v>
      </c>
    </row>
    <row r="248" s="2" customFormat="1" ht="14.4" customHeight="1">
      <c r="A248" s="37"/>
      <c r="B248" s="38"/>
      <c r="C248" s="261" t="s">
        <v>695</v>
      </c>
      <c r="D248" s="261" t="s">
        <v>171</v>
      </c>
      <c r="E248" s="262" t="s">
        <v>696</v>
      </c>
      <c r="F248" s="263" t="s">
        <v>697</v>
      </c>
      <c r="G248" s="264" t="s">
        <v>179</v>
      </c>
      <c r="H248" s="265">
        <v>36.630000000000003</v>
      </c>
      <c r="I248" s="266"/>
      <c r="J248" s="265">
        <f>ROUND(I248*H248,2)</f>
        <v>0</v>
      </c>
      <c r="K248" s="267"/>
      <c r="L248" s="268"/>
      <c r="M248" s="269" t="s">
        <v>1</v>
      </c>
      <c r="N248" s="270" t="s">
        <v>42</v>
      </c>
      <c r="O248" s="96"/>
      <c r="P248" s="258">
        <f>O248*H248</f>
        <v>0</v>
      </c>
      <c r="Q248" s="258">
        <v>0.010999999999999999</v>
      </c>
      <c r="R248" s="258">
        <f>Q248*H248</f>
        <v>0.40293000000000001</v>
      </c>
      <c r="S248" s="258">
        <v>0</v>
      </c>
      <c r="T248" s="259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60" t="s">
        <v>223</v>
      </c>
      <c r="AT248" s="260" t="s">
        <v>171</v>
      </c>
      <c r="AU248" s="260" t="s">
        <v>95</v>
      </c>
      <c r="AY248" s="14" t="s">
        <v>164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4" t="s">
        <v>95</v>
      </c>
      <c r="BK248" s="156">
        <f>ROUND(I248*H248,2)</f>
        <v>0</v>
      </c>
      <c r="BL248" s="14" t="s">
        <v>196</v>
      </c>
      <c r="BM248" s="260" t="s">
        <v>698</v>
      </c>
    </row>
    <row r="249" s="2" customFormat="1" ht="19.8" customHeight="1">
      <c r="A249" s="37"/>
      <c r="B249" s="38"/>
      <c r="C249" s="249" t="s">
        <v>699</v>
      </c>
      <c r="D249" s="249" t="s">
        <v>166</v>
      </c>
      <c r="E249" s="250" t="s">
        <v>700</v>
      </c>
      <c r="F249" s="251" t="s">
        <v>701</v>
      </c>
      <c r="G249" s="252" t="s">
        <v>258</v>
      </c>
      <c r="H249" s="253">
        <v>444</v>
      </c>
      <c r="I249" s="254"/>
      <c r="J249" s="253">
        <f>ROUND(I249*H249,2)</f>
        <v>0</v>
      </c>
      <c r="K249" s="255"/>
      <c r="L249" s="40"/>
      <c r="M249" s="256" t="s">
        <v>1</v>
      </c>
      <c r="N249" s="257" t="s">
        <v>42</v>
      </c>
      <c r="O249" s="96"/>
      <c r="P249" s="258">
        <f>O249*H249</f>
        <v>0</v>
      </c>
      <c r="Q249" s="258">
        <v>0</v>
      </c>
      <c r="R249" s="258">
        <f>Q249*H249</f>
        <v>0</v>
      </c>
      <c r="S249" s="258">
        <v>0</v>
      </c>
      <c r="T249" s="259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60" t="s">
        <v>196</v>
      </c>
      <c r="AT249" s="260" t="s">
        <v>166</v>
      </c>
      <c r="AU249" s="260" t="s">
        <v>95</v>
      </c>
      <c r="AY249" s="14" t="s">
        <v>164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4" t="s">
        <v>95</v>
      </c>
      <c r="BK249" s="156">
        <f>ROUND(I249*H249,2)</f>
        <v>0</v>
      </c>
      <c r="BL249" s="14" t="s">
        <v>196</v>
      </c>
      <c r="BM249" s="260" t="s">
        <v>702</v>
      </c>
    </row>
    <row r="250" s="2" customFormat="1" ht="14.4" customHeight="1">
      <c r="A250" s="37"/>
      <c r="B250" s="38"/>
      <c r="C250" s="249" t="s">
        <v>703</v>
      </c>
      <c r="D250" s="249" t="s">
        <v>166</v>
      </c>
      <c r="E250" s="250" t="s">
        <v>704</v>
      </c>
      <c r="F250" s="251" t="s">
        <v>705</v>
      </c>
      <c r="G250" s="252" t="s">
        <v>258</v>
      </c>
      <c r="H250" s="253">
        <v>204</v>
      </c>
      <c r="I250" s="254"/>
      <c r="J250" s="253">
        <f>ROUND(I250*H250,2)</f>
        <v>0</v>
      </c>
      <c r="K250" s="255"/>
      <c r="L250" s="40"/>
      <c r="M250" s="256" t="s">
        <v>1</v>
      </c>
      <c r="N250" s="257" t="s">
        <v>42</v>
      </c>
      <c r="O250" s="96"/>
      <c r="P250" s="258">
        <f>O250*H250</f>
        <v>0</v>
      </c>
      <c r="Q250" s="258">
        <v>0</v>
      </c>
      <c r="R250" s="258">
        <f>Q250*H250</f>
        <v>0</v>
      </c>
      <c r="S250" s="258">
        <v>0</v>
      </c>
      <c r="T250" s="25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60" t="s">
        <v>196</v>
      </c>
      <c r="AT250" s="260" t="s">
        <v>166</v>
      </c>
      <c r="AU250" s="260" t="s">
        <v>95</v>
      </c>
      <c r="AY250" s="14" t="s">
        <v>164</v>
      </c>
      <c r="BE250" s="156">
        <f>IF(N250="základná",J250,0)</f>
        <v>0</v>
      </c>
      <c r="BF250" s="156">
        <f>IF(N250="znížená",J250,0)</f>
        <v>0</v>
      </c>
      <c r="BG250" s="156">
        <f>IF(N250="zákl. prenesená",J250,0)</f>
        <v>0</v>
      </c>
      <c r="BH250" s="156">
        <f>IF(N250="zníž. prenesená",J250,0)</f>
        <v>0</v>
      </c>
      <c r="BI250" s="156">
        <f>IF(N250="nulová",J250,0)</f>
        <v>0</v>
      </c>
      <c r="BJ250" s="14" t="s">
        <v>95</v>
      </c>
      <c r="BK250" s="156">
        <f>ROUND(I250*H250,2)</f>
        <v>0</v>
      </c>
      <c r="BL250" s="14" t="s">
        <v>196</v>
      </c>
      <c r="BM250" s="260" t="s">
        <v>706</v>
      </c>
    </row>
    <row r="251" s="2" customFormat="1" ht="30" customHeight="1">
      <c r="A251" s="37"/>
      <c r="B251" s="38"/>
      <c r="C251" s="261" t="s">
        <v>707</v>
      </c>
      <c r="D251" s="261" t="s">
        <v>171</v>
      </c>
      <c r="E251" s="262" t="s">
        <v>708</v>
      </c>
      <c r="F251" s="263" t="s">
        <v>709</v>
      </c>
      <c r="G251" s="264" t="s">
        <v>169</v>
      </c>
      <c r="H251" s="265">
        <v>1.03</v>
      </c>
      <c r="I251" s="266"/>
      <c r="J251" s="265">
        <f>ROUND(I251*H251,2)</f>
        <v>0</v>
      </c>
      <c r="K251" s="267"/>
      <c r="L251" s="268"/>
      <c r="M251" s="269" t="s">
        <v>1</v>
      </c>
      <c r="N251" s="270" t="s">
        <v>42</v>
      </c>
      <c r="O251" s="96"/>
      <c r="P251" s="258">
        <f>O251*H251</f>
        <v>0</v>
      </c>
      <c r="Q251" s="258">
        <v>0.5</v>
      </c>
      <c r="R251" s="258">
        <f>Q251*H251</f>
        <v>0.51500000000000001</v>
      </c>
      <c r="S251" s="258">
        <v>0</v>
      </c>
      <c r="T251" s="259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60" t="s">
        <v>223</v>
      </c>
      <c r="AT251" s="260" t="s">
        <v>171</v>
      </c>
      <c r="AU251" s="260" t="s">
        <v>95</v>
      </c>
      <c r="AY251" s="14" t="s">
        <v>164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4" t="s">
        <v>95</v>
      </c>
      <c r="BK251" s="156">
        <f>ROUND(I251*H251,2)</f>
        <v>0</v>
      </c>
      <c r="BL251" s="14" t="s">
        <v>196</v>
      </c>
      <c r="BM251" s="260" t="s">
        <v>710</v>
      </c>
    </row>
    <row r="252" s="2" customFormat="1" ht="40.2" customHeight="1">
      <c r="A252" s="37"/>
      <c r="B252" s="38"/>
      <c r="C252" s="249" t="s">
        <v>711</v>
      </c>
      <c r="D252" s="249" t="s">
        <v>166</v>
      </c>
      <c r="E252" s="250" t="s">
        <v>712</v>
      </c>
      <c r="F252" s="251" t="s">
        <v>713</v>
      </c>
      <c r="G252" s="252" t="s">
        <v>169</v>
      </c>
      <c r="H252" s="253">
        <v>3.0699999999999998</v>
      </c>
      <c r="I252" s="254"/>
      <c r="J252" s="253">
        <f>ROUND(I252*H252,2)</f>
        <v>0</v>
      </c>
      <c r="K252" s="255"/>
      <c r="L252" s="40"/>
      <c r="M252" s="256" t="s">
        <v>1</v>
      </c>
      <c r="N252" s="257" t="s">
        <v>42</v>
      </c>
      <c r="O252" s="96"/>
      <c r="P252" s="258">
        <f>O252*H252</f>
        <v>0</v>
      </c>
      <c r="Q252" s="258">
        <v>0.022329999999999999</v>
      </c>
      <c r="R252" s="258">
        <f>Q252*H252</f>
        <v>0.068553099999999992</v>
      </c>
      <c r="S252" s="258">
        <v>0</v>
      </c>
      <c r="T252" s="25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60" t="s">
        <v>196</v>
      </c>
      <c r="AT252" s="260" t="s">
        <v>166</v>
      </c>
      <c r="AU252" s="260" t="s">
        <v>95</v>
      </c>
      <c r="AY252" s="14" t="s">
        <v>164</v>
      </c>
      <c r="BE252" s="156">
        <f>IF(N252="základná",J252,0)</f>
        <v>0</v>
      </c>
      <c r="BF252" s="156">
        <f>IF(N252="znížená",J252,0)</f>
        <v>0</v>
      </c>
      <c r="BG252" s="156">
        <f>IF(N252="zákl. prenesená",J252,0)</f>
        <v>0</v>
      </c>
      <c r="BH252" s="156">
        <f>IF(N252="zníž. prenesená",J252,0)</f>
        <v>0</v>
      </c>
      <c r="BI252" s="156">
        <f>IF(N252="nulová",J252,0)</f>
        <v>0</v>
      </c>
      <c r="BJ252" s="14" t="s">
        <v>95</v>
      </c>
      <c r="BK252" s="156">
        <f>ROUND(I252*H252,2)</f>
        <v>0</v>
      </c>
      <c r="BL252" s="14" t="s">
        <v>196</v>
      </c>
      <c r="BM252" s="260" t="s">
        <v>714</v>
      </c>
    </row>
    <row r="253" s="2" customFormat="1" ht="22.2" customHeight="1">
      <c r="A253" s="37"/>
      <c r="B253" s="38"/>
      <c r="C253" s="249" t="s">
        <v>715</v>
      </c>
      <c r="D253" s="249" t="s">
        <v>166</v>
      </c>
      <c r="E253" s="250" t="s">
        <v>716</v>
      </c>
      <c r="F253" s="251" t="s">
        <v>717</v>
      </c>
      <c r="G253" s="252" t="s">
        <v>179</v>
      </c>
      <c r="H253" s="253">
        <v>50.93</v>
      </c>
      <c r="I253" s="254"/>
      <c r="J253" s="253">
        <f>ROUND(I253*H253,2)</f>
        <v>0</v>
      </c>
      <c r="K253" s="255"/>
      <c r="L253" s="40"/>
      <c r="M253" s="256" t="s">
        <v>1</v>
      </c>
      <c r="N253" s="257" t="s">
        <v>42</v>
      </c>
      <c r="O253" s="96"/>
      <c r="P253" s="258">
        <f>O253*H253</f>
        <v>0</v>
      </c>
      <c r="Q253" s="258">
        <v>0.011679999999999999</v>
      </c>
      <c r="R253" s="258">
        <f>Q253*H253</f>
        <v>0.59486240000000001</v>
      </c>
      <c r="S253" s="258">
        <v>0</v>
      </c>
      <c r="T253" s="25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60" t="s">
        <v>196</v>
      </c>
      <c r="AT253" s="260" t="s">
        <v>166</v>
      </c>
      <c r="AU253" s="260" t="s">
        <v>95</v>
      </c>
      <c r="AY253" s="14" t="s">
        <v>164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4" t="s">
        <v>95</v>
      </c>
      <c r="BK253" s="156">
        <f>ROUND(I253*H253,2)</f>
        <v>0</v>
      </c>
      <c r="BL253" s="14" t="s">
        <v>196</v>
      </c>
      <c r="BM253" s="260" t="s">
        <v>718</v>
      </c>
    </row>
    <row r="254" s="2" customFormat="1" ht="22.2" customHeight="1">
      <c r="A254" s="37"/>
      <c r="B254" s="38"/>
      <c r="C254" s="249" t="s">
        <v>361</v>
      </c>
      <c r="D254" s="249" t="s">
        <v>166</v>
      </c>
      <c r="E254" s="250" t="s">
        <v>719</v>
      </c>
      <c r="F254" s="251" t="s">
        <v>720</v>
      </c>
      <c r="G254" s="252" t="s">
        <v>627</v>
      </c>
      <c r="H254" s="254"/>
      <c r="I254" s="254"/>
      <c r="J254" s="253">
        <f>ROUND(I254*H254,2)</f>
        <v>0</v>
      </c>
      <c r="K254" s="255"/>
      <c r="L254" s="40"/>
      <c r="M254" s="256" t="s">
        <v>1</v>
      </c>
      <c r="N254" s="257" t="s">
        <v>42</v>
      </c>
      <c r="O254" s="96"/>
      <c r="P254" s="258">
        <f>O254*H254</f>
        <v>0</v>
      </c>
      <c r="Q254" s="258">
        <v>0</v>
      </c>
      <c r="R254" s="258">
        <f>Q254*H254</f>
        <v>0</v>
      </c>
      <c r="S254" s="258">
        <v>0</v>
      </c>
      <c r="T254" s="25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60" t="s">
        <v>196</v>
      </c>
      <c r="AT254" s="260" t="s">
        <v>166</v>
      </c>
      <c r="AU254" s="260" t="s">
        <v>95</v>
      </c>
      <c r="AY254" s="14" t="s">
        <v>164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4" t="s">
        <v>95</v>
      </c>
      <c r="BK254" s="156">
        <f>ROUND(I254*H254,2)</f>
        <v>0</v>
      </c>
      <c r="BL254" s="14" t="s">
        <v>196</v>
      </c>
      <c r="BM254" s="260" t="s">
        <v>721</v>
      </c>
    </row>
    <row r="255" s="12" customFormat="1" ht="22.8" customHeight="1">
      <c r="A255" s="12"/>
      <c r="B255" s="234"/>
      <c r="C255" s="235"/>
      <c r="D255" s="236" t="s">
        <v>75</v>
      </c>
      <c r="E255" s="247" t="s">
        <v>722</v>
      </c>
      <c r="F255" s="247" t="s">
        <v>723</v>
      </c>
      <c r="G255" s="235"/>
      <c r="H255" s="235"/>
      <c r="I255" s="238"/>
      <c r="J255" s="248">
        <f>BK255</f>
        <v>0</v>
      </c>
      <c r="K255" s="235"/>
      <c r="L255" s="239"/>
      <c r="M255" s="240"/>
      <c r="N255" s="241"/>
      <c r="O255" s="241"/>
      <c r="P255" s="242">
        <f>SUM(P256:P261)</f>
        <v>0</v>
      </c>
      <c r="Q255" s="241"/>
      <c r="R255" s="242">
        <f>SUM(R256:R261)</f>
        <v>0.51305350000000005</v>
      </c>
      <c r="S255" s="241"/>
      <c r="T255" s="243">
        <f>SUM(T256:T261)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44" t="s">
        <v>95</v>
      </c>
      <c r="AT255" s="245" t="s">
        <v>75</v>
      </c>
      <c r="AU255" s="245" t="s">
        <v>84</v>
      </c>
      <c r="AY255" s="244" t="s">
        <v>164</v>
      </c>
      <c r="BK255" s="246">
        <f>SUM(BK256:BK261)</f>
        <v>0</v>
      </c>
    </row>
    <row r="256" s="2" customFormat="1" ht="34.8" customHeight="1">
      <c r="A256" s="37"/>
      <c r="B256" s="38"/>
      <c r="C256" s="249" t="s">
        <v>724</v>
      </c>
      <c r="D256" s="249" t="s">
        <v>166</v>
      </c>
      <c r="E256" s="250" t="s">
        <v>725</v>
      </c>
      <c r="F256" s="251" t="s">
        <v>726</v>
      </c>
      <c r="G256" s="252" t="s">
        <v>179</v>
      </c>
      <c r="H256" s="253">
        <v>1.25</v>
      </c>
      <c r="I256" s="254"/>
      <c r="J256" s="253">
        <f>ROUND(I256*H256,2)</f>
        <v>0</v>
      </c>
      <c r="K256" s="255"/>
      <c r="L256" s="40"/>
      <c r="M256" s="256" t="s">
        <v>1</v>
      </c>
      <c r="N256" s="257" t="s">
        <v>42</v>
      </c>
      <c r="O256" s="96"/>
      <c r="P256" s="258">
        <f>O256*H256</f>
        <v>0</v>
      </c>
      <c r="Q256" s="258">
        <v>0.021770000000000001</v>
      </c>
      <c r="R256" s="258">
        <f>Q256*H256</f>
        <v>0.027212500000000001</v>
      </c>
      <c r="S256" s="258">
        <v>0</v>
      </c>
      <c r="T256" s="259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60" t="s">
        <v>196</v>
      </c>
      <c r="AT256" s="260" t="s">
        <v>166</v>
      </c>
      <c r="AU256" s="260" t="s">
        <v>95</v>
      </c>
      <c r="AY256" s="14" t="s">
        <v>164</v>
      </c>
      <c r="BE256" s="156">
        <f>IF(N256="základná",J256,0)</f>
        <v>0</v>
      </c>
      <c r="BF256" s="156">
        <f>IF(N256="znížená",J256,0)</f>
        <v>0</v>
      </c>
      <c r="BG256" s="156">
        <f>IF(N256="zákl. prenesená",J256,0)</f>
        <v>0</v>
      </c>
      <c r="BH256" s="156">
        <f>IF(N256="zníž. prenesená",J256,0)</f>
        <v>0</v>
      </c>
      <c r="BI256" s="156">
        <f>IF(N256="nulová",J256,0)</f>
        <v>0</v>
      </c>
      <c r="BJ256" s="14" t="s">
        <v>95</v>
      </c>
      <c r="BK256" s="156">
        <f>ROUND(I256*H256,2)</f>
        <v>0</v>
      </c>
      <c r="BL256" s="14" t="s">
        <v>196</v>
      </c>
      <c r="BM256" s="260" t="s">
        <v>727</v>
      </c>
    </row>
    <row r="257" s="2" customFormat="1" ht="30" customHeight="1">
      <c r="A257" s="37"/>
      <c r="B257" s="38"/>
      <c r="C257" s="249" t="s">
        <v>728</v>
      </c>
      <c r="D257" s="249" t="s">
        <v>166</v>
      </c>
      <c r="E257" s="250" t="s">
        <v>729</v>
      </c>
      <c r="F257" s="251" t="s">
        <v>730</v>
      </c>
      <c r="G257" s="252" t="s">
        <v>179</v>
      </c>
      <c r="H257" s="253">
        <v>34.5</v>
      </c>
      <c r="I257" s="254"/>
      <c r="J257" s="253">
        <f>ROUND(I257*H257,2)</f>
        <v>0</v>
      </c>
      <c r="K257" s="255"/>
      <c r="L257" s="40"/>
      <c r="M257" s="256" t="s">
        <v>1</v>
      </c>
      <c r="N257" s="257" t="s">
        <v>42</v>
      </c>
      <c r="O257" s="96"/>
      <c r="P257" s="258">
        <f>O257*H257</f>
        <v>0</v>
      </c>
      <c r="Q257" s="258">
        <v>0.011860000000000001</v>
      </c>
      <c r="R257" s="258">
        <f>Q257*H257</f>
        <v>0.40917000000000003</v>
      </c>
      <c r="S257" s="258">
        <v>0</v>
      </c>
      <c r="T257" s="25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60" t="s">
        <v>196</v>
      </c>
      <c r="AT257" s="260" t="s">
        <v>166</v>
      </c>
      <c r="AU257" s="260" t="s">
        <v>95</v>
      </c>
      <c r="AY257" s="14" t="s">
        <v>164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4" t="s">
        <v>95</v>
      </c>
      <c r="BK257" s="156">
        <f>ROUND(I257*H257,2)</f>
        <v>0</v>
      </c>
      <c r="BL257" s="14" t="s">
        <v>196</v>
      </c>
      <c r="BM257" s="260" t="s">
        <v>731</v>
      </c>
    </row>
    <row r="258" s="2" customFormat="1" ht="30" customHeight="1">
      <c r="A258" s="37"/>
      <c r="B258" s="38"/>
      <c r="C258" s="249" t="s">
        <v>732</v>
      </c>
      <c r="D258" s="249" t="s">
        <v>166</v>
      </c>
      <c r="E258" s="250" t="s">
        <v>733</v>
      </c>
      <c r="F258" s="251" t="s">
        <v>734</v>
      </c>
      <c r="G258" s="252" t="s">
        <v>179</v>
      </c>
      <c r="H258" s="253">
        <v>6.2999999999999998</v>
      </c>
      <c r="I258" s="254"/>
      <c r="J258" s="253">
        <f>ROUND(I258*H258,2)</f>
        <v>0</v>
      </c>
      <c r="K258" s="255"/>
      <c r="L258" s="40"/>
      <c r="M258" s="256" t="s">
        <v>1</v>
      </c>
      <c r="N258" s="257" t="s">
        <v>42</v>
      </c>
      <c r="O258" s="96"/>
      <c r="P258" s="258">
        <f>O258*H258</f>
        <v>0</v>
      </c>
      <c r="Q258" s="258">
        <v>0.01217</v>
      </c>
      <c r="R258" s="258">
        <f>Q258*H258</f>
        <v>0.076671000000000003</v>
      </c>
      <c r="S258" s="258">
        <v>0</v>
      </c>
      <c r="T258" s="25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60" t="s">
        <v>196</v>
      </c>
      <c r="AT258" s="260" t="s">
        <v>166</v>
      </c>
      <c r="AU258" s="260" t="s">
        <v>95</v>
      </c>
      <c r="AY258" s="14" t="s">
        <v>164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4" t="s">
        <v>95</v>
      </c>
      <c r="BK258" s="156">
        <f>ROUND(I258*H258,2)</f>
        <v>0</v>
      </c>
      <c r="BL258" s="14" t="s">
        <v>196</v>
      </c>
      <c r="BM258" s="260" t="s">
        <v>735</v>
      </c>
    </row>
    <row r="259" s="2" customFormat="1" ht="22.2" customHeight="1">
      <c r="A259" s="37"/>
      <c r="B259" s="38"/>
      <c r="C259" s="249" t="s">
        <v>736</v>
      </c>
      <c r="D259" s="249" t="s">
        <v>166</v>
      </c>
      <c r="E259" s="250" t="s">
        <v>737</v>
      </c>
      <c r="F259" s="251" t="s">
        <v>738</v>
      </c>
      <c r="G259" s="252" t="s">
        <v>179</v>
      </c>
      <c r="H259" s="253">
        <v>180.53999999999999</v>
      </c>
      <c r="I259" s="254"/>
      <c r="J259" s="253">
        <f>ROUND(I259*H259,2)</f>
        <v>0</v>
      </c>
      <c r="K259" s="255"/>
      <c r="L259" s="40"/>
      <c r="M259" s="256" t="s">
        <v>1</v>
      </c>
      <c r="N259" s="257" t="s">
        <v>42</v>
      </c>
      <c r="O259" s="96"/>
      <c r="P259" s="258">
        <f>O259*H259</f>
        <v>0</v>
      </c>
      <c r="Q259" s="258">
        <v>0</v>
      </c>
      <c r="R259" s="258">
        <f>Q259*H259</f>
        <v>0</v>
      </c>
      <c r="S259" s="258">
        <v>0</v>
      </c>
      <c r="T259" s="25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60" t="s">
        <v>196</v>
      </c>
      <c r="AT259" s="260" t="s">
        <v>166</v>
      </c>
      <c r="AU259" s="260" t="s">
        <v>95</v>
      </c>
      <c r="AY259" s="14" t="s">
        <v>164</v>
      </c>
      <c r="BE259" s="156">
        <f>IF(N259="základná",J259,0)</f>
        <v>0</v>
      </c>
      <c r="BF259" s="156">
        <f>IF(N259="znížená",J259,0)</f>
        <v>0</v>
      </c>
      <c r="BG259" s="156">
        <f>IF(N259="zákl. prenesená",J259,0)</f>
        <v>0</v>
      </c>
      <c r="BH259" s="156">
        <f>IF(N259="zníž. prenesená",J259,0)</f>
        <v>0</v>
      </c>
      <c r="BI259" s="156">
        <f>IF(N259="nulová",J259,0)</f>
        <v>0</v>
      </c>
      <c r="BJ259" s="14" t="s">
        <v>95</v>
      </c>
      <c r="BK259" s="156">
        <f>ROUND(I259*H259,2)</f>
        <v>0</v>
      </c>
      <c r="BL259" s="14" t="s">
        <v>196</v>
      </c>
      <c r="BM259" s="260" t="s">
        <v>739</v>
      </c>
    </row>
    <row r="260" s="2" customFormat="1" ht="19.8" customHeight="1">
      <c r="A260" s="37"/>
      <c r="B260" s="38"/>
      <c r="C260" s="249" t="s">
        <v>740</v>
      </c>
      <c r="D260" s="249" t="s">
        <v>166</v>
      </c>
      <c r="E260" s="250" t="s">
        <v>741</v>
      </c>
      <c r="F260" s="251" t="s">
        <v>742</v>
      </c>
      <c r="G260" s="252" t="s">
        <v>627</v>
      </c>
      <c r="H260" s="254"/>
      <c r="I260" s="254"/>
      <c r="J260" s="253">
        <f>ROUND(I260*H260,2)</f>
        <v>0</v>
      </c>
      <c r="K260" s="255"/>
      <c r="L260" s="40"/>
      <c r="M260" s="256" t="s">
        <v>1</v>
      </c>
      <c r="N260" s="257" t="s">
        <v>42</v>
      </c>
      <c r="O260" s="96"/>
      <c r="P260" s="258">
        <f>O260*H260</f>
        <v>0</v>
      </c>
      <c r="Q260" s="258">
        <v>0</v>
      </c>
      <c r="R260" s="258">
        <f>Q260*H260</f>
        <v>0</v>
      </c>
      <c r="S260" s="258">
        <v>0</v>
      </c>
      <c r="T260" s="259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60" t="s">
        <v>196</v>
      </c>
      <c r="AT260" s="260" t="s">
        <v>166</v>
      </c>
      <c r="AU260" s="260" t="s">
        <v>95</v>
      </c>
      <c r="AY260" s="14" t="s">
        <v>164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4" t="s">
        <v>95</v>
      </c>
      <c r="BK260" s="156">
        <f>ROUND(I260*H260,2)</f>
        <v>0</v>
      </c>
      <c r="BL260" s="14" t="s">
        <v>196</v>
      </c>
      <c r="BM260" s="260" t="s">
        <v>743</v>
      </c>
    </row>
    <row r="261" s="2" customFormat="1" ht="22.2" customHeight="1">
      <c r="A261" s="37"/>
      <c r="B261" s="38"/>
      <c r="C261" s="249" t="s">
        <v>744</v>
      </c>
      <c r="D261" s="249" t="s">
        <v>166</v>
      </c>
      <c r="E261" s="250" t="s">
        <v>745</v>
      </c>
      <c r="F261" s="251" t="s">
        <v>746</v>
      </c>
      <c r="G261" s="252" t="s">
        <v>627</v>
      </c>
      <c r="H261" s="254"/>
      <c r="I261" s="254"/>
      <c r="J261" s="253">
        <f>ROUND(I261*H261,2)</f>
        <v>0</v>
      </c>
      <c r="K261" s="255"/>
      <c r="L261" s="40"/>
      <c r="M261" s="256" t="s">
        <v>1</v>
      </c>
      <c r="N261" s="257" t="s">
        <v>42</v>
      </c>
      <c r="O261" s="96"/>
      <c r="P261" s="258">
        <f>O261*H261</f>
        <v>0</v>
      </c>
      <c r="Q261" s="258">
        <v>0</v>
      </c>
      <c r="R261" s="258">
        <f>Q261*H261</f>
        <v>0</v>
      </c>
      <c r="S261" s="258">
        <v>0</v>
      </c>
      <c r="T261" s="25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60" t="s">
        <v>196</v>
      </c>
      <c r="AT261" s="260" t="s">
        <v>166</v>
      </c>
      <c r="AU261" s="260" t="s">
        <v>95</v>
      </c>
      <c r="AY261" s="14" t="s">
        <v>164</v>
      </c>
      <c r="BE261" s="156">
        <f>IF(N261="základná",J261,0)</f>
        <v>0</v>
      </c>
      <c r="BF261" s="156">
        <f>IF(N261="znížená",J261,0)</f>
        <v>0</v>
      </c>
      <c r="BG261" s="156">
        <f>IF(N261="zákl. prenesená",J261,0)</f>
        <v>0</v>
      </c>
      <c r="BH261" s="156">
        <f>IF(N261="zníž. prenesená",J261,0)</f>
        <v>0</v>
      </c>
      <c r="BI261" s="156">
        <f>IF(N261="nulová",J261,0)</f>
        <v>0</v>
      </c>
      <c r="BJ261" s="14" t="s">
        <v>95</v>
      </c>
      <c r="BK261" s="156">
        <f>ROUND(I261*H261,2)</f>
        <v>0</v>
      </c>
      <c r="BL261" s="14" t="s">
        <v>196</v>
      </c>
      <c r="BM261" s="260" t="s">
        <v>747</v>
      </c>
    </row>
    <row r="262" s="12" customFormat="1" ht="22.8" customHeight="1">
      <c r="A262" s="12"/>
      <c r="B262" s="234"/>
      <c r="C262" s="235"/>
      <c r="D262" s="236" t="s">
        <v>75</v>
      </c>
      <c r="E262" s="247" t="s">
        <v>748</v>
      </c>
      <c r="F262" s="247" t="s">
        <v>749</v>
      </c>
      <c r="G262" s="235"/>
      <c r="H262" s="235"/>
      <c r="I262" s="238"/>
      <c r="J262" s="248">
        <f>BK262</f>
        <v>0</v>
      </c>
      <c r="K262" s="235"/>
      <c r="L262" s="239"/>
      <c r="M262" s="240"/>
      <c r="N262" s="241"/>
      <c r="O262" s="241"/>
      <c r="P262" s="242">
        <f>SUM(P263:P272)</f>
        <v>0</v>
      </c>
      <c r="Q262" s="241"/>
      <c r="R262" s="242">
        <f>SUM(R263:R272)</f>
        <v>1.1030175000000002</v>
      </c>
      <c r="S262" s="241"/>
      <c r="T262" s="243">
        <f>SUM(T263:T272)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44" t="s">
        <v>95</v>
      </c>
      <c r="AT262" s="245" t="s">
        <v>75</v>
      </c>
      <c r="AU262" s="245" t="s">
        <v>84</v>
      </c>
      <c r="AY262" s="244" t="s">
        <v>164</v>
      </c>
      <c r="BK262" s="246">
        <f>SUM(BK263:BK272)</f>
        <v>0</v>
      </c>
    </row>
    <row r="263" s="2" customFormat="1" ht="22.2" customHeight="1">
      <c r="A263" s="37"/>
      <c r="B263" s="38"/>
      <c r="C263" s="249" t="s">
        <v>750</v>
      </c>
      <c r="D263" s="249" t="s">
        <v>166</v>
      </c>
      <c r="E263" s="250" t="s">
        <v>751</v>
      </c>
      <c r="F263" s="251" t="s">
        <v>752</v>
      </c>
      <c r="G263" s="252" t="s">
        <v>258</v>
      </c>
      <c r="H263" s="253">
        <v>36</v>
      </c>
      <c r="I263" s="254"/>
      <c r="J263" s="253">
        <f>ROUND(I263*H263,2)</f>
        <v>0</v>
      </c>
      <c r="K263" s="255"/>
      <c r="L263" s="40"/>
      <c r="M263" s="256" t="s">
        <v>1</v>
      </c>
      <c r="N263" s="257" t="s">
        <v>42</v>
      </c>
      <c r="O263" s="96"/>
      <c r="P263" s="258">
        <f>O263*H263</f>
        <v>0</v>
      </c>
      <c r="Q263" s="258">
        <v>0.00032000000000000003</v>
      </c>
      <c r="R263" s="258">
        <f>Q263*H263</f>
        <v>0.011520000000000001</v>
      </c>
      <c r="S263" s="258">
        <v>0</v>
      </c>
      <c r="T263" s="25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60" t="s">
        <v>196</v>
      </c>
      <c r="AT263" s="260" t="s">
        <v>166</v>
      </c>
      <c r="AU263" s="260" t="s">
        <v>95</v>
      </c>
      <c r="AY263" s="14" t="s">
        <v>164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4" t="s">
        <v>95</v>
      </c>
      <c r="BK263" s="156">
        <f>ROUND(I263*H263,2)</f>
        <v>0</v>
      </c>
      <c r="BL263" s="14" t="s">
        <v>196</v>
      </c>
      <c r="BM263" s="260" t="s">
        <v>753</v>
      </c>
    </row>
    <row r="264" s="2" customFormat="1" ht="22.2" customHeight="1">
      <c r="A264" s="37"/>
      <c r="B264" s="38"/>
      <c r="C264" s="249" t="s">
        <v>754</v>
      </c>
      <c r="D264" s="249" t="s">
        <v>166</v>
      </c>
      <c r="E264" s="250" t="s">
        <v>755</v>
      </c>
      <c r="F264" s="251" t="s">
        <v>756</v>
      </c>
      <c r="G264" s="252" t="s">
        <v>258</v>
      </c>
      <c r="H264" s="253">
        <v>37</v>
      </c>
      <c r="I264" s="254"/>
      <c r="J264" s="253">
        <f>ROUND(I264*H264,2)</f>
        <v>0</v>
      </c>
      <c r="K264" s="255"/>
      <c r="L264" s="40"/>
      <c r="M264" s="256" t="s">
        <v>1</v>
      </c>
      <c r="N264" s="257" t="s">
        <v>42</v>
      </c>
      <c r="O264" s="96"/>
      <c r="P264" s="258">
        <f>O264*H264</f>
        <v>0</v>
      </c>
      <c r="Q264" s="258">
        <v>0.00032000000000000003</v>
      </c>
      <c r="R264" s="258">
        <f>Q264*H264</f>
        <v>0.011840000000000002</v>
      </c>
      <c r="S264" s="258">
        <v>0</v>
      </c>
      <c r="T264" s="25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60" t="s">
        <v>196</v>
      </c>
      <c r="AT264" s="260" t="s">
        <v>166</v>
      </c>
      <c r="AU264" s="260" t="s">
        <v>95</v>
      </c>
      <c r="AY264" s="14" t="s">
        <v>164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4" t="s">
        <v>95</v>
      </c>
      <c r="BK264" s="156">
        <f>ROUND(I264*H264,2)</f>
        <v>0</v>
      </c>
      <c r="BL264" s="14" t="s">
        <v>196</v>
      </c>
      <c r="BM264" s="260" t="s">
        <v>757</v>
      </c>
    </row>
    <row r="265" s="2" customFormat="1" ht="22.2" customHeight="1">
      <c r="A265" s="37"/>
      <c r="B265" s="38"/>
      <c r="C265" s="249" t="s">
        <v>758</v>
      </c>
      <c r="D265" s="249" t="s">
        <v>166</v>
      </c>
      <c r="E265" s="250" t="s">
        <v>759</v>
      </c>
      <c r="F265" s="251" t="s">
        <v>760</v>
      </c>
      <c r="G265" s="252" t="s">
        <v>258</v>
      </c>
      <c r="H265" s="253">
        <v>37</v>
      </c>
      <c r="I265" s="254"/>
      <c r="J265" s="253">
        <f>ROUND(I265*H265,2)</f>
        <v>0</v>
      </c>
      <c r="K265" s="255"/>
      <c r="L265" s="40"/>
      <c r="M265" s="256" t="s">
        <v>1</v>
      </c>
      <c r="N265" s="257" t="s">
        <v>42</v>
      </c>
      <c r="O265" s="96"/>
      <c r="P265" s="258">
        <f>O265*H265</f>
        <v>0</v>
      </c>
      <c r="Q265" s="258">
        <v>0.0012999999999999999</v>
      </c>
      <c r="R265" s="258">
        <f>Q265*H265</f>
        <v>0.048099999999999997</v>
      </c>
      <c r="S265" s="258">
        <v>0</v>
      </c>
      <c r="T265" s="259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60" t="s">
        <v>196</v>
      </c>
      <c r="AT265" s="260" t="s">
        <v>166</v>
      </c>
      <c r="AU265" s="260" t="s">
        <v>95</v>
      </c>
      <c r="AY265" s="14" t="s">
        <v>164</v>
      </c>
      <c r="BE265" s="156">
        <f>IF(N265="základná",J265,0)</f>
        <v>0</v>
      </c>
      <c r="BF265" s="156">
        <f>IF(N265="znížená",J265,0)</f>
        <v>0</v>
      </c>
      <c r="BG265" s="156">
        <f>IF(N265="zákl. prenesená",J265,0)</f>
        <v>0</v>
      </c>
      <c r="BH265" s="156">
        <f>IF(N265="zníž. prenesená",J265,0)</f>
        <v>0</v>
      </c>
      <c r="BI265" s="156">
        <f>IF(N265="nulová",J265,0)</f>
        <v>0</v>
      </c>
      <c r="BJ265" s="14" t="s">
        <v>95</v>
      </c>
      <c r="BK265" s="156">
        <f>ROUND(I265*H265,2)</f>
        <v>0</v>
      </c>
      <c r="BL265" s="14" t="s">
        <v>196</v>
      </c>
      <c r="BM265" s="260" t="s">
        <v>761</v>
      </c>
    </row>
    <row r="266" s="2" customFormat="1" ht="22.2" customHeight="1">
      <c r="A266" s="37"/>
      <c r="B266" s="38"/>
      <c r="C266" s="249" t="s">
        <v>762</v>
      </c>
      <c r="D266" s="249" t="s">
        <v>166</v>
      </c>
      <c r="E266" s="250" t="s">
        <v>763</v>
      </c>
      <c r="F266" s="251" t="s">
        <v>764</v>
      </c>
      <c r="G266" s="252" t="s">
        <v>258</v>
      </c>
      <c r="H266" s="253">
        <v>12</v>
      </c>
      <c r="I266" s="254"/>
      <c r="J266" s="253">
        <f>ROUND(I266*H266,2)</f>
        <v>0</v>
      </c>
      <c r="K266" s="255"/>
      <c r="L266" s="40"/>
      <c r="M266" s="256" t="s">
        <v>1</v>
      </c>
      <c r="N266" s="257" t="s">
        <v>42</v>
      </c>
      <c r="O266" s="96"/>
      <c r="P266" s="258">
        <f>O266*H266</f>
        <v>0</v>
      </c>
      <c r="Q266" s="258">
        <v>0.00142</v>
      </c>
      <c r="R266" s="258">
        <f>Q266*H266</f>
        <v>0.01704</v>
      </c>
      <c r="S266" s="258">
        <v>0</v>
      </c>
      <c r="T266" s="259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60" t="s">
        <v>196</v>
      </c>
      <c r="AT266" s="260" t="s">
        <v>166</v>
      </c>
      <c r="AU266" s="260" t="s">
        <v>95</v>
      </c>
      <c r="AY266" s="14" t="s">
        <v>164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4" t="s">
        <v>95</v>
      </c>
      <c r="BK266" s="156">
        <f>ROUND(I266*H266,2)</f>
        <v>0</v>
      </c>
      <c r="BL266" s="14" t="s">
        <v>196</v>
      </c>
      <c r="BM266" s="260" t="s">
        <v>765</v>
      </c>
    </row>
    <row r="267" s="2" customFormat="1" ht="22.2" customHeight="1">
      <c r="A267" s="37"/>
      <c r="B267" s="38"/>
      <c r="C267" s="249" t="s">
        <v>766</v>
      </c>
      <c r="D267" s="249" t="s">
        <v>166</v>
      </c>
      <c r="E267" s="250" t="s">
        <v>767</v>
      </c>
      <c r="F267" s="251" t="s">
        <v>768</v>
      </c>
      <c r="G267" s="252" t="s">
        <v>258</v>
      </c>
      <c r="H267" s="253">
        <v>18.5</v>
      </c>
      <c r="I267" s="254"/>
      <c r="J267" s="253">
        <f>ROUND(I267*H267,2)</f>
        <v>0</v>
      </c>
      <c r="K267" s="255"/>
      <c r="L267" s="40"/>
      <c r="M267" s="256" t="s">
        <v>1</v>
      </c>
      <c r="N267" s="257" t="s">
        <v>42</v>
      </c>
      <c r="O267" s="96"/>
      <c r="P267" s="258">
        <f>O267*H267</f>
        <v>0</v>
      </c>
      <c r="Q267" s="258">
        <v>0.0022499999999999998</v>
      </c>
      <c r="R267" s="258">
        <f>Q267*H267</f>
        <v>0.041624999999999995</v>
      </c>
      <c r="S267" s="258">
        <v>0</v>
      </c>
      <c r="T267" s="25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60" t="s">
        <v>196</v>
      </c>
      <c r="AT267" s="260" t="s">
        <v>166</v>
      </c>
      <c r="AU267" s="260" t="s">
        <v>95</v>
      </c>
      <c r="AY267" s="14" t="s">
        <v>164</v>
      </c>
      <c r="BE267" s="156">
        <f>IF(N267="základná",J267,0)</f>
        <v>0</v>
      </c>
      <c r="BF267" s="156">
        <f>IF(N267="znížená",J267,0)</f>
        <v>0</v>
      </c>
      <c r="BG267" s="156">
        <f>IF(N267="zákl. prenesená",J267,0)</f>
        <v>0</v>
      </c>
      <c r="BH267" s="156">
        <f>IF(N267="zníž. prenesená",J267,0)</f>
        <v>0</v>
      </c>
      <c r="BI267" s="156">
        <f>IF(N267="nulová",J267,0)</f>
        <v>0</v>
      </c>
      <c r="BJ267" s="14" t="s">
        <v>95</v>
      </c>
      <c r="BK267" s="156">
        <f>ROUND(I267*H267,2)</f>
        <v>0</v>
      </c>
      <c r="BL267" s="14" t="s">
        <v>196</v>
      </c>
      <c r="BM267" s="260" t="s">
        <v>769</v>
      </c>
    </row>
    <row r="268" s="2" customFormat="1" ht="19.8" customHeight="1">
      <c r="A268" s="37"/>
      <c r="B268" s="38"/>
      <c r="C268" s="249" t="s">
        <v>770</v>
      </c>
      <c r="D268" s="249" t="s">
        <v>166</v>
      </c>
      <c r="E268" s="250" t="s">
        <v>771</v>
      </c>
      <c r="F268" s="251" t="s">
        <v>772</v>
      </c>
      <c r="G268" s="252" t="s">
        <v>179</v>
      </c>
      <c r="H268" s="253">
        <v>187.15000000000001</v>
      </c>
      <c r="I268" s="254"/>
      <c r="J268" s="253">
        <f>ROUND(I268*H268,2)</f>
        <v>0</v>
      </c>
      <c r="K268" s="255"/>
      <c r="L268" s="40"/>
      <c r="M268" s="256" t="s">
        <v>1</v>
      </c>
      <c r="N268" s="257" t="s">
        <v>42</v>
      </c>
      <c r="O268" s="96"/>
      <c r="P268" s="258">
        <f>O268*H268</f>
        <v>0</v>
      </c>
      <c r="Q268" s="258">
        <v>0.0045500000000000002</v>
      </c>
      <c r="R268" s="258">
        <f>Q268*H268</f>
        <v>0.85153250000000003</v>
      </c>
      <c r="S268" s="258">
        <v>0</v>
      </c>
      <c r="T268" s="25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60" t="s">
        <v>196</v>
      </c>
      <c r="AT268" s="260" t="s">
        <v>166</v>
      </c>
      <c r="AU268" s="260" t="s">
        <v>95</v>
      </c>
      <c r="AY268" s="14" t="s">
        <v>164</v>
      </c>
      <c r="BE268" s="156">
        <f>IF(N268="základná",J268,0)</f>
        <v>0</v>
      </c>
      <c r="BF268" s="156">
        <f>IF(N268="znížená",J268,0)</f>
        <v>0</v>
      </c>
      <c r="BG268" s="156">
        <f>IF(N268="zákl. prenesená",J268,0)</f>
        <v>0</v>
      </c>
      <c r="BH268" s="156">
        <f>IF(N268="zníž. prenesená",J268,0)</f>
        <v>0</v>
      </c>
      <c r="BI268" s="156">
        <f>IF(N268="nulová",J268,0)</f>
        <v>0</v>
      </c>
      <c r="BJ268" s="14" t="s">
        <v>95</v>
      </c>
      <c r="BK268" s="156">
        <f>ROUND(I268*H268,2)</f>
        <v>0</v>
      </c>
      <c r="BL268" s="14" t="s">
        <v>196</v>
      </c>
      <c r="BM268" s="260" t="s">
        <v>773</v>
      </c>
    </row>
    <row r="269" s="2" customFormat="1" ht="22.2" customHeight="1">
      <c r="A269" s="37"/>
      <c r="B269" s="38"/>
      <c r="C269" s="249" t="s">
        <v>774</v>
      </c>
      <c r="D269" s="249" t="s">
        <v>166</v>
      </c>
      <c r="E269" s="250" t="s">
        <v>775</v>
      </c>
      <c r="F269" s="251" t="s">
        <v>776</v>
      </c>
      <c r="G269" s="252" t="s">
        <v>258</v>
      </c>
      <c r="H269" s="253">
        <v>37</v>
      </c>
      <c r="I269" s="254"/>
      <c r="J269" s="253">
        <f>ROUND(I269*H269,2)</f>
        <v>0</v>
      </c>
      <c r="K269" s="255"/>
      <c r="L269" s="40"/>
      <c r="M269" s="256" t="s">
        <v>1</v>
      </c>
      <c r="N269" s="257" t="s">
        <v>42</v>
      </c>
      <c r="O269" s="96"/>
      <c r="P269" s="258">
        <f>O269*H269</f>
        <v>0</v>
      </c>
      <c r="Q269" s="258">
        <v>0.00215</v>
      </c>
      <c r="R269" s="258">
        <f>Q269*H269</f>
        <v>0.079549999999999996</v>
      </c>
      <c r="S269" s="258">
        <v>0</v>
      </c>
      <c r="T269" s="259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60" t="s">
        <v>196</v>
      </c>
      <c r="AT269" s="260" t="s">
        <v>166</v>
      </c>
      <c r="AU269" s="260" t="s">
        <v>95</v>
      </c>
      <c r="AY269" s="14" t="s">
        <v>164</v>
      </c>
      <c r="BE269" s="156">
        <f>IF(N269="základná",J269,0)</f>
        <v>0</v>
      </c>
      <c r="BF269" s="156">
        <f>IF(N269="znížená",J269,0)</f>
        <v>0</v>
      </c>
      <c r="BG269" s="156">
        <f>IF(N269="zákl. prenesená",J269,0)</f>
        <v>0</v>
      </c>
      <c r="BH269" s="156">
        <f>IF(N269="zníž. prenesená",J269,0)</f>
        <v>0</v>
      </c>
      <c r="BI269" s="156">
        <f>IF(N269="nulová",J269,0)</f>
        <v>0</v>
      </c>
      <c r="BJ269" s="14" t="s">
        <v>95</v>
      </c>
      <c r="BK269" s="156">
        <f>ROUND(I269*H269,2)</f>
        <v>0</v>
      </c>
      <c r="BL269" s="14" t="s">
        <v>196</v>
      </c>
      <c r="BM269" s="260" t="s">
        <v>777</v>
      </c>
    </row>
    <row r="270" s="2" customFormat="1" ht="22.2" customHeight="1">
      <c r="A270" s="37"/>
      <c r="B270" s="38"/>
      <c r="C270" s="249" t="s">
        <v>778</v>
      </c>
      <c r="D270" s="249" t="s">
        <v>166</v>
      </c>
      <c r="E270" s="250" t="s">
        <v>779</v>
      </c>
      <c r="F270" s="251" t="s">
        <v>780</v>
      </c>
      <c r="G270" s="252" t="s">
        <v>258</v>
      </c>
      <c r="H270" s="253">
        <v>7.9000000000000004</v>
      </c>
      <c r="I270" s="254"/>
      <c r="J270" s="253">
        <f>ROUND(I270*H270,2)</f>
        <v>0</v>
      </c>
      <c r="K270" s="255"/>
      <c r="L270" s="40"/>
      <c r="M270" s="256" t="s">
        <v>1</v>
      </c>
      <c r="N270" s="257" t="s">
        <v>42</v>
      </c>
      <c r="O270" s="96"/>
      <c r="P270" s="258">
        <f>O270*H270</f>
        <v>0</v>
      </c>
      <c r="Q270" s="258">
        <v>0.0011000000000000001</v>
      </c>
      <c r="R270" s="258">
        <f>Q270*H270</f>
        <v>0.0086900000000000015</v>
      </c>
      <c r="S270" s="258">
        <v>0</v>
      </c>
      <c r="T270" s="25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60" t="s">
        <v>196</v>
      </c>
      <c r="AT270" s="260" t="s">
        <v>166</v>
      </c>
      <c r="AU270" s="260" t="s">
        <v>95</v>
      </c>
      <c r="AY270" s="14" t="s">
        <v>164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4" t="s">
        <v>95</v>
      </c>
      <c r="BK270" s="156">
        <f>ROUND(I270*H270,2)</f>
        <v>0</v>
      </c>
      <c r="BL270" s="14" t="s">
        <v>196</v>
      </c>
      <c r="BM270" s="260" t="s">
        <v>781</v>
      </c>
    </row>
    <row r="271" s="2" customFormat="1" ht="22.2" customHeight="1">
      <c r="A271" s="37"/>
      <c r="B271" s="38"/>
      <c r="C271" s="249" t="s">
        <v>782</v>
      </c>
      <c r="D271" s="249" t="s">
        <v>166</v>
      </c>
      <c r="E271" s="250" t="s">
        <v>783</v>
      </c>
      <c r="F271" s="251" t="s">
        <v>784</v>
      </c>
      <c r="G271" s="252" t="s">
        <v>258</v>
      </c>
      <c r="H271" s="253">
        <v>16</v>
      </c>
      <c r="I271" s="254"/>
      <c r="J271" s="253">
        <f>ROUND(I271*H271,2)</f>
        <v>0</v>
      </c>
      <c r="K271" s="255"/>
      <c r="L271" s="40"/>
      <c r="M271" s="256" t="s">
        <v>1</v>
      </c>
      <c r="N271" s="257" t="s">
        <v>42</v>
      </c>
      <c r="O271" s="96"/>
      <c r="P271" s="258">
        <f>O271*H271</f>
        <v>0</v>
      </c>
      <c r="Q271" s="258">
        <v>0.0020699999999999998</v>
      </c>
      <c r="R271" s="258">
        <f>Q271*H271</f>
        <v>0.033119999999999997</v>
      </c>
      <c r="S271" s="258">
        <v>0</v>
      </c>
      <c r="T271" s="259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60" t="s">
        <v>196</v>
      </c>
      <c r="AT271" s="260" t="s">
        <v>166</v>
      </c>
      <c r="AU271" s="260" t="s">
        <v>95</v>
      </c>
      <c r="AY271" s="14" t="s">
        <v>164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4" t="s">
        <v>95</v>
      </c>
      <c r="BK271" s="156">
        <f>ROUND(I271*H271,2)</f>
        <v>0</v>
      </c>
      <c r="BL271" s="14" t="s">
        <v>196</v>
      </c>
      <c r="BM271" s="260" t="s">
        <v>785</v>
      </c>
    </row>
    <row r="272" s="2" customFormat="1" ht="22.2" customHeight="1">
      <c r="A272" s="37"/>
      <c r="B272" s="38"/>
      <c r="C272" s="249" t="s">
        <v>786</v>
      </c>
      <c r="D272" s="249" t="s">
        <v>166</v>
      </c>
      <c r="E272" s="250" t="s">
        <v>787</v>
      </c>
      <c r="F272" s="251" t="s">
        <v>788</v>
      </c>
      <c r="G272" s="252" t="s">
        <v>627</v>
      </c>
      <c r="H272" s="254"/>
      <c r="I272" s="254"/>
      <c r="J272" s="253">
        <f>ROUND(I272*H272,2)</f>
        <v>0</v>
      </c>
      <c r="K272" s="255"/>
      <c r="L272" s="40"/>
      <c r="M272" s="256" t="s">
        <v>1</v>
      </c>
      <c r="N272" s="257" t="s">
        <v>42</v>
      </c>
      <c r="O272" s="96"/>
      <c r="P272" s="258">
        <f>O272*H272</f>
        <v>0</v>
      </c>
      <c r="Q272" s="258">
        <v>0</v>
      </c>
      <c r="R272" s="258">
        <f>Q272*H272</f>
        <v>0</v>
      </c>
      <c r="S272" s="258">
        <v>0</v>
      </c>
      <c r="T272" s="25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60" t="s">
        <v>196</v>
      </c>
      <c r="AT272" s="260" t="s">
        <v>166</v>
      </c>
      <c r="AU272" s="260" t="s">
        <v>95</v>
      </c>
      <c r="AY272" s="14" t="s">
        <v>164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4" t="s">
        <v>95</v>
      </c>
      <c r="BK272" s="156">
        <f>ROUND(I272*H272,2)</f>
        <v>0</v>
      </c>
      <c r="BL272" s="14" t="s">
        <v>196</v>
      </c>
      <c r="BM272" s="260" t="s">
        <v>789</v>
      </c>
    </row>
    <row r="273" s="12" customFormat="1" ht="22.8" customHeight="1">
      <c r="A273" s="12"/>
      <c r="B273" s="234"/>
      <c r="C273" s="235"/>
      <c r="D273" s="236" t="s">
        <v>75</v>
      </c>
      <c r="E273" s="247" t="s">
        <v>790</v>
      </c>
      <c r="F273" s="247" t="s">
        <v>791</v>
      </c>
      <c r="G273" s="235"/>
      <c r="H273" s="235"/>
      <c r="I273" s="238"/>
      <c r="J273" s="248">
        <f>BK273</f>
        <v>0</v>
      </c>
      <c r="K273" s="235"/>
      <c r="L273" s="239"/>
      <c r="M273" s="240"/>
      <c r="N273" s="241"/>
      <c r="O273" s="241"/>
      <c r="P273" s="242">
        <f>SUM(P274:P275)</f>
        <v>0</v>
      </c>
      <c r="Q273" s="241"/>
      <c r="R273" s="242">
        <f>SUM(R274:R275)</f>
        <v>0.045196199999999999</v>
      </c>
      <c r="S273" s="241"/>
      <c r="T273" s="243">
        <f>SUM(T274:T275)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44" t="s">
        <v>95</v>
      </c>
      <c r="AT273" s="245" t="s">
        <v>75</v>
      </c>
      <c r="AU273" s="245" t="s">
        <v>84</v>
      </c>
      <c r="AY273" s="244" t="s">
        <v>164</v>
      </c>
      <c r="BK273" s="246">
        <f>SUM(BK274:BK275)</f>
        <v>0</v>
      </c>
    </row>
    <row r="274" s="2" customFormat="1" ht="22.2" customHeight="1">
      <c r="A274" s="37"/>
      <c r="B274" s="38"/>
      <c r="C274" s="249" t="s">
        <v>792</v>
      </c>
      <c r="D274" s="249" t="s">
        <v>166</v>
      </c>
      <c r="E274" s="250" t="s">
        <v>793</v>
      </c>
      <c r="F274" s="251" t="s">
        <v>794</v>
      </c>
      <c r="G274" s="252" t="s">
        <v>179</v>
      </c>
      <c r="H274" s="253">
        <v>215.22</v>
      </c>
      <c r="I274" s="254"/>
      <c r="J274" s="253">
        <f>ROUND(I274*H274,2)</f>
        <v>0</v>
      </c>
      <c r="K274" s="255"/>
      <c r="L274" s="40"/>
      <c r="M274" s="256" t="s">
        <v>1</v>
      </c>
      <c r="N274" s="257" t="s">
        <v>42</v>
      </c>
      <c r="O274" s="96"/>
      <c r="P274" s="258">
        <f>O274*H274</f>
        <v>0</v>
      </c>
      <c r="Q274" s="258">
        <v>0.00021000000000000001</v>
      </c>
      <c r="R274" s="258">
        <f>Q274*H274</f>
        <v>0.045196199999999999</v>
      </c>
      <c r="S274" s="258">
        <v>0</v>
      </c>
      <c r="T274" s="259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60" t="s">
        <v>196</v>
      </c>
      <c r="AT274" s="260" t="s">
        <v>166</v>
      </c>
      <c r="AU274" s="260" t="s">
        <v>95</v>
      </c>
      <c r="AY274" s="14" t="s">
        <v>164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4" t="s">
        <v>95</v>
      </c>
      <c r="BK274" s="156">
        <f>ROUND(I274*H274,2)</f>
        <v>0</v>
      </c>
      <c r="BL274" s="14" t="s">
        <v>196</v>
      </c>
      <c r="BM274" s="260" t="s">
        <v>795</v>
      </c>
    </row>
    <row r="275" s="2" customFormat="1" ht="19.8" customHeight="1">
      <c r="A275" s="37"/>
      <c r="B275" s="38"/>
      <c r="C275" s="249" t="s">
        <v>796</v>
      </c>
      <c r="D275" s="249" t="s">
        <v>166</v>
      </c>
      <c r="E275" s="250" t="s">
        <v>797</v>
      </c>
      <c r="F275" s="251" t="s">
        <v>798</v>
      </c>
      <c r="G275" s="252" t="s">
        <v>627</v>
      </c>
      <c r="H275" s="254"/>
      <c r="I275" s="254"/>
      <c r="J275" s="253">
        <f>ROUND(I275*H275,2)</f>
        <v>0</v>
      </c>
      <c r="K275" s="255"/>
      <c r="L275" s="40"/>
      <c r="M275" s="256" t="s">
        <v>1</v>
      </c>
      <c r="N275" s="257" t="s">
        <v>42</v>
      </c>
      <c r="O275" s="96"/>
      <c r="P275" s="258">
        <f>O275*H275</f>
        <v>0</v>
      </c>
      <c r="Q275" s="258">
        <v>0</v>
      </c>
      <c r="R275" s="258">
        <f>Q275*H275</f>
        <v>0</v>
      </c>
      <c r="S275" s="258">
        <v>0</v>
      </c>
      <c r="T275" s="259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60" t="s">
        <v>196</v>
      </c>
      <c r="AT275" s="260" t="s">
        <v>166</v>
      </c>
      <c r="AU275" s="260" t="s">
        <v>95</v>
      </c>
      <c r="AY275" s="14" t="s">
        <v>164</v>
      </c>
      <c r="BE275" s="156">
        <f>IF(N275="základná",J275,0)</f>
        <v>0</v>
      </c>
      <c r="BF275" s="156">
        <f>IF(N275="znížená",J275,0)</f>
        <v>0</v>
      </c>
      <c r="BG275" s="156">
        <f>IF(N275="zákl. prenesená",J275,0)</f>
        <v>0</v>
      </c>
      <c r="BH275" s="156">
        <f>IF(N275="zníž. prenesená",J275,0)</f>
        <v>0</v>
      </c>
      <c r="BI275" s="156">
        <f>IF(N275="nulová",J275,0)</f>
        <v>0</v>
      </c>
      <c r="BJ275" s="14" t="s">
        <v>95</v>
      </c>
      <c r="BK275" s="156">
        <f>ROUND(I275*H275,2)</f>
        <v>0</v>
      </c>
      <c r="BL275" s="14" t="s">
        <v>196</v>
      </c>
      <c r="BM275" s="260" t="s">
        <v>799</v>
      </c>
    </row>
    <row r="276" s="12" customFormat="1" ht="22.8" customHeight="1">
      <c r="A276" s="12"/>
      <c r="B276" s="234"/>
      <c r="C276" s="235"/>
      <c r="D276" s="236" t="s">
        <v>75</v>
      </c>
      <c r="E276" s="247" t="s">
        <v>800</v>
      </c>
      <c r="F276" s="247" t="s">
        <v>801</v>
      </c>
      <c r="G276" s="235"/>
      <c r="H276" s="235"/>
      <c r="I276" s="238"/>
      <c r="J276" s="248">
        <f>BK276</f>
        <v>0</v>
      </c>
      <c r="K276" s="235"/>
      <c r="L276" s="239"/>
      <c r="M276" s="240"/>
      <c r="N276" s="241"/>
      <c r="O276" s="241"/>
      <c r="P276" s="242">
        <f>SUM(P277:P287)</f>
        <v>0</v>
      </c>
      <c r="Q276" s="241"/>
      <c r="R276" s="242">
        <f>SUM(R277:R287)</f>
        <v>0.93997599999999981</v>
      </c>
      <c r="S276" s="241"/>
      <c r="T276" s="243">
        <f>SUM(T277:T287)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44" t="s">
        <v>95</v>
      </c>
      <c r="AT276" s="245" t="s">
        <v>75</v>
      </c>
      <c r="AU276" s="245" t="s">
        <v>84</v>
      </c>
      <c r="AY276" s="244" t="s">
        <v>164</v>
      </c>
      <c r="BK276" s="246">
        <f>SUM(BK277:BK287)</f>
        <v>0</v>
      </c>
    </row>
    <row r="277" s="2" customFormat="1" ht="14.4" customHeight="1">
      <c r="A277" s="37"/>
      <c r="B277" s="38"/>
      <c r="C277" s="249" t="s">
        <v>802</v>
      </c>
      <c r="D277" s="249" t="s">
        <v>166</v>
      </c>
      <c r="E277" s="250" t="s">
        <v>803</v>
      </c>
      <c r="F277" s="251" t="s">
        <v>804</v>
      </c>
      <c r="G277" s="252" t="s">
        <v>258</v>
      </c>
      <c r="H277" s="253">
        <v>29.199999999999999</v>
      </c>
      <c r="I277" s="254"/>
      <c r="J277" s="253">
        <f>ROUND(I277*H277,2)</f>
        <v>0</v>
      </c>
      <c r="K277" s="255"/>
      <c r="L277" s="40"/>
      <c r="M277" s="256" t="s">
        <v>1</v>
      </c>
      <c r="N277" s="257" t="s">
        <v>42</v>
      </c>
      <c r="O277" s="96"/>
      <c r="P277" s="258">
        <f>O277*H277</f>
        <v>0</v>
      </c>
      <c r="Q277" s="258">
        <v>0.00018000000000000001</v>
      </c>
      <c r="R277" s="258">
        <f>Q277*H277</f>
        <v>0.0052560000000000003</v>
      </c>
      <c r="S277" s="258">
        <v>0</v>
      </c>
      <c r="T277" s="259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60" t="s">
        <v>196</v>
      </c>
      <c r="AT277" s="260" t="s">
        <v>166</v>
      </c>
      <c r="AU277" s="260" t="s">
        <v>95</v>
      </c>
      <c r="AY277" s="14" t="s">
        <v>164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4" t="s">
        <v>95</v>
      </c>
      <c r="BK277" s="156">
        <f>ROUND(I277*H277,2)</f>
        <v>0</v>
      </c>
      <c r="BL277" s="14" t="s">
        <v>196</v>
      </c>
      <c r="BM277" s="260" t="s">
        <v>805</v>
      </c>
    </row>
    <row r="278" s="2" customFormat="1" ht="22.2" customHeight="1">
      <c r="A278" s="37"/>
      <c r="B278" s="38"/>
      <c r="C278" s="261" t="s">
        <v>806</v>
      </c>
      <c r="D278" s="261" t="s">
        <v>171</v>
      </c>
      <c r="E278" s="262" t="s">
        <v>807</v>
      </c>
      <c r="F278" s="263" t="s">
        <v>808</v>
      </c>
      <c r="G278" s="264" t="s">
        <v>179</v>
      </c>
      <c r="H278" s="265">
        <v>8.9399999999999995</v>
      </c>
      <c r="I278" s="266"/>
      <c r="J278" s="265">
        <f>ROUND(I278*H278,2)</f>
        <v>0</v>
      </c>
      <c r="K278" s="267"/>
      <c r="L278" s="268"/>
      <c r="M278" s="269" t="s">
        <v>1</v>
      </c>
      <c r="N278" s="270" t="s">
        <v>42</v>
      </c>
      <c r="O278" s="96"/>
      <c r="P278" s="258">
        <f>O278*H278</f>
        <v>0</v>
      </c>
      <c r="Q278" s="258">
        <v>0.051999999999999998</v>
      </c>
      <c r="R278" s="258">
        <f>Q278*H278</f>
        <v>0.46487999999999996</v>
      </c>
      <c r="S278" s="258">
        <v>0</v>
      </c>
      <c r="T278" s="259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60" t="s">
        <v>223</v>
      </c>
      <c r="AT278" s="260" t="s">
        <v>171</v>
      </c>
      <c r="AU278" s="260" t="s">
        <v>95</v>
      </c>
      <c r="AY278" s="14" t="s">
        <v>164</v>
      </c>
      <c r="BE278" s="156">
        <f>IF(N278="základná",J278,0)</f>
        <v>0</v>
      </c>
      <c r="BF278" s="156">
        <f>IF(N278="znížená",J278,0)</f>
        <v>0</v>
      </c>
      <c r="BG278" s="156">
        <f>IF(N278="zákl. prenesená",J278,0)</f>
        <v>0</v>
      </c>
      <c r="BH278" s="156">
        <f>IF(N278="zníž. prenesená",J278,0)</f>
        <v>0</v>
      </c>
      <c r="BI278" s="156">
        <f>IF(N278="nulová",J278,0)</f>
        <v>0</v>
      </c>
      <c r="BJ278" s="14" t="s">
        <v>95</v>
      </c>
      <c r="BK278" s="156">
        <f>ROUND(I278*H278,2)</f>
        <v>0</v>
      </c>
      <c r="BL278" s="14" t="s">
        <v>196</v>
      </c>
      <c r="BM278" s="260" t="s">
        <v>809</v>
      </c>
    </row>
    <row r="279" s="2" customFormat="1" ht="19.8" customHeight="1">
      <c r="A279" s="37"/>
      <c r="B279" s="38"/>
      <c r="C279" s="249" t="s">
        <v>810</v>
      </c>
      <c r="D279" s="249" t="s">
        <v>166</v>
      </c>
      <c r="E279" s="250" t="s">
        <v>811</v>
      </c>
      <c r="F279" s="251" t="s">
        <v>812</v>
      </c>
      <c r="G279" s="252" t="s">
        <v>258</v>
      </c>
      <c r="H279" s="253">
        <v>21.699999999999999</v>
      </c>
      <c r="I279" s="254"/>
      <c r="J279" s="253">
        <f>ROUND(I279*H279,2)</f>
        <v>0</v>
      </c>
      <c r="K279" s="255"/>
      <c r="L279" s="40"/>
      <c r="M279" s="256" t="s">
        <v>1</v>
      </c>
      <c r="N279" s="257" t="s">
        <v>42</v>
      </c>
      <c r="O279" s="96"/>
      <c r="P279" s="258">
        <f>O279*H279</f>
        <v>0</v>
      </c>
      <c r="Q279" s="258">
        <v>0.00042000000000000002</v>
      </c>
      <c r="R279" s="258">
        <f>Q279*H279</f>
        <v>0.0091140000000000006</v>
      </c>
      <c r="S279" s="258">
        <v>0</v>
      </c>
      <c r="T279" s="25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60" t="s">
        <v>196</v>
      </c>
      <c r="AT279" s="260" t="s">
        <v>166</v>
      </c>
      <c r="AU279" s="260" t="s">
        <v>95</v>
      </c>
      <c r="AY279" s="14" t="s">
        <v>164</v>
      </c>
      <c r="BE279" s="156">
        <f>IF(N279="základná",J279,0)</f>
        <v>0</v>
      </c>
      <c r="BF279" s="156">
        <f>IF(N279="znížená",J279,0)</f>
        <v>0</v>
      </c>
      <c r="BG279" s="156">
        <f>IF(N279="zákl. prenesená",J279,0)</f>
        <v>0</v>
      </c>
      <c r="BH279" s="156">
        <f>IF(N279="zníž. prenesená",J279,0)</f>
        <v>0</v>
      </c>
      <c r="BI279" s="156">
        <f>IF(N279="nulová",J279,0)</f>
        <v>0</v>
      </c>
      <c r="BJ279" s="14" t="s">
        <v>95</v>
      </c>
      <c r="BK279" s="156">
        <f>ROUND(I279*H279,2)</f>
        <v>0</v>
      </c>
      <c r="BL279" s="14" t="s">
        <v>196</v>
      </c>
      <c r="BM279" s="260" t="s">
        <v>813</v>
      </c>
    </row>
    <row r="280" s="2" customFormat="1" ht="14.4" customHeight="1">
      <c r="A280" s="37"/>
      <c r="B280" s="38"/>
      <c r="C280" s="261" t="s">
        <v>814</v>
      </c>
      <c r="D280" s="261" t="s">
        <v>171</v>
      </c>
      <c r="E280" s="262" t="s">
        <v>815</v>
      </c>
      <c r="F280" s="263" t="s">
        <v>816</v>
      </c>
      <c r="G280" s="264" t="s">
        <v>179</v>
      </c>
      <c r="H280" s="265">
        <v>9.1099999999999994</v>
      </c>
      <c r="I280" s="266"/>
      <c r="J280" s="265">
        <f>ROUND(I280*H280,2)</f>
        <v>0</v>
      </c>
      <c r="K280" s="267"/>
      <c r="L280" s="268"/>
      <c r="M280" s="269" t="s">
        <v>1</v>
      </c>
      <c r="N280" s="270" t="s">
        <v>42</v>
      </c>
      <c r="O280" s="96"/>
      <c r="P280" s="258">
        <f>O280*H280</f>
        <v>0</v>
      </c>
      <c r="Q280" s="258">
        <v>0.037999999999999999</v>
      </c>
      <c r="R280" s="258">
        <f>Q280*H280</f>
        <v>0.34617999999999999</v>
      </c>
      <c r="S280" s="258">
        <v>0</v>
      </c>
      <c r="T280" s="259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60" t="s">
        <v>223</v>
      </c>
      <c r="AT280" s="260" t="s">
        <v>171</v>
      </c>
      <c r="AU280" s="260" t="s">
        <v>95</v>
      </c>
      <c r="AY280" s="14" t="s">
        <v>164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4" t="s">
        <v>95</v>
      </c>
      <c r="BK280" s="156">
        <f>ROUND(I280*H280,2)</f>
        <v>0</v>
      </c>
      <c r="BL280" s="14" t="s">
        <v>196</v>
      </c>
      <c r="BM280" s="260" t="s">
        <v>817</v>
      </c>
    </row>
    <row r="281" s="2" customFormat="1" ht="30" customHeight="1">
      <c r="A281" s="37"/>
      <c r="B281" s="38"/>
      <c r="C281" s="249" t="s">
        <v>818</v>
      </c>
      <c r="D281" s="249" t="s">
        <v>166</v>
      </c>
      <c r="E281" s="250" t="s">
        <v>819</v>
      </c>
      <c r="F281" s="251" t="s">
        <v>820</v>
      </c>
      <c r="G281" s="252" t="s">
        <v>183</v>
      </c>
      <c r="H281" s="253">
        <v>4</v>
      </c>
      <c r="I281" s="254"/>
      <c r="J281" s="253">
        <f>ROUND(I281*H281,2)</f>
        <v>0</v>
      </c>
      <c r="K281" s="255"/>
      <c r="L281" s="40"/>
      <c r="M281" s="256" t="s">
        <v>1</v>
      </c>
      <c r="N281" s="257" t="s">
        <v>42</v>
      </c>
      <c r="O281" s="96"/>
      <c r="P281" s="258">
        <f>O281*H281</f>
        <v>0</v>
      </c>
      <c r="Q281" s="258">
        <v>0</v>
      </c>
      <c r="R281" s="258">
        <f>Q281*H281</f>
        <v>0</v>
      </c>
      <c r="S281" s="258">
        <v>0</v>
      </c>
      <c r="T281" s="259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60" t="s">
        <v>196</v>
      </c>
      <c r="AT281" s="260" t="s">
        <v>166</v>
      </c>
      <c r="AU281" s="260" t="s">
        <v>95</v>
      </c>
      <c r="AY281" s="14" t="s">
        <v>164</v>
      </c>
      <c r="BE281" s="156">
        <f>IF(N281="základná",J281,0)</f>
        <v>0</v>
      </c>
      <c r="BF281" s="156">
        <f>IF(N281="znížená",J281,0)</f>
        <v>0</v>
      </c>
      <c r="BG281" s="156">
        <f>IF(N281="zákl. prenesená",J281,0)</f>
        <v>0</v>
      </c>
      <c r="BH281" s="156">
        <f>IF(N281="zníž. prenesená",J281,0)</f>
        <v>0</v>
      </c>
      <c r="BI281" s="156">
        <f>IF(N281="nulová",J281,0)</f>
        <v>0</v>
      </c>
      <c r="BJ281" s="14" t="s">
        <v>95</v>
      </c>
      <c r="BK281" s="156">
        <f>ROUND(I281*H281,2)</f>
        <v>0</v>
      </c>
      <c r="BL281" s="14" t="s">
        <v>196</v>
      </c>
      <c r="BM281" s="260" t="s">
        <v>821</v>
      </c>
    </row>
    <row r="282" s="2" customFormat="1" ht="22.2" customHeight="1">
      <c r="A282" s="37"/>
      <c r="B282" s="38"/>
      <c r="C282" s="261" t="s">
        <v>822</v>
      </c>
      <c r="D282" s="261" t="s">
        <v>171</v>
      </c>
      <c r="E282" s="262" t="s">
        <v>823</v>
      </c>
      <c r="F282" s="263" t="s">
        <v>824</v>
      </c>
      <c r="G282" s="264" t="s">
        <v>183</v>
      </c>
      <c r="H282" s="265">
        <v>4</v>
      </c>
      <c r="I282" s="266"/>
      <c r="J282" s="265">
        <f>ROUND(I282*H282,2)</f>
        <v>0</v>
      </c>
      <c r="K282" s="267"/>
      <c r="L282" s="268"/>
      <c r="M282" s="269" t="s">
        <v>1</v>
      </c>
      <c r="N282" s="270" t="s">
        <v>42</v>
      </c>
      <c r="O282" s="96"/>
      <c r="P282" s="258">
        <f>O282*H282</f>
        <v>0</v>
      </c>
      <c r="Q282" s="258">
        <v>0.001</v>
      </c>
      <c r="R282" s="258">
        <f>Q282*H282</f>
        <v>0.0040000000000000001</v>
      </c>
      <c r="S282" s="258">
        <v>0</v>
      </c>
      <c r="T282" s="25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60" t="s">
        <v>223</v>
      </c>
      <c r="AT282" s="260" t="s">
        <v>171</v>
      </c>
      <c r="AU282" s="260" t="s">
        <v>95</v>
      </c>
      <c r="AY282" s="14" t="s">
        <v>164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4" t="s">
        <v>95</v>
      </c>
      <c r="BK282" s="156">
        <f>ROUND(I282*H282,2)</f>
        <v>0</v>
      </c>
      <c r="BL282" s="14" t="s">
        <v>196</v>
      </c>
      <c r="BM282" s="260" t="s">
        <v>825</v>
      </c>
    </row>
    <row r="283" s="2" customFormat="1" ht="22.2" customHeight="1">
      <c r="A283" s="37"/>
      <c r="B283" s="38"/>
      <c r="C283" s="261" t="s">
        <v>826</v>
      </c>
      <c r="D283" s="261" t="s">
        <v>171</v>
      </c>
      <c r="E283" s="262" t="s">
        <v>827</v>
      </c>
      <c r="F283" s="263" t="s">
        <v>828</v>
      </c>
      <c r="G283" s="264" t="s">
        <v>183</v>
      </c>
      <c r="H283" s="265">
        <v>4</v>
      </c>
      <c r="I283" s="266"/>
      <c r="J283" s="265">
        <f>ROUND(I283*H283,2)</f>
        <v>0</v>
      </c>
      <c r="K283" s="267"/>
      <c r="L283" s="268"/>
      <c r="M283" s="269" t="s">
        <v>1</v>
      </c>
      <c r="N283" s="270" t="s">
        <v>42</v>
      </c>
      <c r="O283" s="96"/>
      <c r="P283" s="258">
        <f>O283*H283</f>
        <v>0</v>
      </c>
      <c r="Q283" s="258">
        <v>0.025000000000000001</v>
      </c>
      <c r="R283" s="258">
        <f>Q283*H283</f>
        <v>0.10000000000000001</v>
      </c>
      <c r="S283" s="258">
        <v>0</v>
      </c>
      <c r="T283" s="25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60" t="s">
        <v>223</v>
      </c>
      <c r="AT283" s="260" t="s">
        <v>171</v>
      </c>
      <c r="AU283" s="260" t="s">
        <v>95</v>
      </c>
      <c r="AY283" s="14" t="s">
        <v>164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4" t="s">
        <v>95</v>
      </c>
      <c r="BK283" s="156">
        <f>ROUND(I283*H283,2)</f>
        <v>0</v>
      </c>
      <c r="BL283" s="14" t="s">
        <v>196</v>
      </c>
      <c r="BM283" s="260" t="s">
        <v>829</v>
      </c>
    </row>
    <row r="284" s="2" customFormat="1" ht="22.2" customHeight="1">
      <c r="A284" s="37"/>
      <c r="B284" s="38"/>
      <c r="C284" s="249" t="s">
        <v>830</v>
      </c>
      <c r="D284" s="249" t="s">
        <v>166</v>
      </c>
      <c r="E284" s="250" t="s">
        <v>831</v>
      </c>
      <c r="F284" s="251" t="s">
        <v>832</v>
      </c>
      <c r="G284" s="252" t="s">
        <v>183</v>
      </c>
      <c r="H284" s="253">
        <v>2</v>
      </c>
      <c r="I284" s="254"/>
      <c r="J284" s="253">
        <f>ROUND(I284*H284,2)</f>
        <v>0</v>
      </c>
      <c r="K284" s="255"/>
      <c r="L284" s="40"/>
      <c r="M284" s="256" t="s">
        <v>1</v>
      </c>
      <c r="N284" s="257" t="s">
        <v>42</v>
      </c>
      <c r="O284" s="96"/>
      <c r="P284" s="258">
        <f>O284*H284</f>
        <v>0</v>
      </c>
      <c r="Q284" s="258">
        <v>0.00025000000000000001</v>
      </c>
      <c r="R284" s="258">
        <f>Q284*H284</f>
        <v>0.00050000000000000001</v>
      </c>
      <c r="S284" s="258">
        <v>0</v>
      </c>
      <c r="T284" s="25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60" t="s">
        <v>196</v>
      </c>
      <c r="AT284" s="260" t="s">
        <v>166</v>
      </c>
      <c r="AU284" s="260" t="s">
        <v>95</v>
      </c>
      <c r="AY284" s="14" t="s">
        <v>164</v>
      </c>
      <c r="BE284" s="156">
        <f>IF(N284="základná",J284,0)</f>
        <v>0</v>
      </c>
      <c r="BF284" s="156">
        <f>IF(N284="znížená",J284,0)</f>
        <v>0</v>
      </c>
      <c r="BG284" s="156">
        <f>IF(N284="zákl. prenesená",J284,0)</f>
        <v>0</v>
      </c>
      <c r="BH284" s="156">
        <f>IF(N284="zníž. prenesená",J284,0)</f>
        <v>0</v>
      </c>
      <c r="BI284" s="156">
        <f>IF(N284="nulová",J284,0)</f>
        <v>0</v>
      </c>
      <c r="BJ284" s="14" t="s">
        <v>95</v>
      </c>
      <c r="BK284" s="156">
        <f>ROUND(I284*H284,2)</f>
        <v>0</v>
      </c>
      <c r="BL284" s="14" t="s">
        <v>196</v>
      </c>
      <c r="BM284" s="260" t="s">
        <v>833</v>
      </c>
    </row>
    <row r="285" s="2" customFormat="1" ht="22.2" customHeight="1">
      <c r="A285" s="37"/>
      <c r="B285" s="38"/>
      <c r="C285" s="249" t="s">
        <v>834</v>
      </c>
      <c r="D285" s="249" t="s">
        <v>166</v>
      </c>
      <c r="E285" s="250" t="s">
        <v>835</v>
      </c>
      <c r="F285" s="251" t="s">
        <v>836</v>
      </c>
      <c r="G285" s="252" t="s">
        <v>183</v>
      </c>
      <c r="H285" s="253">
        <v>4</v>
      </c>
      <c r="I285" s="254"/>
      <c r="J285" s="253">
        <f>ROUND(I285*H285,2)</f>
        <v>0</v>
      </c>
      <c r="K285" s="255"/>
      <c r="L285" s="40"/>
      <c r="M285" s="256" t="s">
        <v>1</v>
      </c>
      <c r="N285" s="257" t="s">
        <v>42</v>
      </c>
      <c r="O285" s="96"/>
      <c r="P285" s="258">
        <f>O285*H285</f>
        <v>0</v>
      </c>
      <c r="Q285" s="258">
        <v>0.00025999999999999998</v>
      </c>
      <c r="R285" s="258">
        <f>Q285*H285</f>
        <v>0.0010399999999999999</v>
      </c>
      <c r="S285" s="258">
        <v>0</v>
      </c>
      <c r="T285" s="25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60" t="s">
        <v>196</v>
      </c>
      <c r="AT285" s="260" t="s">
        <v>166</v>
      </c>
      <c r="AU285" s="260" t="s">
        <v>95</v>
      </c>
      <c r="AY285" s="14" t="s">
        <v>164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4" t="s">
        <v>95</v>
      </c>
      <c r="BK285" s="156">
        <f>ROUND(I285*H285,2)</f>
        <v>0</v>
      </c>
      <c r="BL285" s="14" t="s">
        <v>196</v>
      </c>
      <c r="BM285" s="260" t="s">
        <v>837</v>
      </c>
    </row>
    <row r="286" s="2" customFormat="1" ht="22.2" customHeight="1">
      <c r="A286" s="37"/>
      <c r="B286" s="38"/>
      <c r="C286" s="261" t="s">
        <v>838</v>
      </c>
      <c r="D286" s="261" t="s">
        <v>171</v>
      </c>
      <c r="E286" s="262" t="s">
        <v>839</v>
      </c>
      <c r="F286" s="263" t="s">
        <v>840</v>
      </c>
      <c r="G286" s="264" t="s">
        <v>258</v>
      </c>
      <c r="H286" s="265">
        <v>7.9000000000000004</v>
      </c>
      <c r="I286" s="266"/>
      <c r="J286" s="265">
        <f>ROUND(I286*H286,2)</f>
        <v>0</v>
      </c>
      <c r="K286" s="267"/>
      <c r="L286" s="268"/>
      <c r="M286" s="269" t="s">
        <v>1</v>
      </c>
      <c r="N286" s="270" t="s">
        <v>42</v>
      </c>
      <c r="O286" s="96"/>
      <c r="P286" s="258">
        <f>O286*H286</f>
        <v>0</v>
      </c>
      <c r="Q286" s="258">
        <v>0.00114</v>
      </c>
      <c r="R286" s="258">
        <f>Q286*H286</f>
        <v>0.0090060000000000001</v>
      </c>
      <c r="S286" s="258">
        <v>0</v>
      </c>
      <c r="T286" s="25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60" t="s">
        <v>223</v>
      </c>
      <c r="AT286" s="260" t="s">
        <v>171</v>
      </c>
      <c r="AU286" s="260" t="s">
        <v>95</v>
      </c>
      <c r="AY286" s="14" t="s">
        <v>164</v>
      </c>
      <c r="BE286" s="156">
        <f>IF(N286="základná",J286,0)</f>
        <v>0</v>
      </c>
      <c r="BF286" s="156">
        <f>IF(N286="znížená",J286,0)</f>
        <v>0</v>
      </c>
      <c r="BG286" s="156">
        <f>IF(N286="zákl. prenesená",J286,0)</f>
        <v>0</v>
      </c>
      <c r="BH286" s="156">
        <f>IF(N286="zníž. prenesená",J286,0)</f>
        <v>0</v>
      </c>
      <c r="BI286" s="156">
        <f>IF(N286="nulová",J286,0)</f>
        <v>0</v>
      </c>
      <c r="BJ286" s="14" t="s">
        <v>95</v>
      </c>
      <c r="BK286" s="156">
        <f>ROUND(I286*H286,2)</f>
        <v>0</v>
      </c>
      <c r="BL286" s="14" t="s">
        <v>196</v>
      </c>
      <c r="BM286" s="260" t="s">
        <v>841</v>
      </c>
    </row>
    <row r="287" s="2" customFormat="1" ht="22.2" customHeight="1">
      <c r="A287" s="37"/>
      <c r="B287" s="38"/>
      <c r="C287" s="249" t="s">
        <v>842</v>
      </c>
      <c r="D287" s="249" t="s">
        <v>166</v>
      </c>
      <c r="E287" s="250" t="s">
        <v>843</v>
      </c>
      <c r="F287" s="251" t="s">
        <v>844</v>
      </c>
      <c r="G287" s="252" t="s">
        <v>627</v>
      </c>
      <c r="H287" s="254"/>
      <c r="I287" s="254"/>
      <c r="J287" s="253">
        <f>ROUND(I287*H287,2)</f>
        <v>0</v>
      </c>
      <c r="K287" s="255"/>
      <c r="L287" s="40"/>
      <c r="M287" s="256" t="s">
        <v>1</v>
      </c>
      <c r="N287" s="257" t="s">
        <v>42</v>
      </c>
      <c r="O287" s="96"/>
      <c r="P287" s="258">
        <f>O287*H287</f>
        <v>0</v>
      </c>
      <c r="Q287" s="258">
        <v>0</v>
      </c>
      <c r="R287" s="258">
        <f>Q287*H287</f>
        <v>0</v>
      </c>
      <c r="S287" s="258">
        <v>0</v>
      </c>
      <c r="T287" s="259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60" t="s">
        <v>196</v>
      </c>
      <c r="AT287" s="260" t="s">
        <v>166</v>
      </c>
      <c r="AU287" s="260" t="s">
        <v>95</v>
      </c>
      <c r="AY287" s="14" t="s">
        <v>164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4" t="s">
        <v>95</v>
      </c>
      <c r="BK287" s="156">
        <f>ROUND(I287*H287,2)</f>
        <v>0</v>
      </c>
      <c r="BL287" s="14" t="s">
        <v>196</v>
      </c>
      <c r="BM287" s="260" t="s">
        <v>845</v>
      </c>
    </row>
    <row r="288" s="12" customFormat="1" ht="22.8" customHeight="1">
      <c r="A288" s="12"/>
      <c r="B288" s="234"/>
      <c r="C288" s="235"/>
      <c r="D288" s="236" t="s">
        <v>75</v>
      </c>
      <c r="E288" s="247" t="s">
        <v>846</v>
      </c>
      <c r="F288" s="247" t="s">
        <v>847</v>
      </c>
      <c r="G288" s="235"/>
      <c r="H288" s="235"/>
      <c r="I288" s="238"/>
      <c r="J288" s="248">
        <f>BK288</f>
        <v>0</v>
      </c>
      <c r="K288" s="235"/>
      <c r="L288" s="239"/>
      <c r="M288" s="240"/>
      <c r="N288" s="241"/>
      <c r="O288" s="241"/>
      <c r="P288" s="242">
        <f>SUM(P289:P294)</f>
        <v>0</v>
      </c>
      <c r="Q288" s="241"/>
      <c r="R288" s="242">
        <f>SUM(R289:R294)</f>
        <v>0.93224999999999991</v>
      </c>
      <c r="S288" s="241"/>
      <c r="T288" s="243">
        <f>SUM(T289:T294)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44" t="s">
        <v>95</v>
      </c>
      <c r="AT288" s="245" t="s">
        <v>75</v>
      </c>
      <c r="AU288" s="245" t="s">
        <v>84</v>
      </c>
      <c r="AY288" s="244" t="s">
        <v>164</v>
      </c>
      <c r="BK288" s="246">
        <f>SUM(BK289:BK294)</f>
        <v>0</v>
      </c>
    </row>
    <row r="289" s="2" customFormat="1" ht="19.8" customHeight="1">
      <c r="A289" s="37"/>
      <c r="B289" s="38"/>
      <c r="C289" s="249" t="s">
        <v>848</v>
      </c>
      <c r="D289" s="249" t="s">
        <v>166</v>
      </c>
      <c r="E289" s="250" t="s">
        <v>849</v>
      </c>
      <c r="F289" s="251" t="s">
        <v>850</v>
      </c>
      <c r="G289" s="252" t="s">
        <v>183</v>
      </c>
      <c r="H289" s="253">
        <v>4</v>
      </c>
      <c r="I289" s="254"/>
      <c r="J289" s="253">
        <f>ROUND(I289*H289,2)</f>
        <v>0</v>
      </c>
      <c r="K289" s="255"/>
      <c r="L289" s="40"/>
      <c r="M289" s="256" t="s">
        <v>1</v>
      </c>
      <c r="N289" s="257" t="s">
        <v>42</v>
      </c>
      <c r="O289" s="96"/>
      <c r="P289" s="258">
        <f>O289*H289</f>
        <v>0</v>
      </c>
      <c r="Q289" s="258">
        <v>0.01094</v>
      </c>
      <c r="R289" s="258">
        <f>Q289*H289</f>
        <v>0.04376</v>
      </c>
      <c r="S289" s="258">
        <v>0</v>
      </c>
      <c r="T289" s="259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60" t="s">
        <v>196</v>
      </c>
      <c r="AT289" s="260" t="s">
        <v>166</v>
      </c>
      <c r="AU289" s="260" t="s">
        <v>95</v>
      </c>
      <c r="AY289" s="14" t="s">
        <v>164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4" t="s">
        <v>95</v>
      </c>
      <c r="BK289" s="156">
        <f>ROUND(I289*H289,2)</f>
        <v>0</v>
      </c>
      <c r="BL289" s="14" t="s">
        <v>196</v>
      </c>
      <c r="BM289" s="260" t="s">
        <v>851</v>
      </c>
    </row>
    <row r="290" s="2" customFormat="1" ht="30" customHeight="1">
      <c r="A290" s="37"/>
      <c r="B290" s="38"/>
      <c r="C290" s="261" t="s">
        <v>852</v>
      </c>
      <c r="D290" s="261" t="s">
        <v>171</v>
      </c>
      <c r="E290" s="262" t="s">
        <v>853</v>
      </c>
      <c r="F290" s="263" t="s">
        <v>854</v>
      </c>
      <c r="G290" s="264" t="s">
        <v>183</v>
      </c>
      <c r="H290" s="265">
        <v>4</v>
      </c>
      <c r="I290" s="266"/>
      <c r="J290" s="265">
        <f>ROUND(I290*H290,2)</f>
        <v>0</v>
      </c>
      <c r="K290" s="267"/>
      <c r="L290" s="268"/>
      <c r="M290" s="269" t="s">
        <v>1</v>
      </c>
      <c r="N290" s="270" t="s">
        <v>42</v>
      </c>
      <c r="O290" s="96"/>
      <c r="P290" s="258">
        <f>O290*H290</f>
        <v>0</v>
      </c>
      <c r="Q290" s="258">
        <v>0.01</v>
      </c>
      <c r="R290" s="258">
        <f>Q290*H290</f>
        <v>0.040000000000000001</v>
      </c>
      <c r="S290" s="258">
        <v>0</v>
      </c>
      <c r="T290" s="25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60" t="s">
        <v>223</v>
      </c>
      <c r="AT290" s="260" t="s">
        <v>171</v>
      </c>
      <c r="AU290" s="260" t="s">
        <v>95</v>
      </c>
      <c r="AY290" s="14" t="s">
        <v>164</v>
      </c>
      <c r="BE290" s="156">
        <f>IF(N290="základná",J290,0)</f>
        <v>0</v>
      </c>
      <c r="BF290" s="156">
        <f>IF(N290="znížená",J290,0)</f>
        <v>0</v>
      </c>
      <c r="BG290" s="156">
        <f>IF(N290="zákl. prenesená",J290,0)</f>
        <v>0</v>
      </c>
      <c r="BH290" s="156">
        <f>IF(N290="zníž. prenesená",J290,0)</f>
        <v>0</v>
      </c>
      <c r="BI290" s="156">
        <f>IF(N290="nulová",J290,0)</f>
        <v>0</v>
      </c>
      <c r="BJ290" s="14" t="s">
        <v>95</v>
      </c>
      <c r="BK290" s="156">
        <f>ROUND(I290*H290,2)</f>
        <v>0</v>
      </c>
      <c r="BL290" s="14" t="s">
        <v>196</v>
      </c>
      <c r="BM290" s="260" t="s">
        <v>855</v>
      </c>
    </row>
    <row r="291" s="2" customFormat="1" ht="22.2" customHeight="1">
      <c r="A291" s="37"/>
      <c r="B291" s="38"/>
      <c r="C291" s="249" t="s">
        <v>856</v>
      </c>
      <c r="D291" s="249" t="s">
        <v>166</v>
      </c>
      <c r="E291" s="250" t="s">
        <v>857</v>
      </c>
      <c r="F291" s="251" t="s">
        <v>858</v>
      </c>
      <c r="G291" s="252" t="s">
        <v>183</v>
      </c>
      <c r="H291" s="253">
        <v>3</v>
      </c>
      <c r="I291" s="254"/>
      <c r="J291" s="253">
        <f>ROUND(I291*H291,2)</f>
        <v>0</v>
      </c>
      <c r="K291" s="255"/>
      <c r="L291" s="40"/>
      <c r="M291" s="256" t="s">
        <v>1</v>
      </c>
      <c r="N291" s="257" t="s">
        <v>42</v>
      </c>
      <c r="O291" s="96"/>
      <c r="P291" s="258">
        <f>O291*H291</f>
        <v>0</v>
      </c>
      <c r="Q291" s="258">
        <v>0.00083000000000000001</v>
      </c>
      <c r="R291" s="258">
        <f>Q291*H291</f>
        <v>0.00249</v>
      </c>
      <c r="S291" s="258">
        <v>0</v>
      </c>
      <c r="T291" s="259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60" t="s">
        <v>196</v>
      </c>
      <c r="AT291" s="260" t="s">
        <v>166</v>
      </c>
      <c r="AU291" s="260" t="s">
        <v>95</v>
      </c>
      <c r="AY291" s="14" t="s">
        <v>164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4" t="s">
        <v>95</v>
      </c>
      <c r="BK291" s="156">
        <f>ROUND(I291*H291,2)</f>
        <v>0</v>
      </c>
      <c r="BL291" s="14" t="s">
        <v>196</v>
      </c>
      <c r="BM291" s="260" t="s">
        <v>859</v>
      </c>
    </row>
    <row r="292" s="2" customFormat="1" ht="22.2" customHeight="1">
      <c r="A292" s="37"/>
      <c r="B292" s="38"/>
      <c r="C292" s="249" t="s">
        <v>860</v>
      </c>
      <c r="D292" s="249" t="s">
        <v>166</v>
      </c>
      <c r="E292" s="250" t="s">
        <v>861</v>
      </c>
      <c r="F292" s="251" t="s">
        <v>862</v>
      </c>
      <c r="G292" s="252" t="s">
        <v>183</v>
      </c>
      <c r="H292" s="253">
        <v>3</v>
      </c>
      <c r="I292" s="254"/>
      <c r="J292" s="253">
        <f>ROUND(I292*H292,2)</f>
        <v>0</v>
      </c>
      <c r="K292" s="255"/>
      <c r="L292" s="40"/>
      <c r="M292" s="256" t="s">
        <v>1</v>
      </c>
      <c r="N292" s="257" t="s">
        <v>42</v>
      </c>
      <c r="O292" s="96"/>
      <c r="P292" s="258">
        <f>O292*H292</f>
        <v>0</v>
      </c>
      <c r="Q292" s="258">
        <v>0</v>
      </c>
      <c r="R292" s="258">
        <f>Q292*H292</f>
        <v>0</v>
      </c>
      <c r="S292" s="258">
        <v>0</v>
      </c>
      <c r="T292" s="259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60" t="s">
        <v>196</v>
      </c>
      <c r="AT292" s="260" t="s">
        <v>166</v>
      </c>
      <c r="AU292" s="260" t="s">
        <v>95</v>
      </c>
      <c r="AY292" s="14" t="s">
        <v>164</v>
      </c>
      <c r="BE292" s="156">
        <f>IF(N292="základná",J292,0)</f>
        <v>0</v>
      </c>
      <c r="BF292" s="156">
        <f>IF(N292="znížená",J292,0)</f>
        <v>0</v>
      </c>
      <c r="BG292" s="156">
        <f>IF(N292="zákl. prenesená",J292,0)</f>
        <v>0</v>
      </c>
      <c r="BH292" s="156">
        <f>IF(N292="zníž. prenesená",J292,0)</f>
        <v>0</v>
      </c>
      <c r="BI292" s="156">
        <f>IF(N292="nulová",J292,0)</f>
        <v>0</v>
      </c>
      <c r="BJ292" s="14" t="s">
        <v>95</v>
      </c>
      <c r="BK292" s="156">
        <f>ROUND(I292*H292,2)</f>
        <v>0</v>
      </c>
      <c r="BL292" s="14" t="s">
        <v>196</v>
      </c>
      <c r="BM292" s="260" t="s">
        <v>863</v>
      </c>
    </row>
    <row r="293" s="2" customFormat="1" ht="34.8" customHeight="1">
      <c r="A293" s="37"/>
      <c r="B293" s="38"/>
      <c r="C293" s="261" t="s">
        <v>864</v>
      </c>
      <c r="D293" s="261" t="s">
        <v>171</v>
      </c>
      <c r="E293" s="262" t="s">
        <v>865</v>
      </c>
      <c r="F293" s="263" t="s">
        <v>866</v>
      </c>
      <c r="G293" s="264" t="s">
        <v>183</v>
      </c>
      <c r="H293" s="265">
        <v>3</v>
      </c>
      <c r="I293" s="266"/>
      <c r="J293" s="265">
        <f>ROUND(I293*H293,2)</f>
        <v>0</v>
      </c>
      <c r="K293" s="267"/>
      <c r="L293" s="268"/>
      <c r="M293" s="269" t="s">
        <v>1</v>
      </c>
      <c r="N293" s="270" t="s">
        <v>42</v>
      </c>
      <c r="O293" s="96"/>
      <c r="P293" s="258">
        <f>O293*H293</f>
        <v>0</v>
      </c>
      <c r="Q293" s="258">
        <v>0.28199999999999997</v>
      </c>
      <c r="R293" s="258">
        <f>Q293*H293</f>
        <v>0.84599999999999986</v>
      </c>
      <c r="S293" s="258">
        <v>0</v>
      </c>
      <c r="T293" s="259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60" t="s">
        <v>223</v>
      </c>
      <c r="AT293" s="260" t="s">
        <v>171</v>
      </c>
      <c r="AU293" s="260" t="s">
        <v>95</v>
      </c>
      <c r="AY293" s="14" t="s">
        <v>164</v>
      </c>
      <c r="BE293" s="156">
        <f>IF(N293="základná",J293,0)</f>
        <v>0</v>
      </c>
      <c r="BF293" s="156">
        <f>IF(N293="znížená",J293,0)</f>
        <v>0</v>
      </c>
      <c r="BG293" s="156">
        <f>IF(N293="zákl. prenesená",J293,0)</f>
        <v>0</v>
      </c>
      <c r="BH293" s="156">
        <f>IF(N293="zníž. prenesená",J293,0)</f>
        <v>0</v>
      </c>
      <c r="BI293" s="156">
        <f>IF(N293="nulová",J293,0)</f>
        <v>0</v>
      </c>
      <c r="BJ293" s="14" t="s">
        <v>95</v>
      </c>
      <c r="BK293" s="156">
        <f>ROUND(I293*H293,2)</f>
        <v>0</v>
      </c>
      <c r="BL293" s="14" t="s">
        <v>196</v>
      </c>
      <c r="BM293" s="260" t="s">
        <v>867</v>
      </c>
    </row>
    <row r="294" s="2" customFormat="1" ht="22.2" customHeight="1">
      <c r="A294" s="37"/>
      <c r="B294" s="38"/>
      <c r="C294" s="249" t="s">
        <v>868</v>
      </c>
      <c r="D294" s="249" t="s">
        <v>166</v>
      </c>
      <c r="E294" s="250" t="s">
        <v>869</v>
      </c>
      <c r="F294" s="251" t="s">
        <v>870</v>
      </c>
      <c r="G294" s="252" t="s">
        <v>627</v>
      </c>
      <c r="H294" s="254"/>
      <c r="I294" s="254"/>
      <c r="J294" s="253">
        <f>ROUND(I294*H294,2)</f>
        <v>0</v>
      </c>
      <c r="K294" s="255"/>
      <c r="L294" s="40"/>
      <c r="M294" s="256" t="s">
        <v>1</v>
      </c>
      <c r="N294" s="257" t="s">
        <v>42</v>
      </c>
      <c r="O294" s="96"/>
      <c r="P294" s="258">
        <f>O294*H294</f>
        <v>0</v>
      </c>
      <c r="Q294" s="258">
        <v>0</v>
      </c>
      <c r="R294" s="258">
        <f>Q294*H294</f>
        <v>0</v>
      </c>
      <c r="S294" s="258">
        <v>0</v>
      </c>
      <c r="T294" s="25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60" t="s">
        <v>196</v>
      </c>
      <c r="AT294" s="260" t="s">
        <v>166</v>
      </c>
      <c r="AU294" s="260" t="s">
        <v>95</v>
      </c>
      <c r="AY294" s="14" t="s">
        <v>164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4" t="s">
        <v>95</v>
      </c>
      <c r="BK294" s="156">
        <f>ROUND(I294*H294,2)</f>
        <v>0</v>
      </c>
      <c r="BL294" s="14" t="s">
        <v>196</v>
      </c>
      <c r="BM294" s="260" t="s">
        <v>871</v>
      </c>
    </row>
    <row r="295" s="12" customFormat="1" ht="22.8" customHeight="1">
      <c r="A295" s="12"/>
      <c r="B295" s="234"/>
      <c r="C295" s="235"/>
      <c r="D295" s="236" t="s">
        <v>75</v>
      </c>
      <c r="E295" s="247" t="s">
        <v>872</v>
      </c>
      <c r="F295" s="247" t="s">
        <v>873</v>
      </c>
      <c r="G295" s="235"/>
      <c r="H295" s="235"/>
      <c r="I295" s="238"/>
      <c r="J295" s="248">
        <f>BK295</f>
        <v>0</v>
      </c>
      <c r="K295" s="235"/>
      <c r="L295" s="239"/>
      <c r="M295" s="240"/>
      <c r="N295" s="241"/>
      <c r="O295" s="241"/>
      <c r="P295" s="242">
        <f>SUM(P296:P300)</f>
        <v>0</v>
      </c>
      <c r="Q295" s="241"/>
      <c r="R295" s="242">
        <f>SUM(R296:R300)</f>
        <v>1.1219717999999999</v>
      </c>
      <c r="S295" s="241"/>
      <c r="T295" s="243">
        <f>SUM(T296:T300)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44" t="s">
        <v>95</v>
      </c>
      <c r="AT295" s="245" t="s">
        <v>75</v>
      </c>
      <c r="AU295" s="245" t="s">
        <v>84</v>
      </c>
      <c r="AY295" s="244" t="s">
        <v>164</v>
      </c>
      <c r="BK295" s="246">
        <f>SUM(BK296:BK300)</f>
        <v>0</v>
      </c>
    </row>
    <row r="296" s="2" customFormat="1" ht="19.8" customHeight="1">
      <c r="A296" s="37"/>
      <c r="B296" s="38"/>
      <c r="C296" s="249" t="s">
        <v>874</v>
      </c>
      <c r="D296" s="249" t="s">
        <v>166</v>
      </c>
      <c r="E296" s="250" t="s">
        <v>875</v>
      </c>
      <c r="F296" s="251" t="s">
        <v>876</v>
      </c>
      <c r="G296" s="252" t="s">
        <v>258</v>
      </c>
      <c r="H296" s="253">
        <v>36.799999999999997</v>
      </c>
      <c r="I296" s="254"/>
      <c r="J296" s="253">
        <f>ROUND(I296*H296,2)</f>
        <v>0</v>
      </c>
      <c r="K296" s="255"/>
      <c r="L296" s="40"/>
      <c r="M296" s="256" t="s">
        <v>1</v>
      </c>
      <c r="N296" s="257" t="s">
        <v>42</v>
      </c>
      <c r="O296" s="96"/>
      <c r="P296" s="258">
        <f>O296*H296</f>
        <v>0</v>
      </c>
      <c r="Q296" s="258">
        <v>0.00296</v>
      </c>
      <c r="R296" s="258">
        <f>Q296*H296</f>
        <v>0.10892799999999998</v>
      </c>
      <c r="S296" s="258">
        <v>0</v>
      </c>
      <c r="T296" s="259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60" t="s">
        <v>196</v>
      </c>
      <c r="AT296" s="260" t="s">
        <v>166</v>
      </c>
      <c r="AU296" s="260" t="s">
        <v>95</v>
      </c>
      <c r="AY296" s="14" t="s">
        <v>164</v>
      </c>
      <c r="BE296" s="156">
        <f>IF(N296="základná",J296,0)</f>
        <v>0</v>
      </c>
      <c r="BF296" s="156">
        <f>IF(N296="znížená",J296,0)</f>
        <v>0</v>
      </c>
      <c r="BG296" s="156">
        <f>IF(N296="zákl. prenesená",J296,0)</f>
        <v>0</v>
      </c>
      <c r="BH296" s="156">
        <f>IF(N296="zníž. prenesená",J296,0)</f>
        <v>0</v>
      </c>
      <c r="BI296" s="156">
        <f>IF(N296="nulová",J296,0)</f>
        <v>0</v>
      </c>
      <c r="BJ296" s="14" t="s">
        <v>95</v>
      </c>
      <c r="BK296" s="156">
        <f>ROUND(I296*H296,2)</f>
        <v>0</v>
      </c>
      <c r="BL296" s="14" t="s">
        <v>196</v>
      </c>
      <c r="BM296" s="260" t="s">
        <v>877</v>
      </c>
    </row>
    <row r="297" s="2" customFormat="1" ht="14.4" customHeight="1">
      <c r="A297" s="37"/>
      <c r="B297" s="38"/>
      <c r="C297" s="261" t="s">
        <v>878</v>
      </c>
      <c r="D297" s="261" t="s">
        <v>171</v>
      </c>
      <c r="E297" s="262" t="s">
        <v>879</v>
      </c>
      <c r="F297" s="263" t="s">
        <v>880</v>
      </c>
      <c r="G297" s="264" t="s">
        <v>183</v>
      </c>
      <c r="H297" s="265">
        <v>127.59</v>
      </c>
      <c r="I297" s="266"/>
      <c r="J297" s="265">
        <f>ROUND(I297*H297,2)</f>
        <v>0</v>
      </c>
      <c r="K297" s="267"/>
      <c r="L297" s="268"/>
      <c r="M297" s="269" t="s">
        <v>1</v>
      </c>
      <c r="N297" s="270" t="s">
        <v>42</v>
      </c>
      <c r="O297" s="96"/>
      <c r="P297" s="258">
        <f>O297*H297</f>
        <v>0</v>
      </c>
      <c r="Q297" s="258">
        <v>0.00042000000000000002</v>
      </c>
      <c r="R297" s="258">
        <f>Q297*H297</f>
        <v>0.053587800000000005</v>
      </c>
      <c r="S297" s="258">
        <v>0</v>
      </c>
      <c r="T297" s="259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60" t="s">
        <v>223</v>
      </c>
      <c r="AT297" s="260" t="s">
        <v>171</v>
      </c>
      <c r="AU297" s="260" t="s">
        <v>95</v>
      </c>
      <c r="AY297" s="14" t="s">
        <v>164</v>
      </c>
      <c r="BE297" s="156">
        <f>IF(N297="základná",J297,0)</f>
        <v>0</v>
      </c>
      <c r="BF297" s="156">
        <f>IF(N297="znížená",J297,0)</f>
        <v>0</v>
      </c>
      <c r="BG297" s="156">
        <f>IF(N297="zákl. prenesená",J297,0)</f>
        <v>0</v>
      </c>
      <c r="BH297" s="156">
        <f>IF(N297="zníž. prenesená",J297,0)</f>
        <v>0</v>
      </c>
      <c r="BI297" s="156">
        <f>IF(N297="nulová",J297,0)</f>
        <v>0</v>
      </c>
      <c r="BJ297" s="14" t="s">
        <v>95</v>
      </c>
      <c r="BK297" s="156">
        <f>ROUND(I297*H297,2)</f>
        <v>0</v>
      </c>
      <c r="BL297" s="14" t="s">
        <v>196</v>
      </c>
      <c r="BM297" s="260" t="s">
        <v>881</v>
      </c>
    </row>
    <row r="298" s="2" customFormat="1" ht="22.2" customHeight="1">
      <c r="A298" s="37"/>
      <c r="B298" s="38"/>
      <c r="C298" s="249" t="s">
        <v>882</v>
      </c>
      <c r="D298" s="249" t="s">
        <v>166</v>
      </c>
      <c r="E298" s="250" t="s">
        <v>883</v>
      </c>
      <c r="F298" s="251" t="s">
        <v>884</v>
      </c>
      <c r="G298" s="252" t="s">
        <v>179</v>
      </c>
      <c r="H298" s="253">
        <v>41.409999999999997</v>
      </c>
      <c r="I298" s="254"/>
      <c r="J298" s="253">
        <f>ROUND(I298*H298,2)</f>
        <v>0</v>
      </c>
      <c r="K298" s="255"/>
      <c r="L298" s="40"/>
      <c r="M298" s="256" t="s">
        <v>1</v>
      </c>
      <c r="N298" s="257" t="s">
        <v>42</v>
      </c>
      <c r="O298" s="96"/>
      <c r="P298" s="258">
        <f>O298*H298</f>
        <v>0</v>
      </c>
      <c r="Q298" s="258">
        <v>0.0032000000000000002</v>
      </c>
      <c r="R298" s="258">
        <f>Q298*H298</f>
        <v>0.13251199999999999</v>
      </c>
      <c r="S298" s="258">
        <v>0</v>
      </c>
      <c r="T298" s="25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60" t="s">
        <v>196</v>
      </c>
      <c r="AT298" s="260" t="s">
        <v>166</v>
      </c>
      <c r="AU298" s="260" t="s">
        <v>95</v>
      </c>
      <c r="AY298" s="14" t="s">
        <v>164</v>
      </c>
      <c r="BE298" s="156">
        <f>IF(N298="základná",J298,0)</f>
        <v>0</v>
      </c>
      <c r="BF298" s="156">
        <f>IF(N298="znížená",J298,0)</f>
        <v>0</v>
      </c>
      <c r="BG298" s="156">
        <f>IF(N298="zákl. prenesená",J298,0)</f>
        <v>0</v>
      </c>
      <c r="BH298" s="156">
        <f>IF(N298="zníž. prenesená",J298,0)</f>
        <v>0</v>
      </c>
      <c r="BI298" s="156">
        <f>IF(N298="nulová",J298,0)</f>
        <v>0</v>
      </c>
      <c r="BJ298" s="14" t="s">
        <v>95</v>
      </c>
      <c r="BK298" s="156">
        <f>ROUND(I298*H298,2)</f>
        <v>0</v>
      </c>
      <c r="BL298" s="14" t="s">
        <v>196</v>
      </c>
      <c r="BM298" s="260" t="s">
        <v>885</v>
      </c>
    </row>
    <row r="299" s="2" customFormat="1" ht="14.4" customHeight="1">
      <c r="A299" s="37"/>
      <c r="B299" s="38"/>
      <c r="C299" s="261" t="s">
        <v>886</v>
      </c>
      <c r="D299" s="261" t="s">
        <v>171</v>
      </c>
      <c r="E299" s="262" t="s">
        <v>887</v>
      </c>
      <c r="F299" s="263" t="s">
        <v>888</v>
      </c>
      <c r="G299" s="264" t="s">
        <v>179</v>
      </c>
      <c r="H299" s="265">
        <v>43.07</v>
      </c>
      <c r="I299" s="266"/>
      <c r="J299" s="265">
        <f>ROUND(I299*H299,2)</f>
        <v>0</v>
      </c>
      <c r="K299" s="267"/>
      <c r="L299" s="268"/>
      <c r="M299" s="269" t="s">
        <v>1</v>
      </c>
      <c r="N299" s="270" t="s">
        <v>42</v>
      </c>
      <c r="O299" s="96"/>
      <c r="P299" s="258">
        <f>O299*H299</f>
        <v>0</v>
      </c>
      <c r="Q299" s="258">
        <v>0.019199999999999998</v>
      </c>
      <c r="R299" s="258">
        <f>Q299*H299</f>
        <v>0.8269439999999999</v>
      </c>
      <c r="S299" s="258">
        <v>0</v>
      </c>
      <c r="T299" s="259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60" t="s">
        <v>223</v>
      </c>
      <c r="AT299" s="260" t="s">
        <v>171</v>
      </c>
      <c r="AU299" s="260" t="s">
        <v>95</v>
      </c>
      <c r="AY299" s="14" t="s">
        <v>164</v>
      </c>
      <c r="BE299" s="156">
        <f>IF(N299="základná",J299,0)</f>
        <v>0</v>
      </c>
      <c r="BF299" s="156">
        <f>IF(N299="znížená",J299,0)</f>
        <v>0</v>
      </c>
      <c r="BG299" s="156">
        <f>IF(N299="zákl. prenesená",J299,0)</f>
        <v>0</v>
      </c>
      <c r="BH299" s="156">
        <f>IF(N299="zníž. prenesená",J299,0)</f>
        <v>0</v>
      </c>
      <c r="BI299" s="156">
        <f>IF(N299="nulová",J299,0)</f>
        <v>0</v>
      </c>
      <c r="BJ299" s="14" t="s">
        <v>95</v>
      </c>
      <c r="BK299" s="156">
        <f>ROUND(I299*H299,2)</f>
        <v>0</v>
      </c>
      <c r="BL299" s="14" t="s">
        <v>196</v>
      </c>
      <c r="BM299" s="260" t="s">
        <v>889</v>
      </c>
    </row>
    <row r="300" s="2" customFormat="1" ht="22.2" customHeight="1">
      <c r="A300" s="37"/>
      <c r="B300" s="38"/>
      <c r="C300" s="249" t="s">
        <v>890</v>
      </c>
      <c r="D300" s="249" t="s">
        <v>166</v>
      </c>
      <c r="E300" s="250" t="s">
        <v>891</v>
      </c>
      <c r="F300" s="251" t="s">
        <v>892</v>
      </c>
      <c r="G300" s="252" t="s">
        <v>627</v>
      </c>
      <c r="H300" s="254"/>
      <c r="I300" s="254"/>
      <c r="J300" s="253">
        <f>ROUND(I300*H300,2)</f>
        <v>0</v>
      </c>
      <c r="K300" s="255"/>
      <c r="L300" s="40"/>
      <c r="M300" s="256" t="s">
        <v>1</v>
      </c>
      <c r="N300" s="257" t="s">
        <v>42</v>
      </c>
      <c r="O300" s="96"/>
      <c r="P300" s="258">
        <f>O300*H300</f>
        <v>0</v>
      </c>
      <c r="Q300" s="258">
        <v>0</v>
      </c>
      <c r="R300" s="258">
        <f>Q300*H300</f>
        <v>0</v>
      </c>
      <c r="S300" s="258">
        <v>0</v>
      </c>
      <c r="T300" s="25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60" t="s">
        <v>196</v>
      </c>
      <c r="AT300" s="260" t="s">
        <v>166</v>
      </c>
      <c r="AU300" s="260" t="s">
        <v>95</v>
      </c>
      <c r="AY300" s="14" t="s">
        <v>164</v>
      </c>
      <c r="BE300" s="156">
        <f>IF(N300="základná",J300,0)</f>
        <v>0</v>
      </c>
      <c r="BF300" s="156">
        <f>IF(N300="znížená",J300,0)</f>
        <v>0</v>
      </c>
      <c r="BG300" s="156">
        <f>IF(N300="zákl. prenesená",J300,0)</f>
        <v>0</v>
      </c>
      <c r="BH300" s="156">
        <f>IF(N300="zníž. prenesená",J300,0)</f>
        <v>0</v>
      </c>
      <c r="BI300" s="156">
        <f>IF(N300="nulová",J300,0)</f>
        <v>0</v>
      </c>
      <c r="BJ300" s="14" t="s">
        <v>95</v>
      </c>
      <c r="BK300" s="156">
        <f>ROUND(I300*H300,2)</f>
        <v>0</v>
      </c>
      <c r="BL300" s="14" t="s">
        <v>196</v>
      </c>
      <c r="BM300" s="260" t="s">
        <v>893</v>
      </c>
    </row>
    <row r="301" s="12" customFormat="1" ht="22.8" customHeight="1">
      <c r="A301" s="12"/>
      <c r="B301" s="234"/>
      <c r="C301" s="235"/>
      <c r="D301" s="236" t="s">
        <v>75</v>
      </c>
      <c r="E301" s="247" t="s">
        <v>894</v>
      </c>
      <c r="F301" s="247" t="s">
        <v>895</v>
      </c>
      <c r="G301" s="235"/>
      <c r="H301" s="235"/>
      <c r="I301" s="238"/>
      <c r="J301" s="248">
        <f>BK301</f>
        <v>0</v>
      </c>
      <c r="K301" s="235"/>
      <c r="L301" s="239"/>
      <c r="M301" s="240"/>
      <c r="N301" s="241"/>
      <c r="O301" s="241"/>
      <c r="P301" s="242">
        <f>SUM(P302:P305)</f>
        <v>0</v>
      </c>
      <c r="Q301" s="241"/>
      <c r="R301" s="242">
        <f>SUM(R302:R305)</f>
        <v>0.46511800000000003</v>
      </c>
      <c r="S301" s="241"/>
      <c r="T301" s="243">
        <f>SUM(T302:T305)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44" t="s">
        <v>95</v>
      </c>
      <c r="AT301" s="245" t="s">
        <v>75</v>
      </c>
      <c r="AU301" s="245" t="s">
        <v>84</v>
      </c>
      <c r="AY301" s="244" t="s">
        <v>164</v>
      </c>
      <c r="BK301" s="246">
        <f>SUM(BK302:BK305)</f>
        <v>0</v>
      </c>
    </row>
    <row r="302" s="2" customFormat="1" ht="22.2" customHeight="1">
      <c r="A302" s="37"/>
      <c r="B302" s="38"/>
      <c r="C302" s="249" t="s">
        <v>896</v>
      </c>
      <c r="D302" s="249" t="s">
        <v>166</v>
      </c>
      <c r="E302" s="250" t="s">
        <v>897</v>
      </c>
      <c r="F302" s="251" t="s">
        <v>898</v>
      </c>
      <c r="G302" s="252" t="s">
        <v>179</v>
      </c>
      <c r="H302" s="253">
        <v>18.300000000000001</v>
      </c>
      <c r="I302" s="254"/>
      <c r="J302" s="253">
        <f>ROUND(I302*H302,2)</f>
        <v>0</v>
      </c>
      <c r="K302" s="255"/>
      <c r="L302" s="40"/>
      <c r="M302" s="256" t="s">
        <v>1</v>
      </c>
      <c r="N302" s="257" t="s">
        <v>42</v>
      </c>
      <c r="O302" s="96"/>
      <c r="P302" s="258">
        <f>O302*H302</f>
        <v>0</v>
      </c>
      <c r="Q302" s="258">
        <v>0.0033600000000000001</v>
      </c>
      <c r="R302" s="258">
        <f>Q302*H302</f>
        <v>0.061488000000000008</v>
      </c>
      <c r="S302" s="258">
        <v>0</v>
      </c>
      <c r="T302" s="25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60" t="s">
        <v>196</v>
      </c>
      <c r="AT302" s="260" t="s">
        <v>166</v>
      </c>
      <c r="AU302" s="260" t="s">
        <v>95</v>
      </c>
      <c r="AY302" s="14" t="s">
        <v>164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4" t="s">
        <v>95</v>
      </c>
      <c r="BK302" s="156">
        <f>ROUND(I302*H302,2)</f>
        <v>0</v>
      </c>
      <c r="BL302" s="14" t="s">
        <v>196</v>
      </c>
      <c r="BM302" s="260" t="s">
        <v>899</v>
      </c>
    </row>
    <row r="303" s="2" customFormat="1" ht="14.4" customHeight="1">
      <c r="A303" s="37"/>
      <c r="B303" s="38"/>
      <c r="C303" s="261" t="s">
        <v>900</v>
      </c>
      <c r="D303" s="261" t="s">
        <v>171</v>
      </c>
      <c r="E303" s="262" t="s">
        <v>901</v>
      </c>
      <c r="F303" s="263" t="s">
        <v>902</v>
      </c>
      <c r="G303" s="264" t="s">
        <v>179</v>
      </c>
      <c r="H303" s="265">
        <v>19.030000000000001</v>
      </c>
      <c r="I303" s="266"/>
      <c r="J303" s="265">
        <f>ROUND(I303*H303,2)</f>
        <v>0</v>
      </c>
      <c r="K303" s="267"/>
      <c r="L303" s="268"/>
      <c r="M303" s="269" t="s">
        <v>1</v>
      </c>
      <c r="N303" s="270" t="s">
        <v>42</v>
      </c>
      <c r="O303" s="96"/>
      <c r="P303" s="258">
        <f>O303*H303</f>
        <v>0</v>
      </c>
      <c r="Q303" s="258">
        <v>0.021000000000000001</v>
      </c>
      <c r="R303" s="258">
        <f>Q303*H303</f>
        <v>0.39963000000000004</v>
      </c>
      <c r="S303" s="258">
        <v>0</v>
      </c>
      <c r="T303" s="259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60" t="s">
        <v>223</v>
      </c>
      <c r="AT303" s="260" t="s">
        <v>171</v>
      </c>
      <c r="AU303" s="260" t="s">
        <v>95</v>
      </c>
      <c r="AY303" s="14" t="s">
        <v>164</v>
      </c>
      <c r="BE303" s="156">
        <f>IF(N303="základná",J303,0)</f>
        <v>0</v>
      </c>
      <c r="BF303" s="156">
        <f>IF(N303="znížená",J303,0)</f>
        <v>0</v>
      </c>
      <c r="BG303" s="156">
        <f>IF(N303="zákl. prenesená",J303,0)</f>
        <v>0</v>
      </c>
      <c r="BH303" s="156">
        <f>IF(N303="zníž. prenesená",J303,0)</f>
        <v>0</v>
      </c>
      <c r="BI303" s="156">
        <f>IF(N303="nulová",J303,0)</f>
        <v>0</v>
      </c>
      <c r="BJ303" s="14" t="s">
        <v>95</v>
      </c>
      <c r="BK303" s="156">
        <f>ROUND(I303*H303,2)</f>
        <v>0</v>
      </c>
      <c r="BL303" s="14" t="s">
        <v>196</v>
      </c>
      <c r="BM303" s="260" t="s">
        <v>903</v>
      </c>
    </row>
    <row r="304" s="2" customFormat="1" ht="22.2" customHeight="1">
      <c r="A304" s="37"/>
      <c r="B304" s="38"/>
      <c r="C304" s="249" t="s">
        <v>904</v>
      </c>
      <c r="D304" s="249" t="s">
        <v>166</v>
      </c>
      <c r="E304" s="250" t="s">
        <v>905</v>
      </c>
      <c r="F304" s="251" t="s">
        <v>906</v>
      </c>
      <c r="G304" s="252" t="s">
        <v>258</v>
      </c>
      <c r="H304" s="253">
        <v>8</v>
      </c>
      <c r="I304" s="254"/>
      <c r="J304" s="253">
        <f>ROUND(I304*H304,2)</f>
        <v>0</v>
      </c>
      <c r="K304" s="255"/>
      <c r="L304" s="40"/>
      <c r="M304" s="256" t="s">
        <v>1</v>
      </c>
      <c r="N304" s="257" t="s">
        <v>42</v>
      </c>
      <c r="O304" s="96"/>
      <c r="P304" s="258">
        <f>O304*H304</f>
        <v>0</v>
      </c>
      <c r="Q304" s="258">
        <v>0.00050000000000000001</v>
      </c>
      <c r="R304" s="258">
        <f>Q304*H304</f>
        <v>0.0040000000000000001</v>
      </c>
      <c r="S304" s="258">
        <v>0</v>
      </c>
      <c r="T304" s="259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60" t="s">
        <v>196</v>
      </c>
      <c r="AT304" s="260" t="s">
        <v>166</v>
      </c>
      <c r="AU304" s="260" t="s">
        <v>95</v>
      </c>
      <c r="AY304" s="14" t="s">
        <v>164</v>
      </c>
      <c r="BE304" s="156">
        <f>IF(N304="základná",J304,0)</f>
        <v>0</v>
      </c>
      <c r="BF304" s="156">
        <f>IF(N304="znížená",J304,0)</f>
        <v>0</v>
      </c>
      <c r="BG304" s="156">
        <f>IF(N304="zákl. prenesená",J304,0)</f>
        <v>0</v>
      </c>
      <c r="BH304" s="156">
        <f>IF(N304="zníž. prenesená",J304,0)</f>
        <v>0</v>
      </c>
      <c r="BI304" s="156">
        <f>IF(N304="nulová",J304,0)</f>
        <v>0</v>
      </c>
      <c r="BJ304" s="14" t="s">
        <v>95</v>
      </c>
      <c r="BK304" s="156">
        <f>ROUND(I304*H304,2)</f>
        <v>0</v>
      </c>
      <c r="BL304" s="14" t="s">
        <v>196</v>
      </c>
      <c r="BM304" s="260" t="s">
        <v>907</v>
      </c>
    </row>
    <row r="305" s="2" customFormat="1" ht="22.2" customHeight="1">
      <c r="A305" s="37"/>
      <c r="B305" s="38"/>
      <c r="C305" s="249" t="s">
        <v>908</v>
      </c>
      <c r="D305" s="249" t="s">
        <v>166</v>
      </c>
      <c r="E305" s="250" t="s">
        <v>909</v>
      </c>
      <c r="F305" s="251" t="s">
        <v>910</v>
      </c>
      <c r="G305" s="252" t="s">
        <v>627</v>
      </c>
      <c r="H305" s="254"/>
      <c r="I305" s="254"/>
      <c r="J305" s="253">
        <f>ROUND(I305*H305,2)</f>
        <v>0</v>
      </c>
      <c r="K305" s="255"/>
      <c r="L305" s="40"/>
      <c r="M305" s="256" t="s">
        <v>1</v>
      </c>
      <c r="N305" s="257" t="s">
        <v>42</v>
      </c>
      <c r="O305" s="96"/>
      <c r="P305" s="258">
        <f>O305*H305</f>
        <v>0</v>
      </c>
      <c r="Q305" s="258">
        <v>0</v>
      </c>
      <c r="R305" s="258">
        <f>Q305*H305</f>
        <v>0</v>
      </c>
      <c r="S305" s="258">
        <v>0</v>
      </c>
      <c r="T305" s="259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60" t="s">
        <v>196</v>
      </c>
      <c r="AT305" s="260" t="s">
        <v>166</v>
      </c>
      <c r="AU305" s="260" t="s">
        <v>95</v>
      </c>
      <c r="AY305" s="14" t="s">
        <v>164</v>
      </c>
      <c r="BE305" s="156">
        <f>IF(N305="základná",J305,0)</f>
        <v>0</v>
      </c>
      <c r="BF305" s="156">
        <f>IF(N305="znížená",J305,0)</f>
        <v>0</v>
      </c>
      <c r="BG305" s="156">
        <f>IF(N305="zákl. prenesená",J305,0)</f>
        <v>0</v>
      </c>
      <c r="BH305" s="156">
        <f>IF(N305="zníž. prenesená",J305,0)</f>
        <v>0</v>
      </c>
      <c r="BI305" s="156">
        <f>IF(N305="nulová",J305,0)</f>
        <v>0</v>
      </c>
      <c r="BJ305" s="14" t="s">
        <v>95</v>
      </c>
      <c r="BK305" s="156">
        <f>ROUND(I305*H305,2)</f>
        <v>0</v>
      </c>
      <c r="BL305" s="14" t="s">
        <v>196</v>
      </c>
      <c r="BM305" s="260" t="s">
        <v>911</v>
      </c>
    </row>
    <row r="306" s="12" customFormat="1" ht="22.8" customHeight="1">
      <c r="A306" s="12"/>
      <c r="B306" s="234"/>
      <c r="C306" s="235"/>
      <c r="D306" s="236" t="s">
        <v>75</v>
      </c>
      <c r="E306" s="247" t="s">
        <v>912</v>
      </c>
      <c r="F306" s="247" t="s">
        <v>913</v>
      </c>
      <c r="G306" s="235"/>
      <c r="H306" s="235"/>
      <c r="I306" s="238"/>
      <c r="J306" s="248">
        <f>BK306</f>
        <v>0</v>
      </c>
      <c r="K306" s="235"/>
      <c r="L306" s="239"/>
      <c r="M306" s="240"/>
      <c r="N306" s="241"/>
      <c r="O306" s="241"/>
      <c r="P306" s="242">
        <f>SUM(P307:P309)</f>
        <v>0</v>
      </c>
      <c r="Q306" s="241"/>
      <c r="R306" s="242">
        <f>SUM(R307:R309)</f>
        <v>0.124059</v>
      </c>
      <c r="S306" s="241"/>
      <c r="T306" s="243">
        <f>SUM(T307:T309)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44" t="s">
        <v>95</v>
      </c>
      <c r="AT306" s="245" t="s">
        <v>75</v>
      </c>
      <c r="AU306" s="245" t="s">
        <v>84</v>
      </c>
      <c r="AY306" s="244" t="s">
        <v>164</v>
      </c>
      <c r="BK306" s="246">
        <f>SUM(BK307:BK309)</f>
        <v>0</v>
      </c>
    </row>
    <row r="307" s="2" customFormat="1" ht="22.2" customHeight="1">
      <c r="A307" s="37"/>
      <c r="B307" s="38"/>
      <c r="C307" s="249" t="s">
        <v>914</v>
      </c>
      <c r="D307" s="249" t="s">
        <v>166</v>
      </c>
      <c r="E307" s="250" t="s">
        <v>915</v>
      </c>
      <c r="F307" s="251" t="s">
        <v>916</v>
      </c>
      <c r="G307" s="252" t="s">
        <v>179</v>
      </c>
      <c r="H307" s="253">
        <v>290.69999999999999</v>
      </c>
      <c r="I307" s="254"/>
      <c r="J307" s="253">
        <f>ROUND(I307*H307,2)</f>
        <v>0</v>
      </c>
      <c r="K307" s="255"/>
      <c r="L307" s="40"/>
      <c r="M307" s="256" t="s">
        <v>1</v>
      </c>
      <c r="N307" s="257" t="s">
        <v>42</v>
      </c>
      <c r="O307" s="96"/>
      <c r="P307" s="258">
        <f>O307*H307</f>
        <v>0</v>
      </c>
      <c r="Q307" s="258">
        <v>0.00010000000000000001</v>
      </c>
      <c r="R307" s="258">
        <f>Q307*H307</f>
        <v>0.029069999999999999</v>
      </c>
      <c r="S307" s="258">
        <v>0</v>
      </c>
      <c r="T307" s="259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60" t="s">
        <v>196</v>
      </c>
      <c r="AT307" s="260" t="s">
        <v>166</v>
      </c>
      <c r="AU307" s="260" t="s">
        <v>95</v>
      </c>
      <c r="AY307" s="14" t="s">
        <v>164</v>
      </c>
      <c r="BE307" s="156">
        <f>IF(N307="základná",J307,0)</f>
        <v>0</v>
      </c>
      <c r="BF307" s="156">
        <f>IF(N307="znížená",J307,0)</f>
        <v>0</v>
      </c>
      <c r="BG307" s="156">
        <f>IF(N307="zákl. prenesená",J307,0)</f>
        <v>0</v>
      </c>
      <c r="BH307" s="156">
        <f>IF(N307="zníž. prenesená",J307,0)</f>
        <v>0</v>
      </c>
      <c r="BI307" s="156">
        <f>IF(N307="nulová",J307,0)</f>
        <v>0</v>
      </c>
      <c r="BJ307" s="14" t="s">
        <v>95</v>
      </c>
      <c r="BK307" s="156">
        <f>ROUND(I307*H307,2)</f>
        <v>0</v>
      </c>
      <c r="BL307" s="14" t="s">
        <v>196</v>
      </c>
      <c r="BM307" s="260" t="s">
        <v>917</v>
      </c>
    </row>
    <row r="308" s="2" customFormat="1" ht="22.2" customHeight="1">
      <c r="A308" s="37"/>
      <c r="B308" s="38"/>
      <c r="C308" s="249" t="s">
        <v>918</v>
      </c>
      <c r="D308" s="249" t="s">
        <v>166</v>
      </c>
      <c r="E308" s="250" t="s">
        <v>919</v>
      </c>
      <c r="F308" s="251" t="s">
        <v>920</v>
      </c>
      <c r="G308" s="252" t="s">
        <v>179</v>
      </c>
      <c r="H308" s="253">
        <v>90.620000000000005</v>
      </c>
      <c r="I308" s="254"/>
      <c r="J308" s="253">
        <f>ROUND(I308*H308,2)</f>
        <v>0</v>
      </c>
      <c r="K308" s="255"/>
      <c r="L308" s="40"/>
      <c r="M308" s="256" t="s">
        <v>1</v>
      </c>
      <c r="N308" s="257" t="s">
        <v>42</v>
      </c>
      <c r="O308" s="96"/>
      <c r="P308" s="258">
        <f>O308*H308</f>
        <v>0</v>
      </c>
      <c r="Q308" s="258">
        <v>0.00014999999999999999</v>
      </c>
      <c r="R308" s="258">
        <f>Q308*H308</f>
        <v>0.013592999999999999</v>
      </c>
      <c r="S308" s="258">
        <v>0</v>
      </c>
      <c r="T308" s="259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60" t="s">
        <v>196</v>
      </c>
      <c r="AT308" s="260" t="s">
        <v>166</v>
      </c>
      <c r="AU308" s="260" t="s">
        <v>95</v>
      </c>
      <c r="AY308" s="14" t="s">
        <v>164</v>
      </c>
      <c r="BE308" s="156">
        <f>IF(N308="základná",J308,0)</f>
        <v>0</v>
      </c>
      <c r="BF308" s="156">
        <f>IF(N308="znížená",J308,0)</f>
        <v>0</v>
      </c>
      <c r="BG308" s="156">
        <f>IF(N308="zákl. prenesená",J308,0)</f>
        <v>0</v>
      </c>
      <c r="BH308" s="156">
        <f>IF(N308="zníž. prenesená",J308,0)</f>
        <v>0</v>
      </c>
      <c r="BI308" s="156">
        <f>IF(N308="nulová",J308,0)</f>
        <v>0</v>
      </c>
      <c r="BJ308" s="14" t="s">
        <v>95</v>
      </c>
      <c r="BK308" s="156">
        <f>ROUND(I308*H308,2)</f>
        <v>0</v>
      </c>
      <c r="BL308" s="14" t="s">
        <v>196</v>
      </c>
      <c r="BM308" s="260" t="s">
        <v>921</v>
      </c>
    </row>
    <row r="309" s="2" customFormat="1" ht="30" customHeight="1">
      <c r="A309" s="37"/>
      <c r="B309" s="38"/>
      <c r="C309" s="249" t="s">
        <v>922</v>
      </c>
      <c r="D309" s="249" t="s">
        <v>166</v>
      </c>
      <c r="E309" s="250" t="s">
        <v>923</v>
      </c>
      <c r="F309" s="251" t="s">
        <v>924</v>
      </c>
      <c r="G309" s="252" t="s">
        <v>179</v>
      </c>
      <c r="H309" s="253">
        <v>290.69999999999999</v>
      </c>
      <c r="I309" s="254"/>
      <c r="J309" s="253">
        <f>ROUND(I309*H309,2)</f>
        <v>0</v>
      </c>
      <c r="K309" s="255"/>
      <c r="L309" s="40"/>
      <c r="M309" s="256" t="s">
        <v>1</v>
      </c>
      <c r="N309" s="257" t="s">
        <v>42</v>
      </c>
      <c r="O309" s="96"/>
      <c r="P309" s="258">
        <f>O309*H309</f>
        <v>0</v>
      </c>
      <c r="Q309" s="258">
        <v>0.00027999999999999998</v>
      </c>
      <c r="R309" s="258">
        <f>Q309*H309</f>
        <v>0.081395999999999996</v>
      </c>
      <c r="S309" s="258">
        <v>0</v>
      </c>
      <c r="T309" s="25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60" t="s">
        <v>196</v>
      </c>
      <c r="AT309" s="260" t="s">
        <v>166</v>
      </c>
      <c r="AU309" s="260" t="s">
        <v>95</v>
      </c>
      <c r="AY309" s="14" t="s">
        <v>164</v>
      </c>
      <c r="BE309" s="156">
        <f>IF(N309="základná",J309,0)</f>
        <v>0</v>
      </c>
      <c r="BF309" s="156">
        <f>IF(N309="znížená",J309,0)</f>
        <v>0</v>
      </c>
      <c r="BG309" s="156">
        <f>IF(N309="zákl. prenesená",J309,0)</f>
        <v>0</v>
      </c>
      <c r="BH309" s="156">
        <f>IF(N309="zníž. prenesená",J309,0)</f>
        <v>0</v>
      </c>
      <c r="BI309" s="156">
        <f>IF(N309="nulová",J309,0)</f>
        <v>0</v>
      </c>
      <c r="BJ309" s="14" t="s">
        <v>95</v>
      </c>
      <c r="BK309" s="156">
        <f>ROUND(I309*H309,2)</f>
        <v>0</v>
      </c>
      <c r="BL309" s="14" t="s">
        <v>196</v>
      </c>
      <c r="BM309" s="260" t="s">
        <v>925</v>
      </c>
    </row>
    <row r="310" s="2" customFormat="1" ht="49.92" customHeight="1">
      <c r="A310" s="37"/>
      <c r="B310" s="38"/>
      <c r="C310" s="39"/>
      <c r="D310" s="39"/>
      <c r="E310" s="237" t="s">
        <v>317</v>
      </c>
      <c r="F310" s="237" t="s">
        <v>318</v>
      </c>
      <c r="G310" s="39"/>
      <c r="H310" s="39"/>
      <c r="I310" s="39"/>
      <c r="J310" s="221">
        <f>BK310</f>
        <v>0</v>
      </c>
      <c r="K310" s="39"/>
      <c r="L310" s="40"/>
      <c r="M310" s="271"/>
      <c r="N310" s="272"/>
      <c r="O310" s="96"/>
      <c r="P310" s="96"/>
      <c r="Q310" s="96"/>
      <c r="R310" s="96"/>
      <c r="S310" s="96"/>
      <c r="T310" s="9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4" t="s">
        <v>75</v>
      </c>
      <c r="AU310" s="14" t="s">
        <v>76</v>
      </c>
      <c r="AY310" s="14" t="s">
        <v>319</v>
      </c>
      <c r="BK310" s="156">
        <f>SUM(BK311:BK315)</f>
        <v>0</v>
      </c>
    </row>
    <row r="311" s="2" customFormat="1" ht="16.32" customHeight="1">
      <c r="A311" s="37"/>
      <c r="B311" s="38"/>
      <c r="C311" s="273" t="s">
        <v>1</v>
      </c>
      <c r="D311" s="273" t="s">
        <v>166</v>
      </c>
      <c r="E311" s="274" t="s">
        <v>1</v>
      </c>
      <c r="F311" s="275" t="s">
        <v>1</v>
      </c>
      <c r="G311" s="276" t="s">
        <v>1</v>
      </c>
      <c r="H311" s="277"/>
      <c r="I311" s="277"/>
      <c r="J311" s="278">
        <f>BK311</f>
        <v>0</v>
      </c>
      <c r="K311" s="255"/>
      <c r="L311" s="40"/>
      <c r="M311" s="279" t="s">
        <v>1</v>
      </c>
      <c r="N311" s="280" t="s">
        <v>42</v>
      </c>
      <c r="O311" s="96"/>
      <c r="P311" s="96"/>
      <c r="Q311" s="96"/>
      <c r="R311" s="96"/>
      <c r="S311" s="96"/>
      <c r="T311" s="9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4" t="s">
        <v>319</v>
      </c>
      <c r="AU311" s="14" t="s">
        <v>84</v>
      </c>
      <c r="AY311" s="14" t="s">
        <v>319</v>
      </c>
      <c r="BE311" s="156">
        <f>IF(N311="základná",J311,0)</f>
        <v>0</v>
      </c>
      <c r="BF311" s="156">
        <f>IF(N311="znížená",J311,0)</f>
        <v>0</v>
      </c>
      <c r="BG311" s="156">
        <f>IF(N311="zákl. prenesená",J311,0)</f>
        <v>0</v>
      </c>
      <c r="BH311" s="156">
        <f>IF(N311="zníž. prenesená",J311,0)</f>
        <v>0</v>
      </c>
      <c r="BI311" s="156">
        <f>IF(N311="nulová",J311,0)</f>
        <v>0</v>
      </c>
      <c r="BJ311" s="14" t="s">
        <v>95</v>
      </c>
      <c r="BK311" s="156">
        <f>I311*H311</f>
        <v>0</v>
      </c>
    </row>
    <row r="312" s="2" customFormat="1" ht="16.32" customHeight="1">
      <c r="A312" s="37"/>
      <c r="B312" s="38"/>
      <c r="C312" s="273" t="s">
        <v>1</v>
      </c>
      <c r="D312" s="273" t="s">
        <v>166</v>
      </c>
      <c r="E312" s="274" t="s">
        <v>1</v>
      </c>
      <c r="F312" s="275" t="s">
        <v>1</v>
      </c>
      <c r="G312" s="276" t="s">
        <v>1</v>
      </c>
      <c r="H312" s="277"/>
      <c r="I312" s="277"/>
      <c r="J312" s="278">
        <f>BK312</f>
        <v>0</v>
      </c>
      <c r="K312" s="255"/>
      <c r="L312" s="40"/>
      <c r="M312" s="279" t="s">
        <v>1</v>
      </c>
      <c r="N312" s="280" t="s">
        <v>42</v>
      </c>
      <c r="O312" s="96"/>
      <c r="P312" s="96"/>
      <c r="Q312" s="96"/>
      <c r="R312" s="96"/>
      <c r="S312" s="96"/>
      <c r="T312" s="9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T312" s="14" t="s">
        <v>319</v>
      </c>
      <c r="AU312" s="14" t="s">
        <v>84</v>
      </c>
      <c r="AY312" s="14" t="s">
        <v>319</v>
      </c>
      <c r="BE312" s="156">
        <f>IF(N312="základná",J312,0)</f>
        <v>0</v>
      </c>
      <c r="BF312" s="156">
        <f>IF(N312="znížená",J312,0)</f>
        <v>0</v>
      </c>
      <c r="BG312" s="156">
        <f>IF(N312="zákl. prenesená",J312,0)</f>
        <v>0</v>
      </c>
      <c r="BH312" s="156">
        <f>IF(N312="zníž. prenesená",J312,0)</f>
        <v>0</v>
      </c>
      <c r="BI312" s="156">
        <f>IF(N312="nulová",J312,0)</f>
        <v>0</v>
      </c>
      <c r="BJ312" s="14" t="s">
        <v>95</v>
      </c>
      <c r="BK312" s="156">
        <f>I312*H312</f>
        <v>0</v>
      </c>
    </row>
    <row r="313" s="2" customFormat="1" ht="16.32" customHeight="1">
      <c r="A313" s="37"/>
      <c r="B313" s="38"/>
      <c r="C313" s="273" t="s">
        <v>1</v>
      </c>
      <c r="D313" s="273" t="s">
        <v>166</v>
      </c>
      <c r="E313" s="274" t="s">
        <v>1</v>
      </c>
      <c r="F313" s="275" t="s">
        <v>1</v>
      </c>
      <c r="G313" s="276" t="s">
        <v>1</v>
      </c>
      <c r="H313" s="277"/>
      <c r="I313" s="277"/>
      <c r="J313" s="278">
        <f>BK313</f>
        <v>0</v>
      </c>
      <c r="K313" s="255"/>
      <c r="L313" s="40"/>
      <c r="M313" s="279" t="s">
        <v>1</v>
      </c>
      <c r="N313" s="280" t="s">
        <v>42</v>
      </c>
      <c r="O313" s="96"/>
      <c r="P313" s="96"/>
      <c r="Q313" s="96"/>
      <c r="R313" s="96"/>
      <c r="S313" s="96"/>
      <c r="T313" s="9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4" t="s">
        <v>319</v>
      </c>
      <c r="AU313" s="14" t="s">
        <v>84</v>
      </c>
      <c r="AY313" s="14" t="s">
        <v>319</v>
      </c>
      <c r="BE313" s="156">
        <f>IF(N313="základná",J313,0)</f>
        <v>0</v>
      </c>
      <c r="BF313" s="156">
        <f>IF(N313="znížená",J313,0)</f>
        <v>0</v>
      </c>
      <c r="BG313" s="156">
        <f>IF(N313="zákl. prenesená",J313,0)</f>
        <v>0</v>
      </c>
      <c r="BH313" s="156">
        <f>IF(N313="zníž. prenesená",J313,0)</f>
        <v>0</v>
      </c>
      <c r="BI313" s="156">
        <f>IF(N313="nulová",J313,0)</f>
        <v>0</v>
      </c>
      <c r="BJ313" s="14" t="s">
        <v>95</v>
      </c>
      <c r="BK313" s="156">
        <f>I313*H313</f>
        <v>0</v>
      </c>
    </row>
    <row r="314" s="2" customFormat="1" ht="16.32" customHeight="1">
      <c r="A314" s="37"/>
      <c r="B314" s="38"/>
      <c r="C314" s="273" t="s">
        <v>1</v>
      </c>
      <c r="D314" s="273" t="s">
        <v>166</v>
      </c>
      <c r="E314" s="274" t="s">
        <v>1</v>
      </c>
      <c r="F314" s="275" t="s">
        <v>1</v>
      </c>
      <c r="G314" s="276" t="s">
        <v>1</v>
      </c>
      <c r="H314" s="277"/>
      <c r="I314" s="277"/>
      <c r="J314" s="278">
        <f>BK314</f>
        <v>0</v>
      </c>
      <c r="K314" s="255"/>
      <c r="L314" s="40"/>
      <c r="M314" s="279" t="s">
        <v>1</v>
      </c>
      <c r="N314" s="280" t="s">
        <v>42</v>
      </c>
      <c r="O314" s="96"/>
      <c r="P314" s="96"/>
      <c r="Q314" s="96"/>
      <c r="R314" s="96"/>
      <c r="S314" s="96"/>
      <c r="T314" s="9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4" t="s">
        <v>319</v>
      </c>
      <c r="AU314" s="14" t="s">
        <v>84</v>
      </c>
      <c r="AY314" s="14" t="s">
        <v>319</v>
      </c>
      <c r="BE314" s="156">
        <f>IF(N314="základná",J314,0)</f>
        <v>0</v>
      </c>
      <c r="BF314" s="156">
        <f>IF(N314="znížená",J314,0)</f>
        <v>0</v>
      </c>
      <c r="BG314" s="156">
        <f>IF(N314="zákl. prenesená",J314,0)</f>
        <v>0</v>
      </c>
      <c r="BH314" s="156">
        <f>IF(N314="zníž. prenesená",J314,0)</f>
        <v>0</v>
      </c>
      <c r="BI314" s="156">
        <f>IF(N314="nulová",J314,0)</f>
        <v>0</v>
      </c>
      <c r="BJ314" s="14" t="s">
        <v>95</v>
      </c>
      <c r="BK314" s="156">
        <f>I314*H314</f>
        <v>0</v>
      </c>
    </row>
    <row r="315" s="2" customFormat="1" ht="16.32" customHeight="1">
      <c r="A315" s="37"/>
      <c r="B315" s="38"/>
      <c r="C315" s="273" t="s">
        <v>1</v>
      </c>
      <c r="D315" s="273" t="s">
        <v>166</v>
      </c>
      <c r="E315" s="274" t="s">
        <v>1</v>
      </c>
      <c r="F315" s="275" t="s">
        <v>1</v>
      </c>
      <c r="G315" s="276" t="s">
        <v>1</v>
      </c>
      <c r="H315" s="277"/>
      <c r="I315" s="277"/>
      <c r="J315" s="278">
        <f>BK315</f>
        <v>0</v>
      </c>
      <c r="K315" s="255"/>
      <c r="L315" s="40"/>
      <c r="M315" s="279" t="s">
        <v>1</v>
      </c>
      <c r="N315" s="280" t="s">
        <v>42</v>
      </c>
      <c r="O315" s="281"/>
      <c r="P315" s="281"/>
      <c r="Q315" s="281"/>
      <c r="R315" s="281"/>
      <c r="S315" s="281"/>
      <c r="T315" s="282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4" t="s">
        <v>319</v>
      </c>
      <c r="AU315" s="14" t="s">
        <v>84</v>
      </c>
      <c r="AY315" s="14" t="s">
        <v>319</v>
      </c>
      <c r="BE315" s="156">
        <f>IF(N315="základná",J315,0)</f>
        <v>0</v>
      </c>
      <c r="BF315" s="156">
        <f>IF(N315="znížená",J315,0)</f>
        <v>0</v>
      </c>
      <c r="BG315" s="156">
        <f>IF(N315="zákl. prenesená",J315,0)</f>
        <v>0</v>
      </c>
      <c r="BH315" s="156">
        <f>IF(N315="zníž. prenesená",J315,0)</f>
        <v>0</v>
      </c>
      <c r="BI315" s="156">
        <f>IF(N315="nulová",J315,0)</f>
        <v>0</v>
      </c>
      <c r="BJ315" s="14" t="s">
        <v>95</v>
      </c>
      <c r="BK315" s="156">
        <f>I315*H315</f>
        <v>0</v>
      </c>
    </row>
    <row r="316" s="2" customFormat="1" ht="6.96" customHeight="1">
      <c r="A316" s="37"/>
      <c r="B316" s="71"/>
      <c r="C316" s="72"/>
      <c r="D316" s="72"/>
      <c r="E316" s="72"/>
      <c r="F316" s="72"/>
      <c r="G316" s="72"/>
      <c r="H316" s="72"/>
      <c r="I316" s="72"/>
      <c r="J316" s="72"/>
      <c r="K316" s="72"/>
      <c r="L316" s="40"/>
      <c r="M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</row>
  </sheetData>
  <sheetProtection sheet="1" autoFilter="0" formatColumns="0" formatRows="0" objects="1" scenarios="1" spinCount="100000" saltValue="fFbFZV2PZ/CjAt9syDHXEMSqUpLDLazXibJX6Kck6URxU3TKSMLe7t37Gss4/ERMQFCKve5o5EfWy/lobVxuAg==" hashValue="GDUZoeSZPpHUSy9rdg+XY7xx17+9A3ySH8Dkka9ovm3Ic3zhXQy0FF8yxceM04ecFhMMue/dM41r57ja/WMu5g==" algorithmName="SHA-512" password="CC35"/>
  <autoFilter ref="C141:K31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30:H130"/>
    <mergeCell ref="E132:H132"/>
    <mergeCell ref="E134:H134"/>
    <mergeCell ref="L2:V2"/>
  </mergeCells>
  <dataValidations count="2">
    <dataValidation type="list" allowBlank="1" showInputMessage="1" showErrorMessage="1" error="Povolené sú hodnoty K, M." sqref="D311:D316">
      <formula1>"K, M"</formula1>
    </dataValidation>
    <dataValidation type="list" allowBlank="1" showInputMessage="1" showErrorMessage="1" error="Povolené sú hodnoty základná, znížená, nulová." sqref="N311:N31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1" customFormat="1" ht="12" customHeight="1">
      <c r="B8" s="17"/>
      <c r="D8" s="168" t="s">
        <v>137</v>
      </c>
      <c r="L8" s="17"/>
    </row>
    <row r="9" s="2" customFormat="1" ht="14.4" customHeight="1">
      <c r="A9" s="37"/>
      <c r="B9" s="40"/>
      <c r="C9" s="37"/>
      <c r="D9" s="37"/>
      <c r="E9" s="169" t="s">
        <v>366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68" t="s">
        <v>367</v>
      </c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5.6" customHeight="1">
      <c r="A11" s="37"/>
      <c r="B11" s="40"/>
      <c r="C11" s="37"/>
      <c r="D11" s="37"/>
      <c r="E11" s="170" t="s">
        <v>926</v>
      </c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0"/>
      <c r="C12" s="37"/>
      <c r="D12" s="37"/>
      <c r="E12" s="37"/>
      <c r="F12" s="37"/>
      <c r="G12" s="37"/>
      <c r="H12" s="37"/>
      <c r="I12" s="37"/>
      <c r="J12" s="37"/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0"/>
      <c r="C13" s="37"/>
      <c r="D13" s="168" t="s">
        <v>16</v>
      </c>
      <c r="E13" s="37"/>
      <c r="F13" s="146" t="s">
        <v>1</v>
      </c>
      <c r="G13" s="37"/>
      <c r="H13" s="37"/>
      <c r="I13" s="168" t="s">
        <v>17</v>
      </c>
      <c r="J13" s="146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18</v>
      </c>
      <c r="E14" s="37"/>
      <c r="F14" s="146" t="s">
        <v>19</v>
      </c>
      <c r="G14" s="37"/>
      <c r="H14" s="37"/>
      <c r="I14" s="168" t="s">
        <v>20</v>
      </c>
      <c r="J14" s="171" t="str">
        <f>'Rekapitulácia stavby'!AN8</f>
        <v>14. 8. 2022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0"/>
      <c r="C15" s="37"/>
      <c r="D15" s="37"/>
      <c r="E15" s="37"/>
      <c r="F15" s="37"/>
      <c r="G15" s="37"/>
      <c r="H15" s="37"/>
      <c r="I15" s="37"/>
      <c r="J15" s="37"/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0"/>
      <c r="C16" s="37"/>
      <c r="D16" s="168" t="s">
        <v>22</v>
      </c>
      <c r="E16" s="37"/>
      <c r="F16" s="37"/>
      <c r="G16" s="37"/>
      <c r="H16" s="37"/>
      <c r="I16" s="168" t="s">
        <v>23</v>
      </c>
      <c r="J16" s="146" t="s">
        <v>1</v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0"/>
      <c r="C17" s="37"/>
      <c r="D17" s="37"/>
      <c r="E17" s="146" t="s">
        <v>24</v>
      </c>
      <c r="F17" s="37"/>
      <c r="G17" s="37"/>
      <c r="H17" s="37"/>
      <c r="I17" s="168" t="s">
        <v>25</v>
      </c>
      <c r="J17" s="146" t="s">
        <v>1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0"/>
      <c r="C18" s="37"/>
      <c r="D18" s="37"/>
      <c r="E18" s="37"/>
      <c r="F18" s="37"/>
      <c r="G18" s="37"/>
      <c r="H18" s="37"/>
      <c r="I18" s="37"/>
      <c r="J18" s="37"/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0"/>
      <c r="C19" s="37"/>
      <c r="D19" s="168" t="s">
        <v>26</v>
      </c>
      <c r="E19" s="37"/>
      <c r="F19" s="37"/>
      <c r="G19" s="37"/>
      <c r="H19" s="37"/>
      <c r="I19" s="168" t="s">
        <v>23</v>
      </c>
      <c r="J19" s="30" t="str">
        <f>'Rekapitulácia stavby'!AN13</f>
        <v>Vyplň údaj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0"/>
      <c r="C20" s="37"/>
      <c r="D20" s="37"/>
      <c r="E20" s="30" t="str">
        <f>'Rekapitulácia stavby'!E14</f>
        <v>Vyplň údaj</v>
      </c>
      <c r="F20" s="146"/>
      <c r="G20" s="146"/>
      <c r="H20" s="146"/>
      <c r="I20" s="168" t="s">
        <v>25</v>
      </c>
      <c r="J20" s="30" t="str">
        <f>'Rekapitulácia stavby'!AN14</f>
        <v>Vyplň údaj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0"/>
      <c r="C21" s="37"/>
      <c r="D21" s="37"/>
      <c r="E21" s="37"/>
      <c r="F21" s="37"/>
      <c r="G21" s="37"/>
      <c r="H21" s="37"/>
      <c r="I21" s="37"/>
      <c r="J21" s="37"/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0"/>
      <c r="C22" s="37"/>
      <c r="D22" s="168" t="s">
        <v>28</v>
      </c>
      <c r="E22" s="37"/>
      <c r="F22" s="37"/>
      <c r="G22" s="37"/>
      <c r="H22" s="37"/>
      <c r="I22" s="168" t="s">
        <v>23</v>
      </c>
      <c r="J22" s="146" t="s">
        <v>1</v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0"/>
      <c r="C23" s="37"/>
      <c r="D23" s="37"/>
      <c r="E23" s="146" t="s">
        <v>30</v>
      </c>
      <c r="F23" s="37"/>
      <c r="G23" s="37"/>
      <c r="H23" s="37"/>
      <c r="I23" s="168" t="s">
        <v>25</v>
      </c>
      <c r="J23" s="146" t="s">
        <v>1</v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0"/>
      <c r="C24" s="37"/>
      <c r="D24" s="37"/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0"/>
      <c r="C25" s="37"/>
      <c r="D25" s="168" t="s">
        <v>31</v>
      </c>
      <c r="E25" s="37"/>
      <c r="F25" s="37"/>
      <c r="G25" s="37"/>
      <c r="H25" s="37"/>
      <c r="I25" s="168" t="s">
        <v>23</v>
      </c>
      <c r="J25" s="146" t="str">
        <f>IF('Rekapitulácia stavby'!AN19="","",'Rekapitulácia stavby'!AN19)</f>
        <v/>
      </c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0"/>
      <c r="C26" s="37"/>
      <c r="D26" s="37"/>
      <c r="E26" s="146" t="str">
        <f>IF('Rekapitulácia stavby'!E20="","",'Rekapitulácia stavby'!E20)</f>
        <v xml:space="preserve"> </v>
      </c>
      <c r="F26" s="37"/>
      <c r="G26" s="37"/>
      <c r="H26" s="37"/>
      <c r="I26" s="168" t="s">
        <v>25</v>
      </c>
      <c r="J26" s="146" t="str">
        <f>IF('Rekapitulácia stavby'!AN20="","",'Rekapitulácia stavby'!AN20)</f>
        <v/>
      </c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37"/>
      <c r="E27" s="37"/>
      <c r="F27" s="37"/>
      <c r="G27" s="37"/>
      <c r="H27" s="37"/>
      <c r="I27" s="37"/>
      <c r="J27" s="37"/>
      <c r="K27" s="37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0"/>
      <c r="C28" s="37"/>
      <c r="D28" s="168" t="s">
        <v>33</v>
      </c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4.4" customHeight="1">
      <c r="A29" s="172"/>
      <c r="B29" s="173"/>
      <c r="C29" s="172"/>
      <c r="D29" s="172"/>
      <c r="E29" s="174" t="s">
        <v>1</v>
      </c>
      <c r="F29" s="174"/>
      <c r="G29" s="174"/>
      <c r="H29" s="174"/>
      <c r="I29" s="172"/>
      <c r="J29" s="172"/>
      <c r="K29" s="172"/>
      <c r="L29" s="175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</row>
    <row r="30" s="2" customFormat="1" ht="6.96" customHeight="1">
      <c r="A30" s="37"/>
      <c r="B30" s="40"/>
      <c r="C30" s="37"/>
      <c r="D30" s="37"/>
      <c r="E30" s="37"/>
      <c r="F30" s="37"/>
      <c r="G30" s="37"/>
      <c r="H30" s="37"/>
      <c r="I30" s="37"/>
      <c r="J30" s="37"/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7" t="s">
        <v>36</v>
      </c>
      <c r="E32" s="37"/>
      <c r="F32" s="37"/>
      <c r="G32" s="37"/>
      <c r="H32" s="37"/>
      <c r="I32" s="37"/>
      <c r="J32" s="178">
        <f>ROUND(J128,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76"/>
      <c r="E33" s="176"/>
      <c r="F33" s="176"/>
      <c r="G33" s="176"/>
      <c r="H33" s="176"/>
      <c r="I33" s="176"/>
      <c r="J33" s="176"/>
      <c r="K33" s="176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79" t="s">
        <v>38</v>
      </c>
      <c r="G34" s="37"/>
      <c r="H34" s="37"/>
      <c r="I34" s="179" t="s">
        <v>37</v>
      </c>
      <c r="J34" s="179" t="s">
        <v>39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80" t="s">
        <v>40</v>
      </c>
      <c r="E35" s="181" t="s">
        <v>41</v>
      </c>
      <c r="F35" s="182">
        <f>ROUND((ROUND((SUM(BE128:BE203)),  2) + SUM(BE205:BE209)), 2)</f>
        <v>0</v>
      </c>
      <c r="G35" s="183"/>
      <c r="H35" s="183"/>
      <c r="I35" s="184">
        <v>0.20000000000000001</v>
      </c>
      <c r="J35" s="182">
        <f>ROUND((ROUND(((SUM(BE128:BE203))*I35),  2) + (SUM(BE205:BE209)*I35)),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81" t="s">
        <v>42</v>
      </c>
      <c r="F36" s="182">
        <f>ROUND((ROUND((SUM(BF128:BF203)),  2) + SUM(BF205:BF209)), 2)</f>
        <v>0</v>
      </c>
      <c r="G36" s="183"/>
      <c r="H36" s="183"/>
      <c r="I36" s="184">
        <v>0.20000000000000001</v>
      </c>
      <c r="J36" s="182">
        <f>ROUND((ROUND(((SUM(BF128:BF203))*I36),  2) + (SUM(BF205:BF209)*I36)),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8" t="s">
        <v>43</v>
      </c>
      <c r="F37" s="185">
        <f>ROUND((ROUND((SUM(BG128:BG203)),  2) + SUM(BG205:BG209)), 2)</f>
        <v>0</v>
      </c>
      <c r="G37" s="37"/>
      <c r="H37" s="37"/>
      <c r="I37" s="186">
        <v>0.20000000000000001</v>
      </c>
      <c r="J37" s="185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8" t="s">
        <v>44</v>
      </c>
      <c r="F38" s="185">
        <f>ROUND((ROUND((SUM(BH128:BH203)),  2) + SUM(BH205:BH209)), 2)</f>
        <v>0</v>
      </c>
      <c r="G38" s="37"/>
      <c r="H38" s="37"/>
      <c r="I38" s="186">
        <v>0.20000000000000001</v>
      </c>
      <c r="J38" s="185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81" t="s">
        <v>45</v>
      </c>
      <c r="F39" s="182">
        <f>ROUND((ROUND((SUM(BI128:BI203)),  2) + SUM(BI205:BI209)), 2)</f>
        <v>0</v>
      </c>
      <c r="G39" s="183"/>
      <c r="H39" s="183"/>
      <c r="I39" s="184">
        <v>0</v>
      </c>
      <c r="J39" s="182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7"/>
      <c r="D41" s="188" t="s">
        <v>46</v>
      </c>
      <c r="E41" s="189"/>
      <c r="F41" s="189"/>
      <c r="G41" s="190" t="s">
        <v>47</v>
      </c>
      <c r="H41" s="191" t="s">
        <v>48</v>
      </c>
      <c r="I41" s="189"/>
      <c r="J41" s="192">
        <f>SUM(J32:J39)</f>
        <v>0</v>
      </c>
      <c r="K41" s="193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18"/>
      <c r="C86" s="29" t="s">
        <v>137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4.4" customHeight="1">
      <c r="A87" s="37"/>
      <c r="B87" s="38"/>
      <c r="C87" s="39"/>
      <c r="D87" s="39"/>
      <c r="E87" s="205" t="s">
        <v>366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29" t="s">
        <v>367</v>
      </c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6" customHeight="1">
      <c r="A89" s="37"/>
      <c r="B89" s="38"/>
      <c r="C89" s="39"/>
      <c r="D89" s="39"/>
      <c r="E89" s="81" t="str">
        <f>E11</f>
        <v>B - Zdravotechnika</v>
      </c>
      <c r="F89" s="39"/>
      <c r="G89" s="39"/>
      <c r="H89" s="39"/>
      <c r="I89" s="39"/>
      <c r="J89" s="39"/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29" t="s">
        <v>18</v>
      </c>
      <c r="D91" s="39"/>
      <c r="E91" s="39"/>
      <c r="F91" s="24" t="str">
        <f>F14</f>
        <v>Hviezdoslavov</v>
      </c>
      <c r="G91" s="39"/>
      <c r="H91" s="39"/>
      <c r="I91" s="29" t="s">
        <v>20</v>
      </c>
      <c r="J91" s="84" t="str">
        <f>IF(J14="","",J14)</f>
        <v>14. 8. 2022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40.8" customHeight="1">
      <c r="A93" s="37"/>
      <c r="B93" s="38"/>
      <c r="C93" s="29" t="s">
        <v>22</v>
      </c>
      <c r="D93" s="39"/>
      <c r="E93" s="39"/>
      <c r="F93" s="24" t="str">
        <f>E17</f>
        <v>Obec Hviezdoslavov, č.8, 930 41 Hviezdoslavov</v>
      </c>
      <c r="G93" s="39"/>
      <c r="H93" s="39"/>
      <c r="I93" s="29" t="s">
        <v>28</v>
      </c>
      <c r="J93" s="33" t="str">
        <f>E23</f>
        <v>Ing.L. Chatrnúch - VISIA, Sládkovičova 2052/50, SA</v>
      </c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6" customHeight="1">
      <c r="A94" s="37"/>
      <c r="B94" s="38"/>
      <c r="C94" s="29" t="s">
        <v>26</v>
      </c>
      <c r="D94" s="39"/>
      <c r="E94" s="39"/>
      <c r="F94" s="24" t="str">
        <f>IF(E20="","",E20)</f>
        <v>Vyplň údaj</v>
      </c>
      <c r="G94" s="39"/>
      <c r="H94" s="39"/>
      <c r="I94" s="29" t="s">
        <v>31</v>
      </c>
      <c r="J94" s="33" t="str">
        <f>E26</f>
        <v xml:space="preserve"> 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206" t="s">
        <v>140</v>
      </c>
      <c r="D96" s="162"/>
      <c r="E96" s="162"/>
      <c r="F96" s="162"/>
      <c r="G96" s="162"/>
      <c r="H96" s="162"/>
      <c r="I96" s="162"/>
      <c r="J96" s="207" t="s">
        <v>141</v>
      </c>
      <c r="K96" s="162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8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208" t="s">
        <v>142</v>
      </c>
      <c r="D98" s="39"/>
      <c r="E98" s="39"/>
      <c r="F98" s="39"/>
      <c r="G98" s="39"/>
      <c r="H98" s="39"/>
      <c r="I98" s="39"/>
      <c r="J98" s="115">
        <f>J128</f>
        <v>0</v>
      </c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4" t="s">
        <v>143</v>
      </c>
    </row>
    <row r="99" s="9" customFormat="1" ht="24.96" customHeight="1">
      <c r="A99" s="9"/>
      <c r="B99" s="209"/>
      <c r="C99" s="210"/>
      <c r="D99" s="211" t="s">
        <v>927</v>
      </c>
      <c r="E99" s="212"/>
      <c r="F99" s="212"/>
      <c r="G99" s="212"/>
      <c r="H99" s="212"/>
      <c r="I99" s="212"/>
      <c r="J99" s="213">
        <f>J129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15"/>
      <c r="C100" s="138"/>
      <c r="D100" s="216" t="s">
        <v>928</v>
      </c>
      <c r="E100" s="217"/>
      <c r="F100" s="217"/>
      <c r="G100" s="217"/>
      <c r="H100" s="217"/>
      <c r="I100" s="217"/>
      <c r="J100" s="218">
        <f>J130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5"/>
      <c r="C101" s="138"/>
      <c r="D101" s="216" t="s">
        <v>929</v>
      </c>
      <c r="E101" s="217"/>
      <c r="F101" s="217"/>
      <c r="G101" s="217"/>
      <c r="H101" s="217"/>
      <c r="I101" s="217"/>
      <c r="J101" s="218">
        <f>J145</f>
        <v>0</v>
      </c>
      <c r="K101" s="138"/>
      <c r="L101" s="21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15"/>
      <c r="C102" s="138"/>
      <c r="D102" s="216" t="s">
        <v>930</v>
      </c>
      <c r="E102" s="217"/>
      <c r="F102" s="217"/>
      <c r="G102" s="217"/>
      <c r="H102" s="217"/>
      <c r="I102" s="217"/>
      <c r="J102" s="218">
        <f>J150</f>
        <v>0</v>
      </c>
      <c r="K102" s="138"/>
      <c r="L102" s="21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15"/>
      <c r="C103" s="138"/>
      <c r="D103" s="216" t="s">
        <v>931</v>
      </c>
      <c r="E103" s="217"/>
      <c r="F103" s="217"/>
      <c r="G103" s="217"/>
      <c r="H103" s="217"/>
      <c r="I103" s="217"/>
      <c r="J103" s="218">
        <f>J175</f>
        <v>0</v>
      </c>
      <c r="K103" s="138"/>
      <c r="L103" s="21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15"/>
      <c r="C104" s="138"/>
      <c r="D104" s="216" t="s">
        <v>932</v>
      </c>
      <c r="E104" s="217"/>
      <c r="F104" s="217"/>
      <c r="G104" s="217"/>
      <c r="H104" s="217"/>
      <c r="I104" s="217"/>
      <c r="J104" s="218">
        <f>J193</f>
        <v>0</v>
      </c>
      <c r="K104" s="138"/>
      <c r="L104" s="21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15"/>
      <c r="C105" s="138"/>
      <c r="D105" s="216" t="s">
        <v>933</v>
      </c>
      <c r="E105" s="217"/>
      <c r="F105" s="217"/>
      <c r="G105" s="217"/>
      <c r="H105" s="217"/>
      <c r="I105" s="217"/>
      <c r="J105" s="218">
        <f>J198</f>
        <v>0</v>
      </c>
      <c r="K105" s="138"/>
      <c r="L105" s="21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209"/>
      <c r="C106" s="210"/>
      <c r="D106" s="220" t="s">
        <v>149</v>
      </c>
      <c r="E106" s="210"/>
      <c r="F106" s="210"/>
      <c r="G106" s="210"/>
      <c r="H106" s="210"/>
      <c r="I106" s="210"/>
      <c r="J106" s="221">
        <f>J204</f>
        <v>0</v>
      </c>
      <c r="K106" s="210"/>
      <c r="L106" s="21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0" t="s">
        <v>150</v>
      </c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29" t="s">
        <v>14</v>
      </c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4.4" customHeight="1">
      <c r="A116" s="37"/>
      <c r="B116" s="38"/>
      <c r="C116" s="39"/>
      <c r="D116" s="39"/>
      <c r="E116" s="205" t="str">
        <f>E7</f>
        <v>Zberný dvor Hviezdoslavov</v>
      </c>
      <c r="F116" s="29"/>
      <c r="G116" s="29"/>
      <c r="H116" s="2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" customFormat="1" ht="12" customHeight="1">
      <c r="B117" s="18"/>
      <c r="C117" s="29" t="s">
        <v>137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14.4" customHeight="1">
      <c r="A118" s="37"/>
      <c r="B118" s="38"/>
      <c r="C118" s="39"/>
      <c r="D118" s="39"/>
      <c r="E118" s="205" t="s">
        <v>366</v>
      </c>
      <c r="F118" s="39"/>
      <c r="G118" s="39"/>
      <c r="H118" s="3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367</v>
      </c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6" customHeight="1">
      <c r="A120" s="37"/>
      <c r="B120" s="38"/>
      <c r="C120" s="39"/>
      <c r="D120" s="39"/>
      <c r="E120" s="81" t="str">
        <f>E11</f>
        <v>B - Zdravotechnika</v>
      </c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18</v>
      </c>
      <c r="D122" s="39"/>
      <c r="E122" s="39"/>
      <c r="F122" s="24" t="str">
        <f>F14</f>
        <v>Hviezdoslavov</v>
      </c>
      <c r="G122" s="39"/>
      <c r="H122" s="39"/>
      <c r="I122" s="29" t="s">
        <v>20</v>
      </c>
      <c r="J122" s="84" t="str">
        <f>IF(J14="","",J14)</f>
        <v>14. 8. 2022</v>
      </c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40.8" customHeight="1">
      <c r="A124" s="37"/>
      <c r="B124" s="38"/>
      <c r="C124" s="29" t="s">
        <v>22</v>
      </c>
      <c r="D124" s="39"/>
      <c r="E124" s="39"/>
      <c r="F124" s="24" t="str">
        <f>E17</f>
        <v>Obec Hviezdoslavov, č.8, 930 41 Hviezdoslavov</v>
      </c>
      <c r="G124" s="39"/>
      <c r="H124" s="39"/>
      <c r="I124" s="29" t="s">
        <v>28</v>
      </c>
      <c r="J124" s="33" t="str">
        <f>E23</f>
        <v>Ing.L. Chatrnúch - VISIA, Sládkovičova 2052/50, SA</v>
      </c>
      <c r="K124" s="39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6" customHeight="1">
      <c r="A125" s="37"/>
      <c r="B125" s="38"/>
      <c r="C125" s="29" t="s">
        <v>26</v>
      </c>
      <c r="D125" s="39"/>
      <c r="E125" s="39"/>
      <c r="F125" s="24" t="str">
        <f>IF(E20="","",E20)</f>
        <v>Vyplň údaj</v>
      </c>
      <c r="G125" s="39"/>
      <c r="H125" s="39"/>
      <c r="I125" s="29" t="s">
        <v>31</v>
      </c>
      <c r="J125" s="33" t="str">
        <f>E26</f>
        <v xml:space="preserve"> </v>
      </c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222"/>
      <c r="B127" s="223"/>
      <c r="C127" s="224" t="s">
        <v>151</v>
      </c>
      <c r="D127" s="225" t="s">
        <v>61</v>
      </c>
      <c r="E127" s="225" t="s">
        <v>57</v>
      </c>
      <c r="F127" s="225" t="s">
        <v>58</v>
      </c>
      <c r="G127" s="225" t="s">
        <v>152</v>
      </c>
      <c r="H127" s="225" t="s">
        <v>153</v>
      </c>
      <c r="I127" s="225" t="s">
        <v>154</v>
      </c>
      <c r="J127" s="226" t="s">
        <v>141</v>
      </c>
      <c r="K127" s="227" t="s">
        <v>155</v>
      </c>
      <c r="L127" s="228"/>
      <c r="M127" s="105" t="s">
        <v>1</v>
      </c>
      <c r="N127" s="106" t="s">
        <v>40</v>
      </c>
      <c r="O127" s="106" t="s">
        <v>156</v>
      </c>
      <c r="P127" s="106" t="s">
        <v>157</v>
      </c>
      <c r="Q127" s="106" t="s">
        <v>158</v>
      </c>
      <c r="R127" s="106" t="s">
        <v>159</v>
      </c>
      <c r="S127" s="106" t="s">
        <v>160</v>
      </c>
      <c r="T127" s="107" t="s">
        <v>161</v>
      </c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</row>
    <row r="128" s="2" customFormat="1" ht="22.8" customHeight="1">
      <c r="A128" s="37"/>
      <c r="B128" s="38"/>
      <c r="C128" s="112" t="s">
        <v>142</v>
      </c>
      <c r="D128" s="39"/>
      <c r="E128" s="39"/>
      <c r="F128" s="39"/>
      <c r="G128" s="39"/>
      <c r="H128" s="39"/>
      <c r="I128" s="39"/>
      <c r="J128" s="229">
        <f>BK128</f>
        <v>0</v>
      </c>
      <c r="K128" s="39"/>
      <c r="L128" s="40"/>
      <c r="M128" s="108"/>
      <c r="N128" s="230"/>
      <c r="O128" s="109"/>
      <c r="P128" s="231">
        <f>P129+P204</f>
        <v>0</v>
      </c>
      <c r="Q128" s="109"/>
      <c r="R128" s="231">
        <f>R129+R204</f>
        <v>0.43395</v>
      </c>
      <c r="S128" s="109"/>
      <c r="T128" s="232">
        <f>T129+T204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4" t="s">
        <v>75</v>
      </c>
      <c r="AU128" s="14" t="s">
        <v>143</v>
      </c>
      <c r="BK128" s="233">
        <f>BK129+BK204</f>
        <v>0</v>
      </c>
    </row>
    <row r="129" s="12" customFormat="1" ht="25.92" customHeight="1">
      <c r="A129" s="12"/>
      <c r="B129" s="234"/>
      <c r="C129" s="235"/>
      <c r="D129" s="236" t="s">
        <v>75</v>
      </c>
      <c r="E129" s="237" t="s">
        <v>596</v>
      </c>
      <c r="F129" s="237" t="s">
        <v>596</v>
      </c>
      <c r="G129" s="235"/>
      <c r="H129" s="235"/>
      <c r="I129" s="238"/>
      <c r="J129" s="221">
        <f>BK129</f>
        <v>0</v>
      </c>
      <c r="K129" s="235"/>
      <c r="L129" s="239"/>
      <c r="M129" s="240"/>
      <c r="N129" s="241"/>
      <c r="O129" s="241"/>
      <c r="P129" s="242">
        <f>P130+P145+P150+P175+P193+P198</f>
        <v>0</v>
      </c>
      <c r="Q129" s="241"/>
      <c r="R129" s="242">
        <f>R130+R145+R150+R175+R193+R198</f>
        <v>0.43395</v>
      </c>
      <c r="S129" s="241"/>
      <c r="T129" s="243">
        <f>T130+T145+T150+T175+T193+T198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44" t="s">
        <v>84</v>
      </c>
      <c r="AT129" s="245" t="s">
        <v>75</v>
      </c>
      <c r="AU129" s="245" t="s">
        <v>76</v>
      </c>
      <c r="AY129" s="244" t="s">
        <v>164</v>
      </c>
      <c r="BK129" s="246">
        <f>BK130+BK145+BK150+BK175+BK193+BK198</f>
        <v>0</v>
      </c>
    </row>
    <row r="130" s="12" customFormat="1" ht="22.8" customHeight="1">
      <c r="A130" s="12"/>
      <c r="B130" s="234"/>
      <c r="C130" s="235"/>
      <c r="D130" s="236" t="s">
        <v>75</v>
      </c>
      <c r="E130" s="247" t="s">
        <v>934</v>
      </c>
      <c r="F130" s="247" t="s">
        <v>935</v>
      </c>
      <c r="G130" s="235"/>
      <c r="H130" s="235"/>
      <c r="I130" s="238"/>
      <c r="J130" s="248">
        <f>BK130</f>
        <v>0</v>
      </c>
      <c r="K130" s="235"/>
      <c r="L130" s="239"/>
      <c r="M130" s="240"/>
      <c r="N130" s="241"/>
      <c r="O130" s="241"/>
      <c r="P130" s="242">
        <f>SUM(P131:P144)</f>
        <v>0</v>
      </c>
      <c r="Q130" s="241"/>
      <c r="R130" s="242">
        <f>SUM(R131:R144)</f>
        <v>0.026319999999999996</v>
      </c>
      <c r="S130" s="241"/>
      <c r="T130" s="243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44" t="s">
        <v>84</v>
      </c>
      <c r="AT130" s="245" t="s">
        <v>75</v>
      </c>
      <c r="AU130" s="245" t="s">
        <v>84</v>
      </c>
      <c r="AY130" s="244" t="s">
        <v>164</v>
      </c>
      <c r="BK130" s="246">
        <f>SUM(BK131:BK144)</f>
        <v>0</v>
      </c>
    </row>
    <row r="131" s="2" customFormat="1" ht="14.4" customHeight="1">
      <c r="A131" s="37"/>
      <c r="B131" s="38"/>
      <c r="C131" s="261" t="s">
        <v>84</v>
      </c>
      <c r="D131" s="261" t="s">
        <v>171</v>
      </c>
      <c r="E131" s="262" t="s">
        <v>936</v>
      </c>
      <c r="F131" s="263" t="s">
        <v>937</v>
      </c>
      <c r="G131" s="264" t="s">
        <v>258</v>
      </c>
      <c r="H131" s="265">
        <v>10</v>
      </c>
      <c r="I131" s="266"/>
      <c r="J131" s="265">
        <f>ROUND(I131*H131,2)</f>
        <v>0</v>
      </c>
      <c r="K131" s="267"/>
      <c r="L131" s="268"/>
      <c r="M131" s="269" t="s">
        <v>1</v>
      </c>
      <c r="N131" s="270" t="s">
        <v>42</v>
      </c>
      <c r="O131" s="96"/>
      <c r="P131" s="258">
        <f>O131*H131</f>
        <v>0</v>
      </c>
      <c r="Q131" s="258">
        <v>0.00012999999999999999</v>
      </c>
      <c r="R131" s="258">
        <f>Q131*H131</f>
        <v>0.0012999999999999999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223</v>
      </c>
      <c r="AT131" s="260" t="s">
        <v>171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196</v>
      </c>
      <c r="BM131" s="260" t="s">
        <v>938</v>
      </c>
    </row>
    <row r="132" s="2" customFormat="1" ht="14.4" customHeight="1">
      <c r="A132" s="37"/>
      <c r="B132" s="38"/>
      <c r="C132" s="261" t="s">
        <v>95</v>
      </c>
      <c r="D132" s="261" t="s">
        <v>171</v>
      </c>
      <c r="E132" s="262" t="s">
        <v>939</v>
      </c>
      <c r="F132" s="263" t="s">
        <v>940</v>
      </c>
      <c r="G132" s="264" t="s">
        <v>258</v>
      </c>
      <c r="H132" s="265">
        <v>6</v>
      </c>
      <c r="I132" s="266"/>
      <c r="J132" s="265">
        <f>ROUND(I132*H132,2)</f>
        <v>0</v>
      </c>
      <c r="K132" s="267"/>
      <c r="L132" s="268"/>
      <c r="M132" s="269" t="s">
        <v>1</v>
      </c>
      <c r="N132" s="270" t="s">
        <v>42</v>
      </c>
      <c r="O132" s="96"/>
      <c r="P132" s="258">
        <f>O132*H132</f>
        <v>0</v>
      </c>
      <c r="Q132" s="258">
        <v>0.00020000000000000001</v>
      </c>
      <c r="R132" s="258">
        <f>Q132*H132</f>
        <v>0.0012000000000000001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223</v>
      </c>
      <c r="AT132" s="260" t="s">
        <v>171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196</v>
      </c>
      <c r="BM132" s="260" t="s">
        <v>941</v>
      </c>
    </row>
    <row r="133" s="2" customFormat="1" ht="14.4" customHeight="1">
      <c r="A133" s="37"/>
      <c r="B133" s="38"/>
      <c r="C133" s="261" t="s">
        <v>176</v>
      </c>
      <c r="D133" s="261" t="s">
        <v>171</v>
      </c>
      <c r="E133" s="262" t="s">
        <v>942</v>
      </c>
      <c r="F133" s="263" t="s">
        <v>943</v>
      </c>
      <c r="G133" s="264" t="s">
        <v>258</v>
      </c>
      <c r="H133" s="265">
        <v>20</v>
      </c>
      <c r="I133" s="266"/>
      <c r="J133" s="265">
        <f>ROUND(I133*H133,2)</f>
        <v>0</v>
      </c>
      <c r="K133" s="267"/>
      <c r="L133" s="268"/>
      <c r="M133" s="269" t="s">
        <v>1</v>
      </c>
      <c r="N133" s="270" t="s">
        <v>42</v>
      </c>
      <c r="O133" s="96"/>
      <c r="P133" s="258">
        <f>O133*H133</f>
        <v>0</v>
      </c>
      <c r="Q133" s="258">
        <v>0.00029999999999999997</v>
      </c>
      <c r="R133" s="258">
        <f>Q133*H133</f>
        <v>0.0059999999999999993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223</v>
      </c>
      <c r="AT133" s="260" t="s">
        <v>171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196</v>
      </c>
      <c r="BM133" s="260" t="s">
        <v>944</v>
      </c>
    </row>
    <row r="134" s="2" customFormat="1" ht="14.4" customHeight="1">
      <c r="A134" s="37"/>
      <c r="B134" s="38"/>
      <c r="C134" s="261" t="s">
        <v>170</v>
      </c>
      <c r="D134" s="261" t="s">
        <v>171</v>
      </c>
      <c r="E134" s="262" t="s">
        <v>945</v>
      </c>
      <c r="F134" s="263" t="s">
        <v>946</v>
      </c>
      <c r="G134" s="264" t="s">
        <v>183</v>
      </c>
      <c r="H134" s="265">
        <v>1</v>
      </c>
      <c r="I134" s="266"/>
      <c r="J134" s="265">
        <f>ROUND(I134*H134,2)</f>
        <v>0</v>
      </c>
      <c r="K134" s="267"/>
      <c r="L134" s="268"/>
      <c r="M134" s="269" t="s">
        <v>1</v>
      </c>
      <c r="N134" s="270" t="s">
        <v>42</v>
      </c>
      <c r="O134" s="96"/>
      <c r="P134" s="258">
        <f>O134*H134</f>
        <v>0</v>
      </c>
      <c r="Q134" s="258">
        <v>1.0000000000000001E-05</v>
      </c>
      <c r="R134" s="258">
        <f>Q134*H134</f>
        <v>1.0000000000000001E-05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223</v>
      </c>
      <c r="AT134" s="260" t="s">
        <v>171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196</v>
      </c>
      <c r="BM134" s="260" t="s">
        <v>947</v>
      </c>
    </row>
    <row r="135" s="2" customFormat="1" ht="14.4" customHeight="1">
      <c r="A135" s="37"/>
      <c r="B135" s="38"/>
      <c r="C135" s="261" t="s">
        <v>184</v>
      </c>
      <c r="D135" s="261" t="s">
        <v>171</v>
      </c>
      <c r="E135" s="262" t="s">
        <v>948</v>
      </c>
      <c r="F135" s="263" t="s">
        <v>949</v>
      </c>
      <c r="G135" s="264" t="s">
        <v>183</v>
      </c>
      <c r="H135" s="265">
        <v>3</v>
      </c>
      <c r="I135" s="266"/>
      <c r="J135" s="265">
        <f>ROUND(I135*H135,2)</f>
        <v>0</v>
      </c>
      <c r="K135" s="267"/>
      <c r="L135" s="268"/>
      <c r="M135" s="269" t="s">
        <v>1</v>
      </c>
      <c r="N135" s="270" t="s">
        <v>42</v>
      </c>
      <c r="O135" s="96"/>
      <c r="P135" s="258">
        <f>O135*H135</f>
        <v>0</v>
      </c>
      <c r="Q135" s="258">
        <v>2.0000000000000002E-05</v>
      </c>
      <c r="R135" s="258">
        <f>Q135*H135</f>
        <v>6.0000000000000008E-05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223</v>
      </c>
      <c r="AT135" s="260" t="s">
        <v>171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196</v>
      </c>
      <c r="BM135" s="260" t="s">
        <v>950</v>
      </c>
    </row>
    <row r="136" s="2" customFormat="1" ht="14.4" customHeight="1">
      <c r="A136" s="37"/>
      <c r="B136" s="38"/>
      <c r="C136" s="261" t="s">
        <v>180</v>
      </c>
      <c r="D136" s="261" t="s">
        <v>171</v>
      </c>
      <c r="E136" s="262" t="s">
        <v>951</v>
      </c>
      <c r="F136" s="263" t="s">
        <v>952</v>
      </c>
      <c r="G136" s="264" t="s">
        <v>183</v>
      </c>
      <c r="H136" s="265">
        <v>1</v>
      </c>
      <c r="I136" s="266"/>
      <c r="J136" s="265">
        <f>ROUND(I136*H136,2)</f>
        <v>0</v>
      </c>
      <c r="K136" s="267"/>
      <c r="L136" s="268"/>
      <c r="M136" s="269" t="s">
        <v>1</v>
      </c>
      <c r="N136" s="270" t="s">
        <v>42</v>
      </c>
      <c r="O136" s="96"/>
      <c r="P136" s="258">
        <f>O136*H136</f>
        <v>0</v>
      </c>
      <c r="Q136" s="258">
        <v>3.0000000000000001E-05</v>
      </c>
      <c r="R136" s="258">
        <f>Q136*H136</f>
        <v>3.0000000000000001E-05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223</v>
      </c>
      <c r="AT136" s="260" t="s">
        <v>171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196</v>
      </c>
      <c r="BM136" s="260" t="s">
        <v>953</v>
      </c>
    </row>
    <row r="137" s="2" customFormat="1" ht="14.4" customHeight="1">
      <c r="A137" s="37"/>
      <c r="B137" s="38"/>
      <c r="C137" s="261" t="s">
        <v>190</v>
      </c>
      <c r="D137" s="261" t="s">
        <v>171</v>
      </c>
      <c r="E137" s="262" t="s">
        <v>954</v>
      </c>
      <c r="F137" s="263" t="s">
        <v>955</v>
      </c>
      <c r="G137" s="264" t="s">
        <v>183</v>
      </c>
      <c r="H137" s="265">
        <v>1</v>
      </c>
      <c r="I137" s="266"/>
      <c r="J137" s="265">
        <f>ROUND(I137*H137,2)</f>
        <v>0</v>
      </c>
      <c r="K137" s="267"/>
      <c r="L137" s="268"/>
      <c r="M137" s="269" t="s">
        <v>1</v>
      </c>
      <c r="N137" s="270" t="s">
        <v>42</v>
      </c>
      <c r="O137" s="96"/>
      <c r="P137" s="258">
        <f>O137*H137</f>
        <v>0</v>
      </c>
      <c r="Q137" s="258">
        <v>5.0000000000000002E-05</v>
      </c>
      <c r="R137" s="258">
        <f>Q137*H137</f>
        <v>5.0000000000000002E-05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223</v>
      </c>
      <c r="AT137" s="260" t="s">
        <v>171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196</v>
      </c>
      <c r="BM137" s="260" t="s">
        <v>956</v>
      </c>
    </row>
    <row r="138" s="2" customFormat="1" ht="14.4" customHeight="1">
      <c r="A138" s="37"/>
      <c r="B138" s="38"/>
      <c r="C138" s="261" t="s">
        <v>175</v>
      </c>
      <c r="D138" s="261" t="s">
        <v>171</v>
      </c>
      <c r="E138" s="262" t="s">
        <v>957</v>
      </c>
      <c r="F138" s="263" t="s">
        <v>958</v>
      </c>
      <c r="G138" s="264" t="s">
        <v>183</v>
      </c>
      <c r="H138" s="265">
        <v>5</v>
      </c>
      <c r="I138" s="266"/>
      <c r="J138" s="265">
        <f>ROUND(I138*H138,2)</f>
        <v>0</v>
      </c>
      <c r="K138" s="267"/>
      <c r="L138" s="268"/>
      <c r="M138" s="269" t="s">
        <v>1</v>
      </c>
      <c r="N138" s="270" t="s">
        <v>42</v>
      </c>
      <c r="O138" s="96"/>
      <c r="P138" s="258">
        <f>O138*H138</f>
        <v>0</v>
      </c>
      <c r="Q138" s="258">
        <v>5.0000000000000002E-05</v>
      </c>
      <c r="R138" s="258">
        <f>Q138*H138</f>
        <v>0.00025000000000000001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223</v>
      </c>
      <c r="AT138" s="260" t="s">
        <v>171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196</v>
      </c>
      <c r="BM138" s="260" t="s">
        <v>959</v>
      </c>
    </row>
    <row r="139" s="2" customFormat="1" ht="14.4" customHeight="1">
      <c r="A139" s="37"/>
      <c r="B139" s="38"/>
      <c r="C139" s="261" t="s">
        <v>197</v>
      </c>
      <c r="D139" s="261" t="s">
        <v>171</v>
      </c>
      <c r="E139" s="262" t="s">
        <v>960</v>
      </c>
      <c r="F139" s="263" t="s">
        <v>961</v>
      </c>
      <c r="G139" s="264" t="s">
        <v>183</v>
      </c>
      <c r="H139" s="265">
        <v>1</v>
      </c>
      <c r="I139" s="266"/>
      <c r="J139" s="265">
        <f>ROUND(I139*H139,2)</f>
        <v>0</v>
      </c>
      <c r="K139" s="267"/>
      <c r="L139" s="268"/>
      <c r="M139" s="269" t="s">
        <v>1</v>
      </c>
      <c r="N139" s="270" t="s">
        <v>42</v>
      </c>
      <c r="O139" s="96"/>
      <c r="P139" s="258">
        <f>O139*H139</f>
        <v>0</v>
      </c>
      <c r="Q139" s="258">
        <v>5.0000000000000002E-05</v>
      </c>
      <c r="R139" s="258">
        <f>Q139*H139</f>
        <v>5.0000000000000002E-05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223</v>
      </c>
      <c r="AT139" s="260" t="s">
        <v>171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196</v>
      </c>
      <c r="BM139" s="260" t="s">
        <v>962</v>
      </c>
    </row>
    <row r="140" s="2" customFormat="1" ht="14.4" customHeight="1">
      <c r="A140" s="37"/>
      <c r="B140" s="38"/>
      <c r="C140" s="261" t="s">
        <v>121</v>
      </c>
      <c r="D140" s="261" t="s">
        <v>171</v>
      </c>
      <c r="E140" s="262" t="s">
        <v>963</v>
      </c>
      <c r="F140" s="263" t="s">
        <v>964</v>
      </c>
      <c r="G140" s="264" t="s">
        <v>183</v>
      </c>
      <c r="H140" s="265">
        <v>2</v>
      </c>
      <c r="I140" s="266"/>
      <c r="J140" s="265">
        <f>ROUND(I140*H140,2)</f>
        <v>0</v>
      </c>
      <c r="K140" s="267"/>
      <c r="L140" s="268"/>
      <c r="M140" s="269" t="s">
        <v>1</v>
      </c>
      <c r="N140" s="270" t="s">
        <v>42</v>
      </c>
      <c r="O140" s="96"/>
      <c r="P140" s="258">
        <f>O140*H140</f>
        <v>0</v>
      </c>
      <c r="Q140" s="258">
        <v>9.0000000000000006E-05</v>
      </c>
      <c r="R140" s="258">
        <f>Q140*H140</f>
        <v>0.00018000000000000001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223</v>
      </c>
      <c r="AT140" s="260" t="s">
        <v>171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196</v>
      </c>
      <c r="BM140" s="260" t="s">
        <v>965</v>
      </c>
    </row>
    <row r="141" s="2" customFormat="1" ht="22.2" customHeight="1">
      <c r="A141" s="37"/>
      <c r="B141" s="38"/>
      <c r="C141" s="261" t="s">
        <v>241</v>
      </c>
      <c r="D141" s="261" t="s">
        <v>171</v>
      </c>
      <c r="E141" s="262" t="s">
        <v>966</v>
      </c>
      <c r="F141" s="263" t="s">
        <v>967</v>
      </c>
      <c r="G141" s="264" t="s">
        <v>183</v>
      </c>
      <c r="H141" s="265">
        <v>1</v>
      </c>
      <c r="I141" s="266"/>
      <c r="J141" s="265">
        <f>ROUND(I141*H141,2)</f>
        <v>0</v>
      </c>
      <c r="K141" s="267"/>
      <c r="L141" s="268"/>
      <c r="M141" s="269" t="s">
        <v>1</v>
      </c>
      <c r="N141" s="270" t="s">
        <v>42</v>
      </c>
      <c r="O141" s="96"/>
      <c r="P141" s="258">
        <f>O141*H141</f>
        <v>0</v>
      </c>
      <c r="Q141" s="258">
        <v>0.0101</v>
      </c>
      <c r="R141" s="258">
        <f>Q141*H141</f>
        <v>0.0101</v>
      </c>
      <c r="S141" s="258">
        <v>0</v>
      </c>
      <c r="T141" s="25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0" t="s">
        <v>223</v>
      </c>
      <c r="AT141" s="260" t="s">
        <v>171</v>
      </c>
      <c r="AU141" s="260" t="s">
        <v>95</v>
      </c>
      <c r="AY141" s="14" t="s">
        <v>164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ROUND(I141*H141,2)</f>
        <v>0</v>
      </c>
      <c r="BL141" s="14" t="s">
        <v>196</v>
      </c>
      <c r="BM141" s="260" t="s">
        <v>968</v>
      </c>
    </row>
    <row r="142" s="2" customFormat="1" ht="14.4" customHeight="1">
      <c r="A142" s="37"/>
      <c r="B142" s="38"/>
      <c r="C142" s="261" t="s">
        <v>600</v>
      </c>
      <c r="D142" s="261" t="s">
        <v>171</v>
      </c>
      <c r="E142" s="262" t="s">
        <v>969</v>
      </c>
      <c r="F142" s="263" t="s">
        <v>970</v>
      </c>
      <c r="G142" s="264" t="s">
        <v>183</v>
      </c>
      <c r="H142" s="265">
        <v>1</v>
      </c>
      <c r="I142" s="266"/>
      <c r="J142" s="265">
        <f>ROUND(I142*H142,2)</f>
        <v>0</v>
      </c>
      <c r="K142" s="267"/>
      <c r="L142" s="268"/>
      <c r="M142" s="269" t="s">
        <v>1</v>
      </c>
      <c r="N142" s="270" t="s">
        <v>42</v>
      </c>
      <c r="O142" s="96"/>
      <c r="P142" s="258">
        <f>O142*H142</f>
        <v>0</v>
      </c>
      <c r="Q142" s="258">
        <v>0.0014</v>
      </c>
      <c r="R142" s="258">
        <f>Q142*H142</f>
        <v>0.0014</v>
      </c>
      <c r="S142" s="258">
        <v>0</v>
      </c>
      <c r="T142" s="25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0" t="s">
        <v>223</v>
      </c>
      <c r="AT142" s="260" t="s">
        <v>171</v>
      </c>
      <c r="AU142" s="260" t="s">
        <v>95</v>
      </c>
      <c r="AY142" s="14" t="s">
        <v>164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ROUND(I142*H142,2)</f>
        <v>0</v>
      </c>
      <c r="BL142" s="14" t="s">
        <v>196</v>
      </c>
      <c r="BM142" s="260" t="s">
        <v>971</v>
      </c>
    </row>
    <row r="143" s="2" customFormat="1" ht="14.4" customHeight="1">
      <c r="A143" s="37"/>
      <c r="B143" s="38"/>
      <c r="C143" s="261" t="s">
        <v>124</v>
      </c>
      <c r="D143" s="261" t="s">
        <v>171</v>
      </c>
      <c r="E143" s="262" t="s">
        <v>972</v>
      </c>
      <c r="F143" s="263" t="s">
        <v>973</v>
      </c>
      <c r="G143" s="264" t="s">
        <v>183</v>
      </c>
      <c r="H143" s="265">
        <v>1</v>
      </c>
      <c r="I143" s="266"/>
      <c r="J143" s="265">
        <f>ROUND(I143*H143,2)</f>
        <v>0</v>
      </c>
      <c r="K143" s="267"/>
      <c r="L143" s="268"/>
      <c r="M143" s="269" t="s">
        <v>1</v>
      </c>
      <c r="N143" s="270" t="s">
        <v>42</v>
      </c>
      <c r="O143" s="96"/>
      <c r="P143" s="258">
        <f>O143*H143</f>
        <v>0</v>
      </c>
      <c r="Q143" s="258">
        <v>0.00064999999999999997</v>
      </c>
      <c r="R143" s="258">
        <f>Q143*H143</f>
        <v>0.00064999999999999997</v>
      </c>
      <c r="S143" s="258">
        <v>0</v>
      </c>
      <c r="T143" s="25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0" t="s">
        <v>223</v>
      </c>
      <c r="AT143" s="260" t="s">
        <v>171</v>
      </c>
      <c r="AU143" s="260" t="s">
        <v>95</v>
      </c>
      <c r="AY143" s="14" t="s">
        <v>164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ROUND(I143*H143,2)</f>
        <v>0</v>
      </c>
      <c r="BL143" s="14" t="s">
        <v>196</v>
      </c>
      <c r="BM143" s="260" t="s">
        <v>974</v>
      </c>
    </row>
    <row r="144" s="2" customFormat="1" ht="14.4" customHeight="1">
      <c r="A144" s="37"/>
      <c r="B144" s="38"/>
      <c r="C144" s="261" t="s">
        <v>189</v>
      </c>
      <c r="D144" s="261" t="s">
        <v>171</v>
      </c>
      <c r="E144" s="262" t="s">
        <v>975</v>
      </c>
      <c r="F144" s="263" t="s">
        <v>976</v>
      </c>
      <c r="G144" s="264" t="s">
        <v>258</v>
      </c>
      <c r="H144" s="265">
        <v>36</v>
      </c>
      <c r="I144" s="266"/>
      <c r="J144" s="265">
        <f>ROUND(I144*H144,2)</f>
        <v>0</v>
      </c>
      <c r="K144" s="267"/>
      <c r="L144" s="268"/>
      <c r="M144" s="269" t="s">
        <v>1</v>
      </c>
      <c r="N144" s="270" t="s">
        <v>42</v>
      </c>
      <c r="O144" s="96"/>
      <c r="P144" s="258">
        <f>O144*H144</f>
        <v>0</v>
      </c>
      <c r="Q144" s="258">
        <v>0.00013999999999999999</v>
      </c>
      <c r="R144" s="258">
        <f>Q144*H144</f>
        <v>0.0050399999999999993</v>
      </c>
      <c r="S144" s="258">
        <v>0</v>
      </c>
      <c r="T144" s="25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60" t="s">
        <v>223</v>
      </c>
      <c r="AT144" s="260" t="s">
        <v>171</v>
      </c>
      <c r="AU144" s="260" t="s">
        <v>95</v>
      </c>
      <c r="AY144" s="14" t="s">
        <v>164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ROUND(I144*H144,2)</f>
        <v>0</v>
      </c>
      <c r="BL144" s="14" t="s">
        <v>196</v>
      </c>
      <c r="BM144" s="260" t="s">
        <v>977</v>
      </c>
    </row>
    <row r="145" s="12" customFormat="1" ht="22.8" customHeight="1">
      <c r="A145" s="12"/>
      <c r="B145" s="234"/>
      <c r="C145" s="235"/>
      <c r="D145" s="236" t="s">
        <v>75</v>
      </c>
      <c r="E145" s="247" t="s">
        <v>978</v>
      </c>
      <c r="F145" s="247" t="s">
        <v>979</v>
      </c>
      <c r="G145" s="235"/>
      <c r="H145" s="235"/>
      <c r="I145" s="238"/>
      <c r="J145" s="248">
        <f>BK145</f>
        <v>0</v>
      </c>
      <c r="K145" s="235"/>
      <c r="L145" s="239"/>
      <c r="M145" s="240"/>
      <c r="N145" s="241"/>
      <c r="O145" s="241"/>
      <c r="P145" s="242">
        <f>SUM(P146:P149)</f>
        <v>0</v>
      </c>
      <c r="Q145" s="241"/>
      <c r="R145" s="242">
        <f>SUM(R146:R149)</f>
        <v>0.0032400000000000003</v>
      </c>
      <c r="S145" s="241"/>
      <c r="T145" s="243">
        <f>SUM(T146:T149)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44" t="s">
        <v>95</v>
      </c>
      <c r="AT145" s="245" t="s">
        <v>75</v>
      </c>
      <c r="AU145" s="245" t="s">
        <v>84</v>
      </c>
      <c r="AY145" s="244" t="s">
        <v>164</v>
      </c>
      <c r="BK145" s="246">
        <f>SUM(BK146:BK149)</f>
        <v>0</v>
      </c>
    </row>
    <row r="146" s="2" customFormat="1" ht="14.4" customHeight="1">
      <c r="A146" s="37"/>
      <c r="B146" s="38"/>
      <c r="C146" s="261" t="s">
        <v>211</v>
      </c>
      <c r="D146" s="261" t="s">
        <v>171</v>
      </c>
      <c r="E146" s="262" t="s">
        <v>980</v>
      </c>
      <c r="F146" s="263" t="s">
        <v>981</v>
      </c>
      <c r="G146" s="264" t="s">
        <v>258</v>
      </c>
      <c r="H146" s="265">
        <v>10</v>
      </c>
      <c r="I146" s="266"/>
      <c r="J146" s="265">
        <f>ROUND(I146*H146,2)</f>
        <v>0</v>
      </c>
      <c r="K146" s="267"/>
      <c r="L146" s="268"/>
      <c r="M146" s="269" t="s">
        <v>1</v>
      </c>
      <c r="N146" s="270" t="s">
        <v>42</v>
      </c>
      <c r="O146" s="96"/>
      <c r="P146" s="258">
        <f>O146*H146</f>
        <v>0</v>
      </c>
      <c r="Q146" s="258">
        <v>4.0000000000000003E-05</v>
      </c>
      <c r="R146" s="258">
        <f>Q146*H146</f>
        <v>0.00040000000000000002</v>
      </c>
      <c r="S146" s="258">
        <v>0</v>
      </c>
      <c r="T146" s="25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0" t="s">
        <v>223</v>
      </c>
      <c r="AT146" s="260" t="s">
        <v>171</v>
      </c>
      <c r="AU146" s="260" t="s">
        <v>95</v>
      </c>
      <c r="AY146" s="14" t="s">
        <v>164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ROUND(I146*H146,2)</f>
        <v>0</v>
      </c>
      <c r="BL146" s="14" t="s">
        <v>196</v>
      </c>
      <c r="BM146" s="260" t="s">
        <v>982</v>
      </c>
    </row>
    <row r="147" s="2" customFormat="1" ht="14.4" customHeight="1">
      <c r="A147" s="37"/>
      <c r="B147" s="38"/>
      <c r="C147" s="261" t="s">
        <v>193</v>
      </c>
      <c r="D147" s="261" t="s">
        <v>171</v>
      </c>
      <c r="E147" s="262" t="s">
        <v>983</v>
      </c>
      <c r="F147" s="263" t="s">
        <v>984</v>
      </c>
      <c r="G147" s="264" t="s">
        <v>258</v>
      </c>
      <c r="H147" s="265">
        <v>6</v>
      </c>
      <c r="I147" s="266"/>
      <c r="J147" s="265">
        <f>ROUND(I147*H147,2)</f>
        <v>0</v>
      </c>
      <c r="K147" s="267"/>
      <c r="L147" s="268"/>
      <c r="M147" s="269" t="s">
        <v>1</v>
      </c>
      <c r="N147" s="270" t="s">
        <v>42</v>
      </c>
      <c r="O147" s="96"/>
      <c r="P147" s="258">
        <f>O147*H147</f>
        <v>0</v>
      </c>
      <c r="Q147" s="258">
        <v>4.0000000000000003E-05</v>
      </c>
      <c r="R147" s="258">
        <f>Q147*H147</f>
        <v>0.00024000000000000003</v>
      </c>
      <c r="S147" s="258">
        <v>0</v>
      </c>
      <c r="T147" s="25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60" t="s">
        <v>223</v>
      </c>
      <c r="AT147" s="260" t="s">
        <v>171</v>
      </c>
      <c r="AU147" s="260" t="s">
        <v>95</v>
      </c>
      <c r="AY147" s="14" t="s">
        <v>164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ROUND(I147*H147,2)</f>
        <v>0</v>
      </c>
      <c r="BL147" s="14" t="s">
        <v>196</v>
      </c>
      <c r="BM147" s="260" t="s">
        <v>985</v>
      </c>
    </row>
    <row r="148" s="2" customFormat="1" ht="14.4" customHeight="1">
      <c r="A148" s="37"/>
      <c r="B148" s="38"/>
      <c r="C148" s="261" t="s">
        <v>420</v>
      </c>
      <c r="D148" s="261" t="s">
        <v>171</v>
      </c>
      <c r="E148" s="262" t="s">
        <v>986</v>
      </c>
      <c r="F148" s="263" t="s">
        <v>987</v>
      </c>
      <c r="G148" s="264" t="s">
        <v>258</v>
      </c>
      <c r="H148" s="265">
        <v>20</v>
      </c>
      <c r="I148" s="266"/>
      <c r="J148" s="265">
        <f>ROUND(I148*H148,2)</f>
        <v>0</v>
      </c>
      <c r="K148" s="267"/>
      <c r="L148" s="268"/>
      <c r="M148" s="269" t="s">
        <v>1</v>
      </c>
      <c r="N148" s="270" t="s">
        <v>42</v>
      </c>
      <c r="O148" s="96"/>
      <c r="P148" s="258">
        <f>O148*H148</f>
        <v>0</v>
      </c>
      <c r="Q148" s="258">
        <v>4.0000000000000003E-05</v>
      </c>
      <c r="R148" s="258">
        <f>Q148*H148</f>
        <v>0.00080000000000000004</v>
      </c>
      <c r="S148" s="258">
        <v>0</v>
      </c>
      <c r="T148" s="25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60" t="s">
        <v>223</v>
      </c>
      <c r="AT148" s="260" t="s">
        <v>171</v>
      </c>
      <c r="AU148" s="260" t="s">
        <v>95</v>
      </c>
      <c r="AY148" s="14" t="s">
        <v>164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ROUND(I148*H148,2)</f>
        <v>0</v>
      </c>
      <c r="BL148" s="14" t="s">
        <v>196</v>
      </c>
      <c r="BM148" s="260" t="s">
        <v>988</v>
      </c>
    </row>
    <row r="149" s="2" customFormat="1" ht="22.2" customHeight="1">
      <c r="A149" s="37"/>
      <c r="B149" s="38"/>
      <c r="C149" s="261" t="s">
        <v>196</v>
      </c>
      <c r="D149" s="261" t="s">
        <v>171</v>
      </c>
      <c r="E149" s="262" t="s">
        <v>989</v>
      </c>
      <c r="F149" s="263" t="s">
        <v>990</v>
      </c>
      <c r="G149" s="264" t="s">
        <v>179</v>
      </c>
      <c r="H149" s="265">
        <v>36</v>
      </c>
      <c r="I149" s="266"/>
      <c r="J149" s="265">
        <f>ROUND(I149*H149,2)</f>
        <v>0</v>
      </c>
      <c r="K149" s="267"/>
      <c r="L149" s="268"/>
      <c r="M149" s="269" t="s">
        <v>1</v>
      </c>
      <c r="N149" s="270" t="s">
        <v>42</v>
      </c>
      <c r="O149" s="96"/>
      <c r="P149" s="258">
        <f>O149*H149</f>
        <v>0</v>
      </c>
      <c r="Q149" s="258">
        <v>5.0000000000000002E-05</v>
      </c>
      <c r="R149" s="258">
        <f>Q149*H149</f>
        <v>0.0018000000000000002</v>
      </c>
      <c r="S149" s="258">
        <v>0</v>
      </c>
      <c r="T149" s="25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60" t="s">
        <v>223</v>
      </c>
      <c r="AT149" s="260" t="s">
        <v>171</v>
      </c>
      <c r="AU149" s="260" t="s">
        <v>95</v>
      </c>
      <c r="AY149" s="14" t="s">
        <v>164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ROUND(I149*H149,2)</f>
        <v>0</v>
      </c>
      <c r="BL149" s="14" t="s">
        <v>196</v>
      </c>
      <c r="BM149" s="260" t="s">
        <v>991</v>
      </c>
    </row>
    <row r="150" s="12" customFormat="1" ht="22.8" customHeight="1">
      <c r="A150" s="12"/>
      <c r="B150" s="234"/>
      <c r="C150" s="235"/>
      <c r="D150" s="236" t="s">
        <v>75</v>
      </c>
      <c r="E150" s="247" t="s">
        <v>992</v>
      </c>
      <c r="F150" s="247" t="s">
        <v>993</v>
      </c>
      <c r="G150" s="235"/>
      <c r="H150" s="235"/>
      <c r="I150" s="238"/>
      <c r="J150" s="248">
        <f>BK150</f>
        <v>0</v>
      </c>
      <c r="K150" s="235"/>
      <c r="L150" s="239"/>
      <c r="M150" s="240"/>
      <c r="N150" s="241"/>
      <c r="O150" s="241"/>
      <c r="P150" s="242">
        <f>SUM(P151:P174)</f>
        <v>0</v>
      </c>
      <c r="Q150" s="241"/>
      <c r="R150" s="242">
        <f>SUM(R151:R174)</f>
        <v>0.10703</v>
      </c>
      <c r="S150" s="241"/>
      <c r="T150" s="243">
        <f>SUM(T151:T174)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44" t="s">
        <v>95</v>
      </c>
      <c r="AT150" s="245" t="s">
        <v>75</v>
      </c>
      <c r="AU150" s="245" t="s">
        <v>84</v>
      </c>
      <c r="AY150" s="244" t="s">
        <v>164</v>
      </c>
      <c r="BK150" s="246">
        <f>SUM(BK151:BK174)</f>
        <v>0</v>
      </c>
    </row>
    <row r="151" s="2" customFormat="1" ht="22.2" customHeight="1">
      <c r="A151" s="37"/>
      <c r="B151" s="38"/>
      <c r="C151" s="261" t="s">
        <v>224</v>
      </c>
      <c r="D151" s="261" t="s">
        <v>171</v>
      </c>
      <c r="E151" s="262" t="s">
        <v>994</v>
      </c>
      <c r="F151" s="263" t="s">
        <v>995</v>
      </c>
      <c r="G151" s="264" t="s">
        <v>996</v>
      </c>
      <c r="H151" s="265">
        <v>1</v>
      </c>
      <c r="I151" s="266"/>
      <c r="J151" s="265">
        <f>ROUND(I151*H151,2)</f>
        <v>0</v>
      </c>
      <c r="K151" s="267"/>
      <c r="L151" s="268"/>
      <c r="M151" s="269" t="s">
        <v>1</v>
      </c>
      <c r="N151" s="270" t="s">
        <v>42</v>
      </c>
      <c r="O151" s="96"/>
      <c r="P151" s="258">
        <f>O151*H151</f>
        <v>0</v>
      </c>
      <c r="Q151" s="258">
        <v>0.00034000000000000002</v>
      </c>
      <c r="R151" s="258">
        <f>Q151*H151</f>
        <v>0.00034000000000000002</v>
      </c>
      <c r="S151" s="258">
        <v>0</v>
      </c>
      <c r="T151" s="25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60" t="s">
        <v>223</v>
      </c>
      <c r="AT151" s="260" t="s">
        <v>171</v>
      </c>
      <c r="AU151" s="260" t="s">
        <v>95</v>
      </c>
      <c r="AY151" s="14" t="s">
        <v>164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ROUND(I151*H151,2)</f>
        <v>0</v>
      </c>
      <c r="BL151" s="14" t="s">
        <v>196</v>
      </c>
      <c r="BM151" s="260" t="s">
        <v>997</v>
      </c>
    </row>
    <row r="152" s="2" customFormat="1" ht="14.4" customHeight="1">
      <c r="A152" s="37"/>
      <c r="B152" s="38"/>
      <c r="C152" s="261" t="s">
        <v>200</v>
      </c>
      <c r="D152" s="261" t="s">
        <v>171</v>
      </c>
      <c r="E152" s="262" t="s">
        <v>998</v>
      </c>
      <c r="F152" s="263" t="s">
        <v>999</v>
      </c>
      <c r="G152" s="264" t="s">
        <v>183</v>
      </c>
      <c r="H152" s="265">
        <v>1</v>
      </c>
      <c r="I152" s="266"/>
      <c r="J152" s="265">
        <f>ROUND(I152*H152,2)</f>
        <v>0</v>
      </c>
      <c r="K152" s="267"/>
      <c r="L152" s="268"/>
      <c r="M152" s="269" t="s">
        <v>1</v>
      </c>
      <c r="N152" s="270" t="s">
        <v>42</v>
      </c>
      <c r="O152" s="96"/>
      <c r="P152" s="258">
        <f>O152*H152</f>
        <v>0</v>
      </c>
      <c r="Q152" s="258">
        <v>0.0052100000000000002</v>
      </c>
      <c r="R152" s="258">
        <f>Q152*H152</f>
        <v>0.0052100000000000002</v>
      </c>
      <c r="S152" s="258">
        <v>0</v>
      </c>
      <c r="T152" s="25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60" t="s">
        <v>223</v>
      </c>
      <c r="AT152" s="260" t="s">
        <v>171</v>
      </c>
      <c r="AU152" s="260" t="s">
        <v>95</v>
      </c>
      <c r="AY152" s="14" t="s">
        <v>164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95</v>
      </c>
      <c r="BK152" s="156">
        <f>ROUND(I152*H152,2)</f>
        <v>0</v>
      </c>
      <c r="BL152" s="14" t="s">
        <v>196</v>
      </c>
      <c r="BM152" s="260" t="s">
        <v>1000</v>
      </c>
    </row>
    <row r="153" s="2" customFormat="1" ht="14.4" customHeight="1">
      <c r="A153" s="37"/>
      <c r="B153" s="38"/>
      <c r="C153" s="261" t="s">
        <v>430</v>
      </c>
      <c r="D153" s="261" t="s">
        <v>171</v>
      </c>
      <c r="E153" s="262" t="s">
        <v>1001</v>
      </c>
      <c r="F153" s="263" t="s">
        <v>1002</v>
      </c>
      <c r="G153" s="264" t="s">
        <v>183</v>
      </c>
      <c r="H153" s="265">
        <v>1</v>
      </c>
      <c r="I153" s="266"/>
      <c r="J153" s="265">
        <f>ROUND(I153*H153,2)</f>
        <v>0</v>
      </c>
      <c r="K153" s="267"/>
      <c r="L153" s="268"/>
      <c r="M153" s="269" t="s">
        <v>1</v>
      </c>
      <c r="N153" s="270" t="s">
        <v>42</v>
      </c>
      <c r="O153" s="96"/>
      <c r="P153" s="258">
        <f>O153*H153</f>
        <v>0</v>
      </c>
      <c r="Q153" s="258">
        <v>0.014</v>
      </c>
      <c r="R153" s="258">
        <f>Q153*H153</f>
        <v>0.014</v>
      </c>
      <c r="S153" s="258">
        <v>0</v>
      </c>
      <c r="T153" s="25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60" t="s">
        <v>223</v>
      </c>
      <c r="AT153" s="260" t="s">
        <v>171</v>
      </c>
      <c r="AU153" s="260" t="s">
        <v>95</v>
      </c>
      <c r="AY153" s="14" t="s">
        <v>164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95</v>
      </c>
      <c r="BK153" s="156">
        <f>ROUND(I153*H153,2)</f>
        <v>0</v>
      </c>
      <c r="BL153" s="14" t="s">
        <v>196</v>
      </c>
      <c r="BM153" s="260" t="s">
        <v>1003</v>
      </c>
    </row>
    <row r="154" s="2" customFormat="1" ht="22.2" customHeight="1">
      <c r="A154" s="37"/>
      <c r="B154" s="38"/>
      <c r="C154" s="261" t="s">
        <v>7</v>
      </c>
      <c r="D154" s="261" t="s">
        <v>171</v>
      </c>
      <c r="E154" s="262" t="s">
        <v>1004</v>
      </c>
      <c r="F154" s="263" t="s">
        <v>1005</v>
      </c>
      <c r="G154" s="264" t="s">
        <v>183</v>
      </c>
      <c r="H154" s="265">
        <v>1</v>
      </c>
      <c r="I154" s="266"/>
      <c r="J154" s="265">
        <f>ROUND(I154*H154,2)</f>
        <v>0</v>
      </c>
      <c r="K154" s="267"/>
      <c r="L154" s="268"/>
      <c r="M154" s="269" t="s">
        <v>1</v>
      </c>
      <c r="N154" s="270" t="s">
        <v>42</v>
      </c>
      <c r="O154" s="96"/>
      <c r="P154" s="258">
        <f>O154*H154</f>
        <v>0</v>
      </c>
      <c r="Q154" s="258">
        <v>0.00054000000000000001</v>
      </c>
      <c r="R154" s="258">
        <f>Q154*H154</f>
        <v>0.00054000000000000001</v>
      </c>
      <c r="S154" s="258">
        <v>0</v>
      </c>
      <c r="T154" s="25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60" t="s">
        <v>223</v>
      </c>
      <c r="AT154" s="260" t="s">
        <v>171</v>
      </c>
      <c r="AU154" s="260" t="s">
        <v>95</v>
      </c>
      <c r="AY154" s="14" t="s">
        <v>164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95</v>
      </c>
      <c r="BK154" s="156">
        <f>ROUND(I154*H154,2)</f>
        <v>0</v>
      </c>
      <c r="BL154" s="14" t="s">
        <v>196</v>
      </c>
      <c r="BM154" s="260" t="s">
        <v>1006</v>
      </c>
    </row>
    <row r="155" s="2" customFormat="1" ht="19.8" customHeight="1">
      <c r="A155" s="37"/>
      <c r="B155" s="38"/>
      <c r="C155" s="261" t="s">
        <v>437</v>
      </c>
      <c r="D155" s="261" t="s">
        <v>171</v>
      </c>
      <c r="E155" s="262" t="s">
        <v>1007</v>
      </c>
      <c r="F155" s="263" t="s">
        <v>1008</v>
      </c>
      <c r="G155" s="264" t="s">
        <v>183</v>
      </c>
      <c r="H155" s="265">
        <v>1</v>
      </c>
      <c r="I155" s="266"/>
      <c r="J155" s="265">
        <f>ROUND(I155*H155,2)</f>
        <v>0</v>
      </c>
      <c r="K155" s="267"/>
      <c r="L155" s="268"/>
      <c r="M155" s="269" t="s">
        <v>1</v>
      </c>
      <c r="N155" s="270" t="s">
        <v>42</v>
      </c>
      <c r="O155" s="96"/>
      <c r="P155" s="258">
        <f>O155*H155</f>
        <v>0</v>
      </c>
      <c r="Q155" s="258">
        <v>0</v>
      </c>
      <c r="R155" s="258">
        <f>Q155*H155</f>
        <v>0</v>
      </c>
      <c r="S155" s="258">
        <v>0</v>
      </c>
      <c r="T155" s="25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60" t="s">
        <v>223</v>
      </c>
      <c r="AT155" s="260" t="s">
        <v>171</v>
      </c>
      <c r="AU155" s="260" t="s">
        <v>95</v>
      </c>
      <c r="AY155" s="14" t="s">
        <v>164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95</v>
      </c>
      <c r="BK155" s="156">
        <f>ROUND(I155*H155,2)</f>
        <v>0</v>
      </c>
      <c r="BL155" s="14" t="s">
        <v>196</v>
      </c>
      <c r="BM155" s="260" t="s">
        <v>1009</v>
      </c>
    </row>
    <row r="156" s="2" customFormat="1" ht="14.4" customHeight="1">
      <c r="A156" s="37"/>
      <c r="B156" s="38"/>
      <c r="C156" s="261" t="s">
        <v>205</v>
      </c>
      <c r="D156" s="261" t="s">
        <v>171</v>
      </c>
      <c r="E156" s="262" t="s">
        <v>1010</v>
      </c>
      <c r="F156" s="263" t="s">
        <v>1011</v>
      </c>
      <c r="G156" s="264" t="s">
        <v>183</v>
      </c>
      <c r="H156" s="265">
        <v>1</v>
      </c>
      <c r="I156" s="266"/>
      <c r="J156" s="265">
        <f>ROUND(I156*H156,2)</f>
        <v>0</v>
      </c>
      <c r="K156" s="267"/>
      <c r="L156" s="268"/>
      <c r="M156" s="269" t="s">
        <v>1</v>
      </c>
      <c r="N156" s="270" t="s">
        <v>42</v>
      </c>
      <c r="O156" s="96"/>
      <c r="P156" s="258">
        <f>O156*H156</f>
        <v>0</v>
      </c>
      <c r="Q156" s="258">
        <v>0.00116</v>
      </c>
      <c r="R156" s="258">
        <f>Q156*H156</f>
        <v>0.00116</v>
      </c>
      <c r="S156" s="258">
        <v>0</v>
      </c>
      <c r="T156" s="25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60" t="s">
        <v>223</v>
      </c>
      <c r="AT156" s="260" t="s">
        <v>171</v>
      </c>
      <c r="AU156" s="260" t="s">
        <v>95</v>
      </c>
      <c r="AY156" s="14" t="s">
        <v>164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95</v>
      </c>
      <c r="BK156" s="156">
        <f>ROUND(I156*H156,2)</f>
        <v>0</v>
      </c>
      <c r="BL156" s="14" t="s">
        <v>196</v>
      </c>
      <c r="BM156" s="260" t="s">
        <v>1012</v>
      </c>
    </row>
    <row r="157" s="2" customFormat="1" ht="14.4" customHeight="1">
      <c r="A157" s="37"/>
      <c r="B157" s="38"/>
      <c r="C157" s="261" t="s">
        <v>444</v>
      </c>
      <c r="D157" s="261" t="s">
        <v>171</v>
      </c>
      <c r="E157" s="262" t="s">
        <v>1013</v>
      </c>
      <c r="F157" s="263" t="s">
        <v>1014</v>
      </c>
      <c r="G157" s="264" t="s">
        <v>183</v>
      </c>
      <c r="H157" s="265">
        <v>1</v>
      </c>
      <c r="I157" s="266"/>
      <c r="J157" s="265">
        <f>ROUND(I157*H157,2)</f>
        <v>0</v>
      </c>
      <c r="K157" s="267"/>
      <c r="L157" s="268"/>
      <c r="M157" s="269" t="s">
        <v>1</v>
      </c>
      <c r="N157" s="270" t="s">
        <v>42</v>
      </c>
      <c r="O157" s="96"/>
      <c r="P157" s="258">
        <f>O157*H157</f>
        <v>0</v>
      </c>
      <c r="Q157" s="258">
        <v>0</v>
      </c>
      <c r="R157" s="258">
        <f>Q157*H157</f>
        <v>0</v>
      </c>
      <c r="S157" s="258">
        <v>0</v>
      </c>
      <c r="T157" s="25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60" t="s">
        <v>223</v>
      </c>
      <c r="AT157" s="260" t="s">
        <v>171</v>
      </c>
      <c r="AU157" s="260" t="s">
        <v>95</v>
      </c>
      <c r="AY157" s="14" t="s">
        <v>164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95</v>
      </c>
      <c r="BK157" s="156">
        <f>ROUND(I157*H157,2)</f>
        <v>0</v>
      </c>
      <c r="BL157" s="14" t="s">
        <v>196</v>
      </c>
      <c r="BM157" s="260" t="s">
        <v>1015</v>
      </c>
    </row>
    <row r="158" s="2" customFormat="1" ht="22.2" customHeight="1">
      <c r="A158" s="37"/>
      <c r="B158" s="38"/>
      <c r="C158" s="261" t="s">
        <v>209</v>
      </c>
      <c r="D158" s="261" t="s">
        <v>171</v>
      </c>
      <c r="E158" s="262" t="s">
        <v>1016</v>
      </c>
      <c r="F158" s="263" t="s">
        <v>1017</v>
      </c>
      <c r="G158" s="264" t="s">
        <v>183</v>
      </c>
      <c r="H158" s="265">
        <v>1</v>
      </c>
      <c r="I158" s="266"/>
      <c r="J158" s="265">
        <f>ROUND(I158*H158,2)</f>
        <v>0</v>
      </c>
      <c r="K158" s="267"/>
      <c r="L158" s="268"/>
      <c r="M158" s="269" t="s">
        <v>1</v>
      </c>
      <c r="N158" s="270" t="s">
        <v>42</v>
      </c>
      <c r="O158" s="96"/>
      <c r="P158" s="258">
        <f>O158*H158</f>
        <v>0</v>
      </c>
      <c r="Q158" s="258">
        <v>0.0135</v>
      </c>
      <c r="R158" s="258">
        <f>Q158*H158</f>
        <v>0.0135</v>
      </c>
      <c r="S158" s="258">
        <v>0</v>
      </c>
      <c r="T158" s="25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60" t="s">
        <v>223</v>
      </c>
      <c r="AT158" s="260" t="s">
        <v>171</v>
      </c>
      <c r="AU158" s="260" t="s">
        <v>95</v>
      </c>
      <c r="AY158" s="14" t="s">
        <v>164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95</v>
      </c>
      <c r="BK158" s="156">
        <f>ROUND(I158*H158,2)</f>
        <v>0</v>
      </c>
      <c r="BL158" s="14" t="s">
        <v>196</v>
      </c>
      <c r="BM158" s="260" t="s">
        <v>1018</v>
      </c>
    </row>
    <row r="159" s="2" customFormat="1" ht="19.8" customHeight="1">
      <c r="A159" s="37"/>
      <c r="B159" s="38"/>
      <c r="C159" s="261" t="s">
        <v>235</v>
      </c>
      <c r="D159" s="261" t="s">
        <v>171</v>
      </c>
      <c r="E159" s="262" t="s">
        <v>1019</v>
      </c>
      <c r="F159" s="263" t="s">
        <v>1020</v>
      </c>
      <c r="G159" s="264" t="s">
        <v>996</v>
      </c>
      <c r="H159" s="265">
        <v>1</v>
      </c>
      <c r="I159" s="266"/>
      <c r="J159" s="265">
        <f>ROUND(I159*H159,2)</f>
        <v>0</v>
      </c>
      <c r="K159" s="267"/>
      <c r="L159" s="268"/>
      <c r="M159" s="269" t="s">
        <v>1</v>
      </c>
      <c r="N159" s="270" t="s">
        <v>42</v>
      </c>
      <c r="O159" s="96"/>
      <c r="P159" s="258">
        <f>O159*H159</f>
        <v>0</v>
      </c>
      <c r="Q159" s="258">
        <v>0</v>
      </c>
      <c r="R159" s="258">
        <f>Q159*H159</f>
        <v>0</v>
      </c>
      <c r="S159" s="258">
        <v>0</v>
      </c>
      <c r="T159" s="25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60" t="s">
        <v>223</v>
      </c>
      <c r="AT159" s="260" t="s">
        <v>171</v>
      </c>
      <c r="AU159" s="260" t="s">
        <v>95</v>
      </c>
      <c r="AY159" s="14" t="s">
        <v>164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95</v>
      </c>
      <c r="BK159" s="156">
        <f>ROUND(I159*H159,2)</f>
        <v>0</v>
      </c>
      <c r="BL159" s="14" t="s">
        <v>196</v>
      </c>
      <c r="BM159" s="260" t="s">
        <v>1021</v>
      </c>
    </row>
    <row r="160" s="2" customFormat="1" ht="19.8" customHeight="1">
      <c r="A160" s="37"/>
      <c r="B160" s="38"/>
      <c r="C160" s="261" t="s">
        <v>214</v>
      </c>
      <c r="D160" s="261" t="s">
        <v>171</v>
      </c>
      <c r="E160" s="262" t="s">
        <v>1022</v>
      </c>
      <c r="F160" s="263" t="s">
        <v>1023</v>
      </c>
      <c r="G160" s="264" t="s">
        <v>183</v>
      </c>
      <c r="H160" s="265">
        <v>1</v>
      </c>
      <c r="I160" s="266"/>
      <c r="J160" s="265">
        <f>ROUND(I160*H160,2)</f>
        <v>0</v>
      </c>
      <c r="K160" s="267"/>
      <c r="L160" s="268"/>
      <c r="M160" s="269" t="s">
        <v>1</v>
      </c>
      <c r="N160" s="270" t="s">
        <v>42</v>
      </c>
      <c r="O160" s="96"/>
      <c r="P160" s="258">
        <f>O160*H160</f>
        <v>0</v>
      </c>
      <c r="Q160" s="258">
        <v>0.0023999999999999998</v>
      </c>
      <c r="R160" s="258">
        <f>Q160*H160</f>
        <v>0.0023999999999999998</v>
      </c>
      <c r="S160" s="258">
        <v>0</v>
      </c>
      <c r="T160" s="25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60" t="s">
        <v>223</v>
      </c>
      <c r="AT160" s="260" t="s">
        <v>171</v>
      </c>
      <c r="AU160" s="260" t="s">
        <v>95</v>
      </c>
      <c r="AY160" s="14" t="s">
        <v>164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95</v>
      </c>
      <c r="BK160" s="156">
        <f>ROUND(I160*H160,2)</f>
        <v>0</v>
      </c>
      <c r="BL160" s="14" t="s">
        <v>196</v>
      </c>
      <c r="BM160" s="260" t="s">
        <v>1024</v>
      </c>
    </row>
    <row r="161" s="2" customFormat="1" ht="22.2" customHeight="1">
      <c r="A161" s="37"/>
      <c r="B161" s="38"/>
      <c r="C161" s="261" t="s">
        <v>242</v>
      </c>
      <c r="D161" s="261" t="s">
        <v>171</v>
      </c>
      <c r="E161" s="262" t="s">
        <v>1025</v>
      </c>
      <c r="F161" s="263" t="s">
        <v>1026</v>
      </c>
      <c r="G161" s="264" t="s">
        <v>996</v>
      </c>
      <c r="H161" s="265">
        <v>1</v>
      </c>
      <c r="I161" s="266"/>
      <c r="J161" s="265">
        <f>ROUND(I161*H161,2)</f>
        <v>0</v>
      </c>
      <c r="K161" s="267"/>
      <c r="L161" s="268"/>
      <c r="M161" s="269" t="s">
        <v>1</v>
      </c>
      <c r="N161" s="270" t="s">
        <v>42</v>
      </c>
      <c r="O161" s="96"/>
      <c r="P161" s="258">
        <f>O161*H161</f>
        <v>0</v>
      </c>
      <c r="Q161" s="258">
        <v>0</v>
      </c>
      <c r="R161" s="258">
        <f>Q161*H161</f>
        <v>0</v>
      </c>
      <c r="S161" s="258">
        <v>0</v>
      </c>
      <c r="T161" s="25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60" t="s">
        <v>223</v>
      </c>
      <c r="AT161" s="260" t="s">
        <v>171</v>
      </c>
      <c r="AU161" s="260" t="s">
        <v>95</v>
      </c>
      <c r="AY161" s="14" t="s">
        <v>164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95</v>
      </c>
      <c r="BK161" s="156">
        <f>ROUND(I161*H161,2)</f>
        <v>0</v>
      </c>
      <c r="BL161" s="14" t="s">
        <v>196</v>
      </c>
      <c r="BM161" s="260" t="s">
        <v>1027</v>
      </c>
    </row>
    <row r="162" s="2" customFormat="1" ht="22.2" customHeight="1">
      <c r="A162" s="37"/>
      <c r="B162" s="38"/>
      <c r="C162" s="261" t="s">
        <v>217</v>
      </c>
      <c r="D162" s="261" t="s">
        <v>171</v>
      </c>
      <c r="E162" s="262" t="s">
        <v>1028</v>
      </c>
      <c r="F162" s="263" t="s">
        <v>1029</v>
      </c>
      <c r="G162" s="264" t="s">
        <v>183</v>
      </c>
      <c r="H162" s="265">
        <v>1</v>
      </c>
      <c r="I162" s="266"/>
      <c r="J162" s="265">
        <f>ROUND(I162*H162,2)</f>
        <v>0</v>
      </c>
      <c r="K162" s="267"/>
      <c r="L162" s="268"/>
      <c r="M162" s="269" t="s">
        <v>1</v>
      </c>
      <c r="N162" s="270" t="s">
        <v>42</v>
      </c>
      <c r="O162" s="96"/>
      <c r="P162" s="258">
        <f>O162*H162</f>
        <v>0</v>
      </c>
      <c r="Q162" s="258">
        <v>0.016049999999999998</v>
      </c>
      <c r="R162" s="258">
        <f>Q162*H162</f>
        <v>0.016049999999999998</v>
      </c>
      <c r="S162" s="258">
        <v>0</v>
      </c>
      <c r="T162" s="25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60" t="s">
        <v>223</v>
      </c>
      <c r="AT162" s="260" t="s">
        <v>171</v>
      </c>
      <c r="AU162" s="260" t="s">
        <v>95</v>
      </c>
      <c r="AY162" s="14" t="s">
        <v>164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95</v>
      </c>
      <c r="BK162" s="156">
        <f>ROUND(I162*H162,2)</f>
        <v>0</v>
      </c>
      <c r="BL162" s="14" t="s">
        <v>196</v>
      </c>
      <c r="BM162" s="260" t="s">
        <v>1030</v>
      </c>
    </row>
    <row r="163" s="2" customFormat="1" ht="22.2" customHeight="1">
      <c r="A163" s="37"/>
      <c r="B163" s="38"/>
      <c r="C163" s="261" t="s">
        <v>249</v>
      </c>
      <c r="D163" s="261" t="s">
        <v>171</v>
      </c>
      <c r="E163" s="262" t="s">
        <v>1031</v>
      </c>
      <c r="F163" s="263" t="s">
        <v>1032</v>
      </c>
      <c r="G163" s="264" t="s">
        <v>183</v>
      </c>
      <c r="H163" s="265">
        <v>3</v>
      </c>
      <c r="I163" s="266"/>
      <c r="J163" s="265">
        <f>ROUND(I163*H163,2)</f>
        <v>0</v>
      </c>
      <c r="K163" s="267"/>
      <c r="L163" s="268"/>
      <c r="M163" s="269" t="s">
        <v>1</v>
      </c>
      <c r="N163" s="270" t="s">
        <v>42</v>
      </c>
      <c r="O163" s="96"/>
      <c r="P163" s="258">
        <f>O163*H163</f>
        <v>0</v>
      </c>
      <c r="Q163" s="258">
        <v>0.0023</v>
      </c>
      <c r="R163" s="258">
        <f>Q163*H163</f>
        <v>0.0068999999999999999</v>
      </c>
      <c r="S163" s="258">
        <v>0</v>
      </c>
      <c r="T163" s="25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60" t="s">
        <v>223</v>
      </c>
      <c r="AT163" s="260" t="s">
        <v>171</v>
      </c>
      <c r="AU163" s="260" t="s">
        <v>95</v>
      </c>
      <c r="AY163" s="14" t="s">
        <v>164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95</v>
      </c>
      <c r="BK163" s="156">
        <f>ROUND(I163*H163,2)</f>
        <v>0</v>
      </c>
      <c r="BL163" s="14" t="s">
        <v>196</v>
      </c>
      <c r="BM163" s="260" t="s">
        <v>1033</v>
      </c>
    </row>
    <row r="164" s="2" customFormat="1" ht="22.2" customHeight="1">
      <c r="A164" s="37"/>
      <c r="B164" s="38"/>
      <c r="C164" s="261" t="s">
        <v>220</v>
      </c>
      <c r="D164" s="261" t="s">
        <v>171</v>
      </c>
      <c r="E164" s="262" t="s">
        <v>1034</v>
      </c>
      <c r="F164" s="263" t="s">
        <v>1035</v>
      </c>
      <c r="G164" s="264" t="s">
        <v>183</v>
      </c>
      <c r="H164" s="265">
        <v>4</v>
      </c>
      <c r="I164" s="266"/>
      <c r="J164" s="265">
        <f>ROUND(I164*H164,2)</f>
        <v>0</v>
      </c>
      <c r="K164" s="267"/>
      <c r="L164" s="268"/>
      <c r="M164" s="269" t="s">
        <v>1</v>
      </c>
      <c r="N164" s="270" t="s">
        <v>42</v>
      </c>
      <c r="O164" s="96"/>
      <c r="P164" s="258">
        <f>O164*H164</f>
        <v>0</v>
      </c>
      <c r="Q164" s="258">
        <v>0</v>
      </c>
      <c r="R164" s="258">
        <f>Q164*H164</f>
        <v>0</v>
      </c>
      <c r="S164" s="258">
        <v>0</v>
      </c>
      <c r="T164" s="25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60" t="s">
        <v>223</v>
      </c>
      <c r="AT164" s="260" t="s">
        <v>171</v>
      </c>
      <c r="AU164" s="260" t="s">
        <v>95</v>
      </c>
      <c r="AY164" s="14" t="s">
        <v>164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95</v>
      </c>
      <c r="BK164" s="156">
        <f>ROUND(I164*H164,2)</f>
        <v>0</v>
      </c>
      <c r="BL164" s="14" t="s">
        <v>196</v>
      </c>
      <c r="BM164" s="260" t="s">
        <v>1036</v>
      </c>
    </row>
    <row r="165" s="2" customFormat="1" ht="22.2" customHeight="1">
      <c r="A165" s="37"/>
      <c r="B165" s="38"/>
      <c r="C165" s="261" t="s">
        <v>269</v>
      </c>
      <c r="D165" s="261" t="s">
        <v>171</v>
      </c>
      <c r="E165" s="262" t="s">
        <v>1037</v>
      </c>
      <c r="F165" s="263" t="s">
        <v>1038</v>
      </c>
      <c r="G165" s="264" t="s">
        <v>183</v>
      </c>
      <c r="H165" s="265">
        <v>3</v>
      </c>
      <c r="I165" s="266"/>
      <c r="J165" s="265">
        <f>ROUND(I165*H165,2)</f>
        <v>0</v>
      </c>
      <c r="K165" s="267"/>
      <c r="L165" s="268"/>
      <c r="M165" s="269" t="s">
        <v>1</v>
      </c>
      <c r="N165" s="270" t="s">
        <v>42</v>
      </c>
      <c r="O165" s="96"/>
      <c r="P165" s="258">
        <f>O165*H165</f>
        <v>0</v>
      </c>
      <c r="Q165" s="258">
        <v>0.00132</v>
      </c>
      <c r="R165" s="258">
        <f>Q165*H165</f>
        <v>0.00396</v>
      </c>
      <c r="S165" s="258">
        <v>0</v>
      </c>
      <c r="T165" s="25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60" t="s">
        <v>223</v>
      </c>
      <c r="AT165" s="260" t="s">
        <v>171</v>
      </c>
      <c r="AU165" s="260" t="s">
        <v>95</v>
      </c>
      <c r="AY165" s="14" t="s">
        <v>164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95</v>
      </c>
      <c r="BK165" s="156">
        <f>ROUND(I165*H165,2)</f>
        <v>0</v>
      </c>
      <c r="BL165" s="14" t="s">
        <v>196</v>
      </c>
      <c r="BM165" s="260" t="s">
        <v>1039</v>
      </c>
    </row>
    <row r="166" s="2" customFormat="1" ht="19.8" customHeight="1">
      <c r="A166" s="37"/>
      <c r="B166" s="38"/>
      <c r="C166" s="261" t="s">
        <v>223</v>
      </c>
      <c r="D166" s="261" t="s">
        <v>171</v>
      </c>
      <c r="E166" s="262" t="s">
        <v>1040</v>
      </c>
      <c r="F166" s="263" t="s">
        <v>1041</v>
      </c>
      <c r="G166" s="264" t="s">
        <v>183</v>
      </c>
      <c r="H166" s="265">
        <v>3</v>
      </c>
      <c r="I166" s="266"/>
      <c r="J166" s="265">
        <f>ROUND(I166*H166,2)</f>
        <v>0</v>
      </c>
      <c r="K166" s="267"/>
      <c r="L166" s="268"/>
      <c r="M166" s="269" t="s">
        <v>1</v>
      </c>
      <c r="N166" s="270" t="s">
        <v>42</v>
      </c>
      <c r="O166" s="96"/>
      <c r="P166" s="258">
        <f>O166*H166</f>
        <v>0</v>
      </c>
      <c r="Q166" s="258">
        <v>0.012</v>
      </c>
      <c r="R166" s="258">
        <f>Q166*H166</f>
        <v>0.036000000000000004</v>
      </c>
      <c r="S166" s="258">
        <v>0</v>
      </c>
      <c r="T166" s="25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60" t="s">
        <v>223</v>
      </c>
      <c r="AT166" s="260" t="s">
        <v>171</v>
      </c>
      <c r="AU166" s="260" t="s">
        <v>95</v>
      </c>
      <c r="AY166" s="14" t="s">
        <v>164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95</v>
      </c>
      <c r="BK166" s="156">
        <f>ROUND(I166*H166,2)</f>
        <v>0</v>
      </c>
      <c r="BL166" s="14" t="s">
        <v>196</v>
      </c>
      <c r="BM166" s="260" t="s">
        <v>1042</v>
      </c>
    </row>
    <row r="167" s="2" customFormat="1" ht="14.4" customHeight="1">
      <c r="A167" s="37"/>
      <c r="B167" s="38"/>
      <c r="C167" s="261" t="s">
        <v>476</v>
      </c>
      <c r="D167" s="261" t="s">
        <v>171</v>
      </c>
      <c r="E167" s="262" t="s">
        <v>1043</v>
      </c>
      <c r="F167" s="263" t="s">
        <v>1044</v>
      </c>
      <c r="G167" s="264" t="s">
        <v>183</v>
      </c>
      <c r="H167" s="265">
        <v>9</v>
      </c>
      <c r="I167" s="266"/>
      <c r="J167" s="265">
        <f>ROUND(I167*H167,2)</f>
        <v>0</v>
      </c>
      <c r="K167" s="267"/>
      <c r="L167" s="268"/>
      <c r="M167" s="269" t="s">
        <v>1</v>
      </c>
      <c r="N167" s="270" t="s">
        <v>42</v>
      </c>
      <c r="O167" s="96"/>
      <c r="P167" s="258">
        <f>O167*H167</f>
        <v>0</v>
      </c>
      <c r="Q167" s="258">
        <v>1.0000000000000001E-05</v>
      </c>
      <c r="R167" s="258">
        <f>Q167*H167</f>
        <v>9.0000000000000006E-05</v>
      </c>
      <c r="S167" s="258">
        <v>0</v>
      </c>
      <c r="T167" s="25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60" t="s">
        <v>223</v>
      </c>
      <c r="AT167" s="260" t="s">
        <v>171</v>
      </c>
      <c r="AU167" s="260" t="s">
        <v>95</v>
      </c>
      <c r="AY167" s="14" t="s">
        <v>164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95</v>
      </c>
      <c r="BK167" s="156">
        <f>ROUND(I167*H167,2)</f>
        <v>0</v>
      </c>
      <c r="BL167" s="14" t="s">
        <v>196</v>
      </c>
      <c r="BM167" s="260" t="s">
        <v>1045</v>
      </c>
    </row>
    <row r="168" s="2" customFormat="1" ht="19.8" customHeight="1">
      <c r="A168" s="37"/>
      <c r="B168" s="38"/>
      <c r="C168" s="261" t="s">
        <v>227</v>
      </c>
      <c r="D168" s="261" t="s">
        <v>171</v>
      </c>
      <c r="E168" s="262" t="s">
        <v>1046</v>
      </c>
      <c r="F168" s="263" t="s">
        <v>1047</v>
      </c>
      <c r="G168" s="264" t="s">
        <v>996</v>
      </c>
      <c r="H168" s="265">
        <v>9</v>
      </c>
      <c r="I168" s="266"/>
      <c r="J168" s="265">
        <f>ROUND(I168*H168,2)</f>
        <v>0</v>
      </c>
      <c r="K168" s="267"/>
      <c r="L168" s="268"/>
      <c r="M168" s="269" t="s">
        <v>1</v>
      </c>
      <c r="N168" s="270" t="s">
        <v>42</v>
      </c>
      <c r="O168" s="96"/>
      <c r="P168" s="258">
        <f>O168*H168</f>
        <v>0</v>
      </c>
      <c r="Q168" s="258">
        <v>0.00027999999999999998</v>
      </c>
      <c r="R168" s="258">
        <f>Q168*H168</f>
        <v>0.0025199999999999997</v>
      </c>
      <c r="S168" s="258">
        <v>0</v>
      </c>
      <c r="T168" s="25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60" t="s">
        <v>223</v>
      </c>
      <c r="AT168" s="260" t="s">
        <v>171</v>
      </c>
      <c r="AU168" s="260" t="s">
        <v>95</v>
      </c>
      <c r="AY168" s="14" t="s">
        <v>164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95</v>
      </c>
      <c r="BK168" s="156">
        <f>ROUND(I168*H168,2)</f>
        <v>0</v>
      </c>
      <c r="BL168" s="14" t="s">
        <v>196</v>
      </c>
      <c r="BM168" s="260" t="s">
        <v>1048</v>
      </c>
    </row>
    <row r="169" s="2" customFormat="1" ht="14.4" customHeight="1">
      <c r="A169" s="37"/>
      <c r="B169" s="38"/>
      <c r="C169" s="261" t="s">
        <v>279</v>
      </c>
      <c r="D169" s="261" t="s">
        <v>171</v>
      </c>
      <c r="E169" s="262" t="s">
        <v>1049</v>
      </c>
      <c r="F169" s="263" t="s">
        <v>1050</v>
      </c>
      <c r="G169" s="264" t="s">
        <v>183</v>
      </c>
      <c r="H169" s="265">
        <v>9</v>
      </c>
      <c r="I169" s="266"/>
      <c r="J169" s="265">
        <f>ROUND(I169*H169,2)</f>
        <v>0</v>
      </c>
      <c r="K169" s="267"/>
      <c r="L169" s="268"/>
      <c r="M169" s="269" t="s">
        <v>1</v>
      </c>
      <c r="N169" s="270" t="s">
        <v>42</v>
      </c>
      <c r="O169" s="96"/>
      <c r="P169" s="258">
        <f>O169*H169</f>
        <v>0</v>
      </c>
      <c r="Q169" s="258">
        <v>0.00027</v>
      </c>
      <c r="R169" s="258">
        <f>Q169*H169</f>
        <v>0.0024299999999999999</v>
      </c>
      <c r="S169" s="258">
        <v>0</v>
      </c>
      <c r="T169" s="25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60" t="s">
        <v>223</v>
      </c>
      <c r="AT169" s="260" t="s">
        <v>171</v>
      </c>
      <c r="AU169" s="260" t="s">
        <v>95</v>
      </c>
      <c r="AY169" s="14" t="s">
        <v>164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95</v>
      </c>
      <c r="BK169" s="156">
        <f>ROUND(I169*H169,2)</f>
        <v>0</v>
      </c>
      <c r="BL169" s="14" t="s">
        <v>196</v>
      </c>
      <c r="BM169" s="260" t="s">
        <v>1051</v>
      </c>
    </row>
    <row r="170" s="2" customFormat="1" ht="50.4" customHeight="1">
      <c r="A170" s="37"/>
      <c r="B170" s="38"/>
      <c r="C170" s="261" t="s">
        <v>230</v>
      </c>
      <c r="D170" s="261" t="s">
        <v>171</v>
      </c>
      <c r="E170" s="262" t="s">
        <v>1052</v>
      </c>
      <c r="F170" s="263" t="s">
        <v>1053</v>
      </c>
      <c r="G170" s="264" t="s">
        <v>183</v>
      </c>
      <c r="H170" s="265">
        <v>1</v>
      </c>
      <c r="I170" s="266"/>
      <c r="J170" s="265">
        <f>ROUND(I170*H170,2)</f>
        <v>0</v>
      </c>
      <c r="K170" s="267"/>
      <c r="L170" s="268"/>
      <c r="M170" s="269" t="s">
        <v>1</v>
      </c>
      <c r="N170" s="270" t="s">
        <v>42</v>
      </c>
      <c r="O170" s="96"/>
      <c r="P170" s="258">
        <f>O170*H170</f>
        <v>0</v>
      </c>
      <c r="Q170" s="258">
        <v>0.0019300000000000001</v>
      </c>
      <c r="R170" s="258">
        <f>Q170*H170</f>
        <v>0.0019300000000000001</v>
      </c>
      <c r="S170" s="258">
        <v>0</v>
      </c>
      <c r="T170" s="25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60" t="s">
        <v>223</v>
      </c>
      <c r="AT170" s="260" t="s">
        <v>171</v>
      </c>
      <c r="AU170" s="260" t="s">
        <v>95</v>
      </c>
      <c r="AY170" s="14" t="s">
        <v>164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95</v>
      </c>
      <c r="BK170" s="156">
        <f>ROUND(I170*H170,2)</f>
        <v>0</v>
      </c>
      <c r="BL170" s="14" t="s">
        <v>196</v>
      </c>
      <c r="BM170" s="260" t="s">
        <v>1054</v>
      </c>
    </row>
    <row r="171" s="2" customFormat="1" ht="22.2" customHeight="1">
      <c r="A171" s="37"/>
      <c r="B171" s="38"/>
      <c r="C171" s="261" t="s">
        <v>286</v>
      </c>
      <c r="D171" s="261" t="s">
        <v>171</v>
      </c>
      <c r="E171" s="262" t="s">
        <v>1055</v>
      </c>
      <c r="F171" s="263" t="s">
        <v>1056</v>
      </c>
      <c r="G171" s="264" t="s">
        <v>183</v>
      </c>
      <c r="H171" s="265">
        <v>5</v>
      </c>
      <c r="I171" s="266"/>
      <c r="J171" s="265">
        <f>ROUND(I171*H171,2)</f>
        <v>0</v>
      </c>
      <c r="K171" s="267"/>
      <c r="L171" s="268"/>
      <c r="M171" s="269" t="s">
        <v>1</v>
      </c>
      <c r="N171" s="270" t="s">
        <v>42</v>
      </c>
      <c r="O171" s="96"/>
      <c r="P171" s="258">
        <f>O171*H171</f>
        <v>0</v>
      </c>
      <c r="Q171" s="258">
        <v>0</v>
      </c>
      <c r="R171" s="258">
        <f>Q171*H171</f>
        <v>0</v>
      </c>
      <c r="S171" s="258">
        <v>0</v>
      </c>
      <c r="T171" s="25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60" t="s">
        <v>223</v>
      </c>
      <c r="AT171" s="260" t="s">
        <v>171</v>
      </c>
      <c r="AU171" s="260" t="s">
        <v>95</v>
      </c>
      <c r="AY171" s="14" t="s">
        <v>164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95</v>
      </c>
      <c r="BK171" s="156">
        <f>ROUND(I171*H171,2)</f>
        <v>0</v>
      </c>
      <c r="BL171" s="14" t="s">
        <v>196</v>
      </c>
      <c r="BM171" s="260" t="s">
        <v>1057</v>
      </c>
    </row>
    <row r="172" s="2" customFormat="1" ht="22.2" customHeight="1">
      <c r="A172" s="37"/>
      <c r="B172" s="38"/>
      <c r="C172" s="261" t="s">
        <v>234</v>
      </c>
      <c r="D172" s="261" t="s">
        <v>171</v>
      </c>
      <c r="E172" s="262" t="s">
        <v>1058</v>
      </c>
      <c r="F172" s="263" t="s">
        <v>1059</v>
      </c>
      <c r="G172" s="264" t="s">
        <v>183</v>
      </c>
      <c r="H172" s="265">
        <v>34</v>
      </c>
      <c r="I172" s="266"/>
      <c r="J172" s="265">
        <f>ROUND(I172*H172,2)</f>
        <v>0</v>
      </c>
      <c r="K172" s="267"/>
      <c r="L172" s="268"/>
      <c r="M172" s="269" t="s">
        <v>1</v>
      </c>
      <c r="N172" s="270" t="s">
        <v>42</v>
      </c>
      <c r="O172" s="96"/>
      <c r="P172" s="258">
        <f>O172*H172</f>
        <v>0</v>
      </c>
      <c r="Q172" s="258">
        <v>0</v>
      </c>
      <c r="R172" s="258">
        <f>Q172*H172</f>
        <v>0</v>
      </c>
      <c r="S172" s="258">
        <v>0</v>
      </c>
      <c r="T172" s="25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60" t="s">
        <v>223</v>
      </c>
      <c r="AT172" s="260" t="s">
        <v>171</v>
      </c>
      <c r="AU172" s="260" t="s">
        <v>95</v>
      </c>
      <c r="AY172" s="14" t="s">
        <v>164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95</v>
      </c>
      <c r="BK172" s="156">
        <f>ROUND(I172*H172,2)</f>
        <v>0</v>
      </c>
      <c r="BL172" s="14" t="s">
        <v>196</v>
      </c>
      <c r="BM172" s="260" t="s">
        <v>1060</v>
      </c>
    </row>
    <row r="173" s="2" customFormat="1" ht="22.2" customHeight="1">
      <c r="A173" s="37"/>
      <c r="B173" s="38"/>
      <c r="C173" s="261" t="s">
        <v>296</v>
      </c>
      <c r="D173" s="261" t="s">
        <v>171</v>
      </c>
      <c r="E173" s="262" t="s">
        <v>1061</v>
      </c>
      <c r="F173" s="263" t="s">
        <v>1062</v>
      </c>
      <c r="G173" s="264" t="s">
        <v>627</v>
      </c>
      <c r="H173" s="266"/>
      <c r="I173" s="266"/>
      <c r="J173" s="265">
        <f>ROUND(I173*H173,2)</f>
        <v>0</v>
      </c>
      <c r="K173" s="267"/>
      <c r="L173" s="268"/>
      <c r="M173" s="269" t="s">
        <v>1</v>
      </c>
      <c r="N173" s="270" t="s">
        <v>42</v>
      </c>
      <c r="O173" s="96"/>
      <c r="P173" s="258">
        <f>O173*H173</f>
        <v>0</v>
      </c>
      <c r="Q173" s="258">
        <v>0</v>
      </c>
      <c r="R173" s="258">
        <f>Q173*H173</f>
        <v>0</v>
      </c>
      <c r="S173" s="258">
        <v>0</v>
      </c>
      <c r="T173" s="25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60" t="s">
        <v>223</v>
      </c>
      <c r="AT173" s="260" t="s">
        <v>171</v>
      </c>
      <c r="AU173" s="260" t="s">
        <v>95</v>
      </c>
      <c r="AY173" s="14" t="s">
        <v>164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95</v>
      </c>
      <c r="BK173" s="156">
        <f>ROUND(I173*H173,2)</f>
        <v>0</v>
      </c>
      <c r="BL173" s="14" t="s">
        <v>196</v>
      </c>
      <c r="BM173" s="260" t="s">
        <v>1063</v>
      </c>
    </row>
    <row r="174" s="2" customFormat="1" ht="22.2" customHeight="1">
      <c r="A174" s="37"/>
      <c r="B174" s="38"/>
      <c r="C174" s="261" t="s">
        <v>303</v>
      </c>
      <c r="D174" s="261" t="s">
        <v>171</v>
      </c>
      <c r="E174" s="262" t="s">
        <v>1064</v>
      </c>
      <c r="F174" s="263" t="s">
        <v>1065</v>
      </c>
      <c r="G174" s="264" t="s">
        <v>627</v>
      </c>
      <c r="H174" s="266"/>
      <c r="I174" s="266"/>
      <c r="J174" s="265">
        <f>ROUND(I174*H174,2)</f>
        <v>0</v>
      </c>
      <c r="K174" s="267"/>
      <c r="L174" s="268"/>
      <c r="M174" s="269" t="s">
        <v>1</v>
      </c>
      <c r="N174" s="270" t="s">
        <v>42</v>
      </c>
      <c r="O174" s="96"/>
      <c r="P174" s="258">
        <f>O174*H174</f>
        <v>0</v>
      </c>
      <c r="Q174" s="258">
        <v>0</v>
      </c>
      <c r="R174" s="258">
        <f>Q174*H174</f>
        <v>0</v>
      </c>
      <c r="S174" s="258">
        <v>0</v>
      </c>
      <c r="T174" s="25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60" t="s">
        <v>223</v>
      </c>
      <c r="AT174" s="260" t="s">
        <v>171</v>
      </c>
      <c r="AU174" s="260" t="s">
        <v>95</v>
      </c>
      <c r="AY174" s="14" t="s">
        <v>164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95</v>
      </c>
      <c r="BK174" s="156">
        <f>ROUND(I174*H174,2)</f>
        <v>0</v>
      </c>
      <c r="BL174" s="14" t="s">
        <v>196</v>
      </c>
      <c r="BM174" s="260" t="s">
        <v>1066</v>
      </c>
    </row>
    <row r="175" s="12" customFormat="1" ht="22.8" customHeight="1">
      <c r="A175" s="12"/>
      <c r="B175" s="234"/>
      <c r="C175" s="235"/>
      <c r="D175" s="236" t="s">
        <v>75</v>
      </c>
      <c r="E175" s="247" t="s">
        <v>1067</v>
      </c>
      <c r="F175" s="247" t="s">
        <v>1068</v>
      </c>
      <c r="G175" s="235"/>
      <c r="H175" s="235"/>
      <c r="I175" s="238"/>
      <c r="J175" s="248">
        <f>BK175</f>
        <v>0</v>
      </c>
      <c r="K175" s="235"/>
      <c r="L175" s="239"/>
      <c r="M175" s="240"/>
      <c r="N175" s="241"/>
      <c r="O175" s="241"/>
      <c r="P175" s="242">
        <f>SUM(P176:P192)</f>
        <v>0</v>
      </c>
      <c r="Q175" s="241"/>
      <c r="R175" s="242">
        <f>SUM(R176:R192)</f>
        <v>0.15789000000000003</v>
      </c>
      <c r="S175" s="241"/>
      <c r="T175" s="243">
        <f>SUM(T176:T192)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44" t="s">
        <v>95</v>
      </c>
      <c r="AT175" s="245" t="s">
        <v>75</v>
      </c>
      <c r="AU175" s="245" t="s">
        <v>84</v>
      </c>
      <c r="AY175" s="244" t="s">
        <v>164</v>
      </c>
      <c r="BK175" s="246">
        <f>SUM(BK176:BK192)</f>
        <v>0</v>
      </c>
    </row>
    <row r="176" s="2" customFormat="1" ht="14.4" customHeight="1">
      <c r="A176" s="37"/>
      <c r="B176" s="38"/>
      <c r="C176" s="261" t="s">
        <v>310</v>
      </c>
      <c r="D176" s="261" t="s">
        <v>171</v>
      </c>
      <c r="E176" s="262" t="s">
        <v>1069</v>
      </c>
      <c r="F176" s="263" t="s">
        <v>1070</v>
      </c>
      <c r="G176" s="264" t="s">
        <v>258</v>
      </c>
      <c r="H176" s="265">
        <v>6</v>
      </c>
      <c r="I176" s="266"/>
      <c r="J176" s="265">
        <f>ROUND(I176*H176,2)</f>
        <v>0</v>
      </c>
      <c r="K176" s="267"/>
      <c r="L176" s="268"/>
      <c r="M176" s="269" t="s">
        <v>1</v>
      </c>
      <c r="N176" s="270" t="s">
        <v>42</v>
      </c>
      <c r="O176" s="96"/>
      <c r="P176" s="258">
        <f>O176*H176</f>
        <v>0</v>
      </c>
      <c r="Q176" s="258">
        <v>0.00093999999999999997</v>
      </c>
      <c r="R176" s="258">
        <f>Q176*H176</f>
        <v>0.00564</v>
      </c>
      <c r="S176" s="258">
        <v>0</v>
      </c>
      <c r="T176" s="25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60" t="s">
        <v>223</v>
      </c>
      <c r="AT176" s="260" t="s">
        <v>171</v>
      </c>
      <c r="AU176" s="260" t="s">
        <v>95</v>
      </c>
      <c r="AY176" s="14" t="s">
        <v>164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95</v>
      </c>
      <c r="BK176" s="156">
        <f>ROUND(I176*H176,2)</f>
        <v>0</v>
      </c>
      <c r="BL176" s="14" t="s">
        <v>196</v>
      </c>
      <c r="BM176" s="260" t="s">
        <v>1071</v>
      </c>
    </row>
    <row r="177" s="2" customFormat="1" ht="14.4" customHeight="1">
      <c r="A177" s="37"/>
      <c r="B177" s="38"/>
      <c r="C177" s="261" t="s">
        <v>245</v>
      </c>
      <c r="D177" s="261" t="s">
        <v>171</v>
      </c>
      <c r="E177" s="262" t="s">
        <v>1072</v>
      </c>
      <c r="F177" s="263" t="s">
        <v>1073</v>
      </c>
      <c r="G177" s="264" t="s">
        <v>258</v>
      </c>
      <c r="H177" s="265">
        <v>2</v>
      </c>
      <c r="I177" s="266"/>
      <c r="J177" s="265">
        <f>ROUND(I177*H177,2)</f>
        <v>0</v>
      </c>
      <c r="K177" s="267"/>
      <c r="L177" s="268"/>
      <c r="M177" s="269" t="s">
        <v>1</v>
      </c>
      <c r="N177" s="270" t="s">
        <v>42</v>
      </c>
      <c r="O177" s="96"/>
      <c r="P177" s="258">
        <f>O177*H177</f>
        <v>0</v>
      </c>
      <c r="Q177" s="258">
        <v>0.0014400000000000001</v>
      </c>
      <c r="R177" s="258">
        <f>Q177*H177</f>
        <v>0.0028800000000000002</v>
      </c>
      <c r="S177" s="258">
        <v>0</v>
      </c>
      <c r="T177" s="25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60" t="s">
        <v>223</v>
      </c>
      <c r="AT177" s="260" t="s">
        <v>171</v>
      </c>
      <c r="AU177" s="260" t="s">
        <v>95</v>
      </c>
      <c r="AY177" s="14" t="s">
        <v>164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95</v>
      </c>
      <c r="BK177" s="156">
        <f>ROUND(I177*H177,2)</f>
        <v>0</v>
      </c>
      <c r="BL177" s="14" t="s">
        <v>196</v>
      </c>
      <c r="BM177" s="260" t="s">
        <v>1074</v>
      </c>
    </row>
    <row r="178" s="2" customFormat="1" ht="14.4" customHeight="1">
      <c r="A178" s="37"/>
      <c r="B178" s="38"/>
      <c r="C178" s="261" t="s">
        <v>514</v>
      </c>
      <c r="D178" s="261" t="s">
        <v>171</v>
      </c>
      <c r="E178" s="262" t="s">
        <v>1075</v>
      </c>
      <c r="F178" s="263" t="s">
        <v>1076</v>
      </c>
      <c r="G178" s="264" t="s">
        <v>258</v>
      </c>
      <c r="H178" s="265">
        <v>16</v>
      </c>
      <c r="I178" s="266"/>
      <c r="J178" s="265">
        <f>ROUND(I178*H178,2)</f>
        <v>0</v>
      </c>
      <c r="K178" s="267"/>
      <c r="L178" s="268"/>
      <c r="M178" s="269" t="s">
        <v>1</v>
      </c>
      <c r="N178" s="270" t="s">
        <v>42</v>
      </c>
      <c r="O178" s="96"/>
      <c r="P178" s="258">
        <f>O178*H178</f>
        <v>0</v>
      </c>
      <c r="Q178" s="258">
        <v>0.0033999999999999998</v>
      </c>
      <c r="R178" s="258">
        <f>Q178*H178</f>
        <v>0.054399999999999997</v>
      </c>
      <c r="S178" s="258">
        <v>0</v>
      </c>
      <c r="T178" s="25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60" t="s">
        <v>223</v>
      </c>
      <c r="AT178" s="260" t="s">
        <v>171</v>
      </c>
      <c r="AU178" s="260" t="s">
        <v>95</v>
      </c>
      <c r="AY178" s="14" t="s">
        <v>164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95</v>
      </c>
      <c r="BK178" s="156">
        <f>ROUND(I178*H178,2)</f>
        <v>0</v>
      </c>
      <c r="BL178" s="14" t="s">
        <v>196</v>
      </c>
      <c r="BM178" s="260" t="s">
        <v>1077</v>
      </c>
    </row>
    <row r="179" s="2" customFormat="1" ht="14.4" customHeight="1">
      <c r="A179" s="37"/>
      <c r="B179" s="38"/>
      <c r="C179" s="261" t="s">
        <v>248</v>
      </c>
      <c r="D179" s="261" t="s">
        <v>171</v>
      </c>
      <c r="E179" s="262" t="s">
        <v>1078</v>
      </c>
      <c r="F179" s="263" t="s">
        <v>1079</v>
      </c>
      <c r="G179" s="264" t="s">
        <v>258</v>
      </c>
      <c r="H179" s="265">
        <v>10</v>
      </c>
      <c r="I179" s="266"/>
      <c r="J179" s="265">
        <f>ROUND(I179*H179,2)</f>
        <v>0</v>
      </c>
      <c r="K179" s="267"/>
      <c r="L179" s="268"/>
      <c r="M179" s="269" t="s">
        <v>1</v>
      </c>
      <c r="N179" s="270" t="s">
        <v>42</v>
      </c>
      <c r="O179" s="96"/>
      <c r="P179" s="258">
        <f>O179*H179</f>
        <v>0</v>
      </c>
      <c r="Q179" s="258">
        <v>0.0042199999999999998</v>
      </c>
      <c r="R179" s="258">
        <f>Q179*H179</f>
        <v>0.042200000000000001</v>
      </c>
      <c r="S179" s="258">
        <v>0</v>
      </c>
      <c r="T179" s="25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60" t="s">
        <v>223</v>
      </c>
      <c r="AT179" s="260" t="s">
        <v>171</v>
      </c>
      <c r="AU179" s="260" t="s">
        <v>95</v>
      </c>
      <c r="AY179" s="14" t="s">
        <v>164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95</v>
      </c>
      <c r="BK179" s="156">
        <f>ROUND(I179*H179,2)</f>
        <v>0</v>
      </c>
      <c r="BL179" s="14" t="s">
        <v>196</v>
      </c>
      <c r="BM179" s="260" t="s">
        <v>1080</v>
      </c>
    </row>
    <row r="180" s="2" customFormat="1" ht="14.4" customHeight="1">
      <c r="A180" s="37"/>
      <c r="B180" s="38"/>
      <c r="C180" s="261" t="s">
        <v>521</v>
      </c>
      <c r="D180" s="261" t="s">
        <v>171</v>
      </c>
      <c r="E180" s="262" t="s">
        <v>1081</v>
      </c>
      <c r="F180" s="263" t="s">
        <v>1082</v>
      </c>
      <c r="G180" s="264" t="s">
        <v>183</v>
      </c>
      <c r="H180" s="265">
        <v>330</v>
      </c>
      <c r="I180" s="266"/>
      <c r="J180" s="265">
        <f>ROUND(I180*H180,2)</f>
        <v>0</v>
      </c>
      <c r="K180" s="267"/>
      <c r="L180" s="268"/>
      <c r="M180" s="269" t="s">
        <v>1</v>
      </c>
      <c r="N180" s="270" t="s">
        <v>42</v>
      </c>
      <c r="O180" s="96"/>
      <c r="P180" s="258">
        <f>O180*H180</f>
        <v>0</v>
      </c>
      <c r="Q180" s="258">
        <v>0.00011</v>
      </c>
      <c r="R180" s="258">
        <f>Q180*H180</f>
        <v>0.036299999999999999</v>
      </c>
      <c r="S180" s="258">
        <v>0</v>
      </c>
      <c r="T180" s="25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60" t="s">
        <v>223</v>
      </c>
      <c r="AT180" s="260" t="s">
        <v>171</v>
      </c>
      <c r="AU180" s="260" t="s">
        <v>95</v>
      </c>
      <c r="AY180" s="14" t="s">
        <v>164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95</v>
      </c>
      <c r="BK180" s="156">
        <f>ROUND(I180*H180,2)</f>
        <v>0</v>
      </c>
      <c r="BL180" s="14" t="s">
        <v>196</v>
      </c>
      <c r="BM180" s="260" t="s">
        <v>1083</v>
      </c>
    </row>
    <row r="181" s="2" customFormat="1" ht="14.4" customHeight="1">
      <c r="A181" s="37"/>
      <c r="B181" s="38"/>
      <c r="C181" s="261" t="s">
        <v>252</v>
      </c>
      <c r="D181" s="261" t="s">
        <v>171</v>
      </c>
      <c r="E181" s="262" t="s">
        <v>1084</v>
      </c>
      <c r="F181" s="263" t="s">
        <v>1085</v>
      </c>
      <c r="G181" s="264" t="s">
        <v>183</v>
      </c>
      <c r="H181" s="265">
        <v>6</v>
      </c>
      <c r="I181" s="266"/>
      <c r="J181" s="265">
        <f>ROUND(I181*H181,2)</f>
        <v>0</v>
      </c>
      <c r="K181" s="267"/>
      <c r="L181" s="268"/>
      <c r="M181" s="269" t="s">
        <v>1</v>
      </c>
      <c r="N181" s="270" t="s">
        <v>42</v>
      </c>
      <c r="O181" s="96"/>
      <c r="P181" s="258">
        <f>O181*H181</f>
        <v>0</v>
      </c>
      <c r="Q181" s="258">
        <v>0.00011</v>
      </c>
      <c r="R181" s="258">
        <f>Q181*H181</f>
        <v>0.00066</v>
      </c>
      <c r="S181" s="258">
        <v>0</v>
      </c>
      <c r="T181" s="25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60" t="s">
        <v>223</v>
      </c>
      <c r="AT181" s="260" t="s">
        <v>171</v>
      </c>
      <c r="AU181" s="260" t="s">
        <v>95</v>
      </c>
      <c r="AY181" s="14" t="s">
        <v>164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95</v>
      </c>
      <c r="BK181" s="156">
        <f>ROUND(I181*H181,2)</f>
        <v>0</v>
      </c>
      <c r="BL181" s="14" t="s">
        <v>196</v>
      </c>
      <c r="BM181" s="260" t="s">
        <v>1086</v>
      </c>
    </row>
    <row r="182" s="2" customFormat="1" ht="14.4" customHeight="1">
      <c r="A182" s="37"/>
      <c r="B182" s="38"/>
      <c r="C182" s="261" t="s">
        <v>528</v>
      </c>
      <c r="D182" s="261" t="s">
        <v>171</v>
      </c>
      <c r="E182" s="262" t="s">
        <v>1087</v>
      </c>
      <c r="F182" s="263" t="s">
        <v>1088</v>
      </c>
      <c r="G182" s="264" t="s">
        <v>183</v>
      </c>
      <c r="H182" s="265">
        <v>4</v>
      </c>
      <c r="I182" s="266"/>
      <c r="J182" s="265">
        <f>ROUND(I182*H182,2)</f>
        <v>0</v>
      </c>
      <c r="K182" s="267"/>
      <c r="L182" s="268"/>
      <c r="M182" s="269" t="s">
        <v>1</v>
      </c>
      <c r="N182" s="270" t="s">
        <v>42</v>
      </c>
      <c r="O182" s="96"/>
      <c r="P182" s="258">
        <f>O182*H182</f>
        <v>0</v>
      </c>
      <c r="Q182" s="258">
        <v>0.00056999999999999998</v>
      </c>
      <c r="R182" s="258">
        <f>Q182*H182</f>
        <v>0.0022799999999999999</v>
      </c>
      <c r="S182" s="258">
        <v>0</v>
      </c>
      <c r="T182" s="25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60" t="s">
        <v>223</v>
      </c>
      <c r="AT182" s="260" t="s">
        <v>171</v>
      </c>
      <c r="AU182" s="260" t="s">
        <v>95</v>
      </c>
      <c r="AY182" s="14" t="s">
        <v>164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95</v>
      </c>
      <c r="BK182" s="156">
        <f>ROUND(I182*H182,2)</f>
        <v>0</v>
      </c>
      <c r="BL182" s="14" t="s">
        <v>196</v>
      </c>
      <c r="BM182" s="260" t="s">
        <v>1089</v>
      </c>
    </row>
    <row r="183" s="2" customFormat="1" ht="14.4" customHeight="1">
      <c r="A183" s="37"/>
      <c r="B183" s="38"/>
      <c r="C183" s="261" t="s">
        <v>255</v>
      </c>
      <c r="D183" s="261" t="s">
        <v>171</v>
      </c>
      <c r="E183" s="262" t="s">
        <v>1090</v>
      </c>
      <c r="F183" s="263" t="s">
        <v>1091</v>
      </c>
      <c r="G183" s="264" t="s">
        <v>183</v>
      </c>
      <c r="H183" s="265">
        <v>4</v>
      </c>
      <c r="I183" s="266"/>
      <c r="J183" s="265">
        <f>ROUND(I183*H183,2)</f>
        <v>0</v>
      </c>
      <c r="K183" s="267"/>
      <c r="L183" s="268"/>
      <c r="M183" s="269" t="s">
        <v>1</v>
      </c>
      <c r="N183" s="270" t="s">
        <v>42</v>
      </c>
      <c r="O183" s="96"/>
      <c r="P183" s="258">
        <f>O183*H183</f>
        <v>0</v>
      </c>
      <c r="Q183" s="258">
        <v>0.00060999999999999997</v>
      </c>
      <c r="R183" s="258">
        <f>Q183*H183</f>
        <v>0.0024399999999999999</v>
      </c>
      <c r="S183" s="258">
        <v>0</v>
      </c>
      <c r="T183" s="25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60" t="s">
        <v>223</v>
      </c>
      <c r="AT183" s="260" t="s">
        <v>171</v>
      </c>
      <c r="AU183" s="260" t="s">
        <v>95</v>
      </c>
      <c r="AY183" s="14" t="s">
        <v>164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95</v>
      </c>
      <c r="BK183" s="156">
        <f>ROUND(I183*H183,2)</f>
        <v>0</v>
      </c>
      <c r="BL183" s="14" t="s">
        <v>196</v>
      </c>
      <c r="BM183" s="260" t="s">
        <v>1092</v>
      </c>
    </row>
    <row r="184" s="2" customFormat="1" ht="14.4" customHeight="1">
      <c r="A184" s="37"/>
      <c r="B184" s="38"/>
      <c r="C184" s="261" t="s">
        <v>535</v>
      </c>
      <c r="D184" s="261" t="s">
        <v>171</v>
      </c>
      <c r="E184" s="262" t="s">
        <v>1093</v>
      </c>
      <c r="F184" s="263" t="s">
        <v>1094</v>
      </c>
      <c r="G184" s="264" t="s">
        <v>183</v>
      </c>
      <c r="H184" s="265">
        <v>1</v>
      </c>
      <c r="I184" s="266"/>
      <c r="J184" s="265">
        <f>ROUND(I184*H184,2)</f>
        <v>0</v>
      </c>
      <c r="K184" s="267"/>
      <c r="L184" s="268"/>
      <c r="M184" s="269" t="s">
        <v>1</v>
      </c>
      <c r="N184" s="270" t="s">
        <v>42</v>
      </c>
      <c r="O184" s="96"/>
      <c r="P184" s="258">
        <f>O184*H184</f>
        <v>0</v>
      </c>
      <c r="Q184" s="258">
        <v>0.00084000000000000003</v>
      </c>
      <c r="R184" s="258">
        <f>Q184*H184</f>
        <v>0.00084000000000000003</v>
      </c>
      <c r="S184" s="258">
        <v>0</v>
      </c>
      <c r="T184" s="25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60" t="s">
        <v>223</v>
      </c>
      <c r="AT184" s="260" t="s">
        <v>171</v>
      </c>
      <c r="AU184" s="260" t="s">
        <v>95</v>
      </c>
      <c r="AY184" s="14" t="s">
        <v>164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95</v>
      </c>
      <c r="BK184" s="156">
        <f>ROUND(I184*H184,2)</f>
        <v>0</v>
      </c>
      <c r="BL184" s="14" t="s">
        <v>196</v>
      </c>
      <c r="BM184" s="260" t="s">
        <v>1095</v>
      </c>
    </row>
    <row r="185" s="2" customFormat="1" ht="14.4" customHeight="1">
      <c r="A185" s="37"/>
      <c r="B185" s="38"/>
      <c r="C185" s="261" t="s">
        <v>259</v>
      </c>
      <c r="D185" s="261" t="s">
        <v>171</v>
      </c>
      <c r="E185" s="262" t="s">
        <v>1096</v>
      </c>
      <c r="F185" s="263" t="s">
        <v>1097</v>
      </c>
      <c r="G185" s="264" t="s">
        <v>183</v>
      </c>
      <c r="H185" s="265">
        <v>1</v>
      </c>
      <c r="I185" s="266"/>
      <c r="J185" s="265">
        <f>ROUND(I185*H185,2)</f>
        <v>0</v>
      </c>
      <c r="K185" s="267"/>
      <c r="L185" s="268"/>
      <c r="M185" s="269" t="s">
        <v>1</v>
      </c>
      <c r="N185" s="270" t="s">
        <v>42</v>
      </c>
      <c r="O185" s="96"/>
      <c r="P185" s="258">
        <f>O185*H185</f>
        <v>0</v>
      </c>
      <c r="Q185" s="258">
        <v>0.00023000000000000001</v>
      </c>
      <c r="R185" s="258">
        <f>Q185*H185</f>
        <v>0.00023000000000000001</v>
      </c>
      <c r="S185" s="258">
        <v>0</v>
      </c>
      <c r="T185" s="25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60" t="s">
        <v>223</v>
      </c>
      <c r="AT185" s="260" t="s">
        <v>171</v>
      </c>
      <c r="AU185" s="260" t="s">
        <v>95</v>
      </c>
      <c r="AY185" s="14" t="s">
        <v>164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95</v>
      </c>
      <c r="BK185" s="156">
        <f>ROUND(I185*H185,2)</f>
        <v>0</v>
      </c>
      <c r="BL185" s="14" t="s">
        <v>196</v>
      </c>
      <c r="BM185" s="260" t="s">
        <v>1098</v>
      </c>
    </row>
    <row r="186" s="2" customFormat="1" ht="14.4" customHeight="1">
      <c r="A186" s="37"/>
      <c r="B186" s="38"/>
      <c r="C186" s="261" t="s">
        <v>542</v>
      </c>
      <c r="D186" s="261" t="s">
        <v>171</v>
      </c>
      <c r="E186" s="262" t="s">
        <v>1099</v>
      </c>
      <c r="F186" s="263" t="s">
        <v>1100</v>
      </c>
      <c r="G186" s="264" t="s">
        <v>183</v>
      </c>
      <c r="H186" s="265">
        <v>2</v>
      </c>
      <c r="I186" s="266"/>
      <c r="J186" s="265">
        <f>ROUND(I186*H186,2)</f>
        <v>0</v>
      </c>
      <c r="K186" s="267"/>
      <c r="L186" s="268"/>
      <c r="M186" s="269" t="s">
        <v>1</v>
      </c>
      <c r="N186" s="270" t="s">
        <v>42</v>
      </c>
      <c r="O186" s="96"/>
      <c r="P186" s="258">
        <f>O186*H186</f>
        <v>0</v>
      </c>
      <c r="Q186" s="258">
        <v>0.00040999999999999999</v>
      </c>
      <c r="R186" s="258">
        <f>Q186*H186</f>
        <v>0.00081999999999999998</v>
      </c>
      <c r="S186" s="258">
        <v>0</v>
      </c>
      <c r="T186" s="25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60" t="s">
        <v>223</v>
      </c>
      <c r="AT186" s="260" t="s">
        <v>171</v>
      </c>
      <c r="AU186" s="260" t="s">
        <v>95</v>
      </c>
      <c r="AY186" s="14" t="s">
        <v>164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95</v>
      </c>
      <c r="BK186" s="156">
        <f>ROUND(I186*H186,2)</f>
        <v>0</v>
      </c>
      <c r="BL186" s="14" t="s">
        <v>196</v>
      </c>
      <c r="BM186" s="260" t="s">
        <v>1101</v>
      </c>
    </row>
    <row r="187" s="2" customFormat="1" ht="14.4" customHeight="1">
      <c r="A187" s="37"/>
      <c r="B187" s="38"/>
      <c r="C187" s="261" t="s">
        <v>262</v>
      </c>
      <c r="D187" s="261" t="s">
        <v>171</v>
      </c>
      <c r="E187" s="262" t="s">
        <v>1102</v>
      </c>
      <c r="F187" s="263" t="s">
        <v>1103</v>
      </c>
      <c r="G187" s="264" t="s">
        <v>183</v>
      </c>
      <c r="H187" s="265">
        <v>1</v>
      </c>
      <c r="I187" s="266"/>
      <c r="J187" s="265">
        <f>ROUND(I187*H187,2)</f>
        <v>0</v>
      </c>
      <c r="K187" s="267"/>
      <c r="L187" s="268"/>
      <c r="M187" s="269" t="s">
        <v>1</v>
      </c>
      <c r="N187" s="270" t="s">
        <v>42</v>
      </c>
      <c r="O187" s="96"/>
      <c r="P187" s="258">
        <f>O187*H187</f>
        <v>0</v>
      </c>
      <c r="Q187" s="258">
        <v>0.00124</v>
      </c>
      <c r="R187" s="258">
        <f>Q187*H187</f>
        <v>0.00124</v>
      </c>
      <c r="S187" s="258">
        <v>0</v>
      </c>
      <c r="T187" s="25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60" t="s">
        <v>223</v>
      </c>
      <c r="AT187" s="260" t="s">
        <v>171</v>
      </c>
      <c r="AU187" s="260" t="s">
        <v>95</v>
      </c>
      <c r="AY187" s="14" t="s">
        <v>164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95</v>
      </c>
      <c r="BK187" s="156">
        <f>ROUND(I187*H187,2)</f>
        <v>0</v>
      </c>
      <c r="BL187" s="14" t="s">
        <v>196</v>
      </c>
      <c r="BM187" s="260" t="s">
        <v>1104</v>
      </c>
    </row>
    <row r="188" s="2" customFormat="1" ht="14.4" customHeight="1">
      <c r="A188" s="37"/>
      <c r="B188" s="38"/>
      <c r="C188" s="261" t="s">
        <v>548</v>
      </c>
      <c r="D188" s="261" t="s">
        <v>171</v>
      </c>
      <c r="E188" s="262" t="s">
        <v>1105</v>
      </c>
      <c r="F188" s="263" t="s">
        <v>1106</v>
      </c>
      <c r="G188" s="264" t="s">
        <v>183</v>
      </c>
      <c r="H188" s="265">
        <v>1</v>
      </c>
      <c r="I188" s="266"/>
      <c r="J188" s="265">
        <f>ROUND(I188*H188,2)</f>
        <v>0</v>
      </c>
      <c r="K188" s="267"/>
      <c r="L188" s="268"/>
      <c r="M188" s="269" t="s">
        <v>1</v>
      </c>
      <c r="N188" s="270" t="s">
        <v>42</v>
      </c>
      <c r="O188" s="96"/>
      <c r="P188" s="258">
        <f>O188*H188</f>
        <v>0</v>
      </c>
      <c r="Q188" s="258">
        <v>0.00124</v>
      </c>
      <c r="R188" s="258">
        <f>Q188*H188</f>
        <v>0.00124</v>
      </c>
      <c r="S188" s="258">
        <v>0</v>
      </c>
      <c r="T188" s="25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60" t="s">
        <v>223</v>
      </c>
      <c r="AT188" s="260" t="s">
        <v>171</v>
      </c>
      <c r="AU188" s="260" t="s">
        <v>95</v>
      </c>
      <c r="AY188" s="14" t="s">
        <v>164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95</v>
      </c>
      <c r="BK188" s="156">
        <f>ROUND(I188*H188,2)</f>
        <v>0</v>
      </c>
      <c r="BL188" s="14" t="s">
        <v>196</v>
      </c>
      <c r="BM188" s="260" t="s">
        <v>1107</v>
      </c>
    </row>
    <row r="189" s="2" customFormat="1" ht="14.4" customHeight="1">
      <c r="A189" s="37"/>
      <c r="B189" s="38"/>
      <c r="C189" s="261" t="s">
        <v>265</v>
      </c>
      <c r="D189" s="261" t="s">
        <v>171</v>
      </c>
      <c r="E189" s="262" t="s">
        <v>1108</v>
      </c>
      <c r="F189" s="263" t="s">
        <v>1109</v>
      </c>
      <c r="G189" s="264" t="s">
        <v>183</v>
      </c>
      <c r="H189" s="265">
        <v>3</v>
      </c>
      <c r="I189" s="266"/>
      <c r="J189" s="265">
        <f>ROUND(I189*H189,2)</f>
        <v>0</v>
      </c>
      <c r="K189" s="267"/>
      <c r="L189" s="268"/>
      <c r="M189" s="269" t="s">
        <v>1</v>
      </c>
      <c r="N189" s="270" t="s">
        <v>42</v>
      </c>
      <c r="O189" s="96"/>
      <c r="P189" s="258">
        <f>O189*H189</f>
        <v>0</v>
      </c>
      <c r="Q189" s="258">
        <v>0.00197</v>
      </c>
      <c r="R189" s="258">
        <f>Q189*H189</f>
        <v>0.0059100000000000003</v>
      </c>
      <c r="S189" s="258">
        <v>0</v>
      </c>
      <c r="T189" s="25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60" t="s">
        <v>223</v>
      </c>
      <c r="AT189" s="260" t="s">
        <v>171</v>
      </c>
      <c r="AU189" s="260" t="s">
        <v>95</v>
      </c>
      <c r="AY189" s="14" t="s">
        <v>164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95</v>
      </c>
      <c r="BK189" s="156">
        <f>ROUND(I189*H189,2)</f>
        <v>0</v>
      </c>
      <c r="BL189" s="14" t="s">
        <v>196</v>
      </c>
      <c r="BM189" s="260" t="s">
        <v>1110</v>
      </c>
    </row>
    <row r="190" s="2" customFormat="1" ht="22.2" customHeight="1">
      <c r="A190" s="37"/>
      <c r="B190" s="38"/>
      <c r="C190" s="261" t="s">
        <v>555</v>
      </c>
      <c r="D190" s="261" t="s">
        <v>171</v>
      </c>
      <c r="E190" s="262" t="s">
        <v>1111</v>
      </c>
      <c r="F190" s="263" t="s">
        <v>1112</v>
      </c>
      <c r="G190" s="264" t="s">
        <v>183</v>
      </c>
      <c r="H190" s="265">
        <v>1</v>
      </c>
      <c r="I190" s="266"/>
      <c r="J190" s="265">
        <f>ROUND(I190*H190,2)</f>
        <v>0</v>
      </c>
      <c r="K190" s="267"/>
      <c r="L190" s="268"/>
      <c r="M190" s="269" t="s">
        <v>1</v>
      </c>
      <c r="N190" s="270" t="s">
        <v>42</v>
      </c>
      <c r="O190" s="96"/>
      <c r="P190" s="258">
        <f>O190*H190</f>
        <v>0</v>
      </c>
      <c r="Q190" s="258">
        <v>0.00071000000000000002</v>
      </c>
      <c r="R190" s="258">
        <f>Q190*H190</f>
        <v>0.00071000000000000002</v>
      </c>
      <c r="S190" s="258">
        <v>0</v>
      </c>
      <c r="T190" s="25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60" t="s">
        <v>223</v>
      </c>
      <c r="AT190" s="260" t="s">
        <v>171</v>
      </c>
      <c r="AU190" s="260" t="s">
        <v>95</v>
      </c>
      <c r="AY190" s="14" t="s">
        <v>164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95</v>
      </c>
      <c r="BK190" s="156">
        <f>ROUND(I190*H190,2)</f>
        <v>0</v>
      </c>
      <c r="BL190" s="14" t="s">
        <v>196</v>
      </c>
      <c r="BM190" s="260" t="s">
        <v>1113</v>
      </c>
    </row>
    <row r="191" s="2" customFormat="1" ht="14.4" customHeight="1">
      <c r="A191" s="37"/>
      <c r="B191" s="38"/>
      <c r="C191" s="261" t="s">
        <v>268</v>
      </c>
      <c r="D191" s="261" t="s">
        <v>171</v>
      </c>
      <c r="E191" s="262" t="s">
        <v>1114</v>
      </c>
      <c r="F191" s="263" t="s">
        <v>1115</v>
      </c>
      <c r="G191" s="264" t="s">
        <v>258</v>
      </c>
      <c r="H191" s="265">
        <v>10</v>
      </c>
      <c r="I191" s="266"/>
      <c r="J191" s="265">
        <f>ROUND(I191*H191,2)</f>
        <v>0</v>
      </c>
      <c r="K191" s="267"/>
      <c r="L191" s="268"/>
      <c r="M191" s="269" t="s">
        <v>1</v>
      </c>
      <c r="N191" s="270" t="s">
        <v>42</v>
      </c>
      <c r="O191" s="96"/>
      <c r="P191" s="258">
        <f>O191*H191</f>
        <v>0</v>
      </c>
      <c r="Q191" s="258">
        <v>1.0000000000000001E-05</v>
      </c>
      <c r="R191" s="258">
        <f>Q191*H191</f>
        <v>0.00010000000000000001</v>
      </c>
      <c r="S191" s="258">
        <v>0</v>
      </c>
      <c r="T191" s="25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60" t="s">
        <v>223</v>
      </c>
      <c r="AT191" s="260" t="s">
        <v>171</v>
      </c>
      <c r="AU191" s="260" t="s">
        <v>95</v>
      </c>
      <c r="AY191" s="14" t="s">
        <v>164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95</v>
      </c>
      <c r="BK191" s="156">
        <f>ROUND(I191*H191,2)</f>
        <v>0</v>
      </c>
      <c r="BL191" s="14" t="s">
        <v>196</v>
      </c>
      <c r="BM191" s="260" t="s">
        <v>1116</v>
      </c>
    </row>
    <row r="192" s="2" customFormat="1" ht="14.4" customHeight="1">
      <c r="A192" s="37"/>
      <c r="B192" s="38"/>
      <c r="C192" s="261" t="s">
        <v>272</v>
      </c>
      <c r="D192" s="261" t="s">
        <v>171</v>
      </c>
      <c r="E192" s="262" t="s">
        <v>1117</v>
      </c>
      <c r="F192" s="263" t="s">
        <v>1118</v>
      </c>
      <c r="G192" s="264" t="s">
        <v>258</v>
      </c>
      <c r="H192" s="265">
        <v>34</v>
      </c>
      <c r="I192" s="266"/>
      <c r="J192" s="265">
        <f>ROUND(I192*H192,2)</f>
        <v>0</v>
      </c>
      <c r="K192" s="267"/>
      <c r="L192" s="268"/>
      <c r="M192" s="269" t="s">
        <v>1</v>
      </c>
      <c r="N192" s="270" t="s">
        <v>42</v>
      </c>
      <c r="O192" s="96"/>
      <c r="P192" s="258">
        <f>O192*H192</f>
        <v>0</v>
      </c>
      <c r="Q192" s="258">
        <v>0</v>
      </c>
      <c r="R192" s="258">
        <f>Q192*H192</f>
        <v>0</v>
      </c>
      <c r="S192" s="258">
        <v>0</v>
      </c>
      <c r="T192" s="25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60" t="s">
        <v>223</v>
      </c>
      <c r="AT192" s="260" t="s">
        <v>171</v>
      </c>
      <c r="AU192" s="260" t="s">
        <v>95</v>
      </c>
      <c r="AY192" s="14" t="s">
        <v>164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95</v>
      </c>
      <c r="BK192" s="156">
        <f>ROUND(I192*H192,2)</f>
        <v>0</v>
      </c>
      <c r="BL192" s="14" t="s">
        <v>196</v>
      </c>
      <c r="BM192" s="260" t="s">
        <v>1119</v>
      </c>
    </row>
    <row r="193" s="12" customFormat="1" ht="22.8" customHeight="1">
      <c r="A193" s="12"/>
      <c r="B193" s="234"/>
      <c r="C193" s="235"/>
      <c r="D193" s="236" t="s">
        <v>75</v>
      </c>
      <c r="E193" s="247" t="s">
        <v>1120</v>
      </c>
      <c r="F193" s="247" t="s">
        <v>1121</v>
      </c>
      <c r="G193" s="235"/>
      <c r="H193" s="235"/>
      <c r="I193" s="238"/>
      <c r="J193" s="248">
        <f>BK193</f>
        <v>0</v>
      </c>
      <c r="K193" s="235"/>
      <c r="L193" s="239"/>
      <c r="M193" s="240"/>
      <c r="N193" s="241"/>
      <c r="O193" s="241"/>
      <c r="P193" s="242">
        <f>SUM(P194:P197)</f>
        <v>0</v>
      </c>
      <c r="Q193" s="241"/>
      <c r="R193" s="242">
        <f>SUM(R194:R197)</f>
        <v>0.11894</v>
      </c>
      <c r="S193" s="241"/>
      <c r="T193" s="243">
        <f>SUM(T194:T197)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44" t="s">
        <v>95</v>
      </c>
      <c r="AT193" s="245" t="s">
        <v>75</v>
      </c>
      <c r="AU193" s="245" t="s">
        <v>84</v>
      </c>
      <c r="AY193" s="244" t="s">
        <v>164</v>
      </c>
      <c r="BK193" s="246">
        <f>SUM(BK194:BK197)</f>
        <v>0</v>
      </c>
    </row>
    <row r="194" s="2" customFormat="1" ht="22.2" customHeight="1">
      <c r="A194" s="37"/>
      <c r="B194" s="38"/>
      <c r="C194" s="261" t="s">
        <v>206</v>
      </c>
      <c r="D194" s="261" t="s">
        <v>171</v>
      </c>
      <c r="E194" s="262" t="s">
        <v>1122</v>
      </c>
      <c r="F194" s="263" t="s">
        <v>1123</v>
      </c>
      <c r="G194" s="264" t="s">
        <v>183</v>
      </c>
      <c r="H194" s="265">
        <v>25</v>
      </c>
      <c r="I194" s="266"/>
      <c r="J194" s="265">
        <f>ROUND(I194*H194,2)</f>
        <v>0</v>
      </c>
      <c r="K194" s="267"/>
      <c r="L194" s="268"/>
      <c r="M194" s="269" t="s">
        <v>1</v>
      </c>
      <c r="N194" s="270" t="s">
        <v>42</v>
      </c>
      <c r="O194" s="96"/>
      <c r="P194" s="258">
        <f>O194*H194</f>
        <v>0</v>
      </c>
      <c r="Q194" s="258">
        <v>0.0012999999999999999</v>
      </c>
      <c r="R194" s="258">
        <f>Q194*H194</f>
        <v>0.032500000000000001</v>
      </c>
      <c r="S194" s="258">
        <v>0</v>
      </c>
      <c r="T194" s="25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60" t="s">
        <v>223</v>
      </c>
      <c r="AT194" s="260" t="s">
        <v>171</v>
      </c>
      <c r="AU194" s="260" t="s">
        <v>95</v>
      </c>
      <c r="AY194" s="14" t="s">
        <v>164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95</v>
      </c>
      <c r="BK194" s="156">
        <f>ROUND(I194*H194,2)</f>
        <v>0</v>
      </c>
      <c r="BL194" s="14" t="s">
        <v>196</v>
      </c>
      <c r="BM194" s="260" t="s">
        <v>1124</v>
      </c>
    </row>
    <row r="195" s="2" customFormat="1" ht="14.4" customHeight="1">
      <c r="A195" s="37"/>
      <c r="B195" s="38"/>
      <c r="C195" s="261" t="s">
        <v>275</v>
      </c>
      <c r="D195" s="261" t="s">
        <v>171</v>
      </c>
      <c r="E195" s="262" t="s">
        <v>1125</v>
      </c>
      <c r="F195" s="263" t="s">
        <v>1126</v>
      </c>
      <c r="G195" s="264" t="s">
        <v>183</v>
      </c>
      <c r="H195" s="265">
        <v>4</v>
      </c>
      <c r="I195" s="266"/>
      <c r="J195" s="265">
        <f>ROUND(I195*H195,2)</f>
        <v>0</v>
      </c>
      <c r="K195" s="267"/>
      <c r="L195" s="268"/>
      <c r="M195" s="269" t="s">
        <v>1</v>
      </c>
      <c r="N195" s="270" t="s">
        <v>42</v>
      </c>
      <c r="O195" s="96"/>
      <c r="P195" s="258">
        <f>O195*H195</f>
        <v>0</v>
      </c>
      <c r="Q195" s="258">
        <v>0.00060999999999999997</v>
      </c>
      <c r="R195" s="258">
        <f>Q195*H195</f>
        <v>0.0024399999999999999</v>
      </c>
      <c r="S195" s="258">
        <v>0</v>
      </c>
      <c r="T195" s="25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60" t="s">
        <v>223</v>
      </c>
      <c r="AT195" s="260" t="s">
        <v>171</v>
      </c>
      <c r="AU195" s="260" t="s">
        <v>95</v>
      </c>
      <c r="AY195" s="14" t="s">
        <v>164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95</v>
      </c>
      <c r="BK195" s="156">
        <f>ROUND(I195*H195,2)</f>
        <v>0</v>
      </c>
      <c r="BL195" s="14" t="s">
        <v>196</v>
      </c>
      <c r="BM195" s="260" t="s">
        <v>1127</v>
      </c>
    </row>
    <row r="196" s="2" customFormat="1" ht="14.4" customHeight="1">
      <c r="A196" s="37"/>
      <c r="B196" s="38"/>
      <c r="C196" s="261" t="s">
        <v>575</v>
      </c>
      <c r="D196" s="261" t="s">
        <v>171</v>
      </c>
      <c r="E196" s="262" t="s">
        <v>1128</v>
      </c>
      <c r="F196" s="263" t="s">
        <v>1129</v>
      </c>
      <c r="G196" s="264" t="s">
        <v>183</v>
      </c>
      <c r="H196" s="265">
        <v>4</v>
      </c>
      <c r="I196" s="266"/>
      <c r="J196" s="265">
        <f>ROUND(I196*H196,2)</f>
        <v>0</v>
      </c>
      <c r="K196" s="267"/>
      <c r="L196" s="268"/>
      <c r="M196" s="269" t="s">
        <v>1</v>
      </c>
      <c r="N196" s="270" t="s">
        <v>42</v>
      </c>
      <c r="O196" s="96"/>
      <c r="P196" s="258">
        <f>O196*H196</f>
        <v>0</v>
      </c>
      <c r="Q196" s="258">
        <v>0.021000000000000001</v>
      </c>
      <c r="R196" s="258">
        <f>Q196*H196</f>
        <v>0.084000000000000005</v>
      </c>
      <c r="S196" s="258">
        <v>0</v>
      </c>
      <c r="T196" s="25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60" t="s">
        <v>223</v>
      </c>
      <c r="AT196" s="260" t="s">
        <v>171</v>
      </c>
      <c r="AU196" s="260" t="s">
        <v>95</v>
      </c>
      <c r="AY196" s="14" t="s">
        <v>164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95</v>
      </c>
      <c r="BK196" s="156">
        <f>ROUND(I196*H196,2)</f>
        <v>0</v>
      </c>
      <c r="BL196" s="14" t="s">
        <v>196</v>
      </c>
      <c r="BM196" s="260" t="s">
        <v>1130</v>
      </c>
    </row>
    <row r="197" s="2" customFormat="1" ht="14.4" customHeight="1">
      <c r="A197" s="37"/>
      <c r="B197" s="38"/>
      <c r="C197" s="261" t="s">
        <v>278</v>
      </c>
      <c r="D197" s="261" t="s">
        <v>171</v>
      </c>
      <c r="E197" s="262" t="s">
        <v>1131</v>
      </c>
      <c r="F197" s="263" t="s">
        <v>1118</v>
      </c>
      <c r="G197" s="264" t="s">
        <v>258</v>
      </c>
      <c r="H197" s="265">
        <v>5</v>
      </c>
      <c r="I197" s="266"/>
      <c r="J197" s="265">
        <f>ROUND(I197*H197,2)</f>
        <v>0</v>
      </c>
      <c r="K197" s="267"/>
      <c r="L197" s="268"/>
      <c r="M197" s="269" t="s">
        <v>1</v>
      </c>
      <c r="N197" s="270" t="s">
        <v>42</v>
      </c>
      <c r="O197" s="96"/>
      <c r="P197" s="258">
        <f>O197*H197</f>
        <v>0</v>
      </c>
      <c r="Q197" s="258">
        <v>0</v>
      </c>
      <c r="R197" s="258">
        <f>Q197*H197</f>
        <v>0</v>
      </c>
      <c r="S197" s="258">
        <v>0</v>
      </c>
      <c r="T197" s="25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60" t="s">
        <v>223</v>
      </c>
      <c r="AT197" s="260" t="s">
        <v>171</v>
      </c>
      <c r="AU197" s="260" t="s">
        <v>95</v>
      </c>
      <c r="AY197" s="14" t="s">
        <v>164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95</v>
      </c>
      <c r="BK197" s="156">
        <f>ROUND(I197*H197,2)</f>
        <v>0</v>
      </c>
      <c r="BL197" s="14" t="s">
        <v>196</v>
      </c>
      <c r="BM197" s="260" t="s">
        <v>1132</v>
      </c>
    </row>
    <row r="198" s="12" customFormat="1" ht="22.8" customHeight="1">
      <c r="A198" s="12"/>
      <c r="B198" s="234"/>
      <c r="C198" s="235"/>
      <c r="D198" s="236" t="s">
        <v>75</v>
      </c>
      <c r="E198" s="247" t="s">
        <v>1133</v>
      </c>
      <c r="F198" s="247" t="s">
        <v>1134</v>
      </c>
      <c r="G198" s="235"/>
      <c r="H198" s="235"/>
      <c r="I198" s="238"/>
      <c r="J198" s="248">
        <f>BK198</f>
        <v>0</v>
      </c>
      <c r="K198" s="235"/>
      <c r="L198" s="239"/>
      <c r="M198" s="240"/>
      <c r="N198" s="241"/>
      <c r="O198" s="241"/>
      <c r="P198" s="242">
        <f>SUM(P199:P203)</f>
        <v>0</v>
      </c>
      <c r="Q198" s="241"/>
      <c r="R198" s="242">
        <f>SUM(R199:R203)</f>
        <v>0.02053</v>
      </c>
      <c r="S198" s="241"/>
      <c r="T198" s="243">
        <f>SUM(T199:T203)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44" t="s">
        <v>95</v>
      </c>
      <c r="AT198" s="245" t="s">
        <v>75</v>
      </c>
      <c r="AU198" s="245" t="s">
        <v>84</v>
      </c>
      <c r="AY198" s="244" t="s">
        <v>164</v>
      </c>
      <c r="BK198" s="246">
        <f>SUM(BK199:BK203)</f>
        <v>0</v>
      </c>
    </row>
    <row r="199" s="2" customFormat="1" ht="22.2" customHeight="1">
      <c r="A199" s="37"/>
      <c r="B199" s="38"/>
      <c r="C199" s="261" t="s">
        <v>582</v>
      </c>
      <c r="D199" s="261" t="s">
        <v>171</v>
      </c>
      <c r="E199" s="262" t="s">
        <v>1135</v>
      </c>
      <c r="F199" s="263" t="s">
        <v>1136</v>
      </c>
      <c r="G199" s="264" t="s">
        <v>258</v>
      </c>
      <c r="H199" s="265">
        <v>39</v>
      </c>
      <c r="I199" s="266"/>
      <c r="J199" s="265">
        <f>ROUND(I199*H199,2)</f>
        <v>0</v>
      </c>
      <c r="K199" s="267"/>
      <c r="L199" s="268"/>
      <c r="M199" s="269" t="s">
        <v>1</v>
      </c>
      <c r="N199" s="270" t="s">
        <v>42</v>
      </c>
      <c r="O199" s="96"/>
      <c r="P199" s="258">
        <f>O199*H199</f>
        <v>0</v>
      </c>
      <c r="Q199" s="258">
        <v>0</v>
      </c>
      <c r="R199" s="258">
        <f>Q199*H199</f>
        <v>0</v>
      </c>
      <c r="S199" s="258">
        <v>0</v>
      </c>
      <c r="T199" s="25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60" t="s">
        <v>223</v>
      </c>
      <c r="AT199" s="260" t="s">
        <v>171</v>
      </c>
      <c r="AU199" s="260" t="s">
        <v>95</v>
      </c>
      <c r="AY199" s="14" t="s">
        <v>164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95</v>
      </c>
      <c r="BK199" s="156">
        <f>ROUND(I199*H199,2)</f>
        <v>0</v>
      </c>
      <c r="BL199" s="14" t="s">
        <v>196</v>
      </c>
      <c r="BM199" s="260" t="s">
        <v>1137</v>
      </c>
    </row>
    <row r="200" s="2" customFormat="1" ht="14.4" customHeight="1">
      <c r="A200" s="37"/>
      <c r="B200" s="38"/>
      <c r="C200" s="261" t="s">
        <v>282</v>
      </c>
      <c r="D200" s="261" t="s">
        <v>171</v>
      </c>
      <c r="E200" s="262" t="s">
        <v>1138</v>
      </c>
      <c r="F200" s="263" t="s">
        <v>1139</v>
      </c>
      <c r="G200" s="264" t="s">
        <v>1140</v>
      </c>
      <c r="H200" s="265">
        <v>1</v>
      </c>
      <c r="I200" s="266"/>
      <c r="J200" s="265">
        <f>ROUND(I200*H200,2)</f>
        <v>0</v>
      </c>
      <c r="K200" s="267"/>
      <c r="L200" s="268"/>
      <c r="M200" s="269" t="s">
        <v>1</v>
      </c>
      <c r="N200" s="270" t="s">
        <v>42</v>
      </c>
      <c r="O200" s="96"/>
      <c r="P200" s="258">
        <f>O200*H200</f>
        <v>0</v>
      </c>
      <c r="Q200" s="258">
        <v>1.0000000000000001E-05</v>
      </c>
      <c r="R200" s="258">
        <f>Q200*H200</f>
        <v>1.0000000000000001E-05</v>
      </c>
      <c r="S200" s="258">
        <v>0</v>
      </c>
      <c r="T200" s="25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60" t="s">
        <v>223</v>
      </c>
      <c r="AT200" s="260" t="s">
        <v>171</v>
      </c>
      <c r="AU200" s="260" t="s">
        <v>95</v>
      </c>
      <c r="AY200" s="14" t="s">
        <v>164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95</v>
      </c>
      <c r="BK200" s="156">
        <f>ROUND(I200*H200,2)</f>
        <v>0</v>
      </c>
      <c r="BL200" s="14" t="s">
        <v>196</v>
      </c>
      <c r="BM200" s="260" t="s">
        <v>1141</v>
      </c>
    </row>
    <row r="201" s="2" customFormat="1" ht="22.2" customHeight="1">
      <c r="A201" s="37"/>
      <c r="B201" s="38"/>
      <c r="C201" s="261" t="s">
        <v>589</v>
      </c>
      <c r="D201" s="261" t="s">
        <v>171</v>
      </c>
      <c r="E201" s="262" t="s">
        <v>1142</v>
      </c>
      <c r="F201" s="263" t="s">
        <v>1143</v>
      </c>
      <c r="G201" s="264" t="s">
        <v>1140</v>
      </c>
      <c r="H201" s="265">
        <v>10</v>
      </c>
      <c r="I201" s="266"/>
      <c r="J201" s="265">
        <f>ROUND(I201*H201,2)</f>
        <v>0</v>
      </c>
      <c r="K201" s="267"/>
      <c r="L201" s="268"/>
      <c r="M201" s="269" t="s">
        <v>1</v>
      </c>
      <c r="N201" s="270" t="s">
        <v>42</v>
      </c>
      <c r="O201" s="96"/>
      <c r="P201" s="258">
        <f>O201*H201</f>
        <v>0</v>
      </c>
      <c r="Q201" s="258">
        <v>0</v>
      </c>
      <c r="R201" s="258">
        <f>Q201*H201</f>
        <v>0</v>
      </c>
      <c r="S201" s="258">
        <v>0</v>
      </c>
      <c r="T201" s="25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60" t="s">
        <v>223</v>
      </c>
      <c r="AT201" s="260" t="s">
        <v>171</v>
      </c>
      <c r="AU201" s="260" t="s">
        <v>95</v>
      </c>
      <c r="AY201" s="14" t="s">
        <v>164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95</v>
      </c>
      <c r="BK201" s="156">
        <f>ROUND(I201*H201,2)</f>
        <v>0</v>
      </c>
      <c r="BL201" s="14" t="s">
        <v>196</v>
      </c>
      <c r="BM201" s="260" t="s">
        <v>1144</v>
      </c>
    </row>
    <row r="202" s="2" customFormat="1" ht="22.2" customHeight="1">
      <c r="A202" s="37"/>
      <c r="B202" s="38"/>
      <c r="C202" s="261" t="s">
        <v>285</v>
      </c>
      <c r="D202" s="261" t="s">
        <v>171</v>
      </c>
      <c r="E202" s="262" t="s">
        <v>1145</v>
      </c>
      <c r="F202" s="263" t="s">
        <v>1146</v>
      </c>
      <c r="G202" s="264" t="s">
        <v>258</v>
      </c>
      <c r="H202" s="265">
        <v>36</v>
      </c>
      <c r="I202" s="266"/>
      <c r="J202" s="265">
        <f>ROUND(I202*H202,2)</f>
        <v>0</v>
      </c>
      <c r="K202" s="267"/>
      <c r="L202" s="268"/>
      <c r="M202" s="269" t="s">
        <v>1</v>
      </c>
      <c r="N202" s="270" t="s">
        <v>42</v>
      </c>
      <c r="O202" s="96"/>
      <c r="P202" s="258">
        <f>O202*H202</f>
        <v>0</v>
      </c>
      <c r="Q202" s="258">
        <v>0.00038999999999999999</v>
      </c>
      <c r="R202" s="258">
        <f>Q202*H202</f>
        <v>0.01404</v>
      </c>
      <c r="S202" s="258">
        <v>0</v>
      </c>
      <c r="T202" s="25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60" t="s">
        <v>223</v>
      </c>
      <c r="AT202" s="260" t="s">
        <v>171</v>
      </c>
      <c r="AU202" s="260" t="s">
        <v>95</v>
      </c>
      <c r="AY202" s="14" t="s">
        <v>164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95</v>
      </c>
      <c r="BK202" s="156">
        <f>ROUND(I202*H202,2)</f>
        <v>0</v>
      </c>
      <c r="BL202" s="14" t="s">
        <v>196</v>
      </c>
      <c r="BM202" s="260" t="s">
        <v>1147</v>
      </c>
    </row>
    <row r="203" s="2" customFormat="1" ht="22.2" customHeight="1">
      <c r="A203" s="37"/>
      <c r="B203" s="38"/>
      <c r="C203" s="261" t="s">
        <v>289</v>
      </c>
      <c r="D203" s="261" t="s">
        <v>171</v>
      </c>
      <c r="E203" s="262" t="s">
        <v>1148</v>
      </c>
      <c r="F203" s="263" t="s">
        <v>1149</v>
      </c>
      <c r="G203" s="264" t="s">
        <v>258</v>
      </c>
      <c r="H203" s="265">
        <v>36</v>
      </c>
      <c r="I203" s="266"/>
      <c r="J203" s="265">
        <f>ROUND(I203*H203,2)</f>
        <v>0</v>
      </c>
      <c r="K203" s="267"/>
      <c r="L203" s="268"/>
      <c r="M203" s="269" t="s">
        <v>1</v>
      </c>
      <c r="N203" s="270" t="s">
        <v>42</v>
      </c>
      <c r="O203" s="96"/>
      <c r="P203" s="258">
        <f>O203*H203</f>
        <v>0</v>
      </c>
      <c r="Q203" s="258">
        <v>0.00018000000000000001</v>
      </c>
      <c r="R203" s="258">
        <f>Q203*H203</f>
        <v>0.0064800000000000005</v>
      </c>
      <c r="S203" s="258">
        <v>0</v>
      </c>
      <c r="T203" s="25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60" t="s">
        <v>223</v>
      </c>
      <c r="AT203" s="260" t="s">
        <v>171</v>
      </c>
      <c r="AU203" s="260" t="s">
        <v>95</v>
      </c>
      <c r="AY203" s="14" t="s">
        <v>164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4" t="s">
        <v>95</v>
      </c>
      <c r="BK203" s="156">
        <f>ROUND(I203*H203,2)</f>
        <v>0</v>
      </c>
      <c r="BL203" s="14" t="s">
        <v>196</v>
      </c>
      <c r="BM203" s="260" t="s">
        <v>1150</v>
      </c>
    </row>
    <row r="204" s="2" customFormat="1" ht="49.92" customHeight="1">
      <c r="A204" s="37"/>
      <c r="B204" s="38"/>
      <c r="C204" s="39"/>
      <c r="D204" s="39"/>
      <c r="E204" s="237" t="s">
        <v>317</v>
      </c>
      <c r="F204" s="237" t="s">
        <v>318</v>
      </c>
      <c r="G204" s="39"/>
      <c r="H204" s="39"/>
      <c r="I204" s="39"/>
      <c r="J204" s="221">
        <f>BK204</f>
        <v>0</v>
      </c>
      <c r="K204" s="39"/>
      <c r="L204" s="40"/>
      <c r="M204" s="271"/>
      <c r="N204" s="272"/>
      <c r="O204" s="96"/>
      <c r="P204" s="96"/>
      <c r="Q204" s="96"/>
      <c r="R204" s="96"/>
      <c r="S204" s="96"/>
      <c r="T204" s="9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4" t="s">
        <v>75</v>
      </c>
      <c r="AU204" s="14" t="s">
        <v>76</v>
      </c>
      <c r="AY204" s="14" t="s">
        <v>319</v>
      </c>
      <c r="BK204" s="156">
        <f>SUM(BK205:BK209)</f>
        <v>0</v>
      </c>
    </row>
    <row r="205" s="2" customFormat="1" ht="16.32" customHeight="1">
      <c r="A205" s="37"/>
      <c r="B205" s="38"/>
      <c r="C205" s="273" t="s">
        <v>1</v>
      </c>
      <c r="D205" s="273" t="s">
        <v>166</v>
      </c>
      <c r="E205" s="274" t="s">
        <v>1</v>
      </c>
      <c r="F205" s="275" t="s">
        <v>1</v>
      </c>
      <c r="G205" s="276" t="s">
        <v>1</v>
      </c>
      <c r="H205" s="277"/>
      <c r="I205" s="277"/>
      <c r="J205" s="278">
        <f>BK205</f>
        <v>0</v>
      </c>
      <c r="K205" s="255"/>
      <c r="L205" s="40"/>
      <c r="M205" s="279" t="s">
        <v>1</v>
      </c>
      <c r="N205" s="280" t="s">
        <v>42</v>
      </c>
      <c r="O205" s="96"/>
      <c r="P205" s="96"/>
      <c r="Q205" s="96"/>
      <c r="R205" s="96"/>
      <c r="S205" s="96"/>
      <c r="T205" s="9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4" t="s">
        <v>319</v>
      </c>
      <c r="AU205" s="14" t="s">
        <v>84</v>
      </c>
      <c r="AY205" s="14" t="s">
        <v>319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95</v>
      </c>
      <c r="BK205" s="156">
        <f>I205*H205</f>
        <v>0</v>
      </c>
    </row>
    <row r="206" s="2" customFormat="1" ht="16.32" customHeight="1">
      <c r="A206" s="37"/>
      <c r="B206" s="38"/>
      <c r="C206" s="273" t="s">
        <v>1</v>
      </c>
      <c r="D206" s="273" t="s">
        <v>166</v>
      </c>
      <c r="E206" s="274" t="s">
        <v>1</v>
      </c>
      <c r="F206" s="275" t="s">
        <v>1</v>
      </c>
      <c r="G206" s="276" t="s">
        <v>1</v>
      </c>
      <c r="H206" s="277"/>
      <c r="I206" s="277"/>
      <c r="J206" s="278">
        <f>BK206</f>
        <v>0</v>
      </c>
      <c r="K206" s="255"/>
      <c r="L206" s="40"/>
      <c r="M206" s="279" t="s">
        <v>1</v>
      </c>
      <c r="N206" s="280" t="s">
        <v>42</v>
      </c>
      <c r="O206" s="96"/>
      <c r="P206" s="96"/>
      <c r="Q206" s="96"/>
      <c r="R206" s="96"/>
      <c r="S206" s="96"/>
      <c r="T206" s="9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4" t="s">
        <v>319</v>
      </c>
      <c r="AU206" s="14" t="s">
        <v>84</v>
      </c>
      <c r="AY206" s="14" t="s">
        <v>319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4" t="s">
        <v>95</v>
      </c>
      <c r="BK206" s="156">
        <f>I206*H206</f>
        <v>0</v>
      </c>
    </row>
    <row r="207" s="2" customFormat="1" ht="16.32" customHeight="1">
      <c r="A207" s="37"/>
      <c r="B207" s="38"/>
      <c r="C207" s="273" t="s">
        <v>1</v>
      </c>
      <c r="D207" s="273" t="s">
        <v>166</v>
      </c>
      <c r="E207" s="274" t="s">
        <v>1</v>
      </c>
      <c r="F207" s="275" t="s">
        <v>1</v>
      </c>
      <c r="G207" s="276" t="s">
        <v>1</v>
      </c>
      <c r="H207" s="277"/>
      <c r="I207" s="277"/>
      <c r="J207" s="278">
        <f>BK207</f>
        <v>0</v>
      </c>
      <c r="K207" s="255"/>
      <c r="L207" s="40"/>
      <c r="M207" s="279" t="s">
        <v>1</v>
      </c>
      <c r="N207" s="280" t="s">
        <v>42</v>
      </c>
      <c r="O207" s="96"/>
      <c r="P207" s="96"/>
      <c r="Q207" s="96"/>
      <c r="R207" s="96"/>
      <c r="S207" s="96"/>
      <c r="T207" s="9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4" t="s">
        <v>319</v>
      </c>
      <c r="AU207" s="14" t="s">
        <v>84</v>
      </c>
      <c r="AY207" s="14" t="s">
        <v>319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95</v>
      </c>
      <c r="BK207" s="156">
        <f>I207*H207</f>
        <v>0</v>
      </c>
    </row>
    <row r="208" s="2" customFormat="1" ht="16.32" customHeight="1">
      <c r="A208" s="37"/>
      <c r="B208" s="38"/>
      <c r="C208" s="273" t="s">
        <v>1</v>
      </c>
      <c r="D208" s="273" t="s">
        <v>166</v>
      </c>
      <c r="E208" s="274" t="s">
        <v>1</v>
      </c>
      <c r="F208" s="275" t="s">
        <v>1</v>
      </c>
      <c r="G208" s="276" t="s">
        <v>1</v>
      </c>
      <c r="H208" s="277"/>
      <c r="I208" s="277"/>
      <c r="J208" s="278">
        <f>BK208</f>
        <v>0</v>
      </c>
      <c r="K208" s="255"/>
      <c r="L208" s="40"/>
      <c r="M208" s="279" t="s">
        <v>1</v>
      </c>
      <c r="N208" s="280" t="s">
        <v>42</v>
      </c>
      <c r="O208" s="96"/>
      <c r="P208" s="96"/>
      <c r="Q208" s="96"/>
      <c r="R208" s="96"/>
      <c r="S208" s="96"/>
      <c r="T208" s="9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4" t="s">
        <v>319</v>
      </c>
      <c r="AU208" s="14" t="s">
        <v>84</v>
      </c>
      <c r="AY208" s="14" t="s">
        <v>319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95</v>
      </c>
      <c r="BK208" s="156">
        <f>I208*H208</f>
        <v>0</v>
      </c>
    </row>
    <row r="209" s="2" customFormat="1" ht="16.32" customHeight="1">
      <c r="A209" s="37"/>
      <c r="B209" s="38"/>
      <c r="C209" s="273" t="s">
        <v>1</v>
      </c>
      <c r="D209" s="273" t="s">
        <v>166</v>
      </c>
      <c r="E209" s="274" t="s">
        <v>1</v>
      </c>
      <c r="F209" s="275" t="s">
        <v>1</v>
      </c>
      <c r="G209" s="276" t="s">
        <v>1</v>
      </c>
      <c r="H209" s="277"/>
      <c r="I209" s="277"/>
      <c r="J209" s="278">
        <f>BK209</f>
        <v>0</v>
      </c>
      <c r="K209" s="255"/>
      <c r="L209" s="40"/>
      <c r="M209" s="279" t="s">
        <v>1</v>
      </c>
      <c r="N209" s="280" t="s">
        <v>42</v>
      </c>
      <c r="O209" s="281"/>
      <c r="P209" s="281"/>
      <c r="Q209" s="281"/>
      <c r="R209" s="281"/>
      <c r="S209" s="281"/>
      <c r="T209" s="282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4" t="s">
        <v>319</v>
      </c>
      <c r="AU209" s="14" t="s">
        <v>84</v>
      </c>
      <c r="AY209" s="14" t="s">
        <v>319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95</v>
      </c>
      <c r="BK209" s="156">
        <f>I209*H209</f>
        <v>0</v>
      </c>
    </row>
    <row r="210" s="2" customFormat="1" ht="6.96" customHeight="1">
      <c r="A210" s="37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40"/>
      <c r="M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</row>
  </sheetData>
  <sheetProtection sheet="1" autoFilter="0" formatColumns="0" formatRows="0" objects="1" scenarios="1" spinCount="100000" saltValue="vBQWkpSs5zjMBPN3NkfVSILrNWSKbSmzzt9IKqYxBHeBe0mbuh4kiribAv8x7KCjogw66tfmPJQvZMevFJetrA==" hashValue="j83MoHv+sMJE/FymutMuQSJg2yQ0T7MfsKD/PO7wh5jU+HVBmVF1CT5WRu9yXIfi5LH97rNg7AQloLG6zvl1lw==" algorithmName="SHA-512" password="CC35"/>
  <autoFilter ref="C127:K20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dataValidations count="2">
    <dataValidation type="list" allowBlank="1" showInputMessage="1" showErrorMessage="1" error="Povolené sú hodnoty K, M." sqref="D205:D210">
      <formula1>"K, M"</formula1>
    </dataValidation>
    <dataValidation type="list" allowBlank="1" showInputMessage="1" showErrorMessage="1" error="Povolené sú hodnoty základná, znížená, nulová." sqref="N205:N21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102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1" customFormat="1" ht="12" customHeight="1">
      <c r="B8" s="17"/>
      <c r="D8" s="168" t="s">
        <v>137</v>
      </c>
      <c r="L8" s="17"/>
    </row>
    <row r="9" s="2" customFormat="1" ht="14.4" customHeight="1">
      <c r="A9" s="37"/>
      <c r="B9" s="40"/>
      <c r="C9" s="37"/>
      <c r="D9" s="37"/>
      <c r="E9" s="169" t="s">
        <v>366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68" t="s">
        <v>367</v>
      </c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5.6" customHeight="1">
      <c r="A11" s="37"/>
      <c r="B11" s="40"/>
      <c r="C11" s="37"/>
      <c r="D11" s="37"/>
      <c r="E11" s="170" t="s">
        <v>1151</v>
      </c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0"/>
      <c r="C12" s="37"/>
      <c r="D12" s="37"/>
      <c r="E12" s="37"/>
      <c r="F12" s="37"/>
      <c r="G12" s="37"/>
      <c r="H12" s="37"/>
      <c r="I12" s="37"/>
      <c r="J12" s="37"/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0"/>
      <c r="C13" s="37"/>
      <c r="D13" s="168" t="s">
        <v>16</v>
      </c>
      <c r="E13" s="37"/>
      <c r="F13" s="146" t="s">
        <v>1</v>
      </c>
      <c r="G13" s="37"/>
      <c r="H13" s="37"/>
      <c r="I13" s="168" t="s">
        <v>17</v>
      </c>
      <c r="J13" s="146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18</v>
      </c>
      <c r="E14" s="37"/>
      <c r="F14" s="146" t="s">
        <v>32</v>
      </c>
      <c r="G14" s="37"/>
      <c r="H14" s="37"/>
      <c r="I14" s="168" t="s">
        <v>20</v>
      </c>
      <c r="J14" s="171" t="str">
        <f>'Rekapitulácia stavby'!AN8</f>
        <v>14. 8. 2022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0"/>
      <c r="C15" s="37"/>
      <c r="D15" s="37"/>
      <c r="E15" s="37"/>
      <c r="F15" s="37"/>
      <c r="G15" s="37"/>
      <c r="H15" s="37"/>
      <c r="I15" s="37"/>
      <c r="J15" s="37"/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0"/>
      <c r="C16" s="37"/>
      <c r="D16" s="168" t="s">
        <v>22</v>
      </c>
      <c r="E16" s="37"/>
      <c r="F16" s="37"/>
      <c r="G16" s="37"/>
      <c r="H16" s="37"/>
      <c r="I16" s="168" t="s">
        <v>23</v>
      </c>
      <c r="J16" s="146" t="str">
        <f>IF('Rekapitulácia stavby'!AN10="","",'Rekapitulácia stavby'!AN10)</f>
        <v/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0"/>
      <c r="C17" s="37"/>
      <c r="D17" s="37"/>
      <c r="E17" s="146" t="str">
        <f>IF('Rekapitulácia stavby'!E11="","",'Rekapitulácia stavby'!E11)</f>
        <v>Obec Hviezdoslavov, č.8, 930 41 Hviezdoslavov</v>
      </c>
      <c r="F17" s="37"/>
      <c r="G17" s="37"/>
      <c r="H17" s="37"/>
      <c r="I17" s="168" t="s">
        <v>25</v>
      </c>
      <c r="J17" s="146" t="str">
        <f>IF('Rekapitulácia stavby'!AN11="","",'Rekapitulácia stavby'!AN11)</f>
        <v/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0"/>
      <c r="C18" s="37"/>
      <c r="D18" s="37"/>
      <c r="E18" s="37"/>
      <c r="F18" s="37"/>
      <c r="G18" s="37"/>
      <c r="H18" s="37"/>
      <c r="I18" s="37"/>
      <c r="J18" s="37"/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0"/>
      <c r="C19" s="37"/>
      <c r="D19" s="168" t="s">
        <v>26</v>
      </c>
      <c r="E19" s="37"/>
      <c r="F19" s="37"/>
      <c r="G19" s="37"/>
      <c r="H19" s="37"/>
      <c r="I19" s="168" t="s">
        <v>23</v>
      </c>
      <c r="J19" s="30" t="str">
        <f>'Rekapitulácia stavby'!AN13</f>
        <v>Vyplň údaj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0"/>
      <c r="C20" s="37"/>
      <c r="D20" s="37"/>
      <c r="E20" s="30" t="str">
        <f>'Rekapitulácia stavby'!E14</f>
        <v>Vyplň údaj</v>
      </c>
      <c r="F20" s="146"/>
      <c r="G20" s="146"/>
      <c r="H20" s="146"/>
      <c r="I20" s="168" t="s">
        <v>25</v>
      </c>
      <c r="J20" s="30" t="str">
        <f>'Rekapitulácia stavby'!AN14</f>
        <v>Vyplň údaj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0"/>
      <c r="C21" s="37"/>
      <c r="D21" s="37"/>
      <c r="E21" s="37"/>
      <c r="F21" s="37"/>
      <c r="G21" s="37"/>
      <c r="H21" s="37"/>
      <c r="I21" s="37"/>
      <c r="J21" s="37"/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0"/>
      <c r="C22" s="37"/>
      <c r="D22" s="168" t="s">
        <v>28</v>
      </c>
      <c r="E22" s="37"/>
      <c r="F22" s="37"/>
      <c r="G22" s="37"/>
      <c r="H22" s="37"/>
      <c r="I22" s="168" t="s">
        <v>23</v>
      </c>
      <c r="J22" s="146" t="str">
        <f>IF('Rekapitulácia stavby'!AN16="","",'Rekapitulácia stavby'!AN16)</f>
        <v/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0"/>
      <c r="C23" s="37"/>
      <c r="D23" s="37"/>
      <c r="E23" s="146" t="str">
        <f>IF('Rekapitulácia stavby'!E17="","",'Rekapitulácia stavby'!E17)</f>
        <v>Ing.L. Chatrnúch - VISIA, Sládkovičova 2052/50, SA</v>
      </c>
      <c r="F23" s="37"/>
      <c r="G23" s="37"/>
      <c r="H23" s="37"/>
      <c r="I23" s="168" t="s">
        <v>25</v>
      </c>
      <c r="J23" s="146" t="str">
        <f>IF('Rekapitulácia stavby'!AN17="","",'Rekapitulácia stavby'!AN17)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0"/>
      <c r="C24" s="37"/>
      <c r="D24" s="37"/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0"/>
      <c r="C25" s="37"/>
      <c r="D25" s="168" t="s">
        <v>31</v>
      </c>
      <c r="E25" s="37"/>
      <c r="F25" s="37"/>
      <c r="G25" s="37"/>
      <c r="H25" s="37"/>
      <c r="I25" s="168" t="s">
        <v>23</v>
      </c>
      <c r="J25" s="146" t="str">
        <f>IF('Rekapitulácia stavby'!AN19="","",'Rekapitulácia stavby'!AN19)</f>
        <v/>
      </c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0"/>
      <c r="C26" s="37"/>
      <c r="D26" s="37"/>
      <c r="E26" s="146" t="str">
        <f>IF('Rekapitulácia stavby'!E20="","",'Rekapitulácia stavby'!E20)</f>
        <v xml:space="preserve"> </v>
      </c>
      <c r="F26" s="37"/>
      <c r="G26" s="37"/>
      <c r="H26" s="37"/>
      <c r="I26" s="168" t="s">
        <v>25</v>
      </c>
      <c r="J26" s="146" t="str">
        <f>IF('Rekapitulácia stavby'!AN20="","",'Rekapitulácia stavby'!AN20)</f>
        <v/>
      </c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37"/>
      <c r="E27" s="37"/>
      <c r="F27" s="37"/>
      <c r="G27" s="37"/>
      <c r="H27" s="37"/>
      <c r="I27" s="37"/>
      <c r="J27" s="37"/>
      <c r="K27" s="37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0"/>
      <c r="C28" s="37"/>
      <c r="D28" s="168" t="s">
        <v>33</v>
      </c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4.4" customHeight="1">
      <c r="A29" s="172"/>
      <c r="B29" s="173"/>
      <c r="C29" s="172"/>
      <c r="D29" s="172"/>
      <c r="E29" s="174" t="s">
        <v>1</v>
      </c>
      <c r="F29" s="174"/>
      <c r="G29" s="174"/>
      <c r="H29" s="174"/>
      <c r="I29" s="172"/>
      <c r="J29" s="172"/>
      <c r="K29" s="172"/>
      <c r="L29" s="175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</row>
    <row r="30" s="2" customFormat="1" ht="6.96" customHeight="1">
      <c r="A30" s="37"/>
      <c r="B30" s="40"/>
      <c r="C30" s="37"/>
      <c r="D30" s="37"/>
      <c r="E30" s="37"/>
      <c r="F30" s="37"/>
      <c r="G30" s="37"/>
      <c r="H30" s="37"/>
      <c r="I30" s="37"/>
      <c r="J30" s="37"/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7" t="s">
        <v>36</v>
      </c>
      <c r="E32" s="37"/>
      <c r="F32" s="37"/>
      <c r="G32" s="37"/>
      <c r="H32" s="37"/>
      <c r="I32" s="37"/>
      <c r="J32" s="178">
        <f>ROUND(J121,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76"/>
      <c r="E33" s="176"/>
      <c r="F33" s="176"/>
      <c r="G33" s="176"/>
      <c r="H33" s="176"/>
      <c r="I33" s="176"/>
      <c r="J33" s="176"/>
      <c r="K33" s="176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79" t="s">
        <v>38</v>
      </c>
      <c r="G34" s="37"/>
      <c r="H34" s="37"/>
      <c r="I34" s="179" t="s">
        <v>37</v>
      </c>
      <c r="J34" s="179" t="s">
        <v>39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80" t="s">
        <v>40</v>
      </c>
      <c r="E35" s="181" t="s">
        <v>41</v>
      </c>
      <c r="F35" s="182">
        <f>ROUND((ROUND((SUM(BE121:BE147)),  2) + SUM(BE149:BE153)), 2)</f>
        <v>0</v>
      </c>
      <c r="G35" s="183"/>
      <c r="H35" s="183"/>
      <c r="I35" s="184">
        <v>0.20000000000000001</v>
      </c>
      <c r="J35" s="182">
        <f>ROUND((ROUND(((SUM(BE121:BE147))*I35),  2) + (SUM(BE149:BE153)*I35)),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81" t="s">
        <v>42</v>
      </c>
      <c r="F36" s="182">
        <f>ROUND((ROUND((SUM(BF121:BF147)),  2) + SUM(BF149:BF153)), 2)</f>
        <v>0</v>
      </c>
      <c r="G36" s="183"/>
      <c r="H36" s="183"/>
      <c r="I36" s="184">
        <v>0.20000000000000001</v>
      </c>
      <c r="J36" s="182">
        <f>ROUND((ROUND(((SUM(BF121:BF147))*I36),  2) + (SUM(BF149:BF153)*I36)),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8" t="s">
        <v>43</v>
      </c>
      <c r="F37" s="185">
        <f>ROUND((ROUND((SUM(BG121:BG147)),  2) + SUM(BG149:BG153)), 2)</f>
        <v>0</v>
      </c>
      <c r="G37" s="37"/>
      <c r="H37" s="37"/>
      <c r="I37" s="186">
        <v>0.20000000000000001</v>
      </c>
      <c r="J37" s="185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8" t="s">
        <v>44</v>
      </c>
      <c r="F38" s="185">
        <f>ROUND((ROUND((SUM(BH121:BH147)),  2) + SUM(BH149:BH153)), 2)</f>
        <v>0</v>
      </c>
      <c r="G38" s="37"/>
      <c r="H38" s="37"/>
      <c r="I38" s="186">
        <v>0.20000000000000001</v>
      </c>
      <c r="J38" s="185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81" t="s">
        <v>45</v>
      </c>
      <c r="F39" s="182">
        <f>ROUND((ROUND((SUM(BI121:BI147)),  2) + SUM(BI149:BI153)), 2)</f>
        <v>0</v>
      </c>
      <c r="G39" s="183"/>
      <c r="H39" s="183"/>
      <c r="I39" s="184">
        <v>0</v>
      </c>
      <c r="J39" s="182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7"/>
      <c r="D41" s="188" t="s">
        <v>46</v>
      </c>
      <c r="E41" s="189"/>
      <c r="F41" s="189"/>
      <c r="G41" s="190" t="s">
        <v>47</v>
      </c>
      <c r="H41" s="191" t="s">
        <v>48</v>
      </c>
      <c r="I41" s="189"/>
      <c r="J41" s="192">
        <f>SUM(J32:J39)</f>
        <v>0</v>
      </c>
      <c r="K41" s="193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18"/>
      <c r="C86" s="29" t="s">
        <v>137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4.4" customHeight="1">
      <c r="A87" s="37"/>
      <c r="B87" s="38"/>
      <c r="C87" s="39"/>
      <c r="D87" s="39"/>
      <c r="E87" s="205" t="s">
        <v>366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29" t="s">
        <v>367</v>
      </c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6" customHeight="1">
      <c r="A89" s="37"/>
      <c r="B89" s="38"/>
      <c r="C89" s="39"/>
      <c r="D89" s="39"/>
      <c r="E89" s="81" t="str">
        <f>E11</f>
        <v>C - Elektroinštalácia</v>
      </c>
      <c r="F89" s="39"/>
      <c r="G89" s="39"/>
      <c r="H89" s="39"/>
      <c r="I89" s="39"/>
      <c r="J89" s="39"/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29" t="s">
        <v>18</v>
      </c>
      <c r="D91" s="39"/>
      <c r="E91" s="39"/>
      <c r="F91" s="24" t="str">
        <f>F14</f>
        <v xml:space="preserve"> </v>
      </c>
      <c r="G91" s="39"/>
      <c r="H91" s="39"/>
      <c r="I91" s="29" t="s">
        <v>20</v>
      </c>
      <c r="J91" s="84" t="str">
        <f>IF(J14="","",J14)</f>
        <v>14. 8. 2022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40.8" customHeight="1">
      <c r="A93" s="37"/>
      <c r="B93" s="38"/>
      <c r="C93" s="29" t="s">
        <v>22</v>
      </c>
      <c r="D93" s="39"/>
      <c r="E93" s="39"/>
      <c r="F93" s="24" t="str">
        <f>E17</f>
        <v>Obec Hviezdoslavov, č.8, 930 41 Hviezdoslavov</v>
      </c>
      <c r="G93" s="39"/>
      <c r="H93" s="39"/>
      <c r="I93" s="29" t="s">
        <v>28</v>
      </c>
      <c r="J93" s="33" t="str">
        <f>E23</f>
        <v>Ing.L. Chatrnúch - VISIA, Sládkovičova 2052/50, SA</v>
      </c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6" customHeight="1">
      <c r="A94" s="37"/>
      <c r="B94" s="38"/>
      <c r="C94" s="29" t="s">
        <v>26</v>
      </c>
      <c r="D94" s="39"/>
      <c r="E94" s="39"/>
      <c r="F94" s="24" t="str">
        <f>IF(E20="","",E20)</f>
        <v>Vyplň údaj</v>
      </c>
      <c r="G94" s="39"/>
      <c r="H94" s="39"/>
      <c r="I94" s="29" t="s">
        <v>31</v>
      </c>
      <c r="J94" s="33" t="str">
        <f>E26</f>
        <v xml:space="preserve"> 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206" t="s">
        <v>140</v>
      </c>
      <c r="D96" s="162"/>
      <c r="E96" s="162"/>
      <c r="F96" s="162"/>
      <c r="G96" s="162"/>
      <c r="H96" s="162"/>
      <c r="I96" s="162"/>
      <c r="J96" s="207" t="s">
        <v>141</v>
      </c>
      <c r="K96" s="162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8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208" t="s">
        <v>142</v>
      </c>
      <c r="D98" s="39"/>
      <c r="E98" s="39"/>
      <c r="F98" s="39"/>
      <c r="G98" s="39"/>
      <c r="H98" s="39"/>
      <c r="I98" s="39"/>
      <c r="J98" s="115">
        <f>J121</f>
        <v>0</v>
      </c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4" t="s">
        <v>143</v>
      </c>
    </row>
    <row r="99" s="9" customFormat="1" ht="21.84" customHeight="1">
      <c r="A99" s="9"/>
      <c r="B99" s="209"/>
      <c r="C99" s="210"/>
      <c r="D99" s="220" t="s">
        <v>149</v>
      </c>
      <c r="E99" s="210"/>
      <c r="F99" s="210"/>
      <c r="G99" s="210"/>
      <c r="H99" s="210"/>
      <c r="I99" s="210"/>
      <c r="J99" s="221">
        <f>J148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0" t="s">
        <v>150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14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4.4" customHeight="1">
      <c r="A109" s="37"/>
      <c r="B109" s="38"/>
      <c r="C109" s="39"/>
      <c r="D109" s="39"/>
      <c r="E109" s="205" t="str">
        <f>E7</f>
        <v>Zberný dvor Hviezdoslavov</v>
      </c>
      <c r="F109" s="29"/>
      <c r="G109" s="29"/>
      <c r="H109" s="2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1" customFormat="1" ht="12" customHeight="1">
      <c r="B110" s="18"/>
      <c r="C110" s="29" t="s">
        <v>137</v>
      </c>
      <c r="D110" s="19"/>
      <c r="E110" s="19"/>
      <c r="F110" s="19"/>
      <c r="G110" s="19"/>
      <c r="H110" s="19"/>
      <c r="I110" s="19"/>
      <c r="J110" s="19"/>
      <c r="K110" s="19"/>
      <c r="L110" s="17"/>
    </row>
    <row r="111" s="2" customFormat="1" ht="14.4" customHeight="1">
      <c r="A111" s="37"/>
      <c r="B111" s="38"/>
      <c r="C111" s="39"/>
      <c r="D111" s="39"/>
      <c r="E111" s="205" t="s">
        <v>366</v>
      </c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29" t="s">
        <v>367</v>
      </c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6" customHeight="1">
      <c r="A113" s="37"/>
      <c r="B113" s="38"/>
      <c r="C113" s="39"/>
      <c r="D113" s="39"/>
      <c r="E113" s="81" t="str">
        <f>E11</f>
        <v>C - Elektroinštalácia</v>
      </c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29" t="s">
        <v>18</v>
      </c>
      <c r="D115" s="39"/>
      <c r="E115" s="39"/>
      <c r="F115" s="24" t="str">
        <f>F14</f>
        <v xml:space="preserve"> </v>
      </c>
      <c r="G115" s="39"/>
      <c r="H115" s="39"/>
      <c r="I115" s="29" t="s">
        <v>20</v>
      </c>
      <c r="J115" s="84" t="str">
        <f>IF(J14="","",J14)</f>
        <v>14. 8. 2022</v>
      </c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40.8" customHeight="1">
      <c r="A117" s="37"/>
      <c r="B117" s="38"/>
      <c r="C117" s="29" t="s">
        <v>22</v>
      </c>
      <c r="D117" s="39"/>
      <c r="E117" s="39"/>
      <c r="F117" s="24" t="str">
        <f>E17</f>
        <v>Obec Hviezdoslavov, č.8, 930 41 Hviezdoslavov</v>
      </c>
      <c r="G117" s="39"/>
      <c r="H117" s="39"/>
      <c r="I117" s="29" t="s">
        <v>28</v>
      </c>
      <c r="J117" s="33" t="str">
        <f>E23</f>
        <v>Ing.L. Chatrnúch - VISIA, Sládkovičova 2052/50, SA</v>
      </c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6" customHeight="1">
      <c r="A118" s="37"/>
      <c r="B118" s="38"/>
      <c r="C118" s="29" t="s">
        <v>26</v>
      </c>
      <c r="D118" s="39"/>
      <c r="E118" s="39"/>
      <c r="F118" s="24" t="str">
        <f>IF(E20="","",E20)</f>
        <v>Vyplň údaj</v>
      </c>
      <c r="G118" s="39"/>
      <c r="H118" s="39"/>
      <c r="I118" s="29" t="s">
        <v>31</v>
      </c>
      <c r="J118" s="33" t="str">
        <f>E26</f>
        <v xml:space="preserve"> 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222"/>
      <c r="B120" s="223"/>
      <c r="C120" s="224" t="s">
        <v>151</v>
      </c>
      <c r="D120" s="225" t="s">
        <v>61</v>
      </c>
      <c r="E120" s="225" t="s">
        <v>57</v>
      </c>
      <c r="F120" s="225" t="s">
        <v>58</v>
      </c>
      <c r="G120" s="225" t="s">
        <v>152</v>
      </c>
      <c r="H120" s="225" t="s">
        <v>153</v>
      </c>
      <c r="I120" s="225" t="s">
        <v>154</v>
      </c>
      <c r="J120" s="226" t="s">
        <v>141</v>
      </c>
      <c r="K120" s="227" t="s">
        <v>155</v>
      </c>
      <c r="L120" s="228"/>
      <c r="M120" s="105" t="s">
        <v>1</v>
      </c>
      <c r="N120" s="106" t="s">
        <v>40</v>
      </c>
      <c r="O120" s="106" t="s">
        <v>156</v>
      </c>
      <c r="P120" s="106" t="s">
        <v>157</v>
      </c>
      <c r="Q120" s="106" t="s">
        <v>158</v>
      </c>
      <c r="R120" s="106" t="s">
        <v>159</v>
      </c>
      <c r="S120" s="106" t="s">
        <v>160</v>
      </c>
      <c r="T120" s="107" t="s">
        <v>161</v>
      </c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</row>
    <row r="121" s="2" customFormat="1" ht="22.8" customHeight="1">
      <c r="A121" s="37"/>
      <c r="B121" s="38"/>
      <c r="C121" s="112" t="s">
        <v>142</v>
      </c>
      <c r="D121" s="39"/>
      <c r="E121" s="39"/>
      <c r="F121" s="39"/>
      <c r="G121" s="39"/>
      <c r="H121" s="39"/>
      <c r="I121" s="39"/>
      <c r="J121" s="229">
        <f>BK121</f>
        <v>0</v>
      </c>
      <c r="K121" s="39"/>
      <c r="L121" s="40"/>
      <c r="M121" s="108"/>
      <c r="N121" s="230"/>
      <c r="O121" s="109"/>
      <c r="P121" s="231">
        <f>P122+SUM(P123:P148)</f>
        <v>0</v>
      </c>
      <c r="Q121" s="109"/>
      <c r="R121" s="231">
        <f>R122+SUM(R123:R148)</f>
        <v>0</v>
      </c>
      <c r="S121" s="109"/>
      <c r="T121" s="232">
        <f>T122+SUM(T123:T148)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4" t="s">
        <v>75</v>
      </c>
      <c r="AU121" s="14" t="s">
        <v>143</v>
      </c>
      <c r="BK121" s="233">
        <f>BK122+SUM(BK123:BK148)</f>
        <v>0</v>
      </c>
    </row>
    <row r="122" s="2" customFormat="1" ht="14.4" customHeight="1">
      <c r="A122" s="37"/>
      <c r="B122" s="38"/>
      <c r="C122" s="261" t="s">
        <v>84</v>
      </c>
      <c r="D122" s="261" t="s">
        <v>171</v>
      </c>
      <c r="E122" s="262" t="s">
        <v>1152</v>
      </c>
      <c r="F122" s="263" t="s">
        <v>1153</v>
      </c>
      <c r="G122" s="264" t="s">
        <v>1154</v>
      </c>
      <c r="H122" s="265">
        <v>240</v>
      </c>
      <c r="I122" s="266"/>
      <c r="J122" s="265">
        <f>ROUND(I122*H122,2)</f>
        <v>0</v>
      </c>
      <c r="K122" s="267"/>
      <c r="L122" s="268"/>
      <c r="M122" s="269" t="s">
        <v>1</v>
      </c>
      <c r="N122" s="270" t="s">
        <v>42</v>
      </c>
      <c r="O122" s="96"/>
      <c r="P122" s="258">
        <f>O122*H122</f>
        <v>0</v>
      </c>
      <c r="Q122" s="258">
        <v>0</v>
      </c>
      <c r="R122" s="258">
        <f>Q122*H122</f>
        <v>0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175</v>
      </c>
      <c r="AT122" s="260" t="s">
        <v>171</v>
      </c>
      <c r="AU122" s="260" t="s">
        <v>76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170</v>
      </c>
      <c r="BM122" s="260" t="s">
        <v>95</v>
      </c>
    </row>
    <row r="123" s="2" customFormat="1" ht="14.4" customHeight="1">
      <c r="A123" s="37"/>
      <c r="B123" s="38"/>
      <c r="C123" s="261" t="s">
        <v>95</v>
      </c>
      <c r="D123" s="261" t="s">
        <v>171</v>
      </c>
      <c r="E123" s="262" t="s">
        <v>1155</v>
      </c>
      <c r="F123" s="263" t="s">
        <v>1156</v>
      </c>
      <c r="G123" s="264" t="s">
        <v>1154</v>
      </c>
      <c r="H123" s="265">
        <v>50</v>
      </c>
      <c r="I123" s="266"/>
      <c r="J123" s="265">
        <f>ROUND(I123*H123,2)</f>
        <v>0</v>
      </c>
      <c r="K123" s="267"/>
      <c r="L123" s="268"/>
      <c r="M123" s="269" t="s">
        <v>1</v>
      </c>
      <c r="N123" s="270" t="s">
        <v>42</v>
      </c>
      <c r="O123" s="96"/>
      <c r="P123" s="258">
        <f>O123*H123</f>
        <v>0</v>
      </c>
      <c r="Q123" s="258">
        <v>0</v>
      </c>
      <c r="R123" s="258">
        <f>Q123*H123</f>
        <v>0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175</v>
      </c>
      <c r="AT123" s="260" t="s">
        <v>171</v>
      </c>
      <c r="AU123" s="260" t="s">
        <v>76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170</v>
      </c>
      <c r="BM123" s="260" t="s">
        <v>170</v>
      </c>
    </row>
    <row r="124" s="2" customFormat="1" ht="14.4" customHeight="1">
      <c r="A124" s="37"/>
      <c r="B124" s="38"/>
      <c r="C124" s="261" t="s">
        <v>176</v>
      </c>
      <c r="D124" s="261" t="s">
        <v>171</v>
      </c>
      <c r="E124" s="262" t="s">
        <v>1157</v>
      </c>
      <c r="F124" s="263" t="s">
        <v>1158</v>
      </c>
      <c r="G124" s="264" t="s">
        <v>1154</v>
      </c>
      <c r="H124" s="265">
        <v>38</v>
      </c>
      <c r="I124" s="266"/>
      <c r="J124" s="265">
        <f>ROUND(I124*H124,2)</f>
        <v>0</v>
      </c>
      <c r="K124" s="267"/>
      <c r="L124" s="268"/>
      <c r="M124" s="269" t="s">
        <v>1</v>
      </c>
      <c r="N124" s="270" t="s">
        <v>42</v>
      </c>
      <c r="O124" s="96"/>
      <c r="P124" s="258">
        <f>O124*H124</f>
        <v>0</v>
      </c>
      <c r="Q124" s="258">
        <v>0</v>
      </c>
      <c r="R124" s="258">
        <f>Q124*H124</f>
        <v>0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175</v>
      </c>
      <c r="AT124" s="260" t="s">
        <v>171</v>
      </c>
      <c r="AU124" s="260" t="s">
        <v>76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170</v>
      </c>
      <c r="BM124" s="260" t="s">
        <v>180</v>
      </c>
    </row>
    <row r="125" s="2" customFormat="1" ht="14.4" customHeight="1">
      <c r="A125" s="37"/>
      <c r="B125" s="38"/>
      <c r="C125" s="261" t="s">
        <v>170</v>
      </c>
      <c r="D125" s="261" t="s">
        <v>171</v>
      </c>
      <c r="E125" s="262" t="s">
        <v>1159</v>
      </c>
      <c r="F125" s="263" t="s">
        <v>1160</v>
      </c>
      <c r="G125" s="264" t="s">
        <v>1154</v>
      </c>
      <c r="H125" s="265">
        <v>110</v>
      </c>
      <c r="I125" s="266"/>
      <c r="J125" s="265">
        <f>ROUND(I125*H125,2)</f>
        <v>0</v>
      </c>
      <c r="K125" s="267"/>
      <c r="L125" s="268"/>
      <c r="M125" s="269" t="s">
        <v>1</v>
      </c>
      <c r="N125" s="270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175</v>
      </c>
      <c r="AT125" s="260" t="s">
        <v>171</v>
      </c>
      <c r="AU125" s="260" t="s">
        <v>76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175</v>
      </c>
    </row>
    <row r="126" s="2" customFormat="1" ht="14.4" customHeight="1">
      <c r="A126" s="37"/>
      <c r="B126" s="38"/>
      <c r="C126" s="261" t="s">
        <v>184</v>
      </c>
      <c r="D126" s="261" t="s">
        <v>171</v>
      </c>
      <c r="E126" s="262" t="s">
        <v>1161</v>
      </c>
      <c r="F126" s="263" t="s">
        <v>1162</v>
      </c>
      <c r="G126" s="264" t="s">
        <v>183</v>
      </c>
      <c r="H126" s="265">
        <v>2</v>
      </c>
      <c r="I126" s="266"/>
      <c r="J126" s="265">
        <f>ROUND(I126*H126,2)</f>
        <v>0</v>
      </c>
      <c r="K126" s="267"/>
      <c r="L126" s="268"/>
      <c r="M126" s="269" t="s">
        <v>1</v>
      </c>
      <c r="N126" s="270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175</v>
      </c>
      <c r="AT126" s="260" t="s">
        <v>171</v>
      </c>
      <c r="AU126" s="260" t="s">
        <v>76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121</v>
      </c>
    </row>
    <row r="127" s="2" customFormat="1" ht="14.4" customHeight="1">
      <c r="A127" s="37"/>
      <c r="B127" s="38"/>
      <c r="C127" s="261" t="s">
        <v>180</v>
      </c>
      <c r="D127" s="261" t="s">
        <v>171</v>
      </c>
      <c r="E127" s="262" t="s">
        <v>1163</v>
      </c>
      <c r="F127" s="263" t="s">
        <v>1164</v>
      </c>
      <c r="G127" s="264" t="s">
        <v>183</v>
      </c>
      <c r="H127" s="265">
        <v>4</v>
      </c>
      <c r="I127" s="266"/>
      <c r="J127" s="265">
        <f>ROUND(I127*H127,2)</f>
        <v>0</v>
      </c>
      <c r="K127" s="267"/>
      <c r="L127" s="268"/>
      <c r="M127" s="269" t="s">
        <v>1</v>
      </c>
      <c r="N127" s="270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175</v>
      </c>
      <c r="AT127" s="260" t="s">
        <v>171</v>
      </c>
      <c r="AU127" s="260" t="s">
        <v>76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189</v>
      </c>
    </row>
    <row r="128" s="2" customFormat="1" ht="14.4" customHeight="1">
      <c r="A128" s="37"/>
      <c r="B128" s="38"/>
      <c r="C128" s="261" t="s">
        <v>190</v>
      </c>
      <c r="D128" s="261" t="s">
        <v>171</v>
      </c>
      <c r="E128" s="262" t="s">
        <v>1165</v>
      </c>
      <c r="F128" s="263" t="s">
        <v>1166</v>
      </c>
      <c r="G128" s="264" t="s">
        <v>183</v>
      </c>
      <c r="H128" s="265">
        <v>1</v>
      </c>
      <c r="I128" s="266"/>
      <c r="J128" s="265">
        <f>ROUND(I128*H128,2)</f>
        <v>0</v>
      </c>
      <c r="K128" s="267"/>
      <c r="L128" s="268"/>
      <c r="M128" s="269" t="s">
        <v>1</v>
      </c>
      <c r="N128" s="270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175</v>
      </c>
      <c r="AT128" s="260" t="s">
        <v>171</v>
      </c>
      <c r="AU128" s="260" t="s">
        <v>76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193</v>
      </c>
    </row>
    <row r="129" s="2" customFormat="1" ht="14.4" customHeight="1">
      <c r="A129" s="37"/>
      <c r="B129" s="38"/>
      <c r="C129" s="261" t="s">
        <v>175</v>
      </c>
      <c r="D129" s="261" t="s">
        <v>171</v>
      </c>
      <c r="E129" s="262" t="s">
        <v>1167</v>
      </c>
      <c r="F129" s="263" t="s">
        <v>1168</v>
      </c>
      <c r="G129" s="264" t="s">
        <v>183</v>
      </c>
      <c r="H129" s="265">
        <v>4</v>
      </c>
      <c r="I129" s="266"/>
      <c r="J129" s="265">
        <f>ROUND(I129*H129,2)</f>
        <v>0</v>
      </c>
      <c r="K129" s="267"/>
      <c r="L129" s="268"/>
      <c r="M129" s="269" t="s">
        <v>1</v>
      </c>
      <c r="N129" s="270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175</v>
      </c>
      <c r="AT129" s="260" t="s">
        <v>171</v>
      </c>
      <c r="AU129" s="260" t="s">
        <v>76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196</v>
      </c>
    </row>
    <row r="130" s="2" customFormat="1" ht="19.8" customHeight="1">
      <c r="A130" s="37"/>
      <c r="B130" s="38"/>
      <c r="C130" s="261" t="s">
        <v>197</v>
      </c>
      <c r="D130" s="261" t="s">
        <v>171</v>
      </c>
      <c r="E130" s="262" t="s">
        <v>1169</v>
      </c>
      <c r="F130" s="263" t="s">
        <v>1170</v>
      </c>
      <c r="G130" s="264" t="s">
        <v>183</v>
      </c>
      <c r="H130" s="265">
        <v>19</v>
      </c>
      <c r="I130" s="266"/>
      <c r="J130" s="265">
        <f>ROUND(I130*H130,2)</f>
        <v>0</v>
      </c>
      <c r="K130" s="267"/>
      <c r="L130" s="268"/>
      <c r="M130" s="269" t="s">
        <v>1</v>
      </c>
      <c r="N130" s="270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175</v>
      </c>
      <c r="AT130" s="260" t="s">
        <v>171</v>
      </c>
      <c r="AU130" s="260" t="s">
        <v>76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200</v>
      </c>
    </row>
    <row r="131" s="2" customFormat="1" ht="14.4" customHeight="1">
      <c r="A131" s="37"/>
      <c r="B131" s="38"/>
      <c r="C131" s="261" t="s">
        <v>121</v>
      </c>
      <c r="D131" s="261" t="s">
        <v>171</v>
      </c>
      <c r="E131" s="262" t="s">
        <v>1171</v>
      </c>
      <c r="F131" s="263" t="s">
        <v>1172</v>
      </c>
      <c r="G131" s="264" t="s">
        <v>183</v>
      </c>
      <c r="H131" s="265">
        <v>1</v>
      </c>
      <c r="I131" s="266"/>
      <c r="J131" s="265">
        <f>ROUND(I131*H131,2)</f>
        <v>0</v>
      </c>
      <c r="K131" s="267"/>
      <c r="L131" s="268"/>
      <c r="M131" s="269" t="s">
        <v>1</v>
      </c>
      <c r="N131" s="270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175</v>
      </c>
      <c r="AT131" s="260" t="s">
        <v>171</v>
      </c>
      <c r="AU131" s="260" t="s">
        <v>76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7</v>
      </c>
    </row>
    <row r="132" s="2" customFormat="1" ht="22.2" customHeight="1">
      <c r="A132" s="37"/>
      <c r="B132" s="38"/>
      <c r="C132" s="261" t="s">
        <v>124</v>
      </c>
      <c r="D132" s="261" t="s">
        <v>171</v>
      </c>
      <c r="E132" s="262" t="s">
        <v>1173</v>
      </c>
      <c r="F132" s="263" t="s">
        <v>1174</v>
      </c>
      <c r="G132" s="264" t="s">
        <v>183</v>
      </c>
      <c r="H132" s="265">
        <v>2</v>
      </c>
      <c r="I132" s="266"/>
      <c r="J132" s="265">
        <f>ROUND(I132*H132,2)</f>
        <v>0</v>
      </c>
      <c r="K132" s="267"/>
      <c r="L132" s="268"/>
      <c r="M132" s="269" t="s">
        <v>1</v>
      </c>
      <c r="N132" s="270" t="s">
        <v>42</v>
      </c>
      <c r="O132" s="96"/>
      <c r="P132" s="258">
        <f>O132*H132</f>
        <v>0</v>
      </c>
      <c r="Q132" s="258">
        <v>0</v>
      </c>
      <c r="R132" s="258">
        <f>Q132*H132</f>
        <v>0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175</v>
      </c>
      <c r="AT132" s="260" t="s">
        <v>171</v>
      </c>
      <c r="AU132" s="260" t="s">
        <v>76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205</v>
      </c>
    </row>
    <row r="133" s="2" customFormat="1" ht="22.2" customHeight="1">
      <c r="A133" s="37"/>
      <c r="B133" s="38"/>
      <c r="C133" s="261" t="s">
        <v>189</v>
      </c>
      <c r="D133" s="261" t="s">
        <v>171</v>
      </c>
      <c r="E133" s="262" t="s">
        <v>1175</v>
      </c>
      <c r="F133" s="263" t="s">
        <v>1176</v>
      </c>
      <c r="G133" s="264" t="s">
        <v>183</v>
      </c>
      <c r="H133" s="265">
        <v>6</v>
      </c>
      <c r="I133" s="266"/>
      <c r="J133" s="265">
        <f>ROUND(I133*H133,2)</f>
        <v>0</v>
      </c>
      <c r="K133" s="267"/>
      <c r="L133" s="268"/>
      <c r="M133" s="269" t="s">
        <v>1</v>
      </c>
      <c r="N133" s="270" t="s">
        <v>42</v>
      </c>
      <c r="O133" s="96"/>
      <c r="P133" s="258">
        <f>O133*H133</f>
        <v>0</v>
      </c>
      <c r="Q133" s="258">
        <v>0</v>
      </c>
      <c r="R133" s="258">
        <f>Q133*H133</f>
        <v>0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175</v>
      </c>
      <c r="AT133" s="260" t="s">
        <v>171</v>
      </c>
      <c r="AU133" s="260" t="s">
        <v>76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209</v>
      </c>
    </row>
    <row r="134" s="2" customFormat="1" ht="22.2" customHeight="1">
      <c r="A134" s="37"/>
      <c r="B134" s="38"/>
      <c r="C134" s="261" t="s">
        <v>211</v>
      </c>
      <c r="D134" s="261" t="s">
        <v>171</v>
      </c>
      <c r="E134" s="262" t="s">
        <v>1177</v>
      </c>
      <c r="F134" s="263" t="s">
        <v>1178</v>
      </c>
      <c r="G134" s="264" t="s">
        <v>183</v>
      </c>
      <c r="H134" s="265">
        <v>7</v>
      </c>
      <c r="I134" s="266"/>
      <c r="J134" s="265">
        <f>ROUND(I134*H134,2)</f>
        <v>0</v>
      </c>
      <c r="K134" s="267"/>
      <c r="L134" s="268"/>
      <c r="M134" s="269" t="s">
        <v>1</v>
      </c>
      <c r="N134" s="270" t="s">
        <v>42</v>
      </c>
      <c r="O134" s="96"/>
      <c r="P134" s="258">
        <f>O134*H134</f>
        <v>0</v>
      </c>
      <c r="Q134" s="258">
        <v>0</v>
      </c>
      <c r="R134" s="258">
        <f>Q134*H134</f>
        <v>0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175</v>
      </c>
      <c r="AT134" s="260" t="s">
        <v>171</v>
      </c>
      <c r="AU134" s="260" t="s">
        <v>76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214</v>
      </c>
    </row>
    <row r="135" s="2" customFormat="1" ht="22.2" customHeight="1">
      <c r="A135" s="37"/>
      <c r="B135" s="38"/>
      <c r="C135" s="261" t="s">
        <v>193</v>
      </c>
      <c r="D135" s="261" t="s">
        <v>171</v>
      </c>
      <c r="E135" s="262" t="s">
        <v>1179</v>
      </c>
      <c r="F135" s="263" t="s">
        <v>1180</v>
      </c>
      <c r="G135" s="264" t="s">
        <v>183</v>
      </c>
      <c r="H135" s="265">
        <v>2</v>
      </c>
      <c r="I135" s="266"/>
      <c r="J135" s="265">
        <f>ROUND(I135*H135,2)</f>
        <v>0</v>
      </c>
      <c r="K135" s="267"/>
      <c r="L135" s="268"/>
      <c r="M135" s="269" t="s">
        <v>1</v>
      </c>
      <c r="N135" s="270" t="s">
        <v>42</v>
      </c>
      <c r="O135" s="96"/>
      <c r="P135" s="258">
        <f>O135*H135</f>
        <v>0</v>
      </c>
      <c r="Q135" s="258">
        <v>0</v>
      </c>
      <c r="R135" s="258">
        <f>Q135*H135</f>
        <v>0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175</v>
      </c>
      <c r="AT135" s="260" t="s">
        <v>171</v>
      </c>
      <c r="AU135" s="260" t="s">
        <v>76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170</v>
      </c>
      <c r="BM135" s="260" t="s">
        <v>217</v>
      </c>
    </row>
    <row r="136" s="2" customFormat="1" ht="14.4" customHeight="1">
      <c r="A136" s="37"/>
      <c r="B136" s="38"/>
      <c r="C136" s="261" t="s">
        <v>420</v>
      </c>
      <c r="D136" s="261" t="s">
        <v>171</v>
      </c>
      <c r="E136" s="262" t="s">
        <v>1181</v>
      </c>
      <c r="F136" s="263" t="s">
        <v>1182</v>
      </c>
      <c r="G136" s="264" t="s">
        <v>183</v>
      </c>
      <c r="H136" s="265">
        <v>1</v>
      </c>
      <c r="I136" s="266"/>
      <c r="J136" s="265">
        <f>ROUND(I136*H136,2)</f>
        <v>0</v>
      </c>
      <c r="K136" s="267"/>
      <c r="L136" s="268"/>
      <c r="M136" s="269" t="s">
        <v>1</v>
      </c>
      <c r="N136" s="270" t="s">
        <v>42</v>
      </c>
      <c r="O136" s="96"/>
      <c r="P136" s="258">
        <f>O136*H136</f>
        <v>0</v>
      </c>
      <c r="Q136" s="258">
        <v>0</v>
      </c>
      <c r="R136" s="258">
        <f>Q136*H136</f>
        <v>0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175</v>
      </c>
      <c r="AT136" s="260" t="s">
        <v>171</v>
      </c>
      <c r="AU136" s="260" t="s">
        <v>76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170</v>
      </c>
      <c r="BM136" s="260" t="s">
        <v>220</v>
      </c>
    </row>
    <row r="137" s="2" customFormat="1" ht="14.4" customHeight="1">
      <c r="A137" s="37"/>
      <c r="B137" s="38"/>
      <c r="C137" s="261" t="s">
        <v>196</v>
      </c>
      <c r="D137" s="261" t="s">
        <v>171</v>
      </c>
      <c r="E137" s="262" t="s">
        <v>1183</v>
      </c>
      <c r="F137" s="263" t="s">
        <v>1184</v>
      </c>
      <c r="G137" s="264" t="s">
        <v>183</v>
      </c>
      <c r="H137" s="265">
        <v>6</v>
      </c>
      <c r="I137" s="266"/>
      <c r="J137" s="265">
        <f>ROUND(I137*H137,2)</f>
        <v>0</v>
      </c>
      <c r="K137" s="267"/>
      <c r="L137" s="268"/>
      <c r="M137" s="269" t="s">
        <v>1</v>
      </c>
      <c r="N137" s="270" t="s">
        <v>42</v>
      </c>
      <c r="O137" s="96"/>
      <c r="P137" s="258">
        <f>O137*H137</f>
        <v>0</v>
      </c>
      <c r="Q137" s="258">
        <v>0</v>
      </c>
      <c r="R137" s="258">
        <f>Q137*H137</f>
        <v>0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175</v>
      </c>
      <c r="AT137" s="260" t="s">
        <v>171</v>
      </c>
      <c r="AU137" s="260" t="s">
        <v>76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170</v>
      </c>
      <c r="BM137" s="260" t="s">
        <v>223</v>
      </c>
    </row>
    <row r="138" s="2" customFormat="1" ht="14.4" customHeight="1">
      <c r="A138" s="37"/>
      <c r="B138" s="38"/>
      <c r="C138" s="261" t="s">
        <v>224</v>
      </c>
      <c r="D138" s="261" t="s">
        <v>171</v>
      </c>
      <c r="E138" s="262" t="s">
        <v>1185</v>
      </c>
      <c r="F138" s="263" t="s">
        <v>1186</v>
      </c>
      <c r="G138" s="264" t="s">
        <v>1154</v>
      </c>
      <c r="H138" s="265">
        <v>58</v>
      </c>
      <c r="I138" s="266"/>
      <c r="J138" s="265">
        <f>ROUND(I138*H138,2)</f>
        <v>0</v>
      </c>
      <c r="K138" s="267"/>
      <c r="L138" s="268"/>
      <c r="M138" s="269" t="s">
        <v>1</v>
      </c>
      <c r="N138" s="270" t="s">
        <v>42</v>
      </c>
      <c r="O138" s="96"/>
      <c r="P138" s="258">
        <f>O138*H138</f>
        <v>0</v>
      </c>
      <c r="Q138" s="258">
        <v>0</v>
      </c>
      <c r="R138" s="258">
        <f>Q138*H138</f>
        <v>0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175</v>
      </c>
      <c r="AT138" s="260" t="s">
        <v>171</v>
      </c>
      <c r="AU138" s="260" t="s">
        <v>76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170</v>
      </c>
      <c r="BM138" s="260" t="s">
        <v>227</v>
      </c>
    </row>
    <row r="139" s="2" customFormat="1" ht="14.4" customHeight="1">
      <c r="A139" s="37"/>
      <c r="B139" s="38"/>
      <c r="C139" s="261" t="s">
        <v>200</v>
      </c>
      <c r="D139" s="261" t="s">
        <v>171</v>
      </c>
      <c r="E139" s="262" t="s">
        <v>1187</v>
      </c>
      <c r="F139" s="263" t="s">
        <v>1188</v>
      </c>
      <c r="G139" s="264" t="s">
        <v>1154</v>
      </c>
      <c r="H139" s="265">
        <v>60</v>
      </c>
      <c r="I139" s="266"/>
      <c r="J139" s="265">
        <f>ROUND(I139*H139,2)</f>
        <v>0</v>
      </c>
      <c r="K139" s="267"/>
      <c r="L139" s="268"/>
      <c r="M139" s="269" t="s">
        <v>1</v>
      </c>
      <c r="N139" s="270" t="s">
        <v>42</v>
      </c>
      <c r="O139" s="96"/>
      <c r="P139" s="258">
        <f>O139*H139</f>
        <v>0</v>
      </c>
      <c r="Q139" s="258">
        <v>0</v>
      </c>
      <c r="R139" s="258">
        <f>Q139*H139</f>
        <v>0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175</v>
      </c>
      <c r="AT139" s="260" t="s">
        <v>171</v>
      </c>
      <c r="AU139" s="260" t="s">
        <v>76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170</v>
      </c>
      <c r="BM139" s="260" t="s">
        <v>230</v>
      </c>
    </row>
    <row r="140" s="2" customFormat="1" ht="14.4" customHeight="1">
      <c r="A140" s="37"/>
      <c r="B140" s="38"/>
      <c r="C140" s="261" t="s">
        <v>430</v>
      </c>
      <c r="D140" s="261" t="s">
        <v>171</v>
      </c>
      <c r="E140" s="262" t="s">
        <v>1189</v>
      </c>
      <c r="F140" s="263" t="s">
        <v>1190</v>
      </c>
      <c r="G140" s="264" t="s">
        <v>183</v>
      </c>
      <c r="H140" s="265">
        <v>1</v>
      </c>
      <c r="I140" s="266"/>
      <c r="J140" s="265">
        <f>ROUND(I140*H140,2)</f>
        <v>0</v>
      </c>
      <c r="K140" s="267"/>
      <c r="L140" s="268"/>
      <c r="M140" s="269" t="s">
        <v>1</v>
      </c>
      <c r="N140" s="270" t="s">
        <v>42</v>
      </c>
      <c r="O140" s="96"/>
      <c r="P140" s="258">
        <f>O140*H140</f>
        <v>0</v>
      </c>
      <c r="Q140" s="258">
        <v>0</v>
      </c>
      <c r="R140" s="258">
        <f>Q140*H140</f>
        <v>0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175</v>
      </c>
      <c r="AT140" s="260" t="s">
        <v>171</v>
      </c>
      <c r="AU140" s="260" t="s">
        <v>76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170</v>
      </c>
      <c r="BM140" s="260" t="s">
        <v>234</v>
      </c>
    </row>
    <row r="141" s="2" customFormat="1" ht="14.4" customHeight="1">
      <c r="A141" s="37"/>
      <c r="B141" s="38"/>
      <c r="C141" s="261" t="s">
        <v>7</v>
      </c>
      <c r="D141" s="261" t="s">
        <v>171</v>
      </c>
      <c r="E141" s="262" t="s">
        <v>1191</v>
      </c>
      <c r="F141" s="263" t="s">
        <v>1192</v>
      </c>
      <c r="G141" s="264" t="s">
        <v>183</v>
      </c>
      <c r="H141" s="265">
        <v>1</v>
      </c>
      <c r="I141" s="266"/>
      <c r="J141" s="265">
        <f>ROUND(I141*H141,2)</f>
        <v>0</v>
      </c>
      <c r="K141" s="267"/>
      <c r="L141" s="268"/>
      <c r="M141" s="269" t="s">
        <v>1</v>
      </c>
      <c r="N141" s="270" t="s">
        <v>42</v>
      </c>
      <c r="O141" s="96"/>
      <c r="P141" s="258">
        <f>O141*H141</f>
        <v>0</v>
      </c>
      <c r="Q141" s="258">
        <v>0</v>
      </c>
      <c r="R141" s="258">
        <f>Q141*H141</f>
        <v>0</v>
      </c>
      <c r="S141" s="258">
        <v>0</v>
      </c>
      <c r="T141" s="25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0" t="s">
        <v>175</v>
      </c>
      <c r="AT141" s="260" t="s">
        <v>171</v>
      </c>
      <c r="AU141" s="260" t="s">
        <v>76</v>
      </c>
      <c r="AY141" s="14" t="s">
        <v>164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ROUND(I141*H141,2)</f>
        <v>0</v>
      </c>
      <c r="BL141" s="14" t="s">
        <v>170</v>
      </c>
      <c r="BM141" s="260" t="s">
        <v>238</v>
      </c>
    </row>
    <row r="142" s="2" customFormat="1" ht="14.4" customHeight="1">
      <c r="A142" s="37"/>
      <c r="B142" s="38"/>
      <c r="C142" s="261" t="s">
        <v>437</v>
      </c>
      <c r="D142" s="261" t="s">
        <v>171</v>
      </c>
      <c r="E142" s="262" t="s">
        <v>1193</v>
      </c>
      <c r="F142" s="263" t="s">
        <v>1194</v>
      </c>
      <c r="G142" s="264" t="s">
        <v>183</v>
      </c>
      <c r="H142" s="265">
        <v>40</v>
      </c>
      <c r="I142" s="266"/>
      <c r="J142" s="265">
        <f>ROUND(I142*H142,2)</f>
        <v>0</v>
      </c>
      <c r="K142" s="267"/>
      <c r="L142" s="268"/>
      <c r="M142" s="269" t="s">
        <v>1</v>
      </c>
      <c r="N142" s="270" t="s">
        <v>42</v>
      </c>
      <c r="O142" s="96"/>
      <c r="P142" s="258">
        <f>O142*H142</f>
        <v>0</v>
      </c>
      <c r="Q142" s="258">
        <v>0</v>
      </c>
      <c r="R142" s="258">
        <f>Q142*H142</f>
        <v>0</v>
      </c>
      <c r="S142" s="258">
        <v>0</v>
      </c>
      <c r="T142" s="25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0" t="s">
        <v>175</v>
      </c>
      <c r="AT142" s="260" t="s">
        <v>171</v>
      </c>
      <c r="AU142" s="260" t="s">
        <v>76</v>
      </c>
      <c r="AY142" s="14" t="s">
        <v>164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ROUND(I142*H142,2)</f>
        <v>0</v>
      </c>
      <c r="BL142" s="14" t="s">
        <v>170</v>
      </c>
      <c r="BM142" s="260" t="s">
        <v>241</v>
      </c>
    </row>
    <row r="143" s="2" customFormat="1" ht="14.4" customHeight="1">
      <c r="A143" s="37"/>
      <c r="B143" s="38"/>
      <c r="C143" s="261" t="s">
        <v>205</v>
      </c>
      <c r="D143" s="261" t="s">
        <v>171</v>
      </c>
      <c r="E143" s="262" t="s">
        <v>1195</v>
      </c>
      <c r="F143" s="263" t="s">
        <v>1196</v>
      </c>
      <c r="G143" s="264" t="s">
        <v>183</v>
      </c>
      <c r="H143" s="265">
        <v>12</v>
      </c>
      <c r="I143" s="266"/>
      <c r="J143" s="265">
        <f>ROUND(I143*H143,2)</f>
        <v>0</v>
      </c>
      <c r="K143" s="267"/>
      <c r="L143" s="268"/>
      <c r="M143" s="269" t="s">
        <v>1</v>
      </c>
      <c r="N143" s="270" t="s">
        <v>42</v>
      </c>
      <c r="O143" s="96"/>
      <c r="P143" s="258">
        <f>O143*H143</f>
        <v>0</v>
      </c>
      <c r="Q143" s="258">
        <v>0</v>
      </c>
      <c r="R143" s="258">
        <f>Q143*H143</f>
        <v>0</v>
      </c>
      <c r="S143" s="258">
        <v>0</v>
      </c>
      <c r="T143" s="25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0" t="s">
        <v>175</v>
      </c>
      <c r="AT143" s="260" t="s">
        <v>171</v>
      </c>
      <c r="AU143" s="260" t="s">
        <v>76</v>
      </c>
      <c r="AY143" s="14" t="s">
        <v>164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ROUND(I143*H143,2)</f>
        <v>0</v>
      </c>
      <c r="BL143" s="14" t="s">
        <v>170</v>
      </c>
      <c r="BM143" s="260" t="s">
        <v>245</v>
      </c>
    </row>
    <row r="144" s="2" customFormat="1" ht="14.4" customHeight="1">
      <c r="A144" s="37"/>
      <c r="B144" s="38"/>
      <c r="C144" s="249" t="s">
        <v>444</v>
      </c>
      <c r="D144" s="249" t="s">
        <v>166</v>
      </c>
      <c r="E144" s="250" t="s">
        <v>1197</v>
      </c>
      <c r="F144" s="251" t="s">
        <v>1198</v>
      </c>
      <c r="G144" s="252" t="s">
        <v>627</v>
      </c>
      <c r="H144" s="254"/>
      <c r="I144" s="254"/>
      <c r="J144" s="253">
        <f>ROUND(I144*H144,2)</f>
        <v>0</v>
      </c>
      <c r="K144" s="255"/>
      <c r="L144" s="40"/>
      <c r="M144" s="256" t="s">
        <v>1</v>
      </c>
      <c r="N144" s="257" t="s">
        <v>42</v>
      </c>
      <c r="O144" s="96"/>
      <c r="P144" s="258">
        <f>O144*H144</f>
        <v>0</v>
      </c>
      <c r="Q144" s="258">
        <v>0</v>
      </c>
      <c r="R144" s="258">
        <f>Q144*H144</f>
        <v>0</v>
      </c>
      <c r="S144" s="258">
        <v>0</v>
      </c>
      <c r="T144" s="25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60" t="s">
        <v>170</v>
      </c>
      <c r="AT144" s="260" t="s">
        <v>166</v>
      </c>
      <c r="AU144" s="260" t="s">
        <v>76</v>
      </c>
      <c r="AY144" s="14" t="s">
        <v>164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ROUND(I144*H144,2)</f>
        <v>0</v>
      </c>
      <c r="BL144" s="14" t="s">
        <v>170</v>
      </c>
      <c r="BM144" s="260" t="s">
        <v>248</v>
      </c>
    </row>
    <row r="145" s="2" customFormat="1" ht="14.4" customHeight="1">
      <c r="A145" s="37"/>
      <c r="B145" s="38"/>
      <c r="C145" s="249" t="s">
        <v>209</v>
      </c>
      <c r="D145" s="249" t="s">
        <v>166</v>
      </c>
      <c r="E145" s="250" t="s">
        <v>1199</v>
      </c>
      <c r="F145" s="251" t="s">
        <v>1200</v>
      </c>
      <c r="G145" s="252" t="s">
        <v>1201</v>
      </c>
      <c r="H145" s="253">
        <v>480</v>
      </c>
      <c r="I145" s="254"/>
      <c r="J145" s="253">
        <f>ROUND(I145*H145,2)</f>
        <v>0</v>
      </c>
      <c r="K145" s="255"/>
      <c r="L145" s="40"/>
      <c r="M145" s="256" t="s">
        <v>1</v>
      </c>
      <c r="N145" s="257" t="s">
        <v>42</v>
      </c>
      <c r="O145" s="96"/>
      <c r="P145" s="258">
        <f>O145*H145</f>
        <v>0</v>
      </c>
      <c r="Q145" s="258">
        <v>0</v>
      </c>
      <c r="R145" s="258">
        <f>Q145*H145</f>
        <v>0</v>
      </c>
      <c r="S145" s="258">
        <v>0</v>
      </c>
      <c r="T145" s="25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0" t="s">
        <v>170</v>
      </c>
      <c r="AT145" s="260" t="s">
        <v>166</v>
      </c>
      <c r="AU145" s="260" t="s">
        <v>76</v>
      </c>
      <c r="AY145" s="14" t="s">
        <v>164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ROUND(I145*H145,2)</f>
        <v>0</v>
      </c>
      <c r="BL145" s="14" t="s">
        <v>170</v>
      </c>
      <c r="BM145" s="260" t="s">
        <v>252</v>
      </c>
    </row>
    <row r="146" s="2" customFormat="1" ht="14.4" customHeight="1">
      <c r="A146" s="37"/>
      <c r="B146" s="38"/>
      <c r="C146" s="249" t="s">
        <v>235</v>
      </c>
      <c r="D146" s="249" t="s">
        <v>166</v>
      </c>
      <c r="E146" s="250" t="s">
        <v>1202</v>
      </c>
      <c r="F146" s="251" t="s">
        <v>1203</v>
      </c>
      <c r="G146" s="252" t="s">
        <v>183</v>
      </c>
      <c r="H146" s="253">
        <v>1</v>
      </c>
      <c r="I146" s="254"/>
      <c r="J146" s="253">
        <f>ROUND(I146*H146,2)</f>
        <v>0</v>
      </c>
      <c r="K146" s="255"/>
      <c r="L146" s="40"/>
      <c r="M146" s="256" t="s">
        <v>1</v>
      </c>
      <c r="N146" s="257" t="s">
        <v>42</v>
      </c>
      <c r="O146" s="96"/>
      <c r="P146" s="258">
        <f>O146*H146</f>
        <v>0</v>
      </c>
      <c r="Q146" s="258">
        <v>0</v>
      </c>
      <c r="R146" s="258">
        <f>Q146*H146</f>
        <v>0</v>
      </c>
      <c r="S146" s="258">
        <v>0</v>
      </c>
      <c r="T146" s="25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0" t="s">
        <v>170</v>
      </c>
      <c r="AT146" s="260" t="s">
        <v>166</v>
      </c>
      <c r="AU146" s="260" t="s">
        <v>76</v>
      </c>
      <c r="AY146" s="14" t="s">
        <v>164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ROUND(I146*H146,2)</f>
        <v>0</v>
      </c>
      <c r="BL146" s="14" t="s">
        <v>170</v>
      </c>
      <c r="BM146" s="260" t="s">
        <v>255</v>
      </c>
    </row>
    <row r="147" s="2" customFormat="1" ht="14.4" customHeight="1">
      <c r="A147" s="37"/>
      <c r="B147" s="38"/>
      <c r="C147" s="249" t="s">
        <v>214</v>
      </c>
      <c r="D147" s="249" t="s">
        <v>166</v>
      </c>
      <c r="E147" s="250" t="s">
        <v>1204</v>
      </c>
      <c r="F147" s="251" t="s">
        <v>1205</v>
      </c>
      <c r="G147" s="252" t="s">
        <v>183</v>
      </c>
      <c r="H147" s="253">
        <v>1</v>
      </c>
      <c r="I147" s="254"/>
      <c r="J147" s="253">
        <f>ROUND(I147*H147,2)</f>
        <v>0</v>
      </c>
      <c r="K147" s="255"/>
      <c r="L147" s="40"/>
      <c r="M147" s="256" t="s">
        <v>1</v>
      </c>
      <c r="N147" s="257" t="s">
        <v>42</v>
      </c>
      <c r="O147" s="96"/>
      <c r="P147" s="258">
        <f>O147*H147</f>
        <v>0</v>
      </c>
      <c r="Q147" s="258">
        <v>0</v>
      </c>
      <c r="R147" s="258">
        <f>Q147*H147</f>
        <v>0</v>
      </c>
      <c r="S147" s="258">
        <v>0</v>
      </c>
      <c r="T147" s="25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60" t="s">
        <v>170</v>
      </c>
      <c r="AT147" s="260" t="s">
        <v>166</v>
      </c>
      <c r="AU147" s="260" t="s">
        <v>76</v>
      </c>
      <c r="AY147" s="14" t="s">
        <v>164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ROUND(I147*H147,2)</f>
        <v>0</v>
      </c>
      <c r="BL147" s="14" t="s">
        <v>170</v>
      </c>
      <c r="BM147" s="260" t="s">
        <v>259</v>
      </c>
    </row>
    <row r="148" s="2" customFormat="1" ht="49.92" customHeight="1">
      <c r="A148" s="37"/>
      <c r="B148" s="38"/>
      <c r="C148" s="39"/>
      <c r="D148" s="39"/>
      <c r="E148" s="237" t="s">
        <v>317</v>
      </c>
      <c r="F148" s="237" t="s">
        <v>318</v>
      </c>
      <c r="G148" s="39"/>
      <c r="H148" s="39"/>
      <c r="I148" s="39"/>
      <c r="J148" s="221">
        <f>BK148</f>
        <v>0</v>
      </c>
      <c r="K148" s="39"/>
      <c r="L148" s="40"/>
      <c r="M148" s="271"/>
      <c r="N148" s="272"/>
      <c r="O148" s="96"/>
      <c r="P148" s="96"/>
      <c r="Q148" s="96"/>
      <c r="R148" s="96"/>
      <c r="S148" s="96"/>
      <c r="T148" s="9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4" t="s">
        <v>75</v>
      </c>
      <c r="AU148" s="14" t="s">
        <v>76</v>
      </c>
      <c r="AY148" s="14" t="s">
        <v>319</v>
      </c>
      <c r="BK148" s="156">
        <f>SUM(BK149:BK153)</f>
        <v>0</v>
      </c>
    </row>
    <row r="149" s="2" customFormat="1" ht="16.32" customHeight="1">
      <c r="A149" s="37"/>
      <c r="B149" s="38"/>
      <c r="C149" s="273" t="s">
        <v>1</v>
      </c>
      <c r="D149" s="273" t="s">
        <v>166</v>
      </c>
      <c r="E149" s="274" t="s">
        <v>1</v>
      </c>
      <c r="F149" s="275" t="s">
        <v>1</v>
      </c>
      <c r="G149" s="276" t="s">
        <v>1</v>
      </c>
      <c r="H149" s="277"/>
      <c r="I149" s="277"/>
      <c r="J149" s="278">
        <f>BK149</f>
        <v>0</v>
      </c>
      <c r="K149" s="255"/>
      <c r="L149" s="40"/>
      <c r="M149" s="279" t="s">
        <v>1</v>
      </c>
      <c r="N149" s="280" t="s">
        <v>42</v>
      </c>
      <c r="O149" s="96"/>
      <c r="P149" s="96"/>
      <c r="Q149" s="96"/>
      <c r="R149" s="96"/>
      <c r="S149" s="96"/>
      <c r="T149" s="9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4" t="s">
        <v>319</v>
      </c>
      <c r="AU149" s="14" t="s">
        <v>84</v>
      </c>
      <c r="AY149" s="14" t="s">
        <v>319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I149*H149</f>
        <v>0</v>
      </c>
    </row>
    <row r="150" s="2" customFormat="1" ht="16.32" customHeight="1">
      <c r="A150" s="37"/>
      <c r="B150" s="38"/>
      <c r="C150" s="273" t="s">
        <v>1</v>
      </c>
      <c r="D150" s="273" t="s">
        <v>166</v>
      </c>
      <c r="E150" s="274" t="s">
        <v>1</v>
      </c>
      <c r="F150" s="275" t="s">
        <v>1</v>
      </c>
      <c r="G150" s="276" t="s">
        <v>1</v>
      </c>
      <c r="H150" s="277"/>
      <c r="I150" s="277"/>
      <c r="J150" s="278">
        <f>BK150</f>
        <v>0</v>
      </c>
      <c r="K150" s="255"/>
      <c r="L150" s="40"/>
      <c r="M150" s="279" t="s">
        <v>1</v>
      </c>
      <c r="N150" s="280" t="s">
        <v>42</v>
      </c>
      <c r="O150" s="96"/>
      <c r="P150" s="96"/>
      <c r="Q150" s="96"/>
      <c r="R150" s="96"/>
      <c r="S150" s="96"/>
      <c r="T150" s="9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4" t="s">
        <v>319</v>
      </c>
      <c r="AU150" s="14" t="s">
        <v>84</v>
      </c>
      <c r="AY150" s="14" t="s">
        <v>319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I150*H150</f>
        <v>0</v>
      </c>
    </row>
    <row r="151" s="2" customFormat="1" ht="16.32" customHeight="1">
      <c r="A151" s="37"/>
      <c r="B151" s="38"/>
      <c r="C151" s="273" t="s">
        <v>1</v>
      </c>
      <c r="D151" s="273" t="s">
        <v>166</v>
      </c>
      <c r="E151" s="274" t="s">
        <v>1</v>
      </c>
      <c r="F151" s="275" t="s">
        <v>1</v>
      </c>
      <c r="G151" s="276" t="s">
        <v>1</v>
      </c>
      <c r="H151" s="277"/>
      <c r="I151" s="277"/>
      <c r="J151" s="278">
        <f>BK151</f>
        <v>0</v>
      </c>
      <c r="K151" s="255"/>
      <c r="L151" s="40"/>
      <c r="M151" s="279" t="s">
        <v>1</v>
      </c>
      <c r="N151" s="280" t="s">
        <v>42</v>
      </c>
      <c r="O151" s="96"/>
      <c r="P151" s="96"/>
      <c r="Q151" s="96"/>
      <c r="R151" s="96"/>
      <c r="S151" s="96"/>
      <c r="T151" s="9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4" t="s">
        <v>319</v>
      </c>
      <c r="AU151" s="14" t="s">
        <v>84</v>
      </c>
      <c r="AY151" s="14" t="s">
        <v>319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I151*H151</f>
        <v>0</v>
      </c>
    </row>
    <row r="152" s="2" customFormat="1" ht="16.32" customHeight="1">
      <c r="A152" s="37"/>
      <c r="B152" s="38"/>
      <c r="C152" s="273" t="s">
        <v>1</v>
      </c>
      <c r="D152" s="273" t="s">
        <v>166</v>
      </c>
      <c r="E152" s="274" t="s">
        <v>1</v>
      </c>
      <c r="F152" s="275" t="s">
        <v>1</v>
      </c>
      <c r="G152" s="276" t="s">
        <v>1</v>
      </c>
      <c r="H152" s="277"/>
      <c r="I152" s="277"/>
      <c r="J152" s="278">
        <f>BK152</f>
        <v>0</v>
      </c>
      <c r="K152" s="255"/>
      <c r="L152" s="40"/>
      <c r="M152" s="279" t="s">
        <v>1</v>
      </c>
      <c r="N152" s="280" t="s">
        <v>42</v>
      </c>
      <c r="O152" s="96"/>
      <c r="P152" s="96"/>
      <c r="Q152" s="96"/>
      <c r="R152" s="96"/>
      <c r="S152" s="96"/>
      <c r="T152" s="9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4" t="s">
        <v>319</v>
      </c>
      <c r="AU152" s="14" t="s">
        <v>84</v>
      </c>
      <c r="AY152" s="14" t="s">
        <v>319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95</v>
      </c>
      <c r="BK152" s="156">
        <f>I152*H152</f>
        <v>0</v>
      </c>
    </row>
    <row r="153" s="2" customFormat="1" ht="16.32" customHeight="1">
      <c r="A153" s="37"/>
      <c r="B153" s="38"/>
      <c r="C153" s="273" t="s">
        <v>1</v>
      </c>
      <c r="D153" s="273" t="s">
        <v>166</v>
      </c>
      <c r="E153" s="274" t="s">
        <v>1</v>
      </c>
      <c r="F153" s="275" t="s">
        <v>1</v>
      </c>
      <c r="G153" s="276" t="s">
        <v>1</v>
      </c>
      <c r="H153" s="277"/>
      <c r="I153" s="277"/>
      <c r="J153" s="278">
        <f>BK153</f>
        <v>0</v>
      </c>
      <c r="K153" s="255"/>
      <c r="L153" s="40"/>
      <c r="M153" s="279" t="s">
        <v>1</v>
      </c>
      <c r="N153" s="280" t="s">
        <v>42</v>
      </c>
      <c r="O153" s="281"/>
      <c r="P153" s="281"/>
      <c r="Q153" s="281"/>
      <c r="R153" s="281"/>
      <c r="S153" s="281"/>
      <c r="T153" s="282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4" t="s">
        <v>319</v>
      </c>
      <c r="AU153" s="14" t="s">
        <v>84</v>
      </c>
      <c r="AY153" s="14" t="s">
        <v>319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95</v>
      </c>
      <c r="BK153" s="156">
        <f>I153*H153</f>
        <v>0</v>
      </c>
    </row>
    <row r="154" s="2" customFormat="1" ht="6.96" customHeight="1">
      <c r="A154" s="37"/>
      <c r="B154" s="71"/>
      <c r="C154" s="72"/>
      <c r="D154" s="72"/>
      <c r="E154" s="72"/>
      <c r="F154" s="72"/>
      <c r="G154" s="72"/>
      <c r="H154" s="72"/>
      <c r="I154" s="72"/>
      <c r="J154" s="72"/>
      <c r="K154" s="72"/>
      <c r="L154" s="40"/>
      <c r="M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</row>
  </sheetData>
  <sheetProtection sheet="1" autoFilter="0" formatColumns="0" formatRows="0" objects="1" scenarios="1" spinCount="100000" saltValue="BFV0S83mqkgB+/p3jVGKAd0Vh9hpr8QCxm77ZsdaxI35o9oLg9bA5p9C3oDKi+6x0tsGTWvFTpewftwWwmsWyQ==" hashValue="V3Z8aLrjf0e5091ProNh3SRVe5g7lnQwW7HGaXFmlEZEUxpvLVjoZpCC3zNWSLQ+lvAEYt1RaoFHzq8oH97/0w==" algorithmName="SHA-512" password="CC35"/>
  <autoFilter ref="C120:K15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dataValidations count="2">
    <dataValidation type="list" allowBlank="1" showInputMessage="1" showErrorMessage="1" error="Povolené sú hodnoty K, M." sqref="D149:D154">
      <formula1>"K, M"</formula1>
    </dataValidation>
    <dataValidation type="list" allowBlank="1" showInputMessage="1" showErrorMessage="1" error="Povolené sú hodnoty základná, znížená, nulová." sqref="N149:N15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105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1206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ROUND(J124,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ROUND((ROUND((SUM(BE124:BE146)),  2) + SUM(BE148:BE152)), 2)</f>
        <v>0</v>
      </c>
      <c r="G33" s="183"/>
      <c r="H33" s="183"/>
      <c r="I33" s="184">
        <v>0.20000000000000001</v>
      </c>
      <c r="J33" s="182">
        <f>ROUND((ROUND(((SUM(BE124:BE146))*I33),  2) + (SUM(BE148:BE152)*I33)),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ROUND((ROUND((SUM(BF124:BF146)),  2) + SUM(BF148:BF152)), 2)</f>
        <v>0</v>
      </c>
      <c r="G34" s="183"/>
      <c r="H34" s="183"/>
      <c r="I34" s="184">
        <v>0.20000000000000001</v>
      </c>
      <c r="J34" s="182">
        <f>ROUND((ROUND(((SUM(BF124:BF146))*I34),  2) + (SUM(BF148:BF152)*I34)),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ROUND((ROUND((SUM(BG124:BG146)),  2) + SUM(BG148:BG152)),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ROUND((ROUND((SUM(BH124:BH146)),  2) + SUM(BH148:BH152)),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ROUND((ROUND((SUM(BI124:BI146)),  2) + SUM(BI148:BI152)),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04 - SO 102 Prístrešok pre kontajnery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J124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144</v>
      </c>
      <c r="E97" s="212"/>
      <c r="F97" s="212"/>
      <c r="G97" s="212"/>
      <c r="H97" s="212"/>
      <c r="I97" s="212"/>
      <c r="J97" s="213">
        <f>J125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145</v>
      </c>
      <c r="E98" s="217"/>
      <c r="F98" s="217"/>
      <c r="G98" s="217"/>
      <c r="H98" s="217"/>
      <c r="I98" s="217"/>
      <c r="J98" s="218">
        <f>J126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5"/>
      <c r="C99" s="138"/>
      <c r="D99" s="216" t="s">
        <v>321</v>
      </c>
      <c r="E99" s="217"/>
      <c r="F99" s="217"/>
      <c r="G99" s="217"/>
      <c r="H99" s="217"/>
      <c r="I99" s="217"/>
      <c r="J99" s="218">
        <f>J132</f>
        <v>0</v>
      </c>
      <c r="K99" s="138"/>
      <c r="L99" s="21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5"/>
      <c r="C100" s="138"/>
      <c r="D100" s="216" t="s">
        <v>372</v>
      </c>
      <c r="E100" s="217"/>
      <c r="F100" s="217"/>
      <c r="G100" s="217"/>
      <c r="H100" s="217"/>
      <c r="I100" s="217"/>
      <c r="J100" s="218">
        <f>J135</f>
        <v>0</v>
      </c>
      <c r="K100" s="138"/>
      <c r="L100" s="21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209"/>
      <c r="C101" s="210"/>
      <c r="D101" s="211" t="s">
        <v>373</v>
      </c>
      <c r="E101" s="212"/>
      <c r="F101" s="212"/>
      <c r="G101" s="212"/>
      <c r="H101" s="212"/>
      <c r="I101" s="212"/>
      <c r="J101" s="213">
        <f>J137</f>
        <v>0</v>
      </c>
      <c r="K101" s="210"/>
      <c r="L101" s="21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15"/>
      <c r="C102" s="138"/>
      <c r="D102" s="216" t="s">
        <v>379</v>
      </c>
      <c r="E102" s="217"/>
      <c r="F102" s="217"/>
      <c r="G102" s="217"/>
      <c r="H102" s="217"/>
      <c r="I102" s="217"/>
      <c r="J102" s="218">
        <f>J138</f>
        <v>0</v>
      </c>
      <c r="K102" s="138"/>
      <c r="L102" s="21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15"/>
      <c r="C103" s="138"/>
      <c r="D103" s="216" t="s">
        <v>382</v>
      </c>
      <c r="E103" s="217"/>
      <c r="F103" s="217"/>
      <c r="G103" s="217"/>
      <c r="H103" s="217"/>
      <c r="I103" s="217"/>
      <c r="J103" s="218">
        <f>J142</f>
        <v>0</v>
      </c>
      <c r="K103" s="138"/>
      <c r="L103" s="21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1.84" customHeight="1">
      <c r="A104" s="9"/>
      <c r="B104" s="209"/>
      <c r="C104" s="210"/>
      <c r="D104" s="220" t="s">
        <v>149</v>
      </c>
      <c r="E104" s="210"/>
      <c r="F104" s="210"/>
      <c r="G104" s="210"/>
      <c r="H104" s="210"/>
      <c r="I104" s="210"/>
      <c r="J104" s="221">
        <f>J147</f>
        <v>0</v>
      </c>
      <c r="K104" s="210"/>
      <c r="L104" s="21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0" t="s">
        <v>150</v>
      </c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14</v>
      </c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4.4" customHeight="1">
      <c r="A114" s="37"/>
      <c r="B114" s="38"/>
      <c r="C114" s="39"/>
      <c r="D114" s="39"/>
      <c r="E114" s="205" t="str">
        <f>E7</f>
        <v>Zberný dvor Hviezdoslavov</v>
      </c>
      <c r="F114" s="29"/>
      <c r="G114" s="29"/>
      <c r="H114" s="2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29" t="s">
        <v>137</v>
      </c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6" customHeight="1">
      <c r="A116" s="37"/>
      <c r="B116" s="38"/>
      <c r="C116" s="39"/>
      <c r="D116" s="39"/>
      <c r="E116" s="81" t="str">
        <f>E9</f>
        <v>04 - SO 102 Prístrešok pre kontajnery</v>
      </c>
      <c r="F116" s="39"/>
      <c r="G116" s="39"/>
      <c r="H116" s="3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29" t="s">
        <v>18</v>
      </c>
      <c r="D118" s="39"/>
      <c r="E118" s="39"/>
      <c r="F118" s="24" t="str">
        <f>F12</f>
        <v>Hviezdoslavov</v>
      </c>
      <c r="G118" s="39"/>
      <c r="H118" s="39"/>
      <c r="I118" s="29" t="s">
        <v>20</v>
      </c>
      <c r="J118" s="84" t="str">
        <f>IF(J12="","",J12)</f>
        <v>14. 8. 2022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8" customHeight="1">
      <c r="A120" s="37"/>
      <c r="B120" s="38"/>
      <c r="C120" s="29" t="s">
        <v>22</v>
      </c>
      <c r="D120" s="39"/>
      <c r="E120" s="39"/>
      <c r="F120" s="24" t="str">
        <f>E15</f>
        <v>Obec Hviezdoslavov, č.8, 930 41 Hviezdoslavov</v>
      </c>
      <c r="G120" s="39"/>
      <c r="H120" s="39"/>
      <c r="I120" s="29" t="s">
        <v>28</v>
      </c>
      <c r="J120" s="33" t="str">
        <f>E21</f>
        <v>Ing.L. Chatrnúch - VISIA, Sládkovičova 2052/50, SA</v>
      </c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6" customHeight="1">
      <c r="A121" s="37"/>
      <c r="B121" s="38"/>
      <c r="C121" s="29" t="s">
        <v>26</v>
      </c>
      <c r="D121" s="39"/>
      <c r="E121" s="39"/>
      <c r="F121" s="24" t="str">
        <f>IF(E18="","",E18)</f>
        <v>Vyplň údaj</v>
      </c>
      <c r="G121" s="39"/>
      <c r="H121" s="39"/>
      <c r="I121" s="29" t="s">
        <v>31</v>
      </c>
      <c r="J121" s="33" t="str">
        <f>E24</f>
        <v xml:space="preserve"> </v>
      </c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22"/>
      <c r="B123" s="223"/>
      <c r="C123" s="224" t="s">
        <v>151</v>
      </c>
      <c r="D123" s="225" t="s">
        <v>61</v>
      </c>
      <c r="E123" s="225" t="s">
        <v>57</v>
      </c>
      <c r="F123" s="225" t="s">
        <v>58</v>
      </c>
      <c r="G123" s="225" t="s">
        <v>152</v>
      </c>
      <c r="H123" s="225" t="s">
        <v>153</v>
      </c>
      <c r="I123" s="225" t="s">
        <v>154</v>
      </c>
      <c r="J123" s="226" t="s">
        <v>141</v>
      </c>
      <c r="K123" s="227" t="s">
        <v>155</v>
      </c>
      <c r="L123" s="228"/>
      <c r="M123" s="105" t="s">
        <v>1</v>
      </c>
      <c r="N123" s="106" t="s">
        <v>40</v>
      </c>
      <c r="O123" s="106" t="s">
        <v>156</v>
      </c>
      <c r="P123" s="106" t="s">
        <v>157</v>
      </c>
      <c r="Q123" s="106" t="s">
        <v>158</v>
      </c>
      <c r="R123" s="106" t="s">
        <v>159</v>
      </c>
      <c r="S123" s="106" t="s">
        <v>160</v>
      </c>
      <c r="T123" s="107" t="s">
        <v>161</v>
      </c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</row>
    <row r="124" s="2" customFormat="1" ht="22.8" customHeight="1">
      <c r="A124" s="37"/>
      <c r="B124" s="38"/>
      <c r="C124" s="112" t="s">
        <v>142</v>
      </c>
      <c r="D124" s="39"/>
      <c r="E124" s="39"/>
      <c r="F124" s="39"/>
      <c r="G124" s="39"/>
      <c r="H124" s="39"/>
      <c r="I124" s="39"/>
      <c r="J124" s="229">
        <f>BK124</f>
        <v>0</v>
      </c>
      <c r="K124" s="39"/>
      <c r="L124" s="40"/>
      <c r="M124" s="108"/>
      <c r="N124" s="230"/>
      <c r="O124" s="109"/>
      <c r="P124" s="231">
        <f>P125+P137+P147</f>
        <v>0</v>
      </c>
      <c r="Q124" s="109"/>
      <c r="R124" s="231">
        <f>R125+R137+R147</f>
        <v>30.232524299999998</v>
      </c>
      <c r="S124" s="109"/>
      <c r="T124" s="232">
        <f>T125+T137+T147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4" t="s">
        <v>75</v>
      </c>
      <c r="AU124" s="14" t="s">
        <v>143</v>
      </c>
      <c r="BK124" s="233">
        <f>BK125+BK137+BK147</f>
        <v>0</v>
      </c>
    </row>
    <row r="125" s="12" customFormat="1" ht="25.92" customHeight="1">
      <c r="A125" s="12"/>
      <c r="B125" s="234"/>
      <c r="C125" s="235"/>
      <c r="D125" s="236" t="s">
        <v>75</v>
      </c>
      <c r="E125" s="237" t="s">
        <v>162</v>
      </c>
      <c r="F125" s="237" t="s">
        <v>163</v>
      </c>
      <c r="G125" s="235"/>
      <c r="H125" s="235"/>
      <c r="I125" s="238"/>
      <c r="J125" s="221">
        <f>BK125</f>
        <v>0</v>
      </c>
      <c r="K125" s="235"/>
      <c r="L125" s="239"/>
      <c r="M125" s="240"/>
      <c r="N125" s="241"/>
      <c r="O125" s="241"/>
      <c r="P125" s="242">
        <f>P126+P132+P135</f>
        <v>0</v>
      </c>
      <c r="Q125" s="241"/>
      <c r="R125" s="242">
        <f>R126+R132+R135</f>
        <v>24.433945299999998</v>
      </c>
      <c r="S125" s="241"/>
      <c r="T125" s="243">
        <f>T126+T132+T135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44" t="s">
        <v>84</v>
      </c>
      <c r="AT125" s="245" t="s">
        <v>75</v>
      </c>
      <c r="AU125" s="245" t="s">
        <v>76</v>
      </c>
      <c r="AY125" s="244" t="s">
        <v>164</v>
      </c>
      <c r="BK125" s="246">
        <f>BK126+BK132+BK135</f>
        <v>0</v>
      </c>
    </row>
    <row r="126" s="12" customFormat="1" ht="22.8" customHeight="1">
      <c r="A126" s="12"/>
      <c r="B126" s="234"/>
      <c r="C126" s="235"/>
      <c r="D126" s="236" t="s">
        <v>75</v>
      </c>
      <c r="E126" s="247" t="s">
        <v>84</v>
      </c>
      <c r="F126" s="247" t="s">
        <v>165</v>
      </c>
      <c r="G126" s="235"/>
      <c r="H126" s="235"/>
      <c r="I126" s="238"/>
      <c r="J126" s="248">
        <f>BK126</f>
        <v>0</v>
      </c>
      <c r="K126" s="235"/>
      <c r="L126" s="239"/>
      <c r="M126" s="240"/>
      <c r="N126" s="241"/>
      <c r="O126" s="241"/>
      <c r="P126" s="242">
        <f>SUM(P127:P131)</f>
        <v>0</v>
      </c>
      <c r="Q126" s="241"/>
      <c r="R126" s="242">
        <f>SUM(R127:R131)</f>
        <v>0</v>
      </c>
      <c r="S126" s="241"/>
      <c r="T126" s="243">
        <f>SUM(T127:T131)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44" t="s">
        <v>84</v>
      </c>
      <c r="AT126" s="245" t="s">
        <v>75</v>
      </c>
      <c r="AU126" s="245" t="s">
        <v>84</v>
      </c>
      <c r="AY126" s="244" t="s">
        <v>164</v>
      </c>
      <c r="BK126" s="246">
        <f>SUM(BK127:BK131)</f>
        <v>0</v>
      </c>
    </row>
    <row r="127" s="2" customFormat="1" ht="19.8" customHeight="1">
      <c r="A127" s="37"/>
      <c r="B127" s="38"/>
      <c r="C127" s="249" t="s">
        <v>84</v>
      </c>
      <c r="D127" s="249" t="s">
        <v>166</v>
      </c>
      <c r="E127" s="250" t="s">
        <v>1207</v>
      </c>
      <c r="F127" s="251" t="s">
        <v>1208</v>
      </c>
      <c r="G127" s="252" t="s">
        <v>169</v>
      </c>
      <c r="H127" s="253">
        <v>8.0600000000000005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1209</v>
      </c>
    </row>
    <row r="128" s="2" customFormat="1" ht="22.2" customHeight="1">
      <c r="A128" s="37"/>
      <c r="B128" s="38"/>
      <c r="C128" s="249" t="s">
        <v>95</v>
      </c>
      <c r="D128" s="249" t="s">
        <v>166</v>
      </c>
      <c r="E128" s="250" t="s">
        <v>1210</v>
      </c>
      <c r="F128" s="251" t="s">
        <v>1211</v>
      </c>
      <c r="G128" s="252" t="s">
        <v>169</v>
      </c>
      <c r="H128" s="253">
        <v>2.4199999999999999</v>
      </c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1212</v>
      </c>
    </row>
    <row r="129" s="2" customFormat="1" ht="30" customHeight="1">
      <c r="A129" s="37"/>
      <c r="B129" s="38"/>
      <c r="C129" s="249" t="s">
        <v>176</v>
      </c>
      <c r="D129" s="249" t="s">
        <v>166</v>
      </c>
      <c r="E129" s="250" t="s">
        <v>329</v>
      </c>
      <c r="F129" s="251" t="s">
        <v>330</v>
      </c>
      <c r="G129" s="252" t="s">
        <v>169</v>
      </c>
      <c r="H129" s="253">
        <v>8.0600000000000005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170</v>
      </c>
      <c r="AT129" s="260" t="s">
        <v>166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1213</v>
      </c>
    </row>
    <row r="130" s="2" customFormat="1" ht="14.4" customHeight="1">
      <c r="A130" s="37"/>
      <c r="B130" s="38"/>
      <c r="C130" s="249" t="s">
        <v>170</v>
      </c>
      <c r="D130" s="249" t="s">
        <v>166</v>
      </c>
      <c r="E130" s="250" t="s">
        <v>332</v>
      </c>
      <c r="F130" s="251" t="s">
        <v>333</v>
      </c>
      <c r="G130" s="252" t="s">
        <v>169</v>
      </c>
      <c r="H130" s="253">
        <v>8.0600000000000005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1214</v>
      </c>
    </row>
    <row r="131" s="2" customFormat="1" ht="22.2" customHeight="1">
      <c r="A131" s="37"/>
      <c r="B131" s="38"/>
      <c r="C131" s="249" t="s">
        <v>184</v>
      </c>
      <c r="D131" s="249" t="s">
        <v>166</v>
      </c>
      <c r="E131" s="250" t="s">
        <v>194</v>
      </c>
      <c r="F131" s="251" t="s">
        <v>195</v>
      </c>
      <c r="G131" s="252" t="s">
        <v>174</v>
      </c>
      <c r="H131" s="253">
        <v>13.699999999999999</v>
      </c>
      <c r="I131" s="254"/>
      <c r="J131" s="253">
        <f>ROUND(I131*H131,2)</f>
        <v>0</v>
      </c>
      <c r="K131" s="255"/>
      <c r="L131" s="40"/>
      <c r="M131" s="256" t="s">
        <v>1</v>
      </c>
      <c r="N131" s="257" t="s">
        <v>42</v>
      </c>
      <c r="O131" s="96"/>
      <c r="P131" s="258">
        <f>O131*H131</f>
        <v>0</v>
      </c>
      <c r="Q131" s="258">
        <v>0</v>
      </c>
      <c r="R131" s="258">
        <f>Q131*H131</f>
        <v>0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170</v>
      </c>
      <c r="AT131" s="260" t="s">
        <v>166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170</v>
      </c>
      <c r="BM131" s="260" t="s">
        <v>1215</v>
      </c>
    </row>
    <row r="132" s="12" customFormat="1" ht="22.8" customHeight="1">
      <c r="A132" s="12"/>
      <c r="B132" s="234"/>
      <c r="C132" s="235"/>
      <c r="D132" s="236" t="s">
        <v>75</v>
      </c>
      <c r="E132" s="247" t="s">
        <v>95</v>
      </c>
      <c r="F132" s="247" t="s">
        <v>336</v>
      </c>
      <c r="G132" s="235"/>
      <c r="H132" s="235"/>
      <c r="I132" s="238"/>
      <c r="J132" s="248">
        <f>BK132</f>
        <v>0</v>
      </c>
      <c r="K132" s="235"/>
      <c r="L132" s="239"/>
      <c r="M132" s="240"/>
      <c r="N132" s="241"/>
      <c r="O132" s="241"/>
      <c r="P132" s="242">
        <f>SUM(P133:P134)</f>
        <v>0</v>
      </c>
      <c r="Q132" s="241"/>
      <c r="R132" s="242">
        <f>SUM(R133:R134)</f>
        <v>23.829603099999996</v>
      </c>
      <c r="S132" s="241"/>
      <c r="T132" s="243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44" t="s">
        <v>84</v>
      </c>
      <c r="AT132" s="245" t="s">
        <v>75</v>
      </c>
      <c r="AU132" s="245" t="s">
        <v>84</v>
      </c>
      <c r="AY132" s="244" t="s">
        <v>164</v>
      </c>
      <c r="BK132" s="246">
        <f>SUM(BK133:BK134)</f>
        <v>0</v>
      </c>
    </row>
    <row r="133" s="2" customFormat="1" ht="22.2" customHeight="1">
      <c r="A133" s="37"/>
      <c r="B133" s="38"/>
      <c r="C133" s="249" t="s">
        <v>180</v>
      </c>
      <c r="D133" s="249" t="s">
        <v>166</v>
      </c>
      <c r="E133" s="250" t="s">
        <v>340</v>
      </c>
      <c r="F133" s="251" t="s">
        <v>341</v>
      </c>
      <c r="G133" s="252" t="s">
        <v>169</v>
      </c>
      <c r="H133" s="253">
        <v>2.02</v>
      </c>
      <c r="I133" s="254"/>
      <c r="J133" s="253">
        <f>ROUND(I133*H133,2)</f>
        <v>0</v>
      </c>
      <c r="K133" s="255"/>
      <c r="L133" s="40"/>
      <c r="M133" s="256" t="s">
        <v>1</v>
      </c>
      <c r="N133" s="257" t="s">
        <v>42</v>
      </c>
      <c r="O133" s="96"/>
      <c r="P133" s="258">
        <f>O133*H133</f>
        <v>0</v>
      </c>
      <c r="Q133" s="258">
        <v>2.0699999999999998</v>
      </c>
      <c r="R133" s="258">
        <f>Q133*H133</f>
        <v>4.1814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170</v>
      </c>
      <c r="AT133" s="260" t="s">
        <v>166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1216</v>
      </c>
    </row>
    <row r="134" s="2" customFormat="1" ht="14.4" customHeight="1">
      <c r="A134" s="37"/>
      <c r="B134" s="38"/>
      <c r="C134" s="249" t="s">
        <v>190</v>
      </c>
      <c r="D134" s="249" t="s">
        <v>166</v>
      </c>
      <c r="E134" s="250" t="s">
        <v>1217</v>
      </c>
      <c r="F134" s="251" t="s">
        <v>1218</v>
      </c>
      <c r="G134" s="252" t="s">
        <v>169</v>
      </c>
      <c r="H134" s="253">
        <v>8.8699999999999992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2.2151299999999998</v>
      </c>
      <c r="R134" s="258">
        <f>Q134*H134</f>
        <v>19.648203099999996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1219</v>
      </c>
    </row>
    <row r="135" s="12" customFormat="1" ht="22.8" customHeight="1">
      <c r="A135" s="12"/>
      <c r="B135" s="234"/>
      <c r="C135" s="235"/>
      <c r="D135" s="236" t="s">
        <v>75</v>
      </c>
      <c r="E135" s="247" t="s">
        <v>197</v>
      </c>
      <c r="F135" s="247" t="s">
        <v>546</v>
      </c>
      <c r="G135" s="235"/>
      <c r="H135" s="235"/>
      <c r="I135" s="238"/>
      <c r="J135" s="248">
        <f>BK135</f>
        <v>0</v>
      </c>
      <c r="K135" s="235"/>
      <c r="L135" s="239"/>
      <c r="M135" s="240"/>
      <c r="N135" s="241"/>
      <c r="O135" s="241"/>
      <c r="P135" s="242">
        <f>P136</f>
        <v>0</v>
      </c>
      <c r="Q135" s="241"/>
      <c r="R135" s="242">
        <f>R136</f>
        <v>0.60434220000000005</v>
      </c>
      <c r="S135" s="241"/>
      <c r="T135" s="243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44" t="s">
        <v>84</v>
      </c>
      <c r="AT135" s="245" t="s">
        <v>75</v>
      </c>
      <c r="AU135" s="245" t="s">
        <v>84</v>
      </c>
      <c r="AY135" s="244" t="s">
        <v>164</v>
      </c>
      <c r="BK135" s="246">
        <f>BK136</f>
        <v>0</v>
      </c>
    </row>
    <row r="136" s="2" customFormat="1" ht="22.2" customHeight="1">
      <c r="A136" s="37"/>
      <c r="B136" s="38"/>
      <c r="C136" s="249" t="s">
        <v>175</v>
      </c>
      <c r="D136" s="249" t="s">
        <v>166</v>
      </c>
      <c r="E136" s="250" t="s">
        <v>583</v>
      </c>
      <c r="F136" s="251" t="s">
        <v>584</v>
      </c>
      <c r="G136" s="252" t="s">
        <v>179</v>
      </c>
      <c r="H136" s="253">
        <v>97.790000000000006</v>
      </c>
      <c r="I136" s="254"/>
      <c r="J136" s="253">
        <f>ROUND(I136*H136,2)</f>
        <v>0</v>
      </c>
      <c r="K136" s="255"/>
      <c r="L136" s="40"/>
      <c r="M136" s="256" t="s">
        <v>1</v>
      </c>
      <c r="N136" s="257" t="s">
        <v>42</v>
      </c>
      <c r="O136" s="96"/>
      <c r="P136" s="258">
        <f>O136*H136</f>
        <v>0</v>
      </c>
      <c r="Q136" s="258">
        <v>0.0061799999999999997</v>
      </c>
      <c r="R136" s="258">
        <f>Q136*H136</f>
        <v>0.60434220000000005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170</v>
      </c>
      <c r="AT136" s="260" t="s">
        <v>166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170</v>
      </c>
      <c r="BM136" s="260" t="s">
        <v>1220</v>
      </c>
    </row>
    <row r="137" s="12" customFormat="1" ht="25.92" customHeight="1">
      <c r="A137" s="12"/>
      <c r="B137" s="234"/>
      <c r="C137" s="235"/>
      <c r="D137" s="236" t="s">
        <v>75</v>
      </c>
      <c r="E137" s="237" t="s">
        <v>596</v>
      </c>
      <c r="F137" s="237" t="s">
        <v>597</v>
      </c>
      <c r="G137" s="235"/>
      <c r="H137" s="235"/>
      <c r="I137" s="238"/>
      <c r="J137" s="221">
        <f>BK137</f>
        <v>0</v>
      </c>
      <c r="K137" s="235"/>
      <c r="L137" s="239"/>
      <c r="M137" s="240"/>
      <c r="N137" s="241"/>
      <c r="O137" s="241"/>
      <c r="P137" s="242">
        <f>P138+P142</f>
        <v>0</v>
      </c>
      <c r="Q137" s="241"/>
      <c r="R137" s="242">
        <f>R138+R142</f>
        <v>5.7985789999999993</v>
      </c>
      <c r="S137" s="241"/>
      <c r="T137" s="243">
        <f>T138+T142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44" t="s">
        <v>95</v>
      </c>
      <c r="AT137" s="245" t="s">
        <v>75</v>
      </c>
      <c r="AU137" s="245" t="s">
        <v>76</v>
      </c>
      <c r="AY137" s="244" t="s">
        <v>164</v>
      </c>
      <c r="BK137" s="246">
        <f>BK138+BK142</f>
        <v>0</v>
      </c>
    </row>
    <row r="138" s="12" customFormat="1" ht="22.8" customHeight="1">
      <c r="A138" s="12"/>
      <c r="B138" s="234"/>
      <c r="C138" s="235"/>
      <c r="D138" s="236" t="s">
        <v>75</v>
      </c>
      <c r="E138" s="247" t="s">
        <v>748</v>
      </c>
      <c r="F138" s="247" t="s">
        <v>749</v>
      </c>
      <c r="G138" s="235"/>
      <c r="H138" s="235"/>
      <c r="I138" s="238"/>
      <c r="J138" s="248">
        <f>BK138</f>
        <v>0</v>
      </c>
      <c r="K138" s="235"/>
      <c r="L138" s="239"/>
      <c r="M138" s="240"/>
      <c r="N138" s="241"/>
      <c r="O138" s="241"/>
      <c r="P138" s="242">
        <f>SUM(P139:P141)</f>
        <v>0</v>
      </c>
      <c r="Q138" s="241"/>
      <c r="R138" s="242">
        <f>SUM(R139:R141)</f>
        <v>0.041794999999999999</v>
      </c>
      <c r="S138" s="241"/>
      <c r="T138" s="243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44" t="s">
        <v>95</v>
      </c>
      <c r="AT138" s="245" t="s">
        <v>75</v>
      </c>
      <c r="AU138" s="245" t="s">
        <v>84</v>
      </c>
      <c r="AY138" s="244" t="s">
        <v>164</v>
      </c>
      <c r="BK138" s="246">
        <f>SUM(BK139:BK141)</f>
        <v>0</v>
      </c>
    </row>
    <row r="139" s="2" customFormat="1" ht="22.2" customHeight="1">
      <c r="A139" s="37"/>
      <c r="B139" s="38"/>
      <c r="C139" s="249" t="s">
        <v>197</v>
      </c>
      <c r="D139" s="249" t="s">
        <v>166</v>
      </c>
      <c r="E139" s="250" t="s">
        <v>775</v>
      </c>
      <c r="F139" s="251" t="s">
        <v>776</v>
      </c>
      <c r="G139" s="252" t="s">
        <v>258</v>
      </c>
      <c r="H139" s="253">
        <v>12.699999999999999</v>
      </c>
      <c r="I139" s="254"/>
      <c r="J139" s="253">
        <f>ROUND(I139*H139,2)</f>
        <v>0</v>
      </c>
      <c r="K139" s="255"/>
      <c r="L139" s="40"/>
      <c r="M139" s="256" t="s">
        <v>1</v>
      </c>
      <c r="N139" s="257" t="s">
        <v>42</v>
      </c>
      <c r="O139" s="96"/>
      <c r="P139" s="258">
        <f>O139*H139</f>
        <v>0</v>
      </c>
      <c r="Q139" s="258">
        <v>0.00215</v>
      </c>
      <c r="R139" s="258">
        <f>Q139*H139</f>
        <v>0.027304999999999999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196</v>
      </c>
      <c r="AT139" s="260" t="s">
        <v>166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196</v>
      </c>
      <c r="BM139" s="260" t="s">
        <v>1221</v>
      </c>
    </row>
    <row r="140" s="2" customFormat="1" ht="22.2" customHeight="1">
      <c r="A140" s="37"/>
      <c r="B140" s="38"/>
      <c r="C140" s="249" t="s">
        <v>121</v>
      </c>
      <c r="D140" s="249" t="s">
        <v>166</v>
      </c>
      <c r="E140" s="250" t="s">
        <v>783</v>
      </c>
      <c r="F140" s="251" t="s">
        <v>784</v>
      </c>
      <c r="G140" s="252" t="s">
        <v>258</v>
      </c>
      <c r="H140" s="253">
        <v>7</v>
      </c>
      <c r="I140" s="254"/>
      <c r="J140" s="253">
        <f>ROUND(I140*H140,2)</f>
        <v>0</v>
      </c>
      <c r="K140" s="255"/>
      <c r="L140" s="40"/>
      <c r="M140" s="256" t="s">
        <v>1</v>
      </c>
      <c r="N140" s="257" t="s">
        <v>42</v>
      </c>
      <c r="O140" s="96"/>
      <c r="P140" s="258">
        <f>O140*H140</f>
        <v>0</v>
      </c>
      <c r="Q140" s="258">
        <v>0.0020699999999999998</v>
      </c>
      <c r="R140" s="258">
        <f>Q140*H140</f>
        <v>0.014489999999999999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196</v>
      </c>
      <c r="AT140" s="260" t="s">
        <v>166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196</v>
      </c>
      <c r="BM140" s="260" t="s">
        <v>1222</v>
      </c>
    </row>
    <row r="141" s="2" customFormat="1" ht="22.2" customHeight="1">
      <c r="A141" s="37"/>
      <c r="B141" s="38"/>
      <c r="C141" s="249" t="s">
        <v>124</v>
      </c>
      <c r="D141" s="249" t="s">
        <v>166</v>
      </c>
      <c r="E141" s="250" t="s">
        <v>787</v>
      </c>
      <c r="F141" s="251" t="s">
        <v>788</v>
      </c>
      <c r="G141" s="252" t="s">
        <v>627</v>
      </c>
      <c r="H141" s="254"/>
      <c r="I141" s="254"/>
      <c r="J141" s="253">
        <f>ROUND(I141*H141,2)</f>
        <v>0</v>
      </c>
      <c r="K141" s="255"/>
      <c r="L141" s="40"/>
      <c r="M141" s="256" t="s">
        <v>1</v>
      </c>
      <c r="N141" s="257" t="s">
        <v>42</v>
      </c>
      <c r="O141" s="96"/>
      <c r="P141" s="258">
        <f>O141*H141</f>
        <v>0</v>
      </c>
      <c r="Q141" s="258">
        <v>0</v>
      </c>
      <c r="R141" s="258">
        <f>Q141*H141</f>
        <v>0</v>
      </c>
      <c r="S141" s="258">
        <v>0</v>
      </c>
      <c r="T141" s="25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0" t="s">
        <v>196</v>
      </c>
      <c r="AT141" s="260" t="s">
        <v>166</v>
      </c>
      <c r="AU141" s="260" t="s">
        <v>95</v>
      </c>
      <c r="AY141" s="14" t="s">
        <v>164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ROUND(I141*H141,2)</f>
        <v>0</v>
      </c>
      <c r="BL141" s="14" t="s">
        <v>196</v>
      </c>
      <c r="BM141" s="260" t="s">
        <v>1223</v>
      </c>
    </row>
    <row r="142" s="12" customFormat="1" ht="22.8" customHeight="1">
      <c r="A142" s="12"/>
      <c r="B142" s="234"/>
      <c r="C142" s="235"/>
      <c r="D142" s="236" t="s">
        <v>75</v>
      </c>
      <c r="E142" s="247" t="s">
        <v>846</v>
      </c>
      <c r="F142" s="247" t="s">
        <v>847</v>
      </c>
      <c r="G142" s="235"/>
      <c r="H142" s="235"/>
      <c r="I142" s="238"/>
      <c r="J142" s="248">
        <f>BK142</f>
        <v>0</v>
      </c>
      <c r="K142" s="235"/>
      <c r="L142" s="239"/>
      <c r="M142" s="240"/>
      <c r="N142" s="241"/>
      <c r="O142" s="241"/>
      <c r="P142" s="242">
        <f>SUM(P143:P146)</f>
        <v>0</v>
      </c>
      <c r="Q142" s="241"/>
      <c r="R142" s="242">
        <f>SUM(R143:R146)</f>
        <v>5.7567839999999997</v>
      </c>
      <c r="S142" s="241"/>
      <c r="T142" s="243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44" t="s">
        <v>95</v>
      </c>
      <c r="AT142" s="245" t="s">
        <v>75</v>
      </c>
      <c r="AU142" s="245" t="s">
        <v>84</v>
      </c>
      <c r="AY142" s="244" t="s">
        <v>164</v>
      </c>
      <c r="BK142" s="246">
        <f>SUM(BK143:BK146)</f>
        <v>0</v>
      </c>
    </row>
    <row r="143" s="2" customFormat="1" ht="19.8" customHeight="1">
      <c r="A143" s="37"/>
      <c r="B143" s="38"/>
      <c r="C143" s="249" t="s">
        <v>189</v>
      </c>
      <c r="D143" s="249" t="s">
        <v>166</v>
      </c>
      <c r="E143" s="250" t="s">
        <v>1224</v>
      </c>
      <c r="F143" s="251" t="s">
        <v>1225</v>
      </c>
      <c r="G143" s="252" t="s">
        <v>179</v>
      </c>
      <c r="H143" s="253">
        <v>110</v>
      </c>
      <c r="I143" s="254"/>
      <c r="J143" s="253">
        <f>ROUND(I143*H143,2)</f>
        <v>0</v>
      </c>
      <c r="K143" s="255"/>
      <c r="L143" s="40"/>
      <c r="M143" s="256" t="s">
        <v>1</v>
      </c>
      <c r="N143" s="257" t="s">
        <v>42</v>
      </c>
      <c r="O143" s="96"/>
      <c r="P143" s="258">
        <f>O143*H143</f>
        <v>0</v>
      </c>
      <c r="Q143" s="258">
        <v>0.0014300000000000001</v>
      </c>
      <c r="R143" s="258">
        <f>Q143*H143</f>
        <v>0.1573</v>
      </c>
      <c r="S143" s="258">
        <v>0</v>
      </c>
      <c r="T143" s="25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0" t="s">
        <v>196</v>
      </c>
      <c r="AT143" s="260" t="s">
        <v>166</v>
      </c>
      <c r="AU143" s="260" t="s">
        <v>95</v>
      </c>
      <c r="AY143" s="14" t="s">
        <v>164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ROUND(I143*H143,2)</f>
        <v>0</v>
      </c>
      <c r="BL143" s="14" t="s">
        <v>196</v>
      </c>
      <c r="BM143" s="260" t="s">
        <v>1226</v>
      </c>
    </row>
    <row r="144" s="2" customFormat="1" ht="22.2" customHeight="1">
      <c r="A144" s="37"/>
      <c r="B144" s="38"/>
      <c r="C144" s="261" t="s">
        <v>211</v>
      </c>
      <c r="D144" s="261" t="s">
        <v>171</v>
      </c>
      <c r="E144" s="262" t="s">
        <v>1227</v>
      </c>
      <c r="F144" s="263" t="s">
        <v>1228</v>
      </c>
      <c r="G144" s="264" t="s">
        <v>179</v>
      </c>
      <c r="H144" s="265">
        <v>117.7</v>
      </c>
      <c r="I144" s="266"/>
      <c r="J144" s="265">
        <f>ROUND(I144*H144,2)</f>
        <v>0</v>
      </c>
      <c r="K144" s="267"/>
      <c r="L144" s="268"/>
      <c r="M144" s="269" t="s">
        <v>1</v>
      </c>
      <c r="N144" s="270" t="s">
        <v>42</v>
      </c>
      <c r="O144" s="96"/>
      <c r="P144" s="258">
        <f>O144*H144</f>
        <v>0</v>
      </c>
      <c r="Q144" s="258">
        <v>0.012200000000000001</v>
      </c>
      <c r="R144" s="258">
        <f>Q144*H144</f>
        <v>1.4359400000000002</v>
      </c>
      <c r="S144" s="258">
        <v>0</v>
      </c>
      <c r="T144" s="25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60" t="s">
        <v>223</v>
      </c>
      <c r="AT144" s="260" t="s">
        <v>171</v>
      </c>
      <c r="AU144" s="260" t="s">
        <v>95</v>
      </c>
      <c r="AY144" s="14" t="s">
        <v>164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ROUND(I144*H144,2)</f>
        <v>0</v>
      </c>
      <c r="BL144" s="14" t="s">
        <v>196</v>
      </c>
      <c r="BM144" s="260" t="s">
        <v>1229</v>
      </c>
    </row>
    <row r="145" s="2" customFormat="1" ht="34.8" customHeight="1">
      <c r="A145" s="37"/>
      <c r="B145" s="38"/>
      <c r="C145" s="249" t="s">
        <v>193</v>
      </c>
      <c r="D145" s="249" t="s">
        <v>166</v>
      </c>
      <c r="E145" s="250" t="s">
        <v>1230</v>
      </c>
      <c r="F145" s="251" t="s">
        <v>1231</v>
      </c>
      <c r="G145" s="252" t="s">
        <v>1232</v>
      </c>
      <c r="H145" s="253">
        <v>3469.6199999999999</v>
      </c>
      <c r="I145" s="254"/>
      <c r="J145" s="253">
        <f>ROUND(I145*H145,2)</f>
        <v>0</v>
      </c>
      <c r="K145" s="255"/>
      <c r="L145" s="40"/>
      <c r="M145" s="256" t="s">
        <v>1</v>
      </c>
      <c r="N145" s="257" t="s">
        <v>42</v>
      </c>
      <c r="O145" s="96"/>
      <c r="P145" s="258">
        <f>O145*H145</f>
        <v>0</v>
      </c>
      <c r="Q145" s="258">
        <v>0.0011999999999999999</v>
      </c>
      <c r="R145" s="258">
        <f>Q145*H145</f>
        <v>4.1635439999999999</v>
      </c>
      <c r="S145" s="258">
        <v>0</v>
      </c>
      <c r="T145" s="25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0" t="s">
        <v>196</v>
      </c>
      <c r="AT145" s="260" t="s">
        <v>166</v>
      </c>
      <c r="AU145" s="260" t="s">
        <v>95</v>
      </c>
      <c r="AY145" s="14" t="s">
        <v>164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ROUND(I145*H145,2)</f>
        <v>0</v>
      </c>
      <c r="BL145" s="14" t="s">
        <v>196</v>
      </c>
      <c r="BM145" s="260" t="s">
        <v>1233</v>
      </c>
    </row>
    <row r="146" s="2" customFormat="1" ht="22.2" customHeight="1">
      <c r="A146" s="37"/>
      <c r="B146" s="38"/>
      <c r="C146" s="249" t="s">
        <v>420</v>
      </c>
      <c r="D146" s="249" t="s">
        <v>166</v>
      </c>
      <c r="E146" s="250" t="s">
        <v>1234</v>
      </c>
      <c r="F146" s="251" t="s">
        <v>870</v>
      </c>
      <c r="G146" s="252" t="s">
        <v>174</v>
      </c>
      <c r="H146" s="253">
        <v>5.7599999999999998</v>
      </c>
      <c r="I146" s="254"/>
      <c r="J146" s="253">
        <f>ROUND(I146*H146,2)</f>
        <v>0</v>
      </c>
      <c r="K146" s="255"/>
      <c r="L146" s="40"/>
      <c r="M146" s="256" t="s">
        <v>1</v>
      </c>
      <c r="N146" s="257" t="s">
        <v>42</v>
      </c>
      <c r="O146" s="96"/>
      <c r="P146" s="258">
        <f>O146*H146</f>
        <v>0</v>
      </c>
      <c r="Q146" s="258">
        <v>0</v>
      </c>
      <c r="R146" s="258">
        <f>Q146*H146</f>
        <v>0</v>
      </c>
      <c r="S146" s="258">
        <v>0</v>
      </c>
      <c r="T146" s="25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0" t="s">
        <v>196</v>
      </c>
      <c r="AT146" s="260" t="s">
        <v>166</v>
      </c>
      <c r="AU146" s="260" t="s">
        <v>95</v>
      </c>
      <c r="AY146" s="14" t="s">
        <v>164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ROUND(I146*H146,2)</f>
        <v>0</v>
      </c>
      <c r="BL146" s="14" t="s">
        <v>196</v>
      </c>
      <c r="BM146" s="260" t="s">
        <v>1235</v>
      </c>
    </row>
    <row r="147" s="2" customFormat="1" ht="49.92" customHeight="1">
      <c r="A147" s="37"/>
      <c r="B147" s="38"/>
      <c r="C147" s="39"/>
      <c r="D147" s="39"/>
      <c r="E147" s="237" t="s">
        <v>317</v>
      </c>
      <c r="F147" s="237" t="s">
        <v>318</v>
      </c>
      <c r="G147" s="39"/>
      <c r="H147" s="39"/>
      <c r="I147" s="39"/>
      <c r="J147" s="221">
        <f>BK147</f>
        <v>0</v>
      </c>
      <c r="K147" s="39"/>
      <c r="L147" s="40"/>
      <c r="M147" s="271"/>
      <c r="N147" s="272"/>
      <c r="O147" s="96"/>
      <c r="P147" s="96"/>
      <c r="Q147" s="96"/>
      <c r="R147" s="96"/>
      <c r="S147" s="96"/>
      <c r="T147" s="9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4" t="s">
        <v>75</v>
      </c>
      <c r="AU147" s="14" t="s">
        <v>76</v>
      </c>
      <c r="AY147" s="14" t="s">
        <v>319</v>
      </c>
      <c r="BK147" s="156">
        <f>SUM(BK148:BK152)</f>
        <v>0</v>
      </c>
    </row>
    <row r="148" s="2" customFormat="1" ht="16.32" customHeight="1">
      <c r="A148" s="37"/>
      <c r="B148" s="38"/>
      <c r="C148" s="273" t="s">
        <v>1</v>
      </c>
      <c r="D148" s="273" t="s">
        <v>166</v>
      </c>
      <c r="E148" s="274" t="s">
        <v>1</v>
      </c>
      <c r="F148" s="275" t="s">
        <v>1</v>
      </c>
      <c r="G148" s="276" t="s">
        <v>1</v>
      </c>
      <c r="H148" s="277"/>
      <c r="I148" s="277"/>
      <c r="J148" s="278">
        <f>BK148</f>
        <v>0</v>
      </c>
      <c r="K148" s="255"/>
      <c r="L148" s="40"/>
      <c r="M148" s="279" t="s">
        <v>1</v>
      </c>
      <c r="N148" s="280" t="s">
        <v>42</v>
      </c>
      <c r="O148" s="96"/>
      <c r="P148" s="96"/>
      <c r="Q148" s="96"/>
      <c r="R148" s="96"/>
      <c r="S148" s="96"/>
      <c r="T148" s="9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4" t="s">
        <v>319</v>
      </c>
      <c r="AU148" s="14" t="s">
        <v>84</v>
      </c>
      <c r="AY148" s="14" t="s">
        <v>319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I148*H148</f>
        <v>0</v>
      </c>
    </row>
    <row r="149" s="2" customFormat="1" ht="16.32" customHeight="1">
      <c r="A149" s="37"/>
      <c r="B149" s="38"/>
      <c r="C149" s="273" t="s">
        <v>1</v>
      </c>
      <c r="D149" s="273" t="s">
        <v>166</v>
      </c>
      <c r="E149" s="274" t="s">
        <v>1</v>
      </c>
      <c r="F149" s="275" t="s">
        <v>1</v>
      </c>
      <c r="G149" s="276" t="s">
        <v>1</v>
      </c>
      <c r="H149" s="277"/>
      <c r="I149" s="277"/>
      <c r="J149" s="278">
        <f>BK149</f>
        <v>0</v>
      </c>
      <c r="K149" s="255"/>
      <c r="L149" s="40"/>
      <c r="M149" s="279" t="s">
        <v>1</v>
      </c>
      <c r="N149" s="280" t="s">
        <v>42</v>
      </c>
      <c r="O149" s="96"/>
      <c r="P149" s="96"/>
      <c r="Q149" s="96"/>
      <c r="R149" s="96"/>
      <c r="S149" s="96"/>
      <c r="T149" s="9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4" t="s">
        <v>319</v>
      </c>
      <c r="AU149" s="14" t="s">
        <v>84</v>
      </c>
      <c r="AY149" s="14" t="s">
        <v>319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I149*H149</f>
        <v>0</v>
      </c>
    </row>
    <row r="150" s="2" customFormat="1" ht="16.32" customHeight="1">
      <c r="A150" s="37"/>
      <c r="B150" s="38"/>
      <c r="C150" s="273" t="s">
        <v>1</v>
      </c>
      <c r="D150" s="273" t="s">
        <v>166</v>
      </c>
      <c r="E150" s="274" t="s">
        <v>1</v>
      </c>
      <c r="F150" s="275" t="s">
        <v>1</v>
      </c>
      <c r="G150" s="276" t="s">
        <v>1</v>
      </c>
      <c r="H150" s="277"/>
      <c r="I150" s="277"/>
      <c r="J150" s="278">
        <f>BK150</f>
        <v>0</v>
      </c>
      <c r="K150" s="255"/>
      <c r="L150" s="40"/>
      <c r="M150" s="279" t="s">
        <v>1</v>
      </c>
      <c r="N150" s="280" t="s">
        <v>42</v>
      </c>
      <c r="O150" s="96"/>
      <c r="P150" s="96"/>
      <c r="Q150" s="96"/>
      <c r="R150" s="96"/>
      <c r="S150" s="96"/>
      <c r="T150" s="9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4" t="s">
        <v>319</v>
      </c>
      <c r="AU150" s="14" t="s">
        <v>84</v>
      </c>
      <c r="AY150" s="14" t="s">
        <v>319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I150*H150</f>
        <v>0</v>
      </c>
    </row>
    <row r="151" s="2" customFormat="1" ht="16.32" customHeight="1">
      <c r="A151" s="37"/>
      <c r="B151" s="38"/>
      <c r="C151" s="273" t="s">
        <v>1</v>
      </c>
      <c r="D151" s="273" t="s">
        <v>166</v>
      </c>
      <c r="E151" s="274" t="s">
        <v>1</v>
      </c>
      <c r="F151" s="275" t="s">
        <v>1</v>
      </c>
      <c r="G151" s="276" t="s">
        <v>1</v>
      </c>
      <c r="H151" s="277"/>
      <c r="I151" s="277"/>
      <c r="J151" s="278">
        <f>BK151</f>
        <v>0</v>
      </c>
      <c r="K151" s="255"/>
      <c r="L151" s="40"/>
      <c r="M151" s="279" t="s">
        <v>1</v>
      </c>
      <c r="N151" s="280" t="s">
        <v>42</v>
      </c>
      <c r="O151" s="96"/>
      <c r="P151" s="96"/>
      <c r="Q151" s="96"/>
      <c r="R151" s="96"/>
      <c r="S151" s="96"/>
      <c r="T151" s="9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4" t="s">
        <v>319</v>
      </c>
      <c r="AU151" s="14" t="s">
        <v>84</v>
      </c>
      <c r="AY151" s="14" t="s">
        <v>319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95</v>
      </c>
      <c r="BK151" s="156">
        <f>I151*H151</f>
        <v>0</v>
      </c>
    </row>
    <row r="152" s="2" customFormat="1" ht="16.32" customHeight="1">
      <c r="A152" s="37"/>
      <c r="B152" s="38"/>
      <c r="C152" s="273" t="s">
        <v>1</v>
      </c>
      <c r="D152" s="273" t="s">
        <v>166</v>
      </c>
      <c r="E152" s="274" t="s">
        <v>1</v>
      </c>
      <c r="F152" s="275" t="s">
        <v>1</v>
      </c>
      <c r="G152" s="276" t="s">
        <v>1</v>
      </c>
      <c r="H152" s="277"/>
      <c r="I152" s="277"/>
      <c r="J152" s="278">
        <f>BK152</f>
        <v>0</v>
      </c>
      <c r="K152" s="255"/>
      <c r="L152" s="40"/>
      <c r="M152" s="279" t="s">
        <v>1</v>
      </c>
      <c r="N152" s="280" t="s">
        <v>42</v>
      </c>
      <c r="O152" s="281"/>
      <c r="P152" s="281"/>
      <c r="Q152" s="281"/>
      <c r="R152" s="281"/>
      <c r="S152" s="281"/>
      <c r="T152" s="282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4" t="s">
        <v>319</v>
      </c>
      <c r="AU152" s="14" t="s">
        <v>84</v>
      </c>
      <c r="AY152" s="14" t="s">
        <v>319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95</v>
      </c>
      <c r="BK152" s="156">
        <f>I152*H152</f>
        <v>0</v>
      </c>
    </row>
    <row r="153" s="2" customFormat="1" ht="6.96" customHeight="1">
      <c r="A153" s="37"/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40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sheetProtection sheet="1" autoFilter="0" formatColumns="0" formatRows="0" objects="1" scenarios="1" spinCount="100000" saltValue="KzgQ06dURRGgUeRUcq8hjxrSJme5GggLD46L+hbVdZZnHK8BnT2/+ATJo03eYQMg+jGH7CTPnNowJdNIsU5C3A==" hashValue="IKZcC7h0MLNbyLd923jQhDge8dOMhPKlsd3u/9K6AdjBHNoF8j26L6PICIcg0d/NrbxIlNqLE2Q0Dt6a7CGp9w==" algorithmName="SHA-512" password="CC35"/>
  <autoFilter ref="C123:K15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dataValidations count="2">
    <dataValidation type="list" allowBlank="1" showInputMessage="1" showErrorMessage="1" error="Povolené sú hodnoty K, M." sqref="D148:D153">
      <formula1>"K, M"</formula1>
    </dataValidation>
    <dataValidation type="list" allowBlank="1" showInputMessage="1" showErrorMessage="1" error="Povolené sú hodnoty základná, znížená, nulová." sqref="N148:N153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108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1236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ROUND(J122,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ROUND((ROUND((SUM(BE122:BE144)),  2) + SUM(BE146:BE150)), 2)</f>
        <v>0</v>
      </c>
      <c r="G33" s="183"/>
      <c r="H33" s="183"/>
      <c r="I33" s="184">
        <v>0.20000000000000001</v>
      </c>
      <c r="J33" s="182">
        <f>ROUND((ROUND(((SUM(BE122:BE144))*I33),  2) + (SUM(BE146:BE150)*I33)),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ROUND((ROUND((SUM(BF122:BF144)),  2) + SUM(BF146:BF150)), 2)</f>
        <v>0</v>
      </c>
      <c r="G34" s="183"/>
      <c r="H34" s="183"/>
      <c r="I34" s="184">
        <v>0.20000000000000001</v>
      </c>
      <c r="J34" s="182">
        <f>ROUND((ROUND(((SUM(BF122:BF144))*I34),  2) + (SUM(BF146:BF150)*I34)),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ROUND((ROUND((SUM(BG122:BG144)),  2) + SUM(BG146:BG150)),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ROUND((ROUND((SUM(BH122:BH144)),  2) + SUM(BH146:BH150)),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ROUND((ROUND((SUM(BI122:BI144)),  2) + SUM(BI146:BI150)),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05 - SO 201 Oplotenie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J122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144</v>
      </c>
      <c r="E97" s="212"/>
      <c r="F97" s="212"/>
      <c r="G97" s="212"/>
      <c r="H97" s="212"/>
      <c r="I97" s="212"/>
      <c r="J97" s="213">
        <f>J123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145</v>
      </c>
      <c r="E98" s="217"/>
      <c r="F98" s="217"/>
      <c r="G98" s="217"/>
      <c r="H98" s="217"/>
      <c r="I98" s="217"/>
      <c r="J98" s="218">
        <f>J124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5"/>
      <c r="C99" s="138"/>
      <c r="D99" s="216" t="s">
        <v>321</v>
      </c>
      <c r="E99" s="217"/>
      <c r="F99" s="217"/>
      <c r="G99" s="217"/>
      <c r="H99" s="217"/>
      <c r="I99" s="217"/>
      <c r="J99" s="218">
        <f>J131</f>
        <v>0</v>
      </c>
      <c r="K99" s="138"/>
      <c r="L99" s="21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209"/>
      <c r="C100" s="210"/>
      <c r="D100" s="211" t="s">
        <v>373</v>
      </c>
      <c r="E100" s="212"/>
      <c r="F100" s="212"/>
      <c r="G100" s="212"/>
      <c r="H100" s="212"/>
      <c r="I100" s="212"/>
      <c r="J100" s="213">
        <f>J135</f>
        <v>0</v>
      </c>
      <c r="K100" s="210"/>
      <c r="L100" s="21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215"/>
      <c r="C101" s="138"/>
      <c r="D101" s="216" t="s">
        <v>382</v>
      </c>
      <c r="E101" s="217"/>
      <c r="F101" s="217"/>
      <c r="G101" s="217"/>
      <c r="H101" s="217"/>
      <c r="I101" s="217"/>
      <c r="J101" s="218">
        <f>J136</f>
        <v>0</v>
      </c>
      <c r="K101" s="138"/>
      <c r="L101" s="21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209"/>
      <c r="C102" s="210"/>
      <c r="D102" s="220" t="s">
        <v>149</v>
      </c>
      <c r="E102" s="210"/>
      <c r="F102" s="210"/>
      <c r="G102" s="210"/>
      <c r="H102" s="210"/>
      <c r="I102" s="210"/>
      <c r="J102" s="221">
        <f>J145</f>
        <v>0</v>
      </c>
      <c r="K102" s="210"/>
      <c r="L102" s="21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0" t="s">
        <v>150</v>
      </c>
      <c r="D109" s="39"/>
      <c r="E109" s="39"/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29" t="s">
        <v>14</v>
      </c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4.4" customHeight="1">
      <c r="A112" s="37"/>
      <c r="B112" s="38"/>
      <c r="C112" s="39"/>
      <c r="D112" s="39"/>
      <c r="E112" s="205" t="str">
        <f>E7</f>
        <v>Zberný dvor Hviezdoslavov</v>
      </c>
      <c r="F112" s="29"/>
      <c r="G112" s="29"/>
      <c r="H112" s="2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137</v>
      </c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39"/>
      <c r="D114" s="39"/>
      <c r="E114" s="81" t="str">
        <f>E9</f>
        <v>05 - SO 201 Oplotenie</v>
      </c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29" t="s">
        <v>18</v>
      </c>
      <c r="D116" s="39"/>
      <c r="E116" s="39"/>
      <c r="F116" s="24" t="str">
        <f>F12</f>
        <v>Hviezdoslavov</v>
      </c>
      <c r="G116" s="39"/>
      <c r="H116" s="39"/>
      <c r="I116" s="29" t="s">
        <v>20</v>
      </c>
      <c r="J116" s="84" t="str">
        <f>IF(J12="","",J12)</f>
        <v>14. 8. 2022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40.8" customHeight="1">
      <c r="A118" s="37"/>
      <c r="B118" s="38"/>
      <c r="C118" s="29" t="s">
        <v>22</v>
      </c>
      <c r="D118" s="39"/>
      <c r="E118" s="39"/>
      <c r="F118" s="24" t="str">
        <f>E15</f>
        <v>Obec Hviezdoslavov, č.8, 930 41 Hviezdoslavov</v>
      </c>
      <c r="G118" s="39"/>
      <c r="H118" s="39"/>
      <c r="I118" s="29" t="s">
        <v>28</v>
      </c>
      <c r="J118" s="33" t="str">
        <f>E21</f>
        <v>Ing.L. Chatrnúch - VISIA, Sládkovičova 2052/50, SA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6" customHeight="1">
      <c r="A119" s="37"/>
      <c r="B119" s="38"/>
      <c r="C119" s="29" t="s">
        <v>26</v>
      </c>
      <c r="D119" s="39"/>
      <c r="E119" s="39"/>
      <c r="F119" s="24" t="str">
        <f>IF(E18="","",E18)</f>
        <v>Vyplň údaj</v>
      </c>
      <c r="G119" s="39"/>
      <c r="H119" s="39"/>
      <c r="I119" s="29" t="s">
        <v>31</v>
      </c>
      <c r="J119" s="33" t="str">
        <f>E24</f>
        <v xml:space="preserve"> </v>
      </c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22"/>
      <c r="B121" s="223"/>
      <c r="C121" s="224" t="s">
        <v>151</v>
      </c>
      <c r="D121" s="225" t="s">
        <v>61</v>
      </c>
      <c r="E121" s="225" t="s">
        <v>57</v>
      </c>
      <c r="F121" s="225" t="s">
        <v>58</v>
      </c>
      <c r="G121" s="225" t="s">
        <v>152</v>
      </c>
      <c r="H121" s="225" t="s">
        <v>153</v>
      </c>
      <c r="I121" s="225" t="s">
        <v>154</v>
      </c>
      <c r="J121" s="226" t="s">
        <v>141</v>
      </c>
      <c r="K121" s="227" t="s">
        <v>155</v>
      </c>
      <c r="L121" s="228"/>
      <c r="M121" s="105" t="s">
        <v>1</v>
      </c>
      <c r="N121" s="106" t="s">
        <v>40</v>
      </c>
      <c r="O121" s="106" t="s">
        <v>156</v>
      </c>
      <c r="P121" s="106" t="s">
        <v>157</v>
      </c>
      <c r="Q121" s="106" t="s">
        <v>158</v>
      </c>
      <c r="R121" s="106" t="s">
        <v>159</v>
      </c>
      <c r="S121" s="106" t="s">
        <v>160</v>
      </c>
      <c r="T121" s="107" t="s">
        <v>161</v>
      </c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</row>
    <row r="122" s="2" customFormat="1" ht="22.8" customHeight="1">
      <c r="A122" s="37"/>
      <c r="B122" s="38"/>
      <c r="C122" s="112" t="s">
        <v>142</v>
      </c>
      <c r="D122" s="39"/>
      <c r="E122" s="39"/>
      <c r="F122" s="39"/>
      <c r="G122" s="39"/>
      <c r="H122" s="39"/>
      <c r="I122" s="39"/>
      <c r="J122" s="229">
        <f>BK122</f>
        <v>0</v>
      </c>
      <c r="K122" s="39"/>
      <c r="L122" s="40"/>
      <c r="M122" s="108"/>
      <c r="N122" s="230"/>
      <c r="O122" s="109"/>
      <c r="P122" s="231">
        <f>P123+P135+P145</f>
        <v>0</v>
      </c>
      <c r="Q122" s="109"/>
      <c r="R122" s="231">
        <f>R123+R135+R145</f>
        <v>48.76778689999999</v>
      </c>
      <c r="S122" s="109"/>
      <c r="T122" s="232">
        <f>T123+T135+T145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4" t="s">
        <v>75</v>
      </c>
      <c r="AU122" s="14" t="s">
        <v>143</v>
      </c>
      <c r="BK122" s="233">
        <f>BK123+BK135+BK145</f>
        <v>0</v>
      </c>
    </row>
    <row r="123" s="12" customFormat="1" ht="25.92" customHeight="1">
      <c r="A123" s="12"/>
      <c r="B123" s="234"/>
      <c r="C123" s="235"/>
      <c r="D123" s="236" t="s">
        <v>75</v>
      </c>
      <c r="E123" s="237" t="s">
        <v>162</v>
      </c>
      <c r="F123" s="237" t="s">
        <v>163</v>
      </c>
      <c r="G123" s="235"/>
      <c r="H123" s="235"/>
      <c r="I123" s="238"/>
      <c r="J123" s="221">
        <f>BK123</f>
        <v>0</v>
      </c>
      <c r="K123" s="235"/>
      <c r="L123" s="239"/>
      <c r="M123" s="240"/>
      <c r="N123" s="241"/>
      <c r="O123" s="241"/>
      <c r="P123" s="242">
        <f>P124+P131</f>
        <v>0</v>
      </c>
      <c r="Q123" s="241"/>
      <c r="R123" s="242">
        <f>R124+R131</f>
        <v>44.337386899999991</v>
      </c>
      <c r="S123" s="241"/>
      <c r="T123" s="243">
        <f>T124+T131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44" t="s">
        <v>84</v>
      </c>
      <c r="AT123" s="245" t="s">
        <v>75</v>
      </c>
      <c r="AU123" s="245" t="s">
        <v>76</v>
      </c>
      <c r="AY123" s="244" t="s">
        <v>164</v>
      </c>
      <c r="BK123" s="246">
        <f>BK124+BK131</f>
        <v>0</v>
      </c>
    </row>
    <row r="124" s="12" customFormat="1" ht="22.8" customHeight="1">
      <c r="A124" s="12"/>
      <c r="B124" s="234"/>
      <c r="C124" s="235"/>
      <c r="D124" s="236" t="s">
        <v>75</v>
      </c>
      <c r="E124" s="247" t="s">
        <v>84</v>
      </c>
      <c r="F124" s="247" t="s">
        <v>165</v>
      </c>
      <c r="G124" s="235"/>
      <c r="H124" s="235"/>
      <c r="I124" s="238"/>
      <c r="J124" s="248">
        <f>BK124</f>
        <v>0</v>
      </c>
      <c r="K124" s="235"/>
      <c r="L124" s="239"/>
      <c r="M124" s="240"/>
      <c r="N124" s="241"/>
      <c r="O124" s="241"/>
      <c r="P124" s="242">
        <f>SUM(P125:P130)</f>
        <v>0</v>
      </c>
      <c r="Q124" s="241"/>
      <c r="R124" s="242">
        <f>SUM(R125:R130)</f>
        <v>0</v>
      </c>
      <c r="S124" s="241"/>
      <c r="T124" s="243">
        <f>SUM(T125:T130)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44" t="s">
        <v>84</v>
      </c>
      <c r="AT124" s="245" t="s">
        <v>75</v>
      </c>
      <c r="AU124" s="245" t="s">
        <v>84</v>
      </c>
      <c r="AY124" s="244" t="s">
        <v>164</v>
      </c>
      <c r="BK124" s="246">
        <f>SUM(BK125:BK130)</f>
        <v>0</v>
      </c>
    </row>
    <row r="125" s="2" customFormat="1" ht="19.8" customHeight="1">
      <c r="A125" s="37"/>
      <c r="B125" s="38"/>
      <c r="C125" s="249" t="s">
        <v>84</v>
      </c>
      <c r="D125" s="249" t="s">
        <v>166</v>
      </c>
      <c r="E125" s="250" t="s">
        <v>1237</v>
      </c>
      <c r="F125" s="251" t="s">
        <v>1238</v>
      </c>
      <c r="G125" s="252" t="s">
        <v>169</v>
      </c>
      <c r="H125" s="253">
        <v>17.73</v>
      </c>
      <c r="I125" s="254"/>
      <c r="J125" s="253">
        <f>ROUND(I125*H125,2)</f>
        <v>0</v>
      </c>
      <c r="K125" s="255"/>
      <c r="L125" s="40"/>
      <c r="M125" s="256" t="s">
        <v>1</v>
      </c>
      <c r="N125" s="257" t="s">
        <v>42</v>
      </c>
      <c r="O125" s="96"/>
      <c r="P125" s="258">
        <f>O125*H125</f>
        <v>0</v>
      </c>
      <c r="Q125" s="258">
        <v>0</v>
      </c>
      <c r="R125" s="258">
        <f>Q125*H125</f>
        <v>0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170</v>
      </c>
      <c r="AT125" s="260" t="s">
        <v>166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170</v>
      </c>
      <c r="BM125" s="260" t="s">
        <v>1239</v>
      </c>
    </row>
    <row r="126" s="2" customFormat="1" ht="22.2" customHeight="1">
      <c r="A126" s="37"/>
      <c r="B126" s="38"/>
      <c r="C126" s="249" t="s">
        <v>95</v>
      </c>
      <c r="D126" s="249" t="s">
        <v>166</v>
      </c>
      <c r="E126" s="250" t="s">
        <v>1240</v>
      </c>
      <c r="F126" s="251" t="s">
        <v>1241</v>
      </c>
      <c r="G126" s="252" t="s">
        <v>169</v>
      </c>
      <c r="H126" s="253">
        <v>5.3200000000000003</v>
      </c>
      <c r="I126" s="254"/>
      <c r="J126" s="253">
        <f>ROUND(I126*H126,2)</f>
        <v>0</v>
      </c>
      <c r="K126" s="255"/>
      <c r="L126" s="40"/>
      <c r="M126" s="256" t="s">
        <v>1</v>
      </c>
      <c r="N126" s="257" t="s">
        <v>42</v>
      </c>
      <c r="O126" s="96"/>
      <c r="P126" s="258">
        <f>O126*H126</f>
        <v>0</v>
      </c>
      <c r="Q126" s="258">
        <v>0</v>
      </c>
      <c r="R126" s="258">
        <f>Q126*H126</f>
        <v>0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170</v>
      </c>
      <c r="AT126" s="260" t="s">
        <v>166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170</v>
      </c>
      <c r="BM126" s="260" t="s">
        <v>1242</v>
      </c>
    </row>
    <row r="127" s="2" customFormat="1" ht="30" customHeight="1">
      <c r="A127" s="37"/>
      <c r="B127" s="38"/>
      <c r="C127" s="249" t="s">
        <v>176</v>
      </c>
      <c r="D127" s="249" t="s">
        <v>166</v>
      </c>
      <c r="E127" s="250" t="s">
        <v>329</v>
      </c>
      <c r="F127" s="251" t="s">
        <v>330</v>
      </c>
      <c r="G127" s="252" t="s">
        <v>169</v>
      </c>
      <c r="H127" s="253">
        <v>17.73</v>
      </c>
      <c r="I127" s="254"/>
      <c r="J127" s="253">
        <f>ROUND(I127*H127,2)</f>
        <v>0</v>
      </c>
      <c r="K127" s="255"/>
      <c r="L127" s="40"/>
      <c r="M127" s="256" t="s">
        <v>1</v>
      </c>
      <c r="N127" s="257" t="s">
        <v>42</v>
      </c>
      <c r="O127" s="96"/>
      <c r="P127" s="258">
        <f>O127*H127</f>
        <v>0</v>
      </c>
      <c r="Q127" s="258">
        <v>0</v>
      </c>
      <c r="R127" s="258">
        <f>Q127*H127</f>
        <v>0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170</v>
      </c>
      <c r="AT127" s="260" t="s">
        <v>166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170</v>
      </c>
      <c r="BM127" s="260" t="s">
        <v>1243</v>
      </c>
    </row>
    <row r="128" s="2" customFormat="1" ht="14.4" customHeight="1">
      <c r="A128" s="37"/>
      <c r="B128" s="38"/>
      <c r="C128" s="249" t="s">
        <v>170</v>
      </c>
      <c r="D128" s="249" t="s">
        <v>166</v>
      </c>
      <c r="E128" s="250" t="s">
        <v>1244</v>
      </c>
      <c r="F128" s="251" t="s">
        <v>1245</v>
      </c>
      <c r="G128" s="252" t="s">
        <v>169</v>
      </c>
      <c r="H128" s="253">
        <v>17.73</v>
      </c>
      <c r="I128" s="254"/>
      <c r="J128" s="253">
        <f>ROUND(I128*H128,2)</f>
        <v>0</v>
      </c>
      <c r="K128" s="255"/>
      <c r="L128" s="40"/>
      <c r="M128" s="256" t="s">
        <v>1</v>
      </c>
      <c r="N128" s="257" t="s">
        <v>42</v>
      </c>
      <c r="O128" s="96"/>
      <c r="P128" s="258">
        <f>O128*H128</f>
        <v>0</v>
      </c>
      <c r="Q128" s="258">
        <v>0</v>
      </c>
      <c r="R128" s="258">
        <f>Q128*H128</f>
        <v>0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170</v>
      </c>
      <c r="AT128" s="260" t="s">
        <v>166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170</v>
      </c>
      <c r="BM128" s="260" t="s">
        <v>1246</v>
      </c>
    </row>
    <row r="129" s="2" customFormat="1" ht="14.4" customHeight="1">
      <c r="A129" s="37"/>
      <c r="B129" s="38"/>
      <c r="C129" s="249" t="s">
        <v>184</v>
      </c>
      <c r="D129" s="249" t="s">
        <v>166</v>
      </c>
      <c r="E129" s="250" t="s">
        <v>332</v>
      </c>
      <c r="F129" s="251" t="s">
        <v>333</v>
      </c>
      <c r="G129" s="252" t="s">
        <v>169</v>
      </c>
      <c r="H129" s="253">
        <v>17.73</v>
      </c>
      <c r="I129" s="254"/>
      <c r="J129" s="253">
        <f>ROUND(I129*H129,2)</f>
        <v>0</v>
      </c>
      <c r="K129" s="255"/>
      <c r="L129" s="40"/>
      <c r="M129" s="256" t="s">
        <v>1</v>
      </c>
      <c r="N129" s="257" t="s">
        <v>42</v>
      </c>
      <c r="O129" s="96"/>
      <c r="P129" s="258">
        <f>O129*H129</f>
        <v>0</v>
      </c>
      <c r="Q129" s="258">
        <v>0</v>
      </c>
      <c r="R129" s="258">
        <f>Q129*H129</f>
        <v>0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170</v>
      </c>
      <c r="AT129" s="260" t="s">
        <v>166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170</v>
      </c>
      <c r="BM129" s="260" t="s">
        <v>1247</v>
      </c>
    </row>
    <row r="130" s="2" customFormat="1" ht="22.2" customHeight="1">
      <c r="A130" s="37"/>
      <c r="B130" s="38"/>
      <c r="C130" s="249" t="s">
        <v>180</v>
      </c>
      <c r="D130" s="249" t="s">
        <v>166</v>
      </c>
      <c r="E130" s="250" t="s">
        <v>194</v>
      </c>
      <c r="F130" s="251" t="s">
        <v>195</v>
      </c>
      <c r="G130" s="252" t="s">
        <v>174</v>
      </c>
      <c r="H130" s="253">
        <v>30.140000000000001</v>
      </c>
      <c r="I130" s="254"/>
      <c r="J130" s="253">
        <f>ROUND(I130*H130,2)</f>
        <v>0</v>
      </c>
      <c r="K130" s="255"/>
      <c r="L130" s="40"/>
      <c r="M130" s="256" t="s">
        <v>1</v>
      </c>
      <c r="N130" s="257" t="s">
        <v>42</v>
      </c>
      <c r="O130" s="96"/>
      <c r="P130" s="258">
        <f>O130*H130</f>
        <v>0</v>
      </c>
      <c r="Q130" s="258">
        <v>0</v>
      </c>
      <c r="R130" s="258">
        <f>Q130*H130</f>
        <v>0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170</v>
      </c>
      <c r="AT130" s="260" t="s">
        <v>166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170</v>
      </c>
      <c r="BM130" s="260" t="s">
        <v>1248</v>
      </c>
    </row>
    <row r="131" s="12" customFormat="1" ht="22.8" customHeight="1">
      <c r="A131" s="12"/>
      <c r="B131" s="234"/>
      <c r="C131" s="235"/>
      <c r="D131" s="236" t="s">
        <v>75</v>
      </c>
      <c r="E131" s="247" t="s">
        <v>95</v>
      </c>
      <c r="F131" s="247" t="s">
        <v>336</v>
      </c>
      <c r="G131" s="235"/>
      <c r="H131" s="235"/>
      <c r="I131" s="238"/>
      <c r="J131" s="248">
        <f>BK131</f>
        <v>0</v>
      </c>
      <c r="K131" s="235"/>
      <c r="L131" s="239"/>
      <c r="M131" s="240"/>
      <c r="N131" s="241"/>
      <c r="O131" s="241"/>
      <c r="P131" s="242">
        <f>SUM(P132:P134)</f>
        <v>0</v>
      </c>
      <c r="Q131" s="241"/>
      <c r="R131" s="242">
        <f>SUM(R132:R134)</f>
        <v>44.337386899999991</v>
      </c>
      <c r="S131" s="241"/>
      <c r="T131" s="243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44" t="s">
        <v>84</v>
      </c>
      <c r="AT131" s="245" t="s">
        <v>75</v>
      </c>
      <c r="AU131" s="245" t="s">
        <v>84</v>
      </c>
      <c r="AY131" s="244" t="s">
        <v>164</v>
      </c>
      <c r="BK131" s="246">
        <f>SUM(BK132:BK134)</f>
        <v>0</v>
      </c>
    </row>
    <row r="132" s="2" customFormat="1" ht="22.2" customHeight="1">
      <c r="A132" s="37"/>
      <c r="B132" s="38"/>
      <c r="C132" s="249" t="s">
        <v>190</v>
      </c>
      <c r="D132" s="249" t="s">
        <v>166</v>
      </c>
      <c r="E132" s="250" t="s">
        <v>340</v>
      </c>
      <c r="F132" s="251" t="s">
        <v>341</v>
      </c>
      <c r="G132" s="252" t="s">
        <v>169</v>
      </c>
      <c r="H132" s="253">
        <v>1.6299999999999999</v>
      </c>
      <c r="I132" s="254"/>
      <c r="J132" s="253">
        <f>ROUND(I132*H132,2)</f>
        <v>0</v>
      </c>
      <c r="K132" s="255"/>
      <c r="L132" s="40"/>
      <c r="M132" s="256" t="s">
        <v>1</v>
      </c>
      <c r="N132" s="257" t="s">
        <v>42</v>
      </c>
      <c r="O132" s="96"/>
      <c r="P132" s="258">
        <f>O132*H132</f>
        <v>0</v>
      </c>
      <c r="Q132" s="258">
        <v>2.0699999999999998</v>
      </c>
      <c r="R132" s="258">
        <f>Q132*H132</f>
        <v>3.3740999999999994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170</v>
      </c>
      <c r="AT132" s="260" t="s">
        <v>166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170</v>
      </c>
      <c r="BM132" s="260" t="s">
        <v>1249</v>
      </c>
    </row>
    <row r="133" s="2" customFormat="1" ht="14.4" customHeight="1">
      <c r="A133" s="37"/>
      <c r="B133" s="38"/>
      <c r="C133" s="249" t="s">
        <v>175</v>
      </c>
      <c r="D133" s="249" t="s">
        <v>166</v>
      </c>
      <c r="E133" s="250" t="s">
        <v>1250</v>
      </c>
      <c r="F133" s="251" t="s">
        <v>1251</v>
      </c>
      <c r="G133" s="252" t="s">
        <v>169</v>
      </c>
      <c r="H133" s="253">
        <v>1.0900000000000001</v>
      </c>
      <c r="I133" s="254"/>
      <c r="J133" s="253">
        <f>ROUND(I133*H133,2)</f>
        <v>0</v>
      </c>
      <c r="K133" s="255"/>
      <c r="L133" s="40"/>
      <c r="M133" s="256" t="s">
        <v>1</v>
      </c>
      <c r="N133" s="257" t="s">
        <v>42</v>
      </c>
      <c r="O133" s="96"/>
      <c r="P133" s="258">
        <f>O133*H133</f>
        <v>0</v>
      </c>
      <c r="Q133" s="258">
        <v>2.19407</v>
      </c>
      <c r="R133" s="258">
        <f>Q133*H133</f>
        <v>2.3915363000000003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170</v>
      </c>
      <c r="AT133" s="260" t="s">
        <v>166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170</v>
      </c>
      <c r="BM133" s="260" t="s">
        <v>1252</v>
      </c>
    </row>
    <row r="134" s="2" customFormat="1" ht="14.4" customHeight="1">
      <c r="A134" s="37"/>
      <c r="B134" s="38"/>
      <c r="C134" s="249" t="s">
        <v>197</v>
      </c>
      <c r="D134" s="249" t="s">
        <v>166</v>
      </c>
      <c r="E134" s="250" t="s">
        <v>1253</v>
      </c>
      <c r="F134" s="251" t="s">
        <v>1254</v>
      </c>
      <c r="G134" s="252" t="s">
        <v>169</v>
      </c>
      <c r="H134" s="253">
        <v>17.579999999999998</v>
      </c>
      <c r="I134" s="254"/>
      <c r="J134" s="253">
        <f>ROUND(I134*H134,2)</f>
        <v>0</v>
      </c>
      <c r="K134" s="255"/>
      <c r="L134" s="40"/>
      <c r="M134" s="256" t="s">
        <v>1</v>
      </c>
      <c r="N134" s="257" t="s">
        <v>42</v>
      </c>
      <c r="O134" s="96"/>
      <c r="P134" s="258">
        <f>O134*H134</f>
        <v>0</v>
      </c>
      <c r="Q134" s="258">
        <v>2.19407</v>
      </c>
      <c r="R134" s="258">
        <f>Q134*H134</f>
        <v>38.571750599999994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170</v>
      </c>
      <c r="AT134" s="260" t="s">
        <v>166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170</v>
      </c>
      <c r="BM134" s="260" t="s">
        <v>1255</v>
      </c>
    </row>
    <row r="135" s="12" customFormat="1" ht="25.92" customHeight="1">
      <c r="A135" s="12"/>
      <c r="B135" s="234"/>
      <c r="C135" s="235"/>
      <c r="D135" s="236" t="s">
        <v>75</v>
      </c>
      <c r="E135" s="237" t="s">
        <v>596</v>
      </c>
      <c r="F135" s="237" t="s">
        <v>597</v>
      </c>
      <c r="G135" s="235"/>
      <c r="H135" s="235"/>
      <c r="I135" s="238"/>
      <c r="J135" s="221">
        <f>BK135</f>
        <v>0</v>
      </c>
      <c r="K135" s="235"/>
      <c r="L135" s="239"/>
      <c r="M135" s="240"/>
      <c r="N135" s="241"/>
      <c r="O135" s="241"/>
      <c r="P135" s="242">
        <f>P136</f>
        <v>0</v>
      </c>
      <c r="Q135" s="241"/>
      <c r="R135" s="242">
        <f>R136</f>
        <v>4.4304000000000006</v>
      </c>
      <c r="S135" s="241"/>
      <c r="T135" s="243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44" t="s">
        <v>95</v>
      </c>
      <c r="AT135" s="245" t="s">
        <v>75</v>
      </c>
      <c r="AU135" s="245" t="s">
        <v>76</v>
      </c>
      <c r="AY135" s="244" t="s">
        <v>164</v>
      </c>
      <c r="BK135" s="246">
        <f>BK136</f>
        <v>0</v>
      </c>
    </row>
    <row r="136" s="12" customFormat="1" ht="22.8" customHeight="1">
      <c r="A136" s="12"/>
      <c r="B136" s="234"/>
      <c r="C136" s="235"/>
      <c r="D136" s="236" t="s">
        <v>75</v>
      </c>
      <c r="E136" s="247" t="s">
        <v>846</v>
      </c>
      <c r="F136" s="247" t="s">
        <v>847</v>
      </c>
      <c r="G136" s="235"/>
      <c r="H136" s="235"/>
      <c r="I136" s="238"/>
      <c r="J136" s="248">
        <f>BK136</f>
        <v>0</v>
      </c>
      <c r="K136" s="235"/>
      <c r="L136" s="239"/>
      <c r="M136" s="240"/>
      <c r="N136" s="241"/>
      <c r="O136" s="241"/>
      <c r="P136" s="242">
        <f>SUM(P137:P144)</f>
        <v>0</v>
      </c>
      <c r="Q136" s="241"/>
      <c r="R136" s="242">
        <f>SUM(R137:R144)</f>
        <v>4.4304000000000006</v>
      </c>
      <c r="S136" s="241"/>
      <c r="T136" s="243">
        <f>SUM(T137:T144)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44" t="s">
        <v>95</v>
      </c>
      <c r="AT136" s="245" t="s">
        <v>75</v>
      </c>
      <c r="AU136" s="245" t="s">
        <v>84</v>
      </c>
      <c r="AY136" s="244" t="s">
        <v>164</v>
      </c>
      <c r="BK136" s="246">
        <f>SUM(BK137:BK144)</f>
        <v>0</v>
      </c>
    </row>
    <row r="137" s="2" customFormat="1" ht="22.2" customHeight="1">
      <c r="A137" s="37"/>
      <c r="B137" s="38"/>
      <c r="C137" s="249" t="s">
        <v>121</v>
      </c>
      <c r="D137" s="249" t="s">
        <v>166</v>
      </c>
      <c r="E137" s="250" t="s">
        <v>1256</v>
      </c>
      <c r="F137" s="251" t="s">
        <v>1257</v>
      </c>
      <c r="G137" s="252" t="s">
        <v>258</v>
      </c>
      <c r="H137" s="253">
        <v>177</v>
      </c>
      <c r="I137" s="254"/>
      <c r="J137" s="253">
        <f>ROUND(I137*H137,2)</f>
        <v>0</v>
      </c>
      <c r="K137" s="255"/>
      <c r="L137" s="40"/>
      <c r="M137" s="256" t="s">
        <v>1</v>
      </c>
      <c r="N137" s="257" t="s">
        <v>42</v>
      </c>
      <c r="O137" s="96"/>
      <c r="P137" s="258">
        <f>O137*H137</f>
        <v>0</v>
      </c>
      <c r="Q137" s="258">
        <v>0</v>
      </c>
      <c r="R137" s="258">
        <f>Q137*H137</f>
        <v>0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196</v>
      </c>
      <c r="AT137" s="260" t="s">
        <v>166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196</v>
      </c>
      <c r="BM137" s="260" t="s">
        <v>1258</v>
      </c>
    </row>
    <row r="138" s="2" customFormat="1" ht="30" customHeight="1">
      <c r="A138" s="37"/>
      <c r="B138" s="38"/>
      <c r="C138" s="261" t="s">
        <v>124</v>
      </c>
      <c r="D138" s="261" t="s">
        <v>171</v>
      </c>
      <c r="E138" s="262" t="s">
        <v>1259</v>
      </c>
      <c r="F138" s="263" t="s">
        <v>1260</v>
      </c>
      <c r="G138" s="264" t="s">
        <v>183</v>
      </c>
      <c r="H138" s="265">
        <v>74</v>
      </c>
      <c r="I138" s="266"/>
      <c r="J138" s="265">
        <f>ROUND(I138*H138,2)</f>
        <v>0</v>
      </c>
      <c r="K138" s="267"/>
      <c r="L138" s="268"/>
      <c r="M138" s="269" t="s">
        <v>1</v>
      </c>
      <c r="N138" s="270" t="s">
        <v>42</v>
      </c>
      <c r="O138" s="96"/>
      <c r="P138" s="258">
        <f>O138*H138</f>
        <v>0</v>
      </c>
      <c r="Q138" s="258">
        <v>0.045499999999999999</v>
      </c>
      <c r="R138" s="258">
        <f>Q138*H138</f>
        <v>3.367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223</v>
      </c>
      <c r="AT138" s="260" t="s">
        <v>171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196</v>
      </c>
      <c r="BM138" s="260" t="s">
        <v>1261</v>
      </c>
    </row>
    <row r="139" s="2" customFormat="1" ht="22.2" customHeight="1">
      <c r="A139" s="37"/>
      <c r="B139" s="38"/>
      <c r="C139" s="249" t="s">
        <v>189</v>
      </c>
      <c r="D139" s="249" t="s">
        <v>166</v>
      </c>
      <c r="E139" s="250" t="s">
        <v>1262</v>
      </c>
      <c r="F139" s="251" t="s">
        <v>1263</v>
      </c>
      <c r="G139" s="252" t="s">
        <v>183</v>
      </c>
      <c r="H139" s="253">
        <v>74</v>
      </c>
      <c r="I139" s="254"/>
      <c r="J139" s="253">
        <f>ROUND(I139*H139,2)</f>
        <v>0</v>
      </c>
      <c r="K139" s="255"/>
      <c r="L139" s="40"/>
      <c r="M139" s="256" t="s">
        <v>1</v>
      </c>
      <c r="N139" s="257" t="s">
        <v>42</v>
      </c>
      <c r="O139" s="96"/>
      <c r="P139" s="258">
        <f>O139*H139</f>
        <v>0</v>
      </c>
      <c r="Q139" s="258">
        <v>0.0033</v>
      </c>
      <c r="R139" s="258">
        <f>Q139*H139</f>
        <v>0.2442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196</v>
      </c>
      <c r="AT139" s="260" t="s">
        <v>166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196</v>
      </c>
      <c r="BM139" s="260" t="s">
        <v>1264</v>
      </c>
    </row>
    <row r="140" s="2" customFormat="1" ht="22.2" customHeight="1">
      <c r="A140" s="37"/>
      <c r="B140" s="38"/>
      <c r="C140" s="261" t="s">
        <v>211</v>
      </c>
      <c r="D140" s="261" t="s">
        <v>171</v>
      </c>
      <c r="E140" s="262" t="s">
        <v>1265</v>
      </c>
      <c r="F140" s="263" t="s">
        <v>1266</v>
      </c>
      <c r="G140" s="264" t="s">
        <v>183</v>
      </c>
      <c r="H140" s="265">
        <v>74</v>
      </c>
      <c r="I140" s="266"/>
      <c r="J140" s="265">
        <f>ROUND(I140*H140,2)</f>
        <v>0</v>
      </c>
      <c r="K140" s="267"/>
      <c r="L140" s="268"/>
      <c r="M140" s="269" t="s">
        <v>1</v>
      </c>
      <c r="N140" s="270" t="s">
        <v>42</v>
      </c>
      <c r="O140" s="96"/>
      <c r="P140" s="258">
        <f>O140*H140</f>
        <v>0</v>
      </c>
      <c r="Q140" s="258">
        <v>0.0083000000000000001</v>
      </c>
      <c r="R140" s="258">
        <f>Q140*H140</f>
        <v>0.61419999999999997</v>
      </c>
      <c r="S140" s="258">
        <v>0</v>
      </c>
      <c r="T140" s="25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0" t="s">
        <v>223</v>
      </c>
      <c r="AT140" s="260" t="s">
        <v>171</v>
      </c>
      <c r="AU140" s="260" t="s">
        <v>95</v>
      </c>
      <c r="AY140" s="14" t="s">
        <v>164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95</v>
      </c>
      <c r="BK140" s="156">
        <f>ROUND(I140*H140,2)</f>
        <v>0</v>
      </c>
      <c r="BL140" s="14" t="s">
        <v>196</v>
      </c>
      <c r="BM140" s="260" t="s">
        <v>1267</v>
      </c>
    </row>
    <row r="141" s="2" customFormat="1" ht="30" customHeight="1">
      <c r="A141" s="37"/>
      <c r="B141" s="38"/>
      <c r="C141" s="261" t="s">
        <v>193</v>
      </c>
      <c r="D141" s="261" t="s">
        <v>171</v>
      </c>
      <c r="E141" s="262" t="s">
        <v>1268</v>
      </c>
      <c r="F141" s="263" t="s">
        <v>1269</v>
      </c>
      <c r="G141" s="264" t="s">
        <v>183</v>
      </c>
      <c r="H141" s="265">
        <v>74</v>
      </c>
      <c r="I141" s="266"/>
      <c r="J141" s="265">
        <f>ROUND(I141*H141,2)</f>
        <v>0</v>
      </c>
      <c r="K141" s="267"/>
      <c r="L141" s="268"/>
      <c r="M141" s="269" t="s">
        <v>1</v>
      </c>
      <c r="N141" s="270" t="s">
        <v>42</v>
      </c>
      <c r="O141" s="96"/>
      <c r="P141" s="258">
        <f>O141*H141</f>
        <v>0</v>
      </c>
      <c r="Q141" s="258">
        <v>0.0015</v>
      </c>
      <c r="R141" s="258">
        <f>Q141*H141</f>
        <v>0.111</v>
      </c>
      <c r="S141" s="258">
        <v>0</v>
      </c>
      <c r="T141" s="25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0" t="s">
        <v>223</v>
      </c>
      <c r="AT141" s="260" t="s">
        <v>171</v>
      </c>
      <c r="AU141" s="260" t="s">
        <v>95</v>
      </c>
      <c r="AY141" s="14" t="s">
        <v>164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ROUND(I141*H141,2)</f>
        <v>0</v>
      </c>
      <c r="BL141" s="14" t="s">
        <v>196</v>
      </c>
      <c r="BM141" s="260" t="s">
        <v>1270</v>
      </c>
    </row>
    <row r="142" s="2" customFormat="1" ht="30" customHeight="1">
      <c r="A142" s="37"/>
      <c r="B142" s="38"/>
      <c r="C142" s="249" t="s">
        <v>420</v>
      </c>
      <c r="D142" s="249" t="s">
        <v>166</v>
      </c>
      <c r="E142" s="250" t="s">
        <v>1271</v>
      </c>
      <c r="F142" s="251" t="s">
        <v>1272</v>
      </c>
      <c r="G142" s="252" t="s">
        <v>183</v>
      </c>
      <c r="H142" s="253">
        <v>1</v>
      </c>
      <c r="I142" s="254"/>
      <c r="J142" s="253">
        <f>ROUND(I142*H142,2)</f>
        <v>0</v>
      </c>
      <c r="K142" s="255"/>
      <c r="L142" s="40"/>
      <c r="M142" s="256" t="s">
        <v>1</v>
      </c>
      <c r="N142" s="257" t="s">
        <v>42</v>
      </c>
      <c r="O142" s="96"/>
      <c r="P142" s="258">
        <f>O142*H142</f>
        <v>0</v>
      </c>
      <c r="Q142" s="258">
        <v>0</v>
      </c>
      <c r="R142" s="258">
        <f>Q142*H142</f>
        <v>0</v>
      </c>
      <c r="S142" s="258">
        <v>0</v>
      </c>
      <c r="T142" s="25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0" t="s">
        <v>196</v>
      </c>
      <c r="AT142" s="260" t="s">
        <v>166</v>
      </c>
      <c r="AU142" s="260" t="s">
        <v>95</v>
      </c>
      <c r="AY142" s="14" t="s">
        <v>164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ROUND(I142*H142,2)</f>
        <v>0</v>
      </c>
      <c r="BL142" s="14" t="s">
        <v>196</v>
      </c>
      <c r="BM142" s="260" t="s">
        <v>1273</v>
      </c>
    </row>
    <row r="143" s="2" customFormat="1" ht="22.2" customHeight="1">
      <c r="A143" s="37"/>
      <c r="B143" s="38"/>
      <c r="C143" s="261" t="s">
        <v>196</v>
      </c>
      <c r="D143" s="261" t="s">
        <v>171</v>
      </c>
      <c r="E143" s="262" t="s">
        <v>1274</v>
      </c>
      <c r="F143" s="263" t="s">
        <v>1275</v>
      </c>
      <c r="G143" s="264" t="s">
        <v>183</v>
      </c>
      <c r="H143" s="265">
        <v>1</v>
      </c>
      <c r="I143" s="266"/>
      <c r="J143" s="265">
        <f>ROUND(I143*H143,2)</f>
        <v>0</v>
      </c>
      <c r="K143" s="267"/>
      <c r="L143" s="268"/>
      <c r="M143" s="269" t="s">
        <v>1</v>
      </c>
      <c r="N143" s="270" t="s">
        <v>42</v>
      </c>
      <c r="O143" s="96"/>
      <c r="P143" s="258">
        <f>O143*H143</f>
        <v>0</v>
      </c>
      <c r="Q143" s="258">
        <v>0.094</v>
      </c>
      <c r="R143" s="258">
        <f>Q143*H143</f>
        <v>0.094</v>
      </c>
      <c r="S143" s="258">
        <v>0</v>
      </c>
      <c r="T143" s="25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0" t="s">
        <v>223</v>
      </c>
      <c r="AT143" s="260" t="s">
        <v>171</v>
      </c>
      <c r="AU143" s="260" t="s">
        <v>95</v>
      </c>
      <c r="AY143" s="14" t="s">
        <v>164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ROUND(I143*H143,2)</f>
        <v>0</v>
      </c>
      <c r="BL143" s="14" t="s">
        <v>196</v>
      </c>
      <c r="BM143" s="260" t="s">
        <v>1276</v>
      </c>
    </row>
    <row r="144" s="2" customFormat="1" ht="22.2" customHeight="1">
      <c r="A144" s="37"/>
      <c r="B144" s="38"/>
      <c r="C144" s="249" t="s">
        <v>224</v>
      </c>
      <c r="D144" s="249" t="s">
        <v>166</v>
      </c>
      <c r="E144" s="250" t="s">
        <v>1234</v>
      </c>
      <c r="F144" s="251" t="s">
        <v>870</v>
      </c>
      <c r="G144" s="252" t="s">
        <v>174</v>
      </c>
      <c r="H144" s="253">
        <v>4.4299999999999997</v>
      </c>
      <c r="I144" s="254"/>
      <c r="J144" s="253">
        <f>ROUND(I144*H144,2)</f>
        <v>0</v>
      </c>
      <c r="K144" s="255"/>
      <c r="L144" s="40"/>
      <c r="M144" s="256" t="s">
        <v>1</v>
      </c>
      <c r="N144" s="257" t="s">
        <v>42</v>
      </c>
      <c r="O144" s="96"/>
      <c r="P144" s="258">
        <f>O144*H144</f>
        <v>0</v>
      </c>
      <c r="Q144" s="258">
        <v>0</v>
      </c>
      <c r="R144" s="258">
        <f>Q144*H144</f>
        <v>0</v>
      </c>
      <c r="S144" s="258">
        <v>0</v>
      </c>
      <c r="T144" s="25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60" t="s">
        <v>196</v>
      </c>
      <c r="AT144" s="260" t="s">
        <v>166</v>
      </c>
      <c r="AU144" s="260" t="s">
        <v>95</v>
      </c>
      <c r="AY144" s="14" t="s">
        <v>164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ROUND(I144*H144,2)</f>
        <v>0</v>
      </c>
      <c r="BL144" s="14" t="s">
        <v>196</v>
      </c>
      <c r="BM144" s="260" t="s">
        <v>1277</v>
      </c>
    </row>
    <row r="145" s="2" customFormat="1" ht="49.92" customHeight="1">
      <c r="A145" s="37"/>
      <c r="B145" s="38"/>
      <c r="C145" s="39"/>
      <c r="D145" s="39"/>
      <c r="E145" s="237" t="s">
        <v>317</v>
      </c>
      <c r="F145" s="237" t="s">
        <v>318</v>
      </c>
      <c r="G145" s="39"/>
      <c r="H145" s="39"/>
      <c r="I145" s="39"/>
      <c r="J145" s="221">
        <f>BK145</f>
        <v>0</v>
      </c>
      <c r="K145" s="39"/>
      <c r="L145" s="40"/>
      <c r="M145" s="271"/>
      <c r="N145" s="272"/>
      <c r="O145" s="96"/>
      <c r="P145" s="96"/>
      <c r="Q145" s="96"/>
      <c r="R145" s="96"/>
      <c r="S145" s="96"/>
      <c r="T145" s="9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4" t="s">
        <v>75</v>
      </c>
      <c r="AU145" s="14" t="s">
        <v>76</v>
      </c>
      <c r="AY145" s="14" t="s">
        <v>319</v>
      </c>
      <c r="BK145" s="156">
        <f>SUM(BK146:BK150)</f>
        <v>0</v>
      </c>
    </row>
    <row r="146" s="2" customFormat="1" ht="16.32" customHeight="1">
      <c r="A146" s="37"/>
      <c r="B146" s="38"/>
      <c r="C146" s="273" t="s">
        <v>1</v>
      </c>
      <c r="D146" s="273" t="s">
        <v>166</v>
      </c>
      <c r="E146" s="274" t="s">
        <v>1</v>
      </c>
      <c r="F146" s="275" t="s">
        <v>1</v>
      </c>
      <c r="G146" s="276" t="s">
        <v>1</v>
      </c>
      <c r="H146" s="277"/>
      <c r="I146" s="277"/>
      <c r="J146" s="278">
        <f>BK146</f>
        <v>0</v>
      </c>
      <c r="K146" s="255"/>
      <c r="L146" s="40"/>
      <c r="M146" s="279" t="s">
        <v>1</v>
      </c>
      <c r="N146" s="280" t="s">
        <v>42</v>
      </c>
      <c r="O146" s="96"/>
      <c r="P146" s="96"/>
      <c r="Q146" s="96"/>
      <c r="R146" s="96"/>
      <c r="S146" s="96"/>
      <c r="T146" s="9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4" t="s">
        <v>319</v>
      </c>
      <c r="AU146" s="14" t="s">
        <v>84</v>
      </c>
      <c r="AY146" s="14" t="s">
        <v>319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95</v>
      </c>
      <c r="BK146" s="156">
        <f>I146*H146</f>
        <v>0</v>
      </c>
    </row>
    <row r="147" s="2" customFormat="1" ht="16.32" customHeight="1">
      <c r="A147" s="37"/>
      <c r="B147" s="38"/>
      <c r="C147" s="273" t="s">
        <v>1</v>
      </c>
      <c r="D147" s="273" t="s">
        <v>166</v>
      </c>
      <c r="E147" s="274" t="s">
        <v>1</v>
      </c>
      <c r="F147" s="275" t="s">
        <v>1</v>
      </c>
      <c r="G147" s="276" t="s">
        <v>1</v>
      </c>
      <c r="H147" s="277"/>
      <c r="I147" s="277"/>
      <c r="J147" s="278">
        <f>BK147</f>
        <v>0</v>
      </c>
      <c r="K147" s="255"/>
      <c r="L147" s="40"/>
      <c r="M147" s="279" t="s">
        <v>1</v>
      </c>
      <c r="N147" s="280" t="s">
        <v>42</v>
      </c>
      <c r="O147" s="96"/>
      <c r="P147" s="96"/>
      <c r="Q147" s="96"/>
      <c r="R147" s="96"/>
      <c r="S147" s="96"/>
      <c r="T147" s="9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4" t="s">
        <v>319</v>
      </c>
      <c r="AU147" s="14" t="s">
        <v>84</v>
      </c>
      <c r="AY147" s="14" t="s">
        <v>319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95</v>
      </c>
      <c r="BK147" s="156">
        <f>I147*H147</f>
        <v>0</v>
      </c>
    </row>
    <row r="148" s="2" customFormat="1" ht="16.32" customHeight="1">
      <c r="A148" s="37"/>
      <c r="B148" s="38"/>
      <c r="C148" s="273" t="s">
        <v>1</v>
      </c>
      <c r="D148" s="273" t="s">
        <v>166</v>
      </c>
      <c r="E148" s="274" t="s">
        <v>1</v>
      </c>
      <c r="F148" s="275" t="s">
        <v>1</v>
      </c>
      <c r="G148" s="276" t="s">
        <v>1</v>
      </c>
      <c r="H148" s="277"/>
      <c r="I148" s="277"/>
      <c r="J148" s="278">
        <f>BK148</f>
        <v>0</v>
      </c>
      <c r="K148" s="255"/>
      <c r="L148" s="40"/>
      <c r="M148" s="279" t="s">
        <v>1</v>
      </c>
      <c r="N148" s="280" t="s">
        <v>42</v>
      </c>
      <c r="O148" s="96"/>
      <c r="P148" s="96"/>
      <c r="Q148" s="96"/>
      <c r="R148" s="96"/>
      <c r="S148" s="96"/>
      <c r="T148" s="9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4" t="s">
        <v>319</v>
      </c>
      <c r="AU148" s="14" t="s">
        <v>84</v>
      </c>
      <c r="AY148" s="14" t="s">
        <v>319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95</v>
      </c>
      <c r="BK148" s="156">
        <f>I148*H148</f>
        <v>0</v>
      </c>
    </row>
    <row r="149" s="2" customFormat="1" ht="16.32" customHeight="1">
      <c r="A149" s="37"/>
      <c r="B149" s="38"/>
      <c r="C149" s="273" t="s">
        <v>1</v>
      </c>
      <c r="D149" s="273" t="s">
        <v>166</v>
      </c>
      <c r="E149" s="274" t="s">
        <v>1</v>
      </c>
      <c r="F149" s="275" t="s">
        <v>1</v>
      </c>
      <c r="G149" s="276" t="s">
        <v>1</v>
      </c>
      <c r="H149" s="277"/>
      <c r="I149" s="277"/>
      <c r="J149" s="278">
        <f>BK149</f>
        <v>0</v>
      </c>
      <c r="K149" s="255"/>
      <c r="L149" s="40"/>
      <c r="M149" s="279" t="s">
        <v>1</v>
      </c>
      <c r="N149" s="280" t="s">
        <v>42</v>
      </c>
      <c r="O149" s="96"/>
      <c r="P149" s="96"/>
      <c r="Q149" s="96"/>
      <c r="R149" s="96"/>
      <c r="S149" s="96"/>
      <c r="T149" s="9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4" t="s">
        <v>319</v>
      </c>
      <c r="AU149" s="14" t="s">
        <v>84</v>
      </c>
      <c r="AY149" s="14" t="s">
        <v>319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95</v>
      </c>
      <c r="BK149" s="156">
        <f>I149*H149</f>
        <v>0</v>
      </c>
    </row>
    <row r="150" s="2" customFormat="1" ht="16.32" customHeight="1">
      <c r="A150" s="37"/>
      <c r="B150" s="38"/>
      <c r="C150" s="273" t="s">
        <v>1</v>
      </c>
      <c r="D150" s="273" t="s">
        <v>166</v>
      </c>
      <c r="E150" s="274" t="s">
        <v>1</v>
      </c>
      <c r="F150" s="275" t="s">
        <v>1</v>
      </c>
      <c r="G150" s="276" t="s">
        <v>1</v>
      </c>
      <c r="H150" s="277"/>
      <c r="I150" s="277"/>
      <c r="J150" s="278">
        <f>BK150</f>
        <v>0</v>
      </c>
      <c r="K150" s="255"/>
      <c r="L150" s="40"/>
      <c r="M150" s="279" t="s">
        <v>1</v>
      </c>
      <c r="N150" s="280" t="s">
        <v>42</v>
      </c>
      <c r="O150" s="281"/>
      <c r="P150" s="281"/>
      <c r="Q150" s="281"/>
      <c r="R150" s="281"/>
      <c r="S150" s="281"/>
      <c r="T150" s="282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4" t="s">
        <v>319</v>
      </c>
      <c r="AU150" s="14" t="s">
        <v>84</v>
      </c>
      <c r="AY150" s="14" t="s">
        <v>319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95</v>
      </c>
      <c r="BK150" s="156">
        <f>I150*H150</f>
        <v>0</v>
      </c>
    </row>
    <row r="151" s="2" customFormat="1" ht="6.96" customHeight="1">
      <c r="A151" s="37"/>
      <c r="B151" s="71"/>
      <c r="C151" s="72"/>
      <c r="D151" s="72"/>
      <c r="E151" s="72"/>
      <c r="F151" s="72"/>
      <c r="G151" s="72"/>
      <c r="H151" s="72"/>
      <c r="I151" s="72"/>
      <c r="J151" s="72"/>
      <c r="K151" s="72"/>
      <c r="L151" s="40"/>
      <c r="M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</row>
  </sheetData>
  <sheetProtection sheet="1" autoFilter="0" formatColumns="0" formatRows="0" objects="1" scenarios="1" spinCount="100000" saltValue="ZR5cza3EcA6v0mdWSdGnHN2vZHVqq+u5prONkLbPRtNSn+8LdFbmCt/XhVfiH3b0YQOFgn0CEaxIbg1JPNW0qA==" hashValue="7L67uh1AS8brxtdyRyCuGrvpad5ZO6s6SqWhvc/CPSVOxi4W8m0QE7dHhAofoCbNVwUqqqEpz8BV8a1b5eHOoQ==" algorithmName="SHA-512" password="CC35"/>
  <autoFilter ref="C121:K15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é sú hodnoty K, M." sqref="D146:D151">
      <formula1>"K, M"</formula1>
    </dataValidation>
    <dataValidation type="list" allowBlank="1" showInputMessage="1" showErrorMessage="1" error="Povolené sú hodnoty základná, znížená, nulová." sqref="N146:N15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111</v>
      </c>
    </row>
    <row r="3" s="1" customFormat="1" ht="6.96" customHeight="1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7"/>
      <c r="AT3" s="14" t="s">
        <v>76</v>
      </c>
    </row>
    <row r="4" s="1" customFormat="1" ht="24.96" customHeight="1">
      <c r="B4" s="17"/>
      <c r="D4" s="166" t="s">
        <v>136</v>
      </c>
      <c r="L4" s="17"/>
      <c r="M4" s="167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8" t="s">
        <v>14</v>
      </c>
      <c r="L6" s="17"/>
    </row>
    <row r="7" s="1" customFormat="1" ht="14.4" customHeight="1">
      <c r="B7" s="17"/>
      <c r="E7" s="169" t="str">
        <f>'Rekapitulácia stavby'!K6</f>
        <v>Zberný dvor Hviezdoslavov</v>
      </c>
      <c r="F7" s="168"/>
      <c r="G7" s="168"/>
      <c r="H7" s="168"/>
      <c r="L7" s="17"/>
    </row>
    <row r="8" s="2" customFormat="1" ht="12" customHeight="1">
      <c r="A8" s="37"/>
      <c r="B8" s="40"/>
      <c r="C8" s="37"/>
      <c r="D8" s="168" t="s">
        <v>137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0"/>
      <c r="C9" s="37"/>
      <c r="D9" s="37"/>
      <c r="E9" s="170" t="s">
        <v>1278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8" t="s">
        <v>16</v>
      </c>
      <c r="E11" s="37"/>
      <c r="F11" s="146" t="s">
        <v>1</v>
      </c>
      <c r="G11" s="37"/>
      <c r="H11" s="37"/>
      <c r="I11" s="168" t="s">
        <v>17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8" t="s">
        <v>18</v>
      </c>
      <c r="E12" s="37"/>
      <c r="F12" s="146" t="s">
        <v>19</v>
      </c>
      <c r="G12" s="37"/>
      <c r="H12" s="37"/>
      <c r="I12" s="168" t="s">
        <v>20</v>
      </c>
      <c r="J12" s="171" t="str">
        <f>'Rekapitulácia stavby'!AN8</f>
        <v>14. 8. 2022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8" t="s">
        <v>22</v>
      </c>
      <c r="E14" s="37"/>
      <c r="F14" s="37"/>
      <c r="G14" s="37"/>
      <c r="H14" s="37"/>
      <c r="I14" s="168" t="s">
        <v>23</v>
      </c>
      <c r="J14" s="146" t="s">
        <v>1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">
        <v>24</v>
      </c>
      <c r="F15" s="37"/>
      <c r="G15" s="37"/>
      <c r="H15" s="37"/>
      <c r="I15" s="168" t="s">
        <v>25</v>
      </c>
      <c r="J15" s="146" t="s">
        <v>1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8" t="s">
        <v>26</v>
      </c>
      <c r="E17" s="37"/>
      <c r="F17" s="37"/>
      <c r="G17" s="37"/>
      <c r="H17" s="37"/>
      <c r="I17" s="168" t="s">
        <v>23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8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8" t="s">
        <v>28</v>
      </c>
      <c r="E20" s="37"/>
      <c r="F20" s="37"/>
      <c r="G20" s="37"/>
      <c r="H20" s="37"/>
      <c r="I20" s="168" t="s">
        <v>23</v>
      </c>
      <c r="J20" s="146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">
        <v>30</v>
      </c>
      <c r="F21" s="37"/>
      <c r="G21" s="37"/>
      <c r="H21" s="37"/>
      <c r="I21" s="168" t="s">
        <v>25</v>
      </c>
      <c r="J21" s="146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8" t="s">
        <v>31</v>
      </c>
      <c r="E23" s="37"/>
      <c r="F23" s="37"/>
      <c r="G23" s="37"/>
      <c r="H23" s="37"/>
      <c r="I23" s="168" t="s">
        <v>23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8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8" t="s">
        <v>33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72"/>
      <c r="B27" s="173"/>
      <c r="C27" s="172"/>
      <c r="D27" s="172"/>
      <c r="E27" s="174" t="s">
        <v>1</v>
      </c>
      <c r="F27" s="174"/>
      <c r="G27" s="174"/>
      <c r="H27" s="174"/>
      <c r="I27" s="172"/>
      <c r="J27" s="172"/>
      <c r="K27" s="172"/>
      <c r="L27" s="175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6"/>
      <c r="E29" s="176"/>
      <c r="F29" s="176"/>
      <c r="G29" s="176"/>
      <c r="H29" s="176"/>
      <c r="I29" s="176"/>
      <c r="J29" s="176"/>
      <c r="K29" s="176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77" t="s">
        <v>36</v>
      </c>
      <c r="E30" s="37"/>
      <c r="F30" s="37"/>
      <c r="G30" s="37"/>
      <c r="H30" s="37"/>
      <c r="I30" s="37"/>
      <c r="J30" s="178">
        <f>ROUND(J119,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6"/>
      <c r="E31" s="176"/>
      <c r="F31" s="176"/>
      <c r="G31" s="176"/>
      <c r="H31" s="176"/>
      <c r="I31" s="176"/>
      <c r="J31" s="176"/>
      <c r="K31" s="176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79" t="s">
        <v>38</v>
      </c>
      <c r="G32" s="37"/>
      <c r="H32" s="37"/>
      <c r="I32" s="179" t="s">
        <v>37</v>
      </c>
      <c r="J32" s="179" t="s">
        <v>39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80" t="s">
        <v>40</v>
      </c>
      <c r="E33" s="181" t="s">
        <v>41</v>
      </c>
      <c r="F33" s="182">
        <f>ROUND((ROUND((SUM(BE119:BE139)),  2) + SUM(BE141:BE145)), 2)</f>
        <v>0</v>
      </c>
      <c r="G33" s="183"/>
      <c r="H33" s="183"/>
      <c r="I33" s="184">
        <v>0.20000000000000001</v>
      </c>
      <c r="J33" s="182">
        <f>ROUND((ROUND(((SUM(BE119:BE139))*I33),  2) + (SUM(BE141:BE145)*I33)),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81" t="s">
        <v>42</v>
      </c>
      <c r="F34" s="182">
        <f>ROUND((ROUND((SUM(BF119:BF139)),  2) + SUM(BF141:BF145)), 2)</f>
        <v>0</v>
      </c>
      <c r="G34" s="183"/>
      <c r="H34" s="183"/>
      <c r="I34" s="184">
        <v>0.20000000000000001</v>
      </c>
      <c r="J34" s="182">
        <f>ROUND((ROUND(((SUM(BF119:BF139))*I34),  2) + (SUM(BF141:BF145)*I34)),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68" t="s">
        <v>43</v>
      </c>
      <c r="F35" s="185">
        <f>ROUND((ROUND((SUM(BG119:BG139)),  2) + SUM(BG141:BG145)), 2)</f>
        <v>0</v>
      </c>
      <c r="G35" s="37"/>
      <c r="H35" s="37"/>
      <c r="I35" s="186">
        <v>0.20000000000000001</v>
      </c>
      <c r="J35" s="185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68" t="s">
        <v>44</v>
      </c>
      <c r="F36" s="185">
        <f>ROUND((ROUND((SUM(BH119:BH139)),  2) + SUM(BH141:BH145)), 2)</f>
        <v>0</v>
      </c>
      <c r="G36" s="37"/>
      <c r="H36" s="37"/>
      <c r="I36" s="186">
        <v>0.20000000000000001</v>
      </c>
      <c r="J36" s="185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81" t="s">
        <v>45</v>
      </c>
      <c r="F37" s="182">
        <f>ROUND((ROUND((SUM(BI119:BI139)),  2) + SUM(BI141:BI145)), 2)</f>
        <v>0</v>
      </c>
      <c r="G37" s="183"/>
      <c r="H37" s="183"/>
      <c r="I37" s="184">
        <v>0</v>
      </c>
      <c r="J37" s="182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87"/>
      <c r="D39" s="188" t="s">
        <v>46</v>
      </c>
      <c r="E39" s="189"/>
      <c r="F39" s="189"/>
      <c r="G39" s="190" t="s">
        <v>47</v>
      </c>
      <c r="H39" s="191" t="s">
        <v>48</v>
      </c>
      <c r="I39" s="189"/>
      <c r="J39" s="192">
        <f>SUM(J30:J37)</f>
        <v>0</v>
      </c>
      <c r="K39" s="193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4" t="s">
        <v>49</v>
      </c>
      <c r="E50" s="195"/>
      <c r="F50" s="195"/>
      <c r="G50" s="194" t="s">
        <v>50</v>
      </c>
      <c r="H50" s="195"/>
      <c r="I50" s="195"/>
      <c r="J50" s="195"/>
      <c r="K50" s="195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6" t="s">
        <v>51</v>
      </c>
      <c r="E61" s="197"/>
      <c r="F61" s="198" t="s">
        <v>52</v>
      </c>
      <c r="G61" s="196" t="s">
        <v>51</v>
      </c>
      <c r="H61" s="197"/>
      <c r="I61" s="197"/>
      <c r="J61" s="199" t="s">
        <v>52</v>
      </c>
      <c r="K61" s="197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4" t="s">
        <v>53</v>
      </c>
      <c r="E65" s="200"/>
      <c r="F65" s="200"/>
      <c r="G65" s="194" t="s">
        <v>54</v>
      </c>
      <c r="H65" s="200"/>
      <c r="I65" s="200"/>
      <c r="J65" s="200"/>
      <c r="K65" s="200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6" t="s">
        <v>51</v>
      </c>
      <c r="E76" s="197"/>
      <c r="F76" s="198" t="s">
        <v>52</v>
      </c>
      <c r="G76" s="196" t="s">
        <v>51</v>
      </c>
      <c r="H76" s="197"/>
      <c r="I76" s="197"/>
      <c r="J76" s="199" t="s">
        <v>52</v>
      </c>
      <c r="K76" s="197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1"/>
      <c r="C77" s="202"/>
      <c r="D77" s="202"/>
      <c r="E77" s="202"/>
      <c r="F77" s="202"/>
      <c r="G77" s="202"/>
      <c r="H77" s="202"/>
      <c r="I77" s="202"/>
      <c r="J77" s="202"/>
      <c r="K77" s="202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139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14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4.4" customHeight="1">
      <c r="A85" s="37"/>
      <c r="B85" s="38"/>
      <c r="C85" s="39"/>
      <c r="D85" s="39"/>
      <c r="E85" s="205" t="str">
        <f>E7</f>
        <v>Zberný dvor Hviezdoslavov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137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81" t="str">
        <f>E9</f>
        <v>06 - SO 301 Požiarna studňa a areálový vodovod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18</v>
      </c>
      <c r="D89" s="39"/>
      <c r="E89" s="39"/>
      <c r="F89" s="24" t="str">
        <f>F12</f>
        <v>Hviezdoslavov</v>
      </c>
      <c r="G89" s="39"/>
      <c r="H89" s="39"/>
      <c r="I89" s="29" t="s">
        <v>20</v>
      </c>
      <c r="J89" s="84" t="str">
        <f>IF(J12="","",J12)</f>
        <v>14. 8. 2022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8" customHeight="1">
      <c r="A91" s="37"/>
      <c r="B91" s="38"/>
      <c r="C91" s="29" t="s">
        <v>22</v>
      </c>
      <c r="D91" s="39"/>
      <c r="E91" s="39"/>
      <c r="F91" s="24" t="str">
        <f>E15</f>
        <v>Obec Hviezdoslavov, č.8, 930 41 Hviezdoslavov</v>
      </c>
      <c r="G91" s="39"/>
      <c r="H91" s="39"/>
      <c r="I91" s="29" t="s">
        <v>28</v>
      </c>
      <c r="J91" s="33" t="str">
        <f>E21</f>
        <v>Ing.L. Chatrnúch - VISIA, Sládkovičova 2052/50, SA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31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6" t="s">
        <v>140</v>
      </c>
      <c r="D94" s="162"/>
      <c r="E94" s="162"/>
      <c r="F94" s="162"/>
      <c r="G94" s="162"/>
      <c r="H94" s="162"/>
      <c r="I94" s="162"/>
      <c r="J94" s="207" t="s">
        <v>141</v>
      </c>
      <c r="K94" s="162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8" t="s">
        <v>142</v>
      </c>
      <c r="D96" s="39"/>
      <c r="E96" s="39"/>
      <c r="F96" s="39"/>
      <c r="G96" s="39"/>
      <c r="H96" s="39"/>
      <c r="I96" s="39"/>
      <c r="J96" s="115">
        <f>J119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143</v>
      </c>
    </row>
    <row r="97" s="9" customFormat="1" ht="24.96" customHeight="1">
      <c r="A97" s="9"/>
      <c r="B97" s="209"/>
      <c r="C97" s="210"/>
      <c r="D97" s="211" t="s">
        <v>927</v>
      </c>
      <c r="E97" s="212"/>
      <c r="F97" s="212"/>
      <c r="G97" s="212"/>
      <c r="H97" s="212"/>
      <c r="I97" s="212"/>
      <c r="J97" s="213">
        <f>J120</f>
        <v>0</v>
      </c>
      <c r="K97" s="210"/>
      <c r="L97" s="21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5"/>
      <c r="C98" s="138"/>
      <c r="D98" s="216" t="s">
        <v>1279</v>
      </c>
      <c r="E98" s="217"/>
      <c r="F98" s="217"/>
      <c r="G98" s="217"/>
      <c r="H98" s="217"/>
      <c r="I98" s="217"/>
      <c r="J98" s="218">
        <f>J121</f>
        <v>0</v>
      </c>
      <c r="K98" s="138"/>
      <c r="L98" s="21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209"/>
      <c r="C99" s="210"/>
      <c r="D99" s="220" t="s">
        <v>149</v>
      </c>
      <c r="E99" s="210"/>
      <c r="F99" s="210"/>
      <c r="G99" s="210"/>
      <c r="H99" s="210"/>
      <c r="I99" s="210"/>
      <c r="J99" s="221">
        <f>J140</f>
        <v>0</v>
      </c>
      <c r="K99" s="210"/>
      <c r="L99" s="21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71"/>
      <c r="C101" s="72"/>
      <c r="D101" s="72"/>
      <c r="E101" s="72"/>
      <c r="F101" s="72"/>
      <c r="G101" s="72"/>
      <c r="H101" s="72"/>
      <c r="I101" s="72"/>
      <c r="J101" s="72"/>
      <c r="K101" s="72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0" t="s">
        <v>150</v>
      </c>
      <c r="D106" s="39"/>
      <c r="E106" s="39"/>
      <c r="F106" s="39"/>
      <c r="G106" s="39"/>
      <c r="H106" s="39"/>
      <c r="I106" s="39"/>
      <c r="J106" s="39"/>
      <c r="K106" s="39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29" t="s">
        <v>14</v>
      </c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4.4" customHeight="1">
      <c r="A109" s="37"/>
      <c r="B109" s="38"/>
      <c r="C109" s="39"/>
      <c r="D109" s="39"/>
      <c r="E109" s="205" t="str">
        <f>E7</f>
        <v>Zberný dvor Hviezdoslavov</v>
      </c>
      <c r="F109" s="29"/>
      <c r="G109" s="29"/>
      <c r="H109" s="2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29" t="s">
        <v>137</v>
      </c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5.6" customHeight="1">
      <c r="A111" s="37"/>
      <c r="B111" s="38"/>
      <c r="C111" s="39"/>
      <c r="D111" s="39"/>
      <c r="E111" s="81" t="str">
        <f>E9</f>
        <v>06 - SO 301 Požiarna studňa a areálový vodovod</v>
      </c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29" t="s">
        <v>18</v>
      </c>
      <c r="D113" s="39"/>
      <c r="E113" s="39"/>
      <c r="F113" s="24" t="str">
        <f>F12</f>
        <v>Hviezdoslavov</v>
      </c>
      <c r="G113" s="39"/>
      <c r="H113" s="39"/>
      <c r="I113" s="29" t="s">
        <v>20</v>
      </c>
      <c r="J113" s="84" t="str">
        <f>IF(J12="","",J12)</f>
        <v>14. 8. 2022</v>
      </c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0.8" customHeight="1">
      <c r="A115" s="37"/>
      <c r="B115" s="38"/>
      <c r="C115" s="29" t="s">
        <v>22</v>
      </c>
      <c r="D115" s="39"/>
      <c r="E115" s="39"/>
      <c r="F115" s="24" t="str">
        <f>E15</f>
        <v>Obec Hviezdoslavov, č.8, 930 41 Hviezdoslavov</v>
      </c>
      <c r="G115" s="39"/>
      <c r="H115" s="39"/>
      <c r="I115" s="29" t="s">
        <v>28</v>
      </c>
      <c r="J115" s="33" t="str">
        <f>E21</f>
        <v>Ing.L. Chatrnúch - VISIA, Sládkovičova 2052/50, SA</v>
      </c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6" customHeight="1">
      <c r="A116" s="37"/>
      <c r="B116" s="38"/>
      <c r="C116" s="29" t="s">
        <v>26</v>
      </c>
      <c r="D116" s="39"/>
      <c r="E116" s="39"/>
      <c r="F116" s="24" t="str">
        <f>IF(E18="","",E18)</f>
        <v>Vyplň údaj</v>
      </c>
      <c r="G116" s="39"/>
      <c r="H116" s="39"/>
      <c r="I116" s="29" t="s">
        <v>31</v>
      </c>
      <c r="J116" s="33" t="str">
        <f>E24</f>
        <v xml:space="preserve"> 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222"/>
      <c r="B118" s="223"/>
      <c r="C118" s="224" t="s">
        <v>151</v>
      </c>
      <c r="D118" s="225" t="s">
        <v>61</v>
      </c>
      <c r="E118" s="225" t="s">
        <v>57</v>
      </c>
      <c r="F118" s="225" t="s">
        <v>58</v>
      </c>
      <c r="G118" s="225" t="s">
        <v>152</v>
      </c>
      <c r="H118" s="225" t="s">
        <v>153</v>
      </c>
      <c r="I118" s="225" t="s">
        <v>154</v>
      </c>
      <c r="J118" s="226" t="s">
        <v>141</v>
      </c>
      <c r="K118" s="227" t="s">
        <v>155</v>
      </c>
      <c r="L118" s="228"/>
      <c r="M118" s="105" t="s">
        <v>1</v>
      </c>
      <c r="N118" s="106" t="s">
        <v>40</v>
      </c>
      <c r="O118" s="106" t="s">
        <v>156</v>
      </c>
      <c r="P118" s="106" t="s">
        <v>157</v>
      </c>
      <c r="Q118" s="106" t="s">
        <v>158</v>
      </c>
      <c r="R118" s="106" t="s">
        <v>159</v>
      </c>
      <c r="S118" s="106" t="s">
        <v>160</v>
      </c>
      <c r="T118" s="107" t="s">
        <v>161</v>
      </c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</row>
    <row r="119" s="2" customFormat="1" ht="22.8" customHeight="1">
      <c r="A119" s="37"/>
      <c r="B119" s="38"/>
      <c r="C119" s="112" t="s">
        <v>142</v>
      </c>
      <c r="D119" s="39"/>
      <c r="E119" s="39"/>
      <c r="F119" s="39"/>
      <c r="G119" s="39"/>
      <c r="H119" s="39"/>
      <c r="I119" s="39"/>
      <c r="J119" s="229">
        <f>BK119</f>
        <v>0</v>
      </c>
      <c r="K119" s="39"/>
      <c r="L119" s="40"/>
      <c r="M119" s="108"/>
      <c r="N119" s="230"/>
      <c r="O119" s="109"/>
      <c r="P119" s="231">
        <f>P120+P140</f>
        <v>0</v>
      </c>
      <c r="Q119" s="109"/>
      <c r="R119" s="231">
        <f>R120+R140</f>
        <v>3.1791199999999997</v>
      </c>
      <c r="S119" s="109"/>
      <c r="T119" s="232">
        <f>T120+T140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4" t="s">
        <v>75</v>
      </c>
      <c r="AU119" s="14" t="s">
        <v>143</v>
      </c>
      <c r="BK119" s="233">
        <f>BK120+BK140</f>
        <v>0</v>
      </c>
    </row>
    <row r="120" s="12" customFormat="1" ht="25.92" customHeight="1">
      <c r="A120" s="12"/>
      <c r="B120" s="234"/>
      <c r="C120" s="235"/>
      <c r="D120" s="236" t="s">
        <v>75</v>
      </c>
      <c r="E120" s="237" t="s">
        <v>596</v>
      </c>
      <c r="F120" s="237" t="s">
        <v>596</v>
      </c>
      <c r="G120" s="235"/>
      <c r="H120" s="235"/>
      <c r="I120" s="238"/>
      <c r="J120" s="221">
        <f>BK120</f>
        <v>0</v>
      </c>
      <c r="K120" s="235"/>
      <c r="L120" s="239"/>
      <c r="M120" s="240"/>
      <c r="N120" s="241"/>
      <c r="O120" s="241"/>
      <c r="P120" s="242">
        <f>P121</f>
        <v>0</v>
      </c>
      <c r="Q120" s="241"/>
      <c r="R120" s="242">
        <f>R121</f>
        <v>3.1791199999999997</v>
      </c>
      <c r="S120" s="241"/>
      <c r="T120" s="243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44" t="s">
        <v>95</v>
      </c>
      <c r="AT120" s="245" t="s">
        <v>75</v>
      </c>
      <c r="AU120" s="245" t="s">
        <v>76</v>
      </c>
      <c r="AY120" s="244" t="s">
        <v>164</v>
      </c>
      <c r="BK120" s="246">
        <f>BK121</f>
        <v>0</v>
      </c>
    </row>
    <row r="121" s="12" customFormat="1" ht="22.8" customHeight="1">
      <c r="A121" s="12"/>
      <c r="B121" s="234"/>
      <c r="C121" s="235"/>
      <c r="D121" s="236" t="s">
        <v>75</v>
      </c>
      <c r="E121" s="247" t="s">
        <v>992</v>
      </c>
      <c r="F121" s="247" t="s">
        <v>1280</v>
      </c>
      <c r="G121" s="235"/>
      <c r="H121" s="235"/>
      <c r="I121" s="238"/>
      <c r="J121" s="248">
        <f>BK121</f>
        <v>0</v>
      </c>
      <c r="K121" s="235"/>
      <c r="L121" s="239"/>
      <c r="M121" s="240"/>
      <c r="N121" s="241"/>
      <c r="O121" s="241"/>
      <c r="P121" s="242">
        <f>SUM(P122:P139)</f>
        <v>0</v>
      </c>
      <c r="Q121" s="241"/>
      <c r="R121" s="242">
        <f>SUM(R122:R139)</f>
        <v>3.1791199999999997</v>
      </c>
      <c r="S121" s="241"/>
      <c r="T121" s="243">
        <f>SUM(T122:T139)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44" t="s">
        <v>95</v>
      </c>
      <c r="AT121" s="245" t="s">
        <v>75</v>
      </c>
      <c r="AU121" s="245" t="s">
        <v>84</v>
      </c>
      <c r="AY121" s="244" t="s">
        <v>164</v>
      </c>
      <c r="BK121" s="246">
        <f>SUM(BK122:BK139)</f>
        <v>0</v>
      </c>
    </row>
    <row r="122" s="2" customFormat="1" ht="14.4" customHeight="1">
      <c r="A122" s="37"/>
      <c r="B122" s="38"/>
      <c r="C122" s="261" t="s">
        <v>84</v>
      </c>
      <c r="D122" s="261" t="s">
        <v>171</v>
      </c>
      <c r="E122" s="262" t="s">
        <v>1281</v>
      </c>
      <c r="F122" s="263" t="s">
        <v>1282</v>
      </c>
      <c r="G122" s="264" t="s">
        <v>258</v>
      </c>
      <c r="H122" s="265">
        <v>20</v>
      </c>
      <c r="I122" s="266"/>
      <c r="J122" s="265">
        <f>ROUND(I122*H122,2)</f>
        <v>0</v>
      </c>
      <c r="K122" s="267"/>
      <c r="L122" s="268"/>
      <c r="M122" s="269" t="s">
        <v>1</v>
      </c>
      <c r="N122" s="270" t="s">
        <v>42</v>
      </c>
      <c r="O122" s="96"/>
      <c r="P122" s="258">
        <f>O122*H122</f>
        <v>0</v>
      </c>
      <c r="Q122" s="258">
        <v>0.0010499999999999999</v>
      </c>
      <c r="R122" s="258">
        <f>Q122*H122</f>
        <v>0.020999999999999998</v>
      </c>
      <c r="S122" s="258">
        <v>0</v>
      </c>
      <c r="T122" s="25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60" t="s">
        <v>223</v>
      </c>
      <c r="AT122" s="260" t="s">
        <v>171</v>
      </c>
      <c r="AU122" s="260" t="s">
        <v>95</v>
      </c>
      <c r="AY122" s="14" t="s">
        <v>164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95</v>
      </c>
      <c r="BK122" s="156">
        <f>ROUND(I122*H122,2)</f>
        <v>0</v>
      </c>
      <c r="BL122" s="14" t="s">
        <v>196</v>
      </c>
      <c r="BM122" s="260" t="s">
        <v>1283</v>
      </c>
    </row>
    <row r="123" s="2" customFormat="1" ht="14.4" customHeight="1">
      <c r="A123" s="37"/>
      <c r="B123" s="38"/>
      <c r="C123" s="261" t="s">
        <v>430</v>
      </c>
      <c r="D123" s="261" t="s">
        <v>171</v>
      </c>
      <c r="E123" s="262" t="s">
        <v>1284</v>
      </c>
      <c r="F123" s="263" t="s">
        <v>1285</v>
      </c>
      <c r="G123" s="264" t="s">
        <v>258</v>
      </c>
      <c r="H123" s="265">
        <v>7</v>
      </c>
      <c r="I123" s="266"/>
      <c r="J123" s="265">
        <f>ROUND(I123*H123,2)</f>
        <v>0</v>
      </c>
      <c r="K123" s="267"/>
      <c r="L123" s="268"/>
      <c r="M123" s="269" t="s">
        <v>1</v>
      </c>
      <c r="N123" s="270" t="s">
        <v>42</v>
      </c>
      <c r="O123" s="96"/>
      <c r="P123" s="258">
        <f>O123*H123</f>
        <v>0</v>
      </c>
      <c r="Q123" s="258">
        <v>0.0010499999999999999</v>
      </c>
      <c r="R123" s="258">
        <f>Q123*H123</f>
        <v>0.0073499999999999998</v>
      </c>
      <c r="S123" s="258">
        <v>0</v>
      </c>
      <c r="T123" s="25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60" t="s">
        <v>223</v>
      </c>
      <c r="AT123" s="260" t="s">
        <v>171</v>
      </c>
      <c r="AU123" s="260" t="s">
        <v>95</v>
      </c>
      <c r="AY123" s="14" t="s">
        <v>164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95</v>
      </c>
      <c r="BK123" s="156">
        <f>ROUND(I123*H123,2)</f>
        <v>0</v>
      </c>
      <c r="BL123" s="14" t="s">
        <v>196</v>
      </c>
      <c r="BM123" s="260" t="s">
        <v>1286</v>
      </c>
    </row>
    <row r="124" s="2" customFormat="1" ht="14.4" customHeight="1">
      <c r="A124" s="37"/>
      <c r="B124" s="38"/>
      <c r="C124" s="261" t="s">
        <v>95</v>
      </c>
      <c r="D124" s="261" t="s">
        <v>171</v>
      </c>
      <c r="E124" s="262" t="s">
        <v>1287</v>
      </c>
      <c r="F124" s="263" t="s">
        <v>1288</v>
      </c>
      <c r="G124" s="264" t="s">
        <v>258</v>
      </c>
      <c r="H124" s="265">
        <v>1</v>
      </c>
      <c r="I124" s="266"/>
      <c r="J124" s="265">
        <f>ROUND(I124*H124,2)</f>
        <v>0</v>
      </c>
      <c r="K124" s="267"/>
      <c r="L124" s="268"/>
      <c r="M124" s="269" t="s">
        <v>1</v>
      </c>
      <c r="N124" s="270" t="s">
        <v>42</v>
      </c>
      <c r="O124" s="96"/>
      <c r="P124" s="258">
        <f>O124*H124</f>
        <v>0</v>
      </c>
      <c r="Q124" s="258">
        <v>0.00027</v>
      </c>
      <c r="R124" s="258">
        <f>Q124*H124</f>
        <v>0.00027</v>
      </c>
      <c r="S124" s="258">
        <v>0</v>
      </c>
      <c r="T124" s="25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60" t="s">
        <v>223</v>
      </c>
      <c r="AT124" s="260" t="s">
        <v>171</v>
      </c>
      <c r="AU124" s="260" t="s">
        <v>95</v>
      </c>
      <c r="AY124" s="14" t="s">
        <v>164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95</v>
      </c>
      <c r="BK124" s="156">
        <f>ROUND(I124*H124,2)</f>
        <v>0</v>
      </c>
      <c r="BL124" s="14" t="s">
        <v>196</v>
      </c>
      <c r="BM124" s="260" t="s">
        <v>1289</v>
      </c>
    </row>
    <row r="125" s="2" customFormat="1" ht="22.2" customHeight="1">
      <c r="A125" s="37"/>
      <c r="B125" s="38"/>
      <c r="C125" s="261" t="s">
        <v>176</v>
      </c>
      <c r="D125" s="261" t="s">
        <v>171</v>
      </c>
      <c r="E125" s="262" t="s">
        <v>1290</v>
      </c>
      <c r="F125" s="263" t="s">
        <v>1291</v>
      </c>
      <c r="G125" s="264" t="s">
        <v>258</v>
      </c>
      <c r="H125" s="265">
        <v>5</v>
      </c>
      <c r="I125" s="266"/>
      <c r="J125" s="265">
        <f>ROUND(I125*H125,2)</f>
        <v>0</v>
      </c>
      <c r="K125" s="267"/>
      <c r="L125" s="268"/>
      <c r="M125" s="269" t="s">
        <v>1</v>
      </c>
      <c r="N125" s="270" t="s">
        <v>42</v>
      </c>
      <c r="O125" s="96"/>
      <c r="P125" s="258">
        <f>O125*H125</f>
        <v>0</v>
      </c>
      <c r="Q125" s="258">
        <v>0.021100000000000001</v>
      </c>
      <c r="R125" s="258">
        <f>Q125*H125</f>
        <v>0.10550000000000001</v>
      </c>
      <c r="S125" s="258">
        <v>0</v>
      </c>
      <c r="T125" s="25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60" t="s">
        <v>223</v>
      </c>
      <c r="AT125" s="260" t="s">
        <v>171</v>
      </c>
      <c r="AU125" s="260" t="s">
        <v>95</v>
      </c>
      <c r="AY125" s="14" t="s">
        <v>164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95</v>
      </c>
      <c r="BK125" s="156">
        <f>ROUND(I125*H125,2)</f>
        <v>0</v>
      </c>
      <c r="BL125" s="14" t="s">
        <v>196</v>
      </c>
      <c r="BM125" s="260" t="s">
        <v>1292</v>
      </c>
    </row>
    <row r="126" s="2" customFormat="1" ht="34.8" customHeight="1">
      <c r="A126" s="37"/>
      <c r="B126" s="38"/>
      <c r="C126" s="261" t="s">
        <v>170</v>
      </c>
      <c r="D126" s="261" t="s">
        <v>171</v>
      </c>
      <c r="E126" s="262" t="s">
        <v>1293</v>
      </c>
      <c r="F126" s="263" t="s">
        <v>1294</v>
      </c>
      <c r="G126" s="264" t="s">
        <v>183</v>
      </c>
      <c r="H126" s="265">
        <v>1</v>
      </c>
      <c r="I126" s="266"/>
      <c r="J126" s="265">
        <f>ROUND(I126*H126,2)</f>
        <v>0</v>
      </c>
      <c r="K126" s="267"/>
      <c r="L126" s="268"/>
      <c r="M126" s="269" t="s">
        <v>1</v>
      </c>
      <c r="N126" s="270" t="s">
        <v>42</v>
      </c>
      <c r="O126" s="96"/>
      <c r="P126" s="258">
        <f>O126*H126</f>
        <v>0</v>
      </c>
      <c r="Q126" s="258">
        <v>2.7999999999999998</v>
      </c>
      <c r="R126" s="258">
        <f>Q126*H126</f>
        <v>2.7999999999999998</v>
      </c>
      <c r="S126" s="258">
        <v>0</v>
      </c>
      <c r="T126" s="25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60" t="s">
        <v>223</v>
      </c>
      <c r="AT126" s="260" t="s">
        <v>171</v>
      </c>
      <c r="AU126" s="260" t="s">
        <v>95</v>
      </c>
      <c r="AY126" s="14" t="s">
        <v>164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95</v>
      </c>
      <c r="BK126" s="156">
        <f>ROUND(I126*H126,2)</f>
        <v>0</v>
      </c>
      <c r="BL126" s="14" t="s">
        <v>196</v>
      </c>
      <c r="BM126" s="260" t="s">
        <v>1295</v>
      </c>
    </row>
    <row r="127" s="2" customFormat="1" ht="14.4" customHeight="1">
      <c r="A127" s="37"/>
      <c r="B127" s="38"/>
      <c r="C127" s="261" t="s">
        <v>180</v>
      </c>
      <c r="D127" s="261" t="s">
        <v>171</v>
      </c>
      <c r="E127" s="262" t="s">
        <v>1296</v>
      </c>
      <c r="F127" s="263" t="s">
        <v>1297</v>
      </c>
      <c r="G127" s="264" t="s">
        <v>183</v>
      </c>
      <c r="H127" s="265">
        <v>1</v>
      </c>
      <c r="I127" s="266"/>
      <c r="J127" s="265">
        <f>ROUND(I127*H127,2)</f>
        <v>0</v>
      </c>
      <c r="K127" s="267"/>
      <c r="L127" s="268"/>
      <c r="M127" s="269" t="s">
        <v>1</v>
      </c>
      <c r="N127" s="270" t="s">
        <v>42</v>
      </c>
      <c r="O127" s="96"/>
      <c r="P127" s="258">
        <f>O127*H127</f>
        <v>0</v>
      </c>
      <c r="Q127" s="258">
        <v>0.20999999999999999</v>
      </c>
      <c r="R127" s="258">
        <f>Q127*H127</f>
        <v>0.20999999999999999</v>
      </c>
      <c r="S127" s="258">
        <v>0</v>
      </c>
      <c r="T127" s="25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60" t="s">
        <v>223</v>
      </c>
      <c r="AT127" s="260" t="s">
        <v>171</v>
      </c>
      <c r="AU127" s="260" t="s">
        <v>95</v>
      </c>
      <c r="AY127" s="14" t="s">
        <v>164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95</v>
      </c>
      <c r="BK127" s="156">
        <f>ROUND(I127*H127,2)</f>
        <v>0</v>
      </c>
      <c r="BL127" s="14" t="s">
        <v>196</v>
      </c>
      <c r="BM127" s="260" t="s">
        <v>1298</v>
      </c>
    </row>
    <row r="128" s="2" customFormat="1" ht="30" customHeight="1">
      <c r="A128" s="37"/>
      <c r="B128" s="38"/>
      <c r="C128" s="261" t="s">
        <v>190</v>
      </c>
      <c r="D128" s="261" t="s">
        <v>171</v>
      </c>
      <c r="E128" s="262" t="s">
        <v>1299</v>
      </c>
      <c r="F128" s="263" t="s">
        <v>1300</v>
      </c>
      <c r="G128" s="264" t="s">
        <v>183</v>
      </c>
      <c r="H128" s="265">
        <v>1</v>
      </c>
      <c r="I128" s="266"/>
      <c r="J128" s="265">
        <f>ROUND(I128*H128,2)</f>
        <v>0</v>
      </c>
      <c r="K128" s="267"/>
      <c r="L128" s="268"/>
      <c r="M128" s="269" t="s">
        <v>1</v>
      </c>
      <c r="N128" s="270" t="s">
        <v>42</v>
      </c>
      <c r="O128" s="96"/>
      <c r="P128" s="258">
        <f>O128*H128</f>
        <v>0</v>
      </c>
      <c r="Q128" s="258">
        <v>0.024</v>
      </c>
      <c r="R128" s="258">
        <f>Q128*H128</f>
        <v>0.024</v>
      </c>
      <c r="S128" s="258">
        <v>0</v>
      </c>
      <c r="T128" s="25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60" t="s">
        <v>223</v>
      </c>
      <c r="AT128" s="260" t="s">
        <v>171</v>
      </c>
      <c r="AU128" s="260" t="s">
        <v>95</v>
      </c>
      <c r="AY128" s="14" t="s">
        <v>164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95</v>
      </c>
      <c r="BK128" s="156">
        <f>ROUND(I128*H128,2)</f>
        <v>0</v>
      </c>
      <c r="BL128" s="14" t="s">
        <v>196</v>
      </c>
      <c r="BM128" s="260" t="s">
        <v>1301</v>
      </c>
    </row>
    <row r="129" s="2" customFormat="1" ht="14.4" customHeight="1">
      <c r="A129" s="37"/>
      <c r="B129" s="38"/>
      <c r="C129" s="261" t="s">
        <v>175</v>
      </c>
      <c r="D129" s="261" t="s">
        <v>171</v>
      </c>
      <c r="E129" s="262" t="s">
        <v>1302</v>
      </c>
      <c r="F129" s="263" t="s">
        <v>1303</v>
      </c>
      <c r="G129" s="264" t="s">
        <v>183</v>
      </c>
      <c r="H129" s="265">
        <v>1</v>
      </c>
      <c r="I129" s="266"/>
      <c r="J129" s="265">
        <f>ROUND(I129*H129,2)</f>
        <v>0</v>
      </c>
      <c r="K129" s="267"/>
      <c r="L129" s="268"/>
      <c r="M129" s="269" t="s">
        <v>1</v>
      </c>
      <c r="N129" s="270" t="s">
        <v>42</v>
      </c>
      <c r="O129" s="96"/>
      <c r="P129" s="258">
        <f>O129*H129</f>
        <v>0</v>
      </c>
      <c r="Q129" s="258">
        <v>0.0024499999999999999</v>
      </c>
      <c r="R129" s="258">
        <f>Q129*H129</f>
        <v>0.0024499999999999999</v>
      </c>
      <c r="S129" s="258">
        <v>0</v>
      </c>
      <c r="T129" s="25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60" t="s">
        <v>223</v>
      </c>
      <c r="AT129" s="260" t="s">
        <v>171</v>
      </c>
      <c r="AU129" s="260" t="s">
        <v>95</v>
      </c>
      <c r="AY129" s="14" t="s">
        <v>164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95</v>
      </c>
      <c r="BK129" s="156">
        <f>ROUND(I129*H129,2)</f>
        <v>0</v>
      </c>
      <c r="BL129" s="14" t="s">
        <v>196</v>
      </c>
      <c r="BM129" s="260" t="s">
        <v>1304</v>
      </c>
    </row>
    <row r="130" s="2" customFormat="1" ht="14.4" customHeight="1">
      <c r="A130" s="37"/>
      <c r="B130" s="38"/>
      <c r="C130" s="261" t="s">
        <v>197</v>
      </c>
      <c r="D130" s="261" t="s">
        <v>171</v>
      </c>
      <c r="E130" s="262" t="s">
        <v>1305</v>
      </c>
      <c r="F130" s="263" t="s">
        <v>1306</v>
      </c>
      <c r="G130" s="264" t="s">
        <v>183</v>
      </c>
      <c r="H130" s="265">
        <v>4</v>
      </c>
      <c r="I130" s="266"/>
      <c r="J130" s="265">
        <f>ROUND(I130*H130,2)</f>
        <v>0</v>
      </c>
      <c r="K130" s="267"/>
      <c r="L130" s="268"/>
      <c r="M130" s="269" t="s">
        <v>1</v>
      </c>
      <c r="N130" s="270" t="s">
        <v>42</v>
      </c>
      <c r="O130" s="96"/>
      <c r="P130" s="258">
        <f>O130*H130</f>
        <v>0</v>
      </c>
      <c r="Q130" s="258">
        <v>0.00055000000000000003</v>
      </c>
      <c r="R130" s="258">
        <f>Q130*H130</f>
        <v>0.0022000000000000001</v>
      </c>
      <c r="S130" s="258">
        <v>0</v>
      </c>
      <c r="T130" s="25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0" t="s">
        <v>223</v>
      </c>
      <c r="AT130" s="260" t="s">
        <v>171</v>
      </c>
      <c r="AU130" s="260" t="s">
        <v>95</v>
      </c>
      <c r="AY130" s="14" t="s">
        <v>164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95</v>
      </c>
      <c r="BK130" s="156">
        <f>ROUND(I130*H130,2)</f>
        <v>0</v>
      </c>
      <c r="BL130" s="14" t="s">
        <v>196</v>
      </c>
      <c r="BM130" s="260" t="s">
        <v>1307</v>
      </c>
    </row>
    <row r="131" s="2" customFormat="1" ht="22.2" customHeight="1">
      <c r="A131" s="37"/>
      <c r="B131" s="38"/>
      <c r="C131" s="261" t="s">
        <v>7</v>
      </c>
      <c r="D131" s="261" t="s">
        <v>171</v>
      </c>
      <c r="E131" s="262" t="s">
        <v>1308</v>
      </c>
      <c r="F131" s="263" t="s">
        <v>1309</v>
      </c>
      <c r="G131" s="264" t="s">
        <v>183</v>
      </c>
      <c r="H131" s="265">
        <v>4</v>
      </c>
      <c r="I131" s="266"/>
      <c r="J131" s="265">
        <f>ROUND(I131*H131,2)</f>
        <v>0</v>
      </c>
      <c r="K131" s="267"/>
      <c r="L131" s="268"/>
      <c r="M131" s="269" t="s">
        <v>1</v>
      </c>
      <c r="N131" s="270" t="s">
        <v>42</v>
      </c>
      <c r="O131" s="96"/>
      <c r="P131" s="258">
        <f>O131*H131</f>
        <v>0</v>
      </c>
      <c r="Q131" s="258">
        <v>0.00055000000000000003</v>
      </c>
      <c r="R131" s="258">
        <f>Q131*H131</f>
        <v>0.0022000000000000001</v>
      </c>
      <c r="S131" s="258">
        <v>0</v>
      </c>
      <c r="T131" s="25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0" t="s">
        <v>223</v>
      </c>
      <c r="AT131" s="260" t="s">
        <v>171</v>
      </c>
      <c r="AU131" s="260" t="s">
        <v>95</v>
      </c>
      <c r="AY131" s="14" t="s">
        <v>164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95</v>
      </c>
      <c r="BK131" s="156">
        <f>ROUND(I131*H131,2)</f>
        <v>0</v>
      </c>
      <c r="BL131" s="14" t="s">
        <v>196</v>
      </c>
      <c r="BM131" s="260" t="s">
        <v>1310</v>
      </c>
    </row>
    <row r="132" s="2" customFormat="1" ht="19.8" customHeight="1">
      <c r="A132" s="37"/>
      <c r="B132" s="38"/>
      <c r="C132" s="261" t="s">
        <v>124</v>
      </c>
      <c r="D132" s="261" t="s">
        <v>171</v>
      </c>
      <c r="E132" s="262" t="s">
        <v>1311</v>
      </c>
      <c r="F132" s="263" t="s">
        <v>1312</v>
      </c>
      <c r="G132" s="264" t="s">
        <v>183</v>
      </c>
      <c r="H132" s="265">
        <v>1</v>
      </c>
      <c r="I132" s="266"/>
      <c r="J132" s="265">
        <f>ROUND(I132*H132,2)</f>
        <v>0</v>
      </c>
      <c r="K132" s="267"/>
      <c r="L132" s="268"/>
      <c r="M132" s="269" t="s">
        <v>1</v>
      </c>
      <c r="N132" s="270" t="s">
        <v>42</v>
      </c>
      <c r="O132" s="96"/>
      <c r="P132" s="258">
        <f>O132*H132</f>
        <v>0</v>
      </c>
      <c r="Q132" s="258">
        <v>0.00050000000000000001</v>
      </c>
      <c r="R132" s="258">
        <f>Q132*H132</f>
        <v>0.00050000000000000001</v>
      </c>
      <c r="S132" s="258">
        <v>0</v>
      </c>
      <c r="T132" s="25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0" t="s">
        <v>223</v>
      </c>
      <c r="AT132" s="260" t="s">
        <v>171</v>
      </c>
      <c r="AU132" s="260" t="s">
        <v>95</v>
      </c>
      <c r="AY132" s="14" t="s">
        <v>164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95</v>
      </c>
      <c r="BK132" s="156">
        <f>ROUND(I132*H132,2)</f>
        <v>0</v>
      </c>
      <c r="BL132" s="14" t="s">
        <v>196</v>
      </c>
      <c r="BM132" s="260" t="s">
        <v>1313</v>
      </c>
    </row>
    <row r="133" s="2" customFormat="1" ht="22.2" customHeight="1">
      <c r="A133" s="37"/>
      <c r="B133" s="38"/>
      <c r="C133" s="261" t="s">
        <v>189</v>
      </c>
      <c r="D133" s="261" t="s">
        <v>171</v>
      </c>
      <c r="E133" s="262" t="s">
        <v>1314</v>
      </c>
      <c r="F133" s="263" t="s">
        <v>1315</v>
      </c>
      <c r="G133" s="264" t="s">
        <v>183</v>
      </c>
      <c r="H133" s="265">
        <v>1</v>
      </c>
      <c r="I133" s="266"/>
      <c r="J133" s="265">
        <f>ROUND(I133*H133,2)</f>
        <v>0</v>
      </c>
      <c r="K133" s="267"/>
      <c r="L133" s="268"/>
      <c r="M133" s="269" t="s">
        <v>1</v>
      </c>
      <c r="N133" s="270" t="s">
        <v>42</v>
      </c>
      <c r="O133" s="96"/>
      <c r="P133" s="258">
        <f>O133*H133</f>
        <v>0</v>
      </c>
      <c r="Q133" s="258">
        <v>0.0016000000000000001</v>
      </c>
      <c r="R133" s="258">
        <f>Q133*H133</f>
        <v>0.0016000000000000001</v>
      </c>
      <c r="S133" s="258">
        <v>0</v>
      </c>
      <c r="T133" s="25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0" t="s">
        <v>223</v>
      </c>
      <c r="AT133" s="260" t="s">
        <v>171</v>
      </c>
      <c r="AU133" s="260" t="s">
        <v>95</v>
      </c>
      <c r="AY133" s="14" t="s">
        <v>164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95</v>
      </c>
      <c r="BK133" s="156">
        <f>ROUND(I133*H133,2)</f>
        <v>0</v>
      </c>
      <c r="BL133" s="14" t="s">
        <v>196</v>
      </c>
      <c r="BM133" s="260" t="s">
        <v>1316</v>
      </c>
    </row>
    <row r="134" s="2" customFormat="1" ht="19.8" customHeight="1">
      <c r="A134" s="37"/>
      <c r="B134" s="38"/>
      <c r="C134" s="261" t="s">
        <v>211</v>
      </c>
      <c r="D134" s="261" t="s">
        <v>171</v>
      </c>
      <c r="E134" s="262" t="s">
        <v>1317</v>
      </c>
      <c r="F134" s="263" t="s">
        <v>1318</v>
      </c>
      <c r="G134" s="264" t="s">
        <v>183</v>
      </c>
      <c r="H134" s="265">
        <v>1</v>
      </c>
      <c r="I134" s="266"/>
      <c r="J134" s="265">
        <f>ROUND(I134*H134,2)</f>
        <v>0</v>
      </c>
      <c r="K134" s="267"/>
      <c r="L134" s="268"/>
      <c r="M134" s="269" t="s">
        <v>1</v>
      </c>
      <c r="N134" s="270" t="s">
        <v>42</v>
      </c>
      <c r="O134" s="96"/>
      <c r="P134" s="258">
        <f>O134*H134</f>
        <v>0</v>
      </c>
      <c r="Q134" s="258">
        <v>0.002</v>
      </c>
      <c r="R134" s="258">
        <f>Q134*H134</f>
        <v>0.002</v>
      </c>
      <c r="S134" s="258">
        <v>0</v>
      </c>
      <c r="T134" s="25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0" t="s">
        <v>223</v>
      </c>
      <c r="AT134" s="260" t="s">
        <v>171</v>
      </c>
      <c r="AU134" s="260" t="s">
        <v>95</v>
      </c>
      <c r="AY134" s="14" t="s">
        <v>164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95</v>
      </c>
      <c r="BK134" s="156">
        <f>ROUND(I134*H134,2)</f>
        <v>0</v>
      </c>
      <c r="BL134" s="14" t="s">
        <v>196</v>
      </c>
      <c r="BM134" s="260" t="s">
        <v>1319</v>
      </c>
    </row>
    <row r="135" s="2" customFormat="1" ht="22.2" customHeight="1">
      <c r="A135" s="37"/>
      <c r="B135" s="38"/>
      <c r="C135" s="261" t="s">
        <v>193</v>
      </c>
      <c r="D135" s="261" t="s">
        <v>171</v>
      </c>
      <c r="E135" s="262" t="s">
        <v>1320</v>
      </c>
      <c r="F135" s="263" t="s">
        <v>1321</v>
      </c>
      <c r="G135" s="264" t="s">
        <v>183</v>
      </c>
      <c r="H135" s="265">
        <v>1</v>
      </c>
      <c r="I135" s="266"/>
      <c r="J135" s="265">
        <f>ROUND(I135*H135,2)</f>
        <v>0</v>
      </c>
      <c r="K135" s="267"/>
      <c r="L135" s="268"/>
      <c r="M135" s="269" t="s">
        <v>1</v>
      </c>
      <c r="N135" s="270" t="s">
        <v>42</v>
      </c>
      <c r="O135" s="96"/>
      <c r="P135" s="258">
        <f>O135*H135</f>
        <v>0</v>
      </c>
      <c r="Q135" s="258">
        <v>4.0000000000000003E-05</v>
      </c>
      <c r="R135" s="258">
        <f>Q135*H135</f>
        <v>4.0000000000000003E-05</v>
      </c>
      <c r="S135" s="258">
        <v>0</v>
      </c>
      <c r="T135" s="25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0" t="s">
        <v>223</v>
      </c>
      <c r="AT135" s="260" t="s">
        <v>171</v>
      </c>
      <c r="AU135" s="260" t="s">
        <v>95</v>
      </c>
      <c r="AY135" s="14" t="s">
        <v>164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95</v>
      </c>
      <c r="BK135" s="156">
        <f>ROUND(I135*H135,2)</f>
        <v>0</v>
      </c>
      <c r="BL135" s="14" t="s">
        <v>196</v>
      </c>
      <c r="BM135" s="260" t="s">
        <v>1322</v>
      </c>
    </row>
    <row r="136" s="2" customFormat="1" ht="19.8" customHeight="1">
      <c r="A136" s="37"/>
      <c r="B136" s="38"/>
      <c r="C136" s="261" t="s">
        <v>420</v>
      </c>
      <c r="D136" s="261" t="s">
        <v>171</v>
      </c>
      <c r="E136" s="262" t="s">
        <v>1323</v>
      </c>
      <c r="F136" s="263" t="s">
        <v>1324</v>
      </c>
      <c r="G136" s="264" t="s">
        <v>169</v>
      </c>
      <c r="H136" s="265">
        <v>30</v>
      </c>
      <c r="I136" s="266"/>
      <c r="J136" s="265">
        <f>ROUND(I136*H136,2)</f>
        <v>0</v>
      </c>
      <c r="K136" s="267"/>
      <c r="L136" s="268"/>
      <c r="M136" s="269" t="s">
        <v>1</v>
      </c>
      <c r="N136" s="270" t="s">
        <v>42</v>
      </c>
      <c r="O136" s="96"/>
      <c r="P136" s="258">
        <f>O136*H136</f>
        <v>0</v>
      </c>
      <c r="Q136" s="258">
        <v>0</v>
      </c>
      <c r="R136" s="258">
        <f>Q136*H136</f>
        <v>0</v>
      </c>
      <c r="S136" s="258">
        <v>0</v>
      </c>
      <c r="T136" s="25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0" t="s">
        <v>223</v>
      </c>
      <c r="AT136" s="260" t="s">
        <v>171</v>
      </c>
      <c r="AU136" s="260" t="s">
        <v>95</v>
      </c>
      <c r="AY136" s="14" t="s">
        <v>164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95</v>
      </c>
      <c r="BK136" s="156">
        <f>ROUND(I136*H136,2)</f>
        <v>0</v>
      </c>
      <c r="BL136" s="14" t="s">
        <v>196</v>
      </c>
      <c r="BM136" s="260" t="s">
        <v>1325</v>
      </c>
    </row>
    <row r="137" s="2" customFormat="1" ht="22.2" customHeight="1">
      <c r="A137" s="37"/>
      <c r="B137" s="38"/>
      <c r="C137" s="261" t="s">
        <v>196</v>
      </c>
      <c r="D137" s="261" t="s">
        <v>171</v>
      </c>
      <c r="E137" s="262" t="s">
        <v>1326</v>
      </c>
      <c r="F137" s="263" t="s">
        <v>1241</v>
      </c>
      <c r="G137" s="264" t="s">
        <v>169</v>
      </c>
      <c r="H137" s="265">
        <v>30</v>
      </c>
      <c r="I137" s="266"/>
      <c r="J137" s="265">
        <f>ROUND(I137*H137,2)</f>
        <v>0</v>
      </c>
      <c r="K137" s="267"/>
      <c r="L137" s="268"/>
      <c r="M137" s="269" t="s">
        <v>1</v>
      </c>
      <c r="N137" s="270" t="s">
        <v>42</v>
      </c>
      <c r="O137" s="96"/>
      <c r="P137" s="258">
        <f>O137*H137</f>
        <v>0</v>
      </c>
      <c r="Q137" s="258">
        <v>0</v>
      </c>
      <c r="R137" s="258">
        <f>Q137*H137</f>
        <v>0</v>
      </c>
      <c r="S137" s="258">
        <v>0</v>
      </c>
      <c r="T137" s="25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0" t="s">
        <v>223</v>
      </c>
      <c r="AT137" s="260" t="s">
        <v>171</v>
      </c>
      <c r="AU137" s="260" t="s">
        <v>95</v>
      </c>
      <c r="AY137" s="14" t="s">
        <v>164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95</v>
      </c>
      <c r="BK137" s="156">
        <f>ROUND(I137*H137,2)</f>
        <v>0</v>
      </c>
      <c r="BL137" s="14" t="s">
        <v>196</v>
      </c>
      <c r="BM137" s="260" t="s">
        <v>1327</v>
      </c>
    </row>
    <row r="138" s="2" customFormat="1" ht="22.2" customHeight="1">
      <c r="A138" s="37"/>
      <c r="B138" s="38"/>
      <c r="C138" s="261" t="s">
        <v>224</v>
      </c>
      <c r="D138" s="261" t="s">
        <v>171</v>
      </c>
      <c r="E138" s="262" t="s">
        <v>1328</v>
      </c>
      <c r="F138" s="263" t="s">
        <v>1329</v>
      </c>
      <c r="G138" s="264" t="s">
        <v>169</v>
      </c>
      <c r="H138" s="265">
        <v>25</v>
      </c>
      <c r="I138" s="266"/>
      <c r="J138" s="265">
        <f>ROUND(I138*H138,2)</f>
        <v>0</v>
      </c>
      <c r="K138" s="267"/>
      <c r="L138" s="268"/>
      <c r="M138" s="269" t="s">
        <v>1</v>
      </c>
      <c r="N138" s="270" t="s">
        <v>42</v>
      </c>
      <c r="O138" s="96"/>
      <c r="P138" s="258">
        <f>O138*H138</f>
        <v>0</v>
      </c>
      <c r="Q138" s="258">
        <v>0</v>
      </c>
      <c r="R138" s="258">
        <f>Q138*H138</f>
        <v>0</v>
      </c>
      <c r="S138" s="258">
        <v>0</v>
      </c>
      <c r="T138" s="25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0" t="s">
        <v>223</v>
      </c>
      <c r="AT138" s="260" t="s">
        <v>171</v>
      </c>
      <c r="AU138" s="260" t="s">
        <v>95</v>
      </c>
      <c r="AY138" s="14" t="s">
        <v>164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95</v>
      </c>
      <c r="BK138" s="156">
        <f>ROUND(I138*H138,2)</f>
        <v>0</v>
      </c>
      <c r="BL138" s="14" t="s">
        <v>196</v>
      </c>
      <c r="BM138" s="260" t="s">
        <v>1330</v>
      </c>
    </row>
    <row r="139" s="2" customFormat="1" ht="14.4" customHeight="1">
      <c r="A139" s="37"/>
      <c r="B139" s="38"/>
      <c r="C139" s="261" t="s">
        <v>200</v>
      </c>
      <c r="D139" s="261" t="s">
        <v>171</v>
      </c>
      <c r="E139" s="262" t="s">
        <v>1331</v>
      </c>
      <c r="F139" s="263" t="s">
        <v>1332</v>
      </c>
      <c r="G139" s="264" t="s">
        <v>258</v>
      </c>
      <c r="H139" s="265">
        <v>1</v>
      </c>
      <c r="I139" s="266"/>
      <c r="J139" s="265">
        <f>ROUND(I139*H139,2)</f>
        <v>0</v>
      </c>
      <c r="K139" s="267"/>
      <c r="L139" s="268"/>
      <c r="M139" s="269" t="s">
        <v>1</v>
      </c>
      <c r="N139" s="270" t="s">
        <v>42</v>
      </c>
      <c r="O139" s="96"/>
      <c r="P139" s="258">
        <f>O139*H139</f>
        <v>0</v>
      </c>
      <c r="Q139" s="258">
        <v>1.0000000000000001E-05</v>
      </c>
      <c r="R139" s="258">
        <f>Q139*H139</f>
        <v>1.0000000000000001E-05</v>
      </c>
      <c r="S139" s="258">
        <v>0</v>
      </c>
      <c r="T139" s="25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0" t="s">
        <v>223</v>
      </c>
      <c r="AT139" s="260" t="s">
        <v>171</v>
      </c>
      <c r="AU139" s="260" t="s">
        <v>95</v>
      </c>
      <c r="AY139" s="14" t="s">
        <v>164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95</v>
      </c>
      <c r="BK139" s="156">
        <f>ROUND(I139*H139,2)</f>
        <v>0</v>
      </c>
      <c r="BL139" s="14" t="s">
        <v>196</v>
      </c>
      <c r="BM139" s="260" t="s">
        <v>1333</v>
      </c>
    </row>
    <row r="140" s="2" customFormat="1" ht="49.92" customHeight="1">
      <c r="A140" s="37"/>
      <c r="B140" s="38"/>
      <c r="C140" s="39"/>
      <c r="D140" s="39"/>
      <c r="E140" s="237" t="s">
        <v>317</v>
      </c>
      <c r="F140" s="237" t="s">
        <v>318</v>
      </c>
      <c r="G140" s="39"/>
      <c r="H140" s="39"/>
      <c r="I140" s="39"/>
      <c r="J140" s="221">
        <f>BK140</f>
        <v>0</v>
      </c>
      <c r="K140" s="39"/>
      <c r="L140" s="40"/>
      <c r="M140" s="271"/>
      <c r="N140" s="272"/>
      <c r="O140" s="96"/>
      <c r="P140" s="96"/>
      <c r="Q140" s="96"/>
      <c r="R140" s="96"/>
      <c r="S140" s="96"/>
      <c r="T140" s="9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4" t="s">
        <v>75</v>
      </c>
      <c r="AU140" s="14" t="s">
        <v>76</v>
      </c>
      <c r="AY140" s="14" t="s">
        <v>319</v>
      </c>
      <c r="BK140" s="156">
        <f>SUM(BK141:BK145)</f>
        <v>0</v>
      </c>
    </row>
    <row r="141" s="2" customFormat="1" ht="16.32" customHeight="1">
      <c r="A141" s="37"/>
      <c r="B141" s="38"/>
      <c r="C141" s="273" t="s">
        <v>1</v>
      </c>
      <c r="D141" s="273" t="s">
        <v>166</v>
      </c>
      <c r="E141" s="274" t="s">
        <v>1</v>
      </c>
      <c r="F141" s="275" t="s">
        <v>1</v>
      </c>
      <c r="G141" s="276" t="s">
        <v>1</v>
      </c>
      <c r="H141" s="277"/>
      <c r="I141" s="277"/>
      <c r="J141" s="278">
        <f>BK141</f>
        <v>0</v>
      </c>
      <c r="K141" s="255"/>
      <c r="L141" s="40"/>
      <c r="M141" s="279" t="s">
        <v>1</v>
      </c>
      <c r="N141" s="280" t="s">
        <v>42</v>
      </c>
      <c r="O141" s="96"/>
      <c r="P141" s="96"/>
      <c r="Q141" s="96"/>
      <c r="R141" s="96"/>
      <c r="S141" s="96"/>
      <c r="T141" s="9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4" t="s">
        <v>319</v>
      </c>
      <c r="AU141" s="14" t="s">
        <v>84</v>
      </c>
      <c r="AY141" s="14" t="s">
        <v>319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95</v>
      </c>
      <c r="BK141" s="156">
        <f>I141*H141</f>
        <v>0</v>
      </c>
    </row>
    <row r="142" s="2" customFormat="1" ht="16.32" customHeight="1">
      <c r="A142" s="37"/>
      <c r="B142" s="38"/>
      <c r="C142" s="273" t="s">
        <v>1</v>
      </c>
      <c r="D142" s="273" t="s">
        <v>166</v>
      </c>
      <c r="E142" s="274" t="s">
        <v>1</v>
      </c>
      <c r="F142" s="275" t="s">
        <v>1</v>
      </c>
      <c r="G142" s="276" t="s">
        <v>1</v>
      </c>
      <c r="H142" s="277"/>
      <c r="I142" s="277"/>
      <c r="J142" s="278">
        <f>BK142</f>
        <v>0</v>
      </c>
      <c r="K142" s="255"/>
      <c r="L142" s="40"/>
      <c r="M142" s="279" t="s">
        <v>1</v>
      </c>
      <c r="N142" s="280" t="s">
        <v>42</v>
      </c>
      <c r="O142" s="96"/>
      <c r="P142" s="96"/>
      <c r="Q142" s="96"/>
      <c r="R142" s="96"/>
      <c r="S142" s="96"/>
      <c r="T142" s="9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4" t="s">
        <v>319</v>
      </c>
      <c r="AU142" s="14" t="s">
        <v>84</v>
      </c>
      <c r="AY142" s="14" t="s">
        <v>319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95</v>
      </c>
      <c r="BK142" s="156">
        <f>I142*H142</f>
        <v>0</v>
      </c>
    </row>
    <row r="143" s="2" customFormat="1" ht="16.32" customHeight="1">
      <c r="A143" s="37"/>
      <c r="B143" s="38"/>
      <c r="C143" s="273" t="s">
        <v>1</v>
      </c>
      <c r="D143" s="273" t="s">
        <v>166</v>
      </c>
      <c r="E143" s="274" t="s">
        <v>1</v>
      </c>
      <c r="F143" s="275" t="s">
        <v>1</v>
      </c>
      <c r="G143" s="276" t="s">
        <v>1</v>
      </c>
      <c r="H143" s="277"/>
      <c r="I143" s="277"/>
      <c r="J143" s="278">
        <f>BK143</f>
        <v>0</v>
      </c>
      <c r="K143" s="255"/>
      <c r="L143" s="40"/>
      <c r="M143" s="279" t="s">
        <v>1</v>
      </c>
      <c r="N143" s="280" t="s">
        <v>42</v>
      </c>
      <c r="O143" s="96"/>
      <c r="P143" s="96"/>
      <c r="Q143" s="96"/>
      <c r="R143" s="96"/>
      <c r="S143" s="96"/>
      <c r="T143" s="9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4" t="s">
        <v>319</v>
      </c>
      <c r="AU143" s="14" t="s">
        <v>84</v>
      </c>
      <c r="AY143" s="14" t="s">
        <v>319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95</v>
      </c>
      <c r="BK143" s="156">
        <f>I143*H143</f>
        <v>0</v>
      </c>
    </row>
    <row r="144" s="2" customFormat="1" ht="16.32" customHeight="1">
      <c r="A144" s="37"/>
      <c r="B144" s="38"/>
      <c r="C144" s="273" t="s">
        <v>1</v>
      </c>
      <c r="D144" s="273" t="s">
        <v>166</v>
      </c>
      <c r="E144" s="274" t="s">
        <v>1</v>
      </c>
      <c r="F144" s="275" t="s">
        <v>1</v>
      </c>
      <c r="G144" s="276" t="s">
        <v>1</v>
      </c>
      <c r="H144" s="277"/>
      <c r="I144" s="277"/>
      <c r="J144" s="278">
        <f>BK144</f>
        <v>0</v>
      </c>
      <c r="K144" s="255"/>
      <c r="L144" s="40"/>
      <c r="M144" s="279" t="s">
        <v>1</v>
      </c>
      <c r="N144" s="280" t="s">
        <v>42</v>
      </c>
      <c r="O144" s="96"/>
      <c r="P144" s="96"/>
      <c r="Q144" s="96"/>
      <c r="R144" s="96"/>
      <c r="S144" s="96"/>
      <c r="T144" s="9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4" t="s">
        <v>319</v>
      </c>
      <c r="AU144" s="14" t="s">
        <v>84</v>
      </c>
      <c r="AY144" s="14" t="s">
        <v>319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95</v>
      </c>
      <c r="BK144" s="156">
        <f>I144*H144</f>
        <v>0</v>
      </c>
    </row>
    <row r="145" s="2" customFormat="1" ht="16.32" customHeight="1">
      <c r="A145" s="37"/>
      <c r="B145" s="38"/>
      <c r="C145" s="273" t="s">
        <v>1</v>
      </c>
      <c r="D145" s="273" t="s">
        <v>166</v>
      </c>
      <c r="E145" s="274" t="s">
        <v>1</v>
      </c>
      <c r="F145" s="275" t="s">
        <v>1</v>
      </c>
      <c r="G145" s="276" t="s">
        <v>1</v>
      </c>
      <c r="H145" s="277"/>
      <c r="I145" s="277"/>
      <c r="J145" s="278">
        <f>BK145</f>
        <v>0</v>
      </c>
      <c r="K145" s="255"/>
      <c r="L145" s="40"/>
      <c r="M145" s="279" t="s">
        <v>1</v>
      </c>
      <c r="N145" s="280" t="s">
        <v>42</v>
      </c>
      <c r="O145" s="281"/>
      <c r="P145" s="281"/>
      <c r="Q145" s="281"/>
      <c r="R145" s="281"/>
      <c r="S145" s="281"/>
      <c r="T145" s="282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4" t="s">
        <v>319</v>
      </c>
      <c r="AU145" s="14" t="s">
        <v>84</v>
      </c>
      <c r="AY145" s="14" t="s">
        <v>319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95</v>
      </c>
      <c r="BK145" s="156">
        <f>I145*H145</f>
        <v>0</v>
      </c>
    </row>
    <row r="146" s="2" customFormat="1" ht="6.96" customHeight="1">
      <c r="A146" s="37"/>
      <c r="B146" s="71"/>
      <c r="C146" s="72"/>
      <c r="D146" s="72"/>
      <c r="E146" s="72"/>
      <c r="F146" s="72"/>
      <c r="G146" s="72"/>
      <c r="H146" s="72"/>
      <c r="I146" s="72"/>
      <c r="J146" s="72"/>
      <c r="K146" s="72"/>
      <c r="L146" s="40"/>
      <c r="M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</sheetData>
  <sheetProtection sheet="1" autoFilter="0" formatColumns="0" formatRows="0" objects="1" scenarios="1" spinCount="100000" saltValue="WYD5cDuBELG1dkOuQWyl0e6CWx2Mrdu5EZQJrJKFuZAPMatUQ5z5Ym4LPbPYcwyYcy4LbtFKO/WO7j8Os9RwAw==" hashValue="l1mw2TW2s29TjBRZ/lC8jdd0CjwEugsSiYGOXg3Oj2CKkI31k0BePr0h6I6IA/rieyuuNgcDcw+lr3Td9R28gA==" algorithmName="SHA-512" password="CC35"/>
  <autoFilter ref="C118:K145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dataValidations count="2">
    <dataValidation type="list" allowBlank="1" showInputMessage="1" showErrorMessage="1" error="Povolené sú hodnoty K, M." sqref="D141:D146">
      <formula1>"K, M"</formula1>
    </dataValidation>
    <dataValidation type="list" allowBlank="1" showInputMessage="1" showErrorMessage="1" error="Povolené sú hodnoty základná, znížená, nulová." sqref="N141:N14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PETO-PC\Peťo</dc:creator>
  <cp:lastModifiedBy>PETO-PC\Peťo</cp:lastModifiedBy>
  <dcterms:created xsi:type="dcterms:W3CDTF">2022-08-15T06:00:52Z</dcterms:created>
  <dcterms:modified xsi:type="dcterms:W3CDTF">2022-08-15T06:01:14Z</dcterms:modified>
</cp:coreProperties>
</file>