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farova\Documents\0 Rok 2022\"/>
    </mc:Choice>
  </mc:AlternateContent>
  <bookViews>
    <workbookView xWindow="0" yWindow="0" windowWidth="28800" windowHeight="12435"/>
  </bookViews>
  <sheets>
    <sheet name="Rekapitulácia stavby" sheetId="1" r:id="rId1"/>
    <sheet name="01 - Vjazd na parkovisko ..." sheetId="2" r:id="rId2"/>
  </sheets>
  <definedNames>
    <definedName name="_xlnm._FilterDatabase" localSheetId="1" hidden="1">'01 - Vjazd na parkovisko ...'!$C$121:$K$231</definedName>
    <definedName name="_xlnm.Print_Titles" localSheetId="1">'01 - Vjazd na parkovisko ...'!$121:$121</definedName>
    <definedName name="_xlnm.Print_Titles" localSheetId="0">'Rekapitulácia stavby'!$92:$92</definedName>
    <definedName name="_xlnm.Print_Area" localSheetId="1">'01 - Vjazd na parkovisko ...'!$C$4:$J$76,'01 - Vjazd na parkovisko ...'!$C$109:$J$231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T224" i="2"/>
  <c r="R225" i="2"/>
  <c r="R224" i="2" s="1"/>
  <c r="P225" i="2"/>
  <c r="P224" i="2" s="1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7" i="2"/>
  <c r="BH217" i="2"/>
  <c r="BG217" i="2"/>
  <c r="BE217" i="2"/>
  <c r="T217" i="2"/>
  <c r="R217" i="2"/>
  <c r="P217" i="2"/>
  <c r="BI211" i="2"/>
  <c r="BH211" i="2"/>
  <c r="BG211" i="2"/>
  <c r="BE211" i="2"/>
  <c r="T211" i="2"/>
  <c r="R211" i="2"/>
  <c r="P211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R134" i="2"/>
  <c r="P134" i="2"/>
  <c r="BI131" i="2"/>
  <c r="BH131" i="2"/>
  <c r="BG131" i="2"/>
  <c r="BE131" i="2"/>
  <c r="T131" i="2"/>
  <c r="R131" i="2"/>
  <c r="P131" i="2"/>
  <c r="BI128" i="2"/>
  <c r="BH128" i="2"/>
  <c r="BG128" i="2"/>
  <c r="BE128" i="2"/>
  <c r="T128" i="2"/>
  <c r="R128" i="2"/>
  <c r="P128" i="2"/>
  <c r="BI125" i="2"/>
  <c r="BH125" i="2"/>
  <c r="BG125" i="2"/>
  <c r="BE125" i="2"/>
  <c r="T125" i="2"/>
  <c r="R125" i="2"/>
  <c r="P125" i="2"/>
  <c r="F118" i="2"/>
  <c r="F116" i="2"/>
  <c r="E114" i="2"/>
  <c r="F91" i="2"/>
  <c r="F89" i="2"/>
  <c r="E87" i="2"/>
  <c r="J24" i="2"/>
  <c r="E24" i="2"/>
  <c r="J119" i="2" s="1"/>
  <c r="J23" i="2"/>
  <c r="J21" i="2"/>
  <c r="E21" i="2"/>
  <c r="J118" i="2" s="1"/>
  <c r="J20" i="2"/>
  <c r="J18" i="2"/>
  <c r="E18" i="2"/>
  <c r="F92" i="2" s="1"/>
  <c r="J17" i="2"/>
  <c r="J12" i="2"/>
  <c r="J89" i="2"/>
  <c r="E7" i="2"/>
  <c r="E112" i="2"/>
  <c r="L90" i="1"/>
  <c r="AM90" i="1"/>
  <c r="AM89" i="1"/>
  <c r="L89" i="1"/>
  <c r="AM87" i="1"/>
  <c r="L87" i="1"/>
  <c r="L85" i="1"/>
  <c r="J231" i="2"/>
  <c r="J199" i="2"/>
  <c r="J180" i="2"/>
  <c r="BK222" i="2"/>
  <c r="J198" i="2"/>
  <c r="BK183" i="2"/>
  <c r="BK128" i="2"/>
  <c r="BK192" i="2"/>
  <c r="BK231" i="2"/>
  <c r="BK193" i="2"/>
  <c r="BK161" i="2"/>
  <c r="J140" i="2"/>
  <c r="BK153" i="2"/>
  <c r="BK175" i="2"/>
  <c r="BK146" i="2"/>
  <c r="J222" i="2"/>
  <c r="BK186" i="2"/>
  <c r="BK140" i="2"/>
  <c r="J217" i="2"/>
  <c r="J193" i="2"/>
  <c r="BK156" i="2"/>
  <c r="BK217" i="2"/>
  <c r="BK170" i="2"/>
  <c r="BK223" i="2"/>
  <c r="BK194" i="2"/>
  <c r="J228" i="2"/>
  <c r="J206" i="2"/>
  <c r="BK187" i="2"/>
  <c r="BK152" i="2"/>
  <c r="J223" i="2"/>
  <c r="J183" i="2"/>
  <c r="BK230" i="2"/>
  <c r="BK228" i="2"/>
  <c r="BK229" i="2"/>
  <c r="J225" i="2"/>
  <c r="BK211" i="2"/>
  <c r="J179" i="2"/>
  <c r="BK143" i="2"/>
  <c r="BK227" i="2"/>
  <c r="J186" i="2"/>
  <c r="J160" i="2"/>
  <c r="J229" i="2"/>
  <c r="BK180" i="2"/>
  <c r="J164" i="2"/>
  <c r="J152" i="2"/>
  <c r="J134" i="2"/>
  <c r="J194" i="2"/>
  <c r="J187" i="2"/>
  <c r="J125" i="2"/>
  <c r="BK220" i="2"/>
  <c r="BK198" i="2"/>
  <c r="J137" i="2"/>
  <c r="J220" i="2"/>
  <c r="BK196" i="2"/>
  <c r="J170" i="2"/>
  <c r="BK125" i="2"/>
  <c r="J200" i="2"/>
  <c r="BK131" i="2"/>
  <c r="J221" i="2"/>
  <c r="BK179" i="2"/>
  <c r="J153" i="2"/>
  <c r="J128" i="2"/>
  <c r="J143" i="2"/>
  <c r="J172" i="2"/>
  <c r="BK134" i="2"/>
  <c r="BK200" i="2"/>
  <c r="J195" i="2"/>
  <c r="J230" i="2"/>
  <c r="J159" i="2"/>
  <c r="BK208" i="2"/>
  <c r="BK172" i="2"/>
  <c r="J156" i="2"/>
  <c r="J131" i="2"/>
  <c r="BK147" i="2"/>
  <c r="BK195" i="2"/>
  <c r="J208" i="2"/>
  <c r="BK197" i="2"/>
  <c r="BK221" i="2"/>
  <c r="BK166" i="2"/>
  <c r="BK137" i="2"/>
  <c r="J175" i="2"/>
  <c r="J197" i="2"/>
  <c r="BK160" i="2"/>
  <c r="J211" i="2"/>
  <c r="BK206" i="2"/>
  <c r="BK164" i="2"/>
  <c r="J227" i="2"/>
  <c r="BK199" i="2"/>
  <c r="J192" i="2"/>
  <c r="J161" i="2"/>
  <c r="AS94" i="1"/>
  <c r="J191" i="2"/>
  <c r="J147" i="2"/>
  <c r="BK191" i="2"/>
  <c r="BK159" i="2"/>
  <c r="J146" i="2"/>
  <c r="J196" i="2"/>
  <c r="BK225" i="2"/>
  <c r="J166" i="2"/>
  <c r="P171" i="2" l="1"/>
  <c r="R171" i="2"/>
  <c r="R124" i="2"/>
  <c r="R123" i="2" s="1"/>
  <c r="R122" i="2" s="1"/>
  <c r="P190" i="2"/>
  <c r="P124" i="2"/>
  <c r="P123" i="2" s="1"/>
  <c r="T171" i="2"/>
  <c r="BK226" i="2"/>
  <c r="J226" i="2"/>
  <c r="J102" i="2" s="1"/>
  <c r="BK171" i="2"/>
  <c r="J171" i="2"/>
  <c r="J99" i="2"/>
  <c r="T190" i="2"/>
  <c r="P226" i="2"/>
  <c r="BK124" i="2"/>
  <c r="J124" i="2"/>
  <c r="J98" i="2" s="1"/>
  <c r="R190" i="2"/>
  <c r="R226" i="2"/>
  <c r="T124" i="2"/>
  <c r="T123" i="2" s="1"/>
  <c r="T122" i="2" s="1"/>
  <c r="BK190" i="2"/>
  <c r="J190" i="2" s="1"/>
  <c r="J100" i="2" s="1"/>
  <c r="T226" i="2"/>
  <c r="BK224" i="2"/>
  <c r="J224" i="2"/>
  <c r="J101" i="2" s="1"/>
  <c r="E85" i="2"/>
  <c r="J92" i="2"/>
  <c r="BF161" i="2"/>
  <c r="BF170" i="2"/>
  <c r="BF230" i="2"/>
  <c r="BF179" i="2"/>
  <c r="BF180" i="2"/>
  <c r="BF183" i="2"/>
  <c r="BF187" i="2"/>
  <c r="BF191" i="2"/>
  <c r="BF192" i="2"/>
  <c r="BF198" i="2"/>
  <c r="BF200" i="2"/>
  <c r="J91" i="2"/>
  <c r="BF125" i="2"/>
  <c r="BF146" i="2"/>
  <c r="BF153" i="2"/>
  <c r="BF160" i="2"/>
  <c r="BF222" i="2"/>
  <c r="BF227" i="2"/>
  <c r="F119" i="2"/>
  <c r="BF128" i="2"/>
  <c r="BF134" i="2"/>
  <c r="BF137" i="2"/>
  <c r="BF172" i="2"/>
  <c r="BF211" i="2"/>
  <c r="BF225" i="2"/>
  <c r="BF229" i="2"/>
  <c r="BF231" i="2"/>
  <c r="J116" i="2"/>
  <c r="BF140" i="2"/>
  <c r="BF147" i="2"/>
  <c r="BF166" i="2"/>
  <c r="BF175" i="2"/>
  <c r="BF186" i="2"/>
  <c r="BF193" i="2"/>
  <c r="BF194" i="2"/>
  <c r="BF195" i="2"/>
  <c r="BF196" i="2"/>
  <c r="BF197" i="2"/>
  <c r="BF206" i="2"/>
  <c r="BF208" i="2"/>
  <c r="BF220" i="2"/>
  <c r="BF223" i="2"/>
  <c r="BF228" i="2"/>
  <c r="BF159" i="2"/>
  <c r="BF199" i="2"/>
  <c r="BF131" i="2"/>
  <c r="BF143" i="2"/>
  <c r="BF152" i="2"/>
  <c r="BF156" i="2"/>
  <c r="BF164" i="2"/>
  <c r="BF217" i="2"/>
  <c r="BF221" i="2"/>
  <c r="F36" i="2"/>
  <c r="BC95" i="1" s="1"/>
  <c r="BC94" i="1" s="1"/>
  <c r="W32" i="1" s="1"/>
  <c r="F37" i="2"/>
  <c r="BD95" i="1" s="1"/>
  <c r="BD94" i="1" s="1"/>
  <c r="W33" i="1" s="1"/>
  <c r="F33" i="2"/>
  <c r="AZ95" i="1" s="1"/>
  <c r="AZ94" i="1" s="1"/>
  <c r="AV94" i="1" s="1"/>
  <c r="AK29" i="1" s="1"/>
  <c r="J33" i="2"/>
  <c r="AV95" i="1" s="1"/>
  <c r="F35" i="2"/>
  <c r="BB95" i="1"/>
  <c r="BB94" i="1" s="1"/>
  <c r="W31" i="1" s="1"/>
  <c r="P122" i="2" l="1"/>
  <c r="AU95" i="1"/>
  <c r="BK123" i="2"/>
  <c r="J123" i="2"/>
  <c r="J97" i="2"/>
  <c r="AU94" i="1"/>
  <c r="AX94" i="1"/>
  <c r="AY94" i="1"/>
  <c r="W29" i="1"/>
  <c r="J34" i="2"/>
  <c r="AW95" i="1" s="1"/>
  <c r="AT95" i="1" s="1"/>
  <c r="F34" i="2"/>
  <c r="BA95" i="1" s="1"/>
  <c r="BA94" i="1" s="1"/>
  <c r="W30" i="1" s="1"/>
  <c r="BK122" i="2" l="1"/>
  <c r="J122" i="2"/>
  <c r="J96" i="2"/>
  <c r="AW94" i="1"/>
  <c r="AK30" i="1"/>
  <c r="J30" i="2" l="1"/>
  <c r="AG95" i="1" s="1"/>
  <c r="AG94" i="1" s="1"/>
  <c r="AT94" i="1"/>
  <c r="AK26" i="1" l="1"/>
  <c r="AN94" i="1"/>
  <c r="J39" i="2"/>
  <c r="AN95" i="1"/>
  <c r="AK35" i="1"/>
</calcChain>
</file>

<file path=xl/sharedStrings.xml><?xml version="1.0" encoding="utf-8"?>
<sst xmlns="http://schemas.openxmlformats.org/spreadsheetml/2006/main" count="1486" uniqueCount="354">
  <si>
    <t>Export Komplet</t>
  </si>
  <si>
    <t/>
  </si>
  <si>
    <t>2.0</t>
  </si>
  <si>
    <t>False</t>
  </si>
  <si>
    <t>{c1d39849-c427-48e0-8770-d42b72d8cbd8}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</si>
  <si>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</si>
  <si>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</si>
  <si>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</si>
  <si>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</si>
  <si>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</si>
  <si>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</si>
  <si>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</si>
  <si>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</si>
  <si>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</si>
  <si>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</si>
  <si>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Vjazd na parkovisko pred Domom služieb</t>
  </si>
  <si>
    <t>JKSO:</t>
  </si>
  <si>
    <t>KS:</t>
  </si>
  <si>
    <t>Miesto:</t>
  </si>
  <si>
    <t>Štúrova</t>
  </si>
  <si>
    <t>Dátum:</t>
  </si>
  <si>
    <t>26. 10. 2022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</si>
  <si>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</si>
  <si>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</si>
  <si>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</si>
  <si>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</si>
  <si>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</si>
  <si>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</si>
  <si>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</si>
  <si>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</si>
  <si>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</si>
  <si>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</si>
  <si>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</si>
  <si>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</si>
  <si>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</si>
  <si>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</si>
  <si>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</si>
  <si>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</si>
  <si>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</si>
  <si>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</si>
  <si>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</si>
  <si>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</si>
  <si>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</si>
  <si>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</si>
  <si>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</si>
  <si>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</si>
  <si>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</si>
  <si>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</si>
  <si>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</si>
  <si>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</si>
  <si>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</si>
  <si>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</si>
  <si>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</si>
  <si>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</si>
  <si>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</si>
  <si>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</si>
  <si>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</si>
  <si>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</si>
  <si>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</si>
  <si>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</si>
  <si>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</si>
  <si>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</si>
  <si>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</si>
  <si>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</si>
  <si>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</si>
  <si>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</si>
  <si>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</si>
  <si>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</si>
  <si>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</si>
  <si>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</si>
  <si>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</si>
  <si>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</si>
  <si>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</si>
  <si>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</si>
  <si>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</si>
  <si>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</si>
  <si>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</si>
  <si>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</si>
  <si>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</si>
  <si>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</si>
  <si>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</si>
  <si>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{ea1c9971-d651-445b-b6cb-80c51684d48c}</t>
  </si>
  <si>
    <t>KRYCÍ LIST ROZPOČTU</t>
  </si>
  <si>
    <t>Objekt:</t>
  </si>
  <si>
    <t>01 - Vjazd na parkovisko pred Domom služieb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</si>
  <si>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</si>
  <si>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</si>
  <si>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</si>
  <si>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</si>
  <si>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</si>
  <si>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</si>
  <si>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</si>
  <si>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</si>
  <si>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</si>
  <si>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</si>
  <si>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</si>
  <si>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</si>
  <si>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</si>
  <si>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</si>
  <si>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</si>
  <si>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</si>
  <si>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</si>
  <si>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</si>
  <si>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</si>
  <si>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</si>
  <si>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</si>
  <si>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</si>
  <si>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</si>
  <si>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</si>
  <si>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</si>
  <si>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</si>
  <si>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</si>
  <si>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</si>
  <si>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113106121.S</t>
  </si>
  <si>
    <t>Rozoberanie dlažby, z betónových alebo kamenin. dlaždíc, dosiek alebo tvaroviek,  -0,13800t</t>
  </si>
  <si>
    <t>m2</t>
  </si>
  <si>
    <t>4</t>
  </si>
  <si>
    <t>2</t>
  </si>
  <si>
    <t>1281529860</t>
  </si>
  <si>
    <t>VV</t>
  </si>
  <si>
    <t xml:space="preserve">"odstránenie ex. ZD  ..podľa PD </t>
  </si>
  <si>
    <t>26</t>
  </si>
  <si>
    <t>113107142.S</t>
  </si>
  <si>
    <t>Odstránenie krytu asfaltového v ploche do 200 m2, hr. nad 50 do 100 mm,  -0,18100t</t>
  </si>
  <si>
    <t>-837321969</t>
  </si>
  <si>
    <t xml:space="preserve">"časť parkoviska DS  ... pre nové zapustené obrubníky </t>
  </si>
  <si>
    <t>0,3*15</t>
  </si>
  <si>
    <t>3</t>
  </si>
  <si>
    <t>113206111.S</t>
  </si>
  <si>
    <t>Vytrhanie obrúb betónových, s vybúraním lôžka, z krajníkov alebo obrubníkov stojatých,  -0,14500t</t>
  </si>
  <si>
    <t>m</t>
  </si>
  <si>
    <t>1689937538</t>
  </si>
  <si>
    <t>"časť parkoviska DS</t>
  </si>
  <si>
    <t>15</t>
  </si>
  <si>
    <t>113307111.S</t>
  </si>
  <si>
    <t>Odstránenie podkladu v ploche do 200 m2 z kameniva ťaženého, hr. do 100mm,  -0,16000t</t>
  </si>
  <si>
    <t>512501253</t>
  </si>
  <si>
    <t xml:space="preserve">"odstránenie lôžka pod ex. ZD  ...podľa PD </t>
  </si>
  <si>
    <t>5</t>
  </si>
  <si>
    <t>113307124.S</t>
  </si>
  <si>
    <t>Odstránenie podkladu v ploche do 200 m2 z kameniva hrubého drveného, hr.300 do 400mm,  -0,5600t</t>
  </si>
  <si>
    <t>-2131110686</t>
  </si>
  <si>
    <t xml:space="preserve">"odstránenie kameniva pod ex. ZD  ...podľa PD </t>
  </si>
  <si>
    <t>6</t>
  </si>
  <si>
    <t>113307131.S</t>
  </si>
  <si>
    <t>Odstránenie podkladu v ploche do 200 m2 z betónu prostého, hr. vrstvy do 150 mm,  -0,22500t</t>
  </si>
  <si>
    <t>356666940</t>
  </si>
  <si>
    <t>7</t>
  </si>
  <si>
    <t>122201101.S</t>
  </si>
  <si>
    <t>Odkopávka a prekopávka nezapažená v hornine 3, do 100 m3</t>
  </si>
  <si>
    <t>m3</t>
  </si>
  <si>
    <t>14665851</t>
  </si>
  <si>
    <t xml:space="preserve">"odkop pre cestu 50 cm ...podľa PD </t>
  </si>
  <si>
    <t>66*0,5</t>
  </si>
  <si>
    <t>8</t>
  </si>
  <si>
    <t>122201109.S</t>
  </si>
  <si>
    <t>Odkopávky a prekopávky nezapažené. Príplatok k cenám za lepivosť horniny 3</t>
  </si>
  <si>
    <t>1272249014</t>
  </si>
  <si>
    <t>9</t>
  </si>
  <si>
    <t>132211101.S</t>
  </si>
  <si>
    <t>Hĺbenie rýh šírky do 600 mm v  hornine tr.3 súdržných - ručným náradím</t>
  </si>
  <si>
    <t>520352057</t>
  </si>
  <si>
    <t xml:space="preserve">"vytvorenie rigolu vedľa obrubníka </t>
  </si>
  <si>
    <t>0,5*0,25*14/2</t>
  </si>
  <si>
    <t>Súčet</t>
  </si>
  <si>
    <t>10</t>
  </si>
  <si>
    <t>132211119.S</t>
  </si>
  <si>
    <t>Príplatok za lepivosť pri hĺbení rýh š do 600 mm ručným náradím v hornine tr. 3</t>
  </si>
  <si>
    <t>-1840149908</t>
  </si>
  <si>
    <t>11</t>
  </si>
  <si>
    <t>162501102.S</t>
  </si>
  <si>
    <t>Vodorovné premiestnenie výkopku po spevnenej ceste z horniny tr.1-4, do 100 m3 na vzdialenosť do 3000 m</t>
  </si>
  <si>
    <t>-822144712</t>
  </si>
  <si>
    <t>"výkop</t>
  </si>
  <si>
    <t>33</t>
  </si>
  <si>
    <t>12</t>
  </si>
  <si>
    <t>162501105.S</t>
  </si>
  <si>
    <t>Vodorovné premiestnenie výkopku po spevnenej ceste z horniny tr.1-4, do 100 m3, príplatok k cene za každých ďalšich a začatých 1000 m</t>
  </si>
  <si>
    <t>-2003946559</t>
  </si>
  <si>
    <t xml:space="preserve">"5km </t>
  </si>
  <si>
    <t>33*2</t>
  </si>
  <si>
    <t>13</t>
  </si>
  <si>
    <t>167101101.S</t>
  </si>
  <si>
    <t>Nakladanie neuľahnutého výkopku z hornín tr.1-4 do 100 m3</t>
  </si>
  <si>
    <t>734518772</t>
  </si>
  <si>
    <t>14</t>
  </si>
  <si>
    <t>171201201.S</t>
  </si>
  <si>
    <t>Uloženie sypaniny na skládky do 100 m3</t>
  </si>
  <si>
    <t>-351779800</t>
  </si>
  <si>
    <t>171203111.S</t>
  </si>
  <si>
    <t>Uloženie a hrubé rozhrnutie výkopku bez zhutnenia v rovine alebo na svahu do 1:5</t>
  </si>
  <si>
    <t>2004547826</t>
  </si>
  <si>
    <t>"zenina z rigolu</t>
  </si>
  <si>
    <t>1,75</t>
  </si>
  <si>
    <t>16</t>
  </si>
  <si>
    <t>171209002.S</t>
  </si>
  <si>
    <t>Poplatok za skladovanie - zemina a kamenivo (17 05) ostatné</t>
  </si>
  <si>
    <t>t</t>
  </si>
  <si>
    <t>-1808483599</t>
  </si>
  <si>
    <t>33*1,7</t>
  </si>
  <si>
    <t>17</t>
  </si>
  <si>
    <t>181101102.S</t>
  </si>
  <si>
    <t>Úprava pláne v zárezoch v hornine 1-4 so zhutnením</t>
  </si>
  <si>
    <t>-2051932912</t>
  </si>
  <si>
    <t xml:space="preserve">"úprava podložia </t>
  </si>
  <si>
    <t xml:space="preserve">"podľa PD </t>
  </si>
  <si>
    <t>92</t>
  </si>
  <si>
    <t>18</t>
  </si>
  <si>
    <t>185805214R</t>
  </si>
  <si>
    <t>Zrušenie - odstránenie kvetináčov priemeru 160 cm</t>
  </si>
  <si>
    <t>ks</t>
  </si>
  <si>
    <t>1416001598</t>
  </si>
  <si>
    <t>Komunikácie</t>
  </si>
  <si>
    <t>19</t>
  </si>
  <si>
    <t>564861111.S</t>
  </si>
  <si>
    <t>Podklad zo štrkodrviny s rozprestretím a zhutnením, po zhutnení hr. 200 mm</t>
  </si>
  <si>
    <t>-595996943</t>
  </si>
  <si>
    <t>566902161.R</t>
  </si>
  <si>
    <t>Vyspravenie podkladu plochy do 15 m2 podkladovým betónom PB I tr. C 20/25 do hr. 100 mm</t>
  </si>
  <si>
    <t>1698164690</t>
  </si>
  <si>
    <t>"úprava podkladu pod ASB</t>
  </si>
  <si>
    <t>21</t>
  </si>
  <si>
    <t>567123114.S</t>
  </si>
  <si>
    <t>Podklad z kameniva stmeleného cementom, s rozprestrenm a zhutnením CBGM C 5/6, po zhutnení hr. 150 mm</t>
  </si>
  <si>
    <t>-1478257744</t>
  </si>
  <si>
    <t>22</t>
  </si>
  <si>
    <t>573231109.S</t>
  </si>
  <si>
    <t>Postrek asfaltový spojovací bez posypu kamenivom z cestnej emulzie v množstve 0,70 kg/m2</t>
  </si>
  <si>
    <t>-1507598939</t>
  </si>
  <si>
    <t xml:space="preserve">" vjazd + časť parkoviska </t>
  </si>
  <si>
    <t>92+4,5</t>
  </si>
  <si>
    <t>23</t>
  </si>
  <si>
    <t>577144271.S</t>
  </si>
  <si>
    <t>Asfaltový betón vrstva obrusná AC 11 O v pruhu š. do 3 m z modifik. asfaltu tr. II, po zhutnení hr. 50 mm</t>
  </si>
  <si>
    <t>-624090663</t>
  </si>
  <si>
    <t>24</t>
  </si>
  <si>
    <t>577184471.S</t>
  </si>
  <si>
    <t>Asfaltový betón vrstva ložná AC 22 L v pruhu š. do 3 m z modifik. asfaltu tr. II, po zhutnení hr. 90 mm</t>
  </si>
  <si>
    <t>-965979828</t>
  </si>
  <si>
    <t>25</t>
  </si>
  <si>
    <t>599142111.R</t>
  </si>
  <si>
    <t xml:space="preserve">Zalievka medzi cestným obrubníkom a cestou </t>
  </si>
  <si>
    <t>683522985</t>
  </si>
  <si>
    <t xml:space="preserve">"zálievka </t>
  </si>
  <si>
    <t>5+15</t>
  </si>
  <si>
    <t>Ostatné konštrukcie a práce-búranie</t>
  </si>
  <si>
    <t>914001111.S</t>
  </si>
  <si>
    <t>Osadenie a montáž cestnej zvislej dopravnej značky na stĺpik, stĺp, konzolu alebo objekt</t>
  </si>
  <si>
    <t>1258685330</t>
  </si>
  <si>
    <t>27</t>
  </si>
  <si>
    <t>M</t>
  </si>
  <si>
    <t>404410036505</t>
  </si>
  <si>
    <t>Regulačná značka ZDZ 231 "Zákaz vjazdu v oboch smeroch", Zn lisovaná</t>
  </si>
  <si>
    <t>505109874</t>
  </si>
  <si>
    <t>28</t>
  </si>
  <si>
    <t>404410033910</t>
  </si>
  <si>
    <t>Regulačná značka ZDZ 201 "Daj prednosť v jazde", Zn lisovaná</t>
  </si>
  <si>
    <t>1044698662</t>
  </si>
  <si>
    <t>29</t>
  </si>
  <si>
    <t>404410035030</t>
  </si>
  <si>
    <t>Regulačná značka ZDZ 210-23 "Prikázaný smer jazdy (priamo a vpravo)", Zn lisovaná</t>
  </si>
  <si>
    <t>-359353233</t>
  </si>
  <si>
    <t>30</t>
  </si>
  <si>
    <t>404410179306</t>
  </si>
  <si>
    <t>Všeobecná dodatková tabuľa ZDZ 507-101 V2RA1 "Neplatí pre (dopravná obsluha)", Zn lisovaná</t>
  </si>
  <si>
    <t>-1337077926</t>
  </si>
  <si>
    <t>31</t>
  </si>
  <si>
    <t>914501121.S</t>
  </si>
  <si>
    <t>Montáž stĺpika zvislej dopravnej značky dĺžky do 3,5 m do betónového základu</t>
  </si>
  <si>
    <t>-503078838</t>
  </si>
  <si>
    <t>32</t>
  </si>
  <si>
    <t>40449000840R</t>
  </si>
  <si>
    <t>Stĺpik Zn, d 60 mm pre dopravné značky</t>
  </si>
  <si>
    <t>-176294099</t>
  </si>
  <si>
    <t>404440000100.S</t>
  </si>
  <si>
    <t>Úchyt na stĺpik, d 60 mm, križový, Zn</t>
  </si>
  <si>
    <t>-858039424</t>
  </si>
  <si>
    <t>34</t>
  </si>
  <si>
    <t>404490008600.S</t>
  </si>
  <si>
    <t>Krytka stĺpika, d 60 mm, plastová</t>
  </si>
  <si>
    <t>-1094464345</t>
  </si>
  <si>
    <t>35</t>
  </si>
  <si>
    <t>917862111.S</t>
  </si>
  <si>
    <t>Osadenie chodník. obrubníka betónového stojatého do lôžka z betónu prosteho tr. C 12/15 s bočnou oporou</t>
  </si>
  <si>
    <t>-824270959</t>
  </si>
  <si>
    <t xml:space="preserve">"zapustený obrubník ...podľa PD </t>
  </si>
  <si>
    <t xml:space="preserve">"obrubník </t>
  </si>
  <si>
    <t>36</t>
  </si>
  <si>
    <t>592170001000R</t>
  </si>
  <si>
    <t>Obrubník cestný, lxšxv 1000x150x250 mm</t>
  </si>
  <si>
    <t>224769855</t>
  </si>
  <si>
    <t>56*1,01</t>
  </si>
  <si>
    <t>37</t>
  </si>
  <si>
    <t>918101111.S</t>
  </si>
  <si>
    <t>Lôžko pod obrubníky, krajníky alebo obruby z dlažobných kociek z betónu prostého tr. C 12/15</t>
  </si>
  <si>
    <t>405118256</t>
  </si>
  <si>
    <t xml:space="preserve">"cestný </t>
  </si>
  <si>
    <t>56*0,35*0,15</t>
  </si>
  <si>
    <t>38</t>
  </si>
  <si>
    <t>919735112.S</t>
  </si>
  <si>
    <t>Rezanie existujúceho asfaltového krytu alebo podkladu hĺbky nad 50 do 100 mm</t>
  </si>
  <si>
    <t>-1001491301</t>
  </si>
  <si>
    <t>0,3+16+0,3</t>
  </si>
  <si>
    <t>"časť parkoviska BD</t>
  </si>
  <si>
    <t>39</t>
  </si>
  <si>
    <t>919735122.S</t>
  </si>
  <si>
    <t>Rezanie existujúceho betónového krytu alebo podkladu hĺbky nad 50 do 100 mm</t>
  </si>
  <si>
    <t>1187367168</t>
  </si>
  <si>
    <t>40</t>
  </si>
  <si>
    <t>966006211.S</t>
  </si>
  <si>
    <t>Odstránenie (demontáž) zvislej dopravnej značky zo stĺpov, stĺpikov alebo konzol,  -0,00400t</t>
  </si>
  <si>
    <t>-97572787</t>
  </si>
  <si>
    <t>41</t>
  </si>
  <si>
    <t>979084216.S</t>
  </si>
  <si>
    <t>Vodorovná doprava vybúraných hmôt po suchu bez naloženia, ale so zložením na vzdialenosť do 5 km</t>
  </si>
  <si>
    <t>1699913560</t>
  </si>
  <si>
    <t>42</t>
  </si>
  <si>
    <t>979087213.S</t>
  </si>
  <si>
    <t>Nakladanie na dopravné prostriedky pre vodorovnú dopravu vybúraných hmôt</t>
  </si>
  <si>
    <t>-137095090</t>
  </si>
  <si>
    <t>43</t>
  </si>
  <si>
    <t>979089012.S</t>
  </si>
  <si>
    <t>Poplatok za skladovanie - betón, tehly, dlaždice (17 01) ostatné</t>
  </si>
  <si>
    <t>-1723700142</t>
  </si>
  <si>
    <t>99</t>
  </si>
  <si>
    <t>Presun hmôt HSV</t>
  </si>
  <si>
    <t>44</t>
  </si>
  <si>
    <t>998225111.S</t>
  </si>
  <si>
    <t>Presun hmôt pre pozemnú komunikáciu a letisko s krytom asfaltovým akejkoľvek dĺžky objektu</t>
  </si>
  <si>
    <t>1696665374</t>
  </si>
  <si>
    <t>VRN</t>
  </si>
  <si>
    <t>Vedľajšie rozpočtové náklady</t>
  </si>
  <si>
    <t>45</t>
  </si>
  <si>
    <t>000300011.S</t>
  </si>
  <si>
    <t xml:space="preserve">Geodetické práce - vytýčenie inžinierskych sieti </t>
  </si>
  <si>
    <t>kpl</t>
  </si>
  <si>
    <t>1024</t>
  </si>
  <si>
    <t>642377329</t>
  </si>
  <si>
    <t>46</t>
  </si>
  <si>
    <t>000300031.S</t>
  </si>
  <si>
    <t>Geodetické práce - porealizačné zameranie</t>
  </si>
  <si>
    <t>1738037383</t>
  </si>
  <si>
    <t>47</t>
  </si>
  <si>
    <t>000300033.S</t>
  </si>
  <si>
    <t xml:space="preserve">Geodetické práce - vyhotovenie geometrického plánu </t>
  </si>
  <si>
    <t>-1967842207</t>
  </si>
  <si>
    <t>48</t>
  </si>
  <si>
    <t>000600024.S</t>
  </si>
  <si>
    <t>Dočastné dopravné značenie</t>
  </si>
  <si>
    <t>1420836512</t>
  </si>
  <si>
    <t>49</t>
  </si>
  <si>
    <t>000600025.S</t>
  </si>
  <si>
    <t xml:space="preserve">Hutniacia skúška podložia </t>
  </si>
  <si>
    <t>-1575293648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</si>
</sst>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>
      <selection activeCell="L84" sqref="L8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42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04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R5" s="20"/>
      <c r="BE5" s="201" t="s">
        <v>13</v>
      </c>
      <c r="BS5" s="17" t="s">
        <v>6</v>
      </c>
    </row>
    <row r="6" spans="1:74" s="1" customFormat="1" ht="36.950000000000003" customHeight="1">
      <c r="B6" s="20"/>
      <c r="D6" s="26" t="s">
        <v>14</v>
      </c>
      <c r="K6" s="206" t="s">
        <v>15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R6" s="20"/>
      <c r="BE6" s="202"/>
      <c r="BS6" s="17" t="s">
        <v>6</v>
      </c>
    </row>
    <row r="7" spans="1:74" s="1" customFormat="1" ht="12" customHeight="1">
      <c r="B7" s="20"/>
      <c r="D7" s="27" t="s">
        <v>16</v>
      </c>
      <c r="K7" s="25" t="s">
        <v>1</v>
      </c>
      <c r="AK7" s="27" t="s">
        <v>17</v>
      </c>
      <c r="AN7" s="25" t="s">
        <v>1</v>
      </c>
      <c r="AR7" s="20"/>
      <c r="BE7" s="202"/>
      <c r="BS7" s="17" t="s">
        <v>6</v>
      </c>
    </row>
    <row r="8" spans="1:74" s="1" customFormat="1" ht="12" customHeight="1">
      <c r="B8" s="20"/>
      <c r="D8" s="27" t="s">
        <v>18</v>
      </c>
      <c r="K8" s="25" t="s">
        <v>19</v>
      </c>
      <c r="AK8" s="27" t="s">
        <v>20</v>
      </c>
      <c r="AN8" s="28" t="s">
        <v>21</v>
      </c>
      <c r="AR8" s="20"/>
      <c r="BE8" s="202"/>
      <c r="BS8" s="17" t="s">
        <v>6</v>
      </c>
    </row>
    <row r="9" spans="1:74" s="1" customFormat="1" ht="14.45" customHeight="1">
      <c r="B9" s="20"/>
      <c r="AR9" s="20"/>
      <c r="BE9" s="202"/>
      <c r="BS9" s="17" t="s">
        <v>6</v>
      </c>
    </row>
    <row r="10" spans="1:74" s="1" customFormat="1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02"/>
      <c r="BS10" s="17" t="s">
        <v>6</v>
      </c>
    </row>
    <row r="11" spans="1:74" s="1" customFormat="1" ht="18.399999999999999" customHeight="1">
      <c r="B11" s="20"/>
      <c r="E11" s="25" t="s">
        <v>24</v>
      </c>
      <c r="AK11" s="27" t="s">
        <v>25</v>
      </c>
      <c r="AN11" s="25" t="s">
        <v>1</v>
      </c>
      <c r="AR11" s="20"/>
      <c r="BE11" s="202"/>
      <c r="BS11" s="17" t="s">
        <v>6</v>
      </c>
    </row>
    <row r="12" spans="1:74" s="1" customFormat="1" ht="6.95" customHeight="1">
      <c r="B12" s="20"/>
      <c r="AR12" s="20"/>
      <c r="BE12" s="202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02"/>
      <c r="BS13" s="17" t="s">
        <v>6</v>
      </c>
    </row>
    <row r="14" spans="1:74" ht="12.75">
      <c r="B14" s="20"/>
      <c r="E14" s="207" t="s">
        <v>27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7" t="s">
        <v>25</v>
      </c>
      <c r="AN14" s="29" t="s">
        <v>27</v>
      </c>
      <c r="AR14" s="20"/>
      <c r="BE14" s="202"/>
      <c r="BS14" s="17" t="s">
        <v>6</v>
      </c>
    </row>
    <row r="15" spans="1:74" s="1" customFormat="1" ht="6.95" customHeight="1">
      <c r="B15" s="20"/>
      <c r="AR15" s="20"/>
      <c r="BE15" s="202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02"/>
      <c r="BS16" s="17" t="s">
        <v>3</v>
      </c>
    </row>
    <row r="17" spans="1:71" s="1" customFormat="1" ht="18.399999999999999" customHeight="1">
      <c r="B17" s="20"/>
      <c r="E17" s="25" t="s">
        <v>29</v>
      </c>
      <c r="AK17" s="27" t="s">
        <v>25</v>
      </c>
      <c r="AN17" s="25" t="s">
        <v>1</v>
      </c>
      <c r="AR17" s="20"/>
      <c r="BE17" s="202"/>
      <c r="BS17" s="17" t="s">
        <v>30</v>
      </c>
    </row>
    <row r="18" spans="1:71" s="1" customFormat="1" ht="6.95" customHeight="1">
      <c r="B18" s="20"/>
      <c r="AR18" s="20"/>
      <c r="BE18" s="202"/>
      <c r="BS18" s="17" t="s">
        <v>6</v>
      </c>
    </row>
    <row r="19" spans="1:71" s="1" customFormat="1" ht="12" customHeight="1">
      <c r="B19" s="20"/>
      <c r="D19" s="27" t="s">
        <v>31</v>
      </c>
      <c r="AK19" s="27" t="s">
        <v>23</v>
      </c>
      <c r="AN19" s="25" t="s">
        <v>1</v>
      </c>
      <c r="AR19" s="20"/>
      <c r="BE19" s="202"/>
      <c r="BS19" s="17" t="s">
        <v>6</v>
      </c>
    </row>
    <row r="20" spans="1:71" s="1" customFormat="1" ht="18.399999999999999" customHeight="1">
      <c r="B20" s="20"/>
      <c r="E20" s="25" t="s">
        <v>29</v>
      </c>
      <c r="AK20" s="27" t="s">
        <v>25</v>
      </c>
      <c r="AN20" s="25" t="s">
        <v>1</v>
      </c>
      <c r="AR20" s="20"/>
      <c r="BE20" s="202"/>
      <c r="BS20" s="17" t="s">
        <v>30</v>
      </c>
    </row>
    <row r="21" spans="1:71" s="1" customFormat="1" ht="6.95" customHeight="1">
      <c r="B21" s="20"/>
      <c r="AR21" s="20"/>
      <c r="BE21" s="202"/>
    </row>
    <row r="22" spans="1:71" s="1" customFormat="1" ht="12" customHeight="1">
      <c r="B22" s="20"/>
      <c r="D22" s="27" t="s">
        <v>32</v>
      </c>
      <c r="AR22" s="20"/>
      <c r="BE22" s="202"/>
    </row>
    <row r="23" spans="1:71" s="1" customFormat="1" ht="16.5" customHeight="1">
      <c r="B23" s="20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20"/>
      <c r="BE23" s="202"/>
    </row>
    <row r="24" spans="1:71" s="1" customFormat="1" ht="6.95" customHeight="1">
      <c r="B24" s="20"/>
      <c r="AR24" s="20"/>
      <c r="BE24" s="202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2"/>
    </row>
    <row r="26" spans="1:71" s="2" customFormat="1" ht="25.9" customHeight="1">
      <c r="A26" s="32"/>
      <c r="B26" s="33"/>
      <c r="C26" s="32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10">
        <f>ROUND(AG94,2)</f>
        <v>0</v>
      </c>
      <c r="AL26" s="211"/>
      <c r="AM26" s="211"/>
      <c r="AN26" s="211"/>
      <c r="AO26" s="211"/>
      <c r="AP26" s="32"/>
      <c r="AQ26" s="32"/>
      <c r="AR26" s="33"/>
      <c r="BE26" s="202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02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12" t="s">
        <v>34</v>
      </c>
      <c r="M28" s="212"/>
      <c r="N28" s="212"/>
      <c r="O28" s="212"/>
      <c r="P28" s="212"/>
      <c r="Q28" s="32"/>
      <c r="R28" s="32"/>
      <c r="S28" s="32"/>
      <c r="T28" s="32"/>
      <c r="U28" s="32"/>
      <c r="V28" s="32"/>
      <c r="W28" s="212" t="s">
        <v>35</v>
      </c>
      <c r="X28" s="212"/>
      <c r="Y28" s="212"/>
      <c r="Z28" s="212"/>
      <c r="AA28" s="212"/>
      <c r="AB28" s="212"/>
      <c r="AC28" s="212"/>
      <c r="AD28" s="212"/>
      <c r="AE28" s="212"/>
      <c r="AF28" s="32"/>
      <c r="AG28" s="32"/>
      <c r="AH28" s="32"/>
      <c r="AI28" s="32"/>
      <c r="AJ28" s="32"/>
      <c r="AK28" s="212" t="s">
        <v>36</v>
      </c>
      <c r="AL28" s="212"/>
      <c r="AM28" s="212"/>
      <c r="AN28" s="212"/>
      <c r="AO28" s="212"/>
      <c r="AP28" s="32"/>
      <c r="AQ28" s="32"/>
      <c r="AR28" s="33"/>
      <c r="BE28" s="202"/>
    </row>
    <row r="29" spans="1:71" s="3" customFormat="1" ht="14.45" customHeight="1">
      <c r="B29" s="37"/>
      <c r="D29" s="27" t="s">
        <v>37</v>
      </c>
      <c r="F29" s="38" t="s">
        <v>38</v>
      </c>
      <c r="L29" s="215">
        <v>0.2</v>
      </c>
      <c r="M29" s="214"/>
      <c r="N29" s="214"/>
      <c r="O29" s="214"/>
      <c r="P29" s="214"/>
      <c r="Q29" s="39"/>
      <c r="R29" s="39"/>
      <c r="S29" s="39"/>
      <c r="T29" s="39"/>
      <c r="U29" s="39"/>
      <c r="V29" s="39"/>
      <c r="W29" s="213">
        <f>ROUND(AZ94, 2)</f>
        <v>0</v>
      </c>
      <c r="X29" s="214"/>
      <c r="Y29" s="214"/>
      <c r="Z29" s="214"/>
      <c r="AA29" s="214"/>
      <c r="AB29" s="214"/>
      <c r="AC29" s="214"/>
      <c r="AD29" s="214"/>
      <c r="AE29" s="214"/>
      <c r="AF29" s="39"/>
      <c r="AG29" s="39"/>
      <c r="AH29" s="39"/>
      <c r="AI29" s="39"/>
      <c r="AJ29" s="39"/>
      <c r="AK29" s="213">
        <f>ROUND(AV94, 2)</f>
        <v>0</v>
      </c>
      <c r="AL29" s="214"/>
      <c r="AM29" s="214"/>
      <c r="AN29" s="214"/>
      <c r="AO29" s="214"/>
      <c r="AP29" s="39"/>
      <c r="AQ29" s="39"/>
      <c r="AR29" s="40"/>
      <c r="AS29" s="39"/>
      <c r="AT29" s="39"/>
      <c r="AU29" s="39"/>
      <c r="AV29" s="39"/>
      <c r="AW29" s="39"/>
      <c r="AX29" s="39"/>
      <c r="AY29" s="39"/>
      <c r="AZ29" s="39"/>
      <c r="BE29" s="203"/>
    </row>
    <row r="30" spans="1:71" s="3" customFormat="1" ht="14.45" customHeight="1">
      <c r="B30" s="37"/>
      <c r="F30" s="38" t="s">
        <v>39</v>
      </c>
      <c r="L30" s="215">
        <v>0.2</v>
      </c>
      <c r="M30" s="214"/>
      <c r="N30" s="214"/>
      <c r="O30" s="214"/>
      <c r="P30" s="214"/>
      <c r="Q30" s="39"/>
      <c r="R30" s="39"/>
      <c r="S30" s="39"/>
      <c r="T30" s="39"/>
      <c r="U30" s="39"/>
      <c r="V30" s="39"/>
      <c r="W30" s="213">
        <f>ROUND(BA94, 2)</f>
        <v>0</v>
      </c>
      <c r="X30" s="214"/>
      <c r="Y30" s="214"/>
      <c r="Z30" s="214"/>
      <c r="AA30" s="214"/>
      <c r="AB30" s="214"/>
      <c r="AC30" s="214"/>
      <c r="AD30" s="214"/>
      <c r="AE30" s="214"/>
      <c r="AF30" s="39"/>
      <c r="AG30" s="39"/>
      <c r="AH30" s="39"/>
      <c r="AI30" s="39"/>
      <c r="AJ30" s="39"/>
      <c r="AK30" s="213">
        <f>ROUND(AW94, 2)</f>
        <v>0</v>
      </c>
      <c r="AL30" s="214"/>
      <c r="AM30" s="214"/>
      <c r="AN30" s="214"/>
      <c r="AO30" s="214"/>
      <c r="AP30" s="39"/>
      <c r="AQ30" s="39"/>
      <c r="AR30" s="40"/>
      <c r="AS30" s="39"/>
      <c r="AT30" s="39"/>
      <c r="AU30" s="39"/>
      <c r="AV30" s="39"/>
      <c r="AW30" s="39"/>
      <c r="AX30" s="39"/>
      <c r="AY30" s="39"/>
      <c r="AZ30" s="39"/>
      <c r="BE30" s="203"/>
    </row>
    <row r="31" spans="1:71" s="3" customFormat="1" ht="14.45" hidden="1" customHeight="1">
      <c r="B31" s="37"/>
      <c r="F31" s="27" t="s">
        <v>40</v>
      </c>
      <c r="L31" s="218">
        <v>0.2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7"/>
      <c r="BE31" s="203"/>
    </row>
    <row r="32" spans="1:71" s="3" customFormat="1" ht="14.45" hidden="1" customHeight="1">
      <c r="B32" s="37"/>
      <c r="F32" s="27" t="s">
        <v>41</v>
      </c>
      <c r="L32" s="218">
        <v>0.2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7"/>
      <c r="BE32" s="203"/>
    </row>
    <row r="33" spans="1:57" s="3" customFormat="1" ht="14.45" hidden="1" customHeight="1">
      <c r="B33" s="37"/>
      <c r="F33" s="38" t="s">
        <v>42</v>
      </c>
      <c r="L33" s="215">
        <v>0</v>
      </c>
      <c r="M33" s="214"/>
      <c r="N33" s="214"/>
      <c r="O33" s="214"/>
      <c r="P33" s="214"/>
      <c r="Q33" s="39"/>
      <c r="R33" s="39"/>
      <c r="S33" s="39"/>
      <c r="T33" s="39"/>
      <c r="U33" s="39"/>
      <c r="V33" s="39"/>
      <c r="W33" s="213">
        <f>ROUND(BD94, 2)</f>
        <v>0</v>
      </c>
      <c r="X33" s="214"/>
      <c r="Y33" s="214"/>
      <c r="Z33" s="214"/>
      <c r="AA33" s="214"/>
      <c r="AB33" s="214"/>
      <c r="AC33" s="214"/>
      <c r="AD33" s="214"/>
      <c r="AE33" s="214"/>
      <c r="AF33" s="39"/>
      <c r="AG33" s="39"/>
      <c r="AH33" s="39"/>
      <c r="AI33" s="39"/>
      <c r="AJ33" s="39"/>
      <c r="AK33" s="213">
        <v>0</v>
      </c>
      <c r="AL33" s="214"/>
      <c r="AM33" s="214"/>
      <c r="AN33" s="214"/>
      <c r="AO33" s="214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E33" s="203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02"/>
    </row>
    <row r="35" spans="1:57" s="2" customFormat="1" ht="25.9" customHeight="1">
      <c r="A35" s="32"/>
      <c r="B35" s="33"/>
      <c r="C35" s="41"/>
      <c r="D35" s="42" t="s">
        <v>43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44</v>
      </c>
      <c r="U35" s="43"/>
      <c r="V35" s="43"/>
      <c r="W35" s="43"/>
      <c r="X35" s="219" t="s">
        <v>45</v>
      </c>
      <c r="Y35" s="220"/>
      <c r="Z35" s="220"/>
      <c r="AA35" s="220"/>
      <c r="AB35" s="220"/>
      <c r="AC35" s="43"/>
      <c r="AD35" s="43"/>
      <c r="AE35" s="43"/>
      <c r="AF35" s="43"/>
      <c r="AG35" s="43"/>
      <c r="AH35" s="43"/>
      <c r="AI35" s="43"/>
      <c r="AJ35" s="43"/>
      <c r="AK35" s="221">
        <f>SUM(AK26:AK33)</f>
        <v>0</v>
      </c>
      <c r="AL35" s="220"/>
      <c r="AM35" s="220"/>
      <c r="AN35" s="220"/>
      <c r="AO35" s="222"/>
      <c r="AP35" s="41"/>
      <c r="AQ35" s="41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5"/>
      <c r="D49" s="46" t="s">
        <v>46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47</v>
      </c>
      <c r="AI49" s="47"/>
      <c r="AJ49" s="47"/>
      <c r="AK49" s="47"/>
      <c r="AL49" s="47"/>
      <c r="AM49" s="47"/>
      <c r="AN49" s="47"/>
      <c r="AO49" s="47"/>
      <c r="AR49" s="45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2"/>
      <c r="B60" s="33"/>
      <c r="C60" s="32"/>
      <c r="D60" s="48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8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8" t="s">
        <v>48</v>
      </c>
      <c r="AI60" s="35"/>
      <c r="AJ60" s="35"/>
      <c r="AK60" s="35"/>
      <c r="AL60" s="35"/>
      <c r="AM60" s="48" t="s">
        <v>49</v>
      </c>
      <c r="AN60" s="35"/>
      <c r="AO60" s="35"/>
      <c r="AP60" s="32"/>
      <c r="AQ60" s="32"/>
      <c r="AR60" s="33"/>
      <c r="BE60" s="32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2"/>
      <c r="B64" s="33"/>
      <c r="C64" s="32"/>
      <c r="D64" s="46" t="s">
        <v>50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51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3"/>
      <c r="BE64" s="32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2"/>
      <c r="B75" s="33"/>
      <c r="C75" s="32"/>
      <c r="D75" s="48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8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8" t="s">
        <v>48</v>
      </c>
      <c r="AI75" s="35"/>
      <c r="AJ75" s="35"/>
      <c r="AK75" s="35"/>
      <c r="AL75" s="35"/>
      <c r="AM75" s="48" t="s">
        <v>49</v>
      </c>
      <c r="AN75" s="35"/>
      <c r="AO75" s="35"/>
      <c r="AP75" s="32"/>
      <c r="AQ75" s="32"/>
      <c r="AR75" s="33"/>
      <c r="BE75" s="32"/>
    </row>
    <row r="76" spans="1:57" s="2" customFormat="1" ht="11.25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3"/>
      <c r="BE77" s="32"/>
    </row>
    <row r="81" spans="1:9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3"/>
      <c r="BE81" s="32"/>
    </row>
    <row r="82" spans="1:91" s="2" customFormat="1" ht="24.95" customHeight="1">
      <c r="A82" s="32"/>
      <c r="B82" s="33"/>
      <c r="C82" s="21" t="s">
        <v>52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4"/>
      <c r="C84" s="27" t="s">
        <v>12</v>
      </c>
      <c r="AR84" s="54"/>
    </row>
    <row r="85" spans="1:91" s="5" customFormat="1" ht="36.950000000000003" customHeight="1">
      <c r="B85" s="55"/>
      <c r="C85" s="56" t="s">
        <v>14</v>
      </c>
      <c r="L85" s="223" t="str">
        <f>K6</f>
        <v>Vjazd na parkovisko pred Domom služieb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R85" s="55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18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>Štúrova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20</v>
      </c>
      <c r="AJ87" s="32"/>
      <c r="AK87" s="32"/>
      <c r="AL87" s="32"/>
      <c r="AM87" s="225" t="str">
        <f>IF(AN8= "","",AN8)</f>
        <v>26. 10. 2022</v>
      </c>
      <c r="AN87" s="225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Mesto Nitra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26" t="str">
        <f>IF(E17="","",E17)</f>
        <v xml:space="preserve"> </v>
      </c>
      <c r="AN89" s="227"/>
      <c r="AO89" s="227"/>
      <c r="AP89" s="227"/>
      <c r="AQ89" s="32"/>
      <c r="AR89" s="33"/>
      <c r="AS89" s="228" t="s">
        <v>53</v>
      </c>
      <c r="AT89" s="229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2"/>
    </row>
    <row r="90" spans="1:91" s="2" customFormat="1" ht="15.2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26" t="str">
        <f>IF(E20="","",E20)</f>
        <v xml:space="preserve"> </v>
      </c>
      <c r="AN90" s="227"/>
      <c r="AO90" s="227"/>
      <c r="AP90" s="227"/>
      <c r="AQ90" s="32"/>
      <c r="AR90" s="33"/>
      <c r="AS90" s="230"/>
      <c r="AT90" s="231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30"/>
      <c r="AT91" s="231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2"/>
    </row>
    <row r="92" spans="1:91" s="2" customFormat="1" ht="29.25" customHeight="1">
      <c r="A92" s="32"/>
      <c r="B92" s="33"/>
      <c r="C92" s="232" t="s">
        <v>54</v>
      </c>
      <c r="D92" s="233"/>
      <c r="E92" s="233"/>
      <c r="F92" s="233"/>
      <c r="G92" s="233"/>
      <c r="H92" s="63"/>
      <c r="I92" s="234" t="s">
        <v>55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5" t="s">
        <v>56</v>
      </c>
      <c r="AH92" s="233"/>
      <c r="AI92" s="233"/>
      <c r="AJ92" s="233"/>
      <c r="AK92" s="233"/>
      <c r="AL92" s="233"/>
      <c r="AM92" s="233"/>
      <c r="AN92" s="234" t="s">
        <v>57</v>
      </c>
      <c r="AO92" s="233"/>
      <c r="AP92" s="236"/>
      <c r="AQ92" s="64" t="s">
        <v>58</v>
      </c>
      <c r="AR92" s="33"/>
      <c r="AS92" s="65" t="s">
        <v>59</v>
      </c>
      <c r="AT92" s="66" t="s">
        <v>60</v>
      </c>
      <c r="AU92" s="66" t="s">
        <v>61</v>
      </c>
      <c r="AV92" s="66" t="s">
        <v>62</v>
      </c>
      <c r="AW92" s="66" t="s">
        <v>63</v>
      </c>
      <c r="AX92" s="66" t="s">
        <v>64</v>
      </c>
      <c r="AY92" s="66" t="s">
        <v>65</v>
      </c>
      <c r="AZ92" s="66" t="s">
        <v>66</v>
      </c>
      <c r="BA92" s="66" t="s">
        <v>67</v>
      </c>
      <c r="BB92" s="66" t="s">
        <v>68</v>
      </c>
      <c r="BC92" s="66" t="s">
        <v>69</v>
      </c>
      <c r="BD92" s="67" t="s">
        <v>70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2"/>
    </row>
    <row r="94" spans="1:91" s="6" customFormat="1" ht="32.450000000000003" customHeight="1">
      <c r="B94" s="71"/>
      <c r="C94" s="72" t="s">
        <v>71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40">
        <f>ROUND(AG95,2)</f>
        <v>0</v>
      </c>
      <c r="AH94" s="240"/>
      <c r="AI94" s="240"/>
      <c r="AJ94" s="240"/>
      <c r="AK94" s="240"/>
      <c r="AL94" s="240"/>
      <c r="AM94" s="240"/>
      <c r="AN94" s="241">
        <f>SUM(AG94,AT94)</f>
        <v>0</v>
      </c>
      <c r="AO94" s="241"/>
      <c r="AP94" s="241"/>
      <c r="AQ94" s="75" t="s">
        <v>1</v>
      </c>
      <c r="AR94" s="71"/>
      <c r="AS94" s="76">
        <f>ROUND(AS95,2)</f>
        <v>0</v>
      </c>
      <c r="AT94" s="77">
        <f>ROUND(SUM(AV94:AW94),2)</f>
        <v>0</v>
      </c>
      <c r="AU94" s="78">
        <f>ROUND(AU95,5)</f>
        <v>0</v>
      </c>
      <c r="AV94" s="77">
        <f>ROUND(AZ94*L29,2)</f>
        <v>0</v>
      </c>
      <c r="AW94" s="77">
        <f>ROUND(BA94*L30,2)</f>
        <v>0</v>
      </c>
      <c r="AX94" s="77">
        <f>ROUND(BB94*L29,2)</f>
        <v>0</v>
      </c>
      <c r="AY94" s="77">
        <f>ROUND(BC94*L30,2)</f>
        <v>0</v>
      </c>
      <c r="AZ94" s="77">
        <f>ROUND(AZ95,2)</f>
        <v>0</v>
      </c>
      <c r="BA94" s="77">
        <f>ROUND(BA95,2)</f>
        <v>0</v>
      </c>
      <c r="BB94" s="77">
        <f>ROUND(BB95,2)</f>
        <v>0</v>
      </c>
      <c r="BC94" s="77">
        <f>ROUND(BC95,2)</f>
        <v>0</v>
      </c>
      <c r="BD94" s="79">
        <f>ROUND(BD95,2)</f>
        <v>0</v>
      </c>
      <c r="BS94" s="80" t="s">
        <v>72</v>
      </c>
      <c r="BT94" s="80" t="s">
        <v>73</v>
      </c>
      <c r="BU94" s="81" t="s">
        <v>74</v>
      </c>
      <c r="BV94" s="80" t="s">
        <v>75</v>
      </c>
      <c r="BW94" s="80" t="s">
        <v>4</v>
      </c>
      <c r="BX94" s="80" t="s">
        <v>76</v>
      </c>
      <c r="CL94" s="80" t="s">
        <v>1</v>
      </c>
    </row>
    <row r="95" spans="1:91" s="7" customFormat="1" ht="24.75" customHeight="1">
      <c r="A95" s="82" t="s">
        <v>77</v>
      </c>
      <c r="B95" s="83"/>
      <c r="C95" s="84"/>
      <c r="D95" s="239" t="s">
        <v>78</v>
      </c>
      <c r="E95" s="239"/>
      <c r="F95" s="239"/>
      <c r="G95" s="239"/>
      <c r="H95" s="239"/>
      <c r="I95" s="85"/>
      <c r="J95" s="239" t="s">
        <v>15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7">
        <f>'01 - Vjazd na parkovisko ...'!J30</f>
        <v>0</v>
      </c>
      <c r="AH95" s="238"/>
      <c r="AI95" s="238"/>
      <c r="AJ95" s="238"/>
      <c r="AK95" s="238"/>
      <c r="AL95" s="238"/>
      <c r="AM95" s="238"/>
      <c r="AN95" s="237">
        <f>SUM(AG95,AT95)</f>
        <v>0</v>
      </c>
      <c r="AO95" s="238"/>
      <c r="AP95" s="238"/>
      <c r="AQ95" s="86" t="s">
        <v>79</v>
      </c>
      <c r="AR95" s="83"/>
      <c r="AS95" s="87">
        <v>0</v>
      </c>
      <c r="AT95" s="88">
        <f>ROUND(SUM(AV95:AW95),2)</f>
        <v>0</v>
      </c>
      <c r="AU95" s="89">
        <f>'01 - Vjazd na parkovisko ...'!P122</f>
        <v>0</v>
      </c>
      <c r="AV95" s="88">
        <f>'01 - Vjazd na parkovisko ...'!J33</f>
        <v>0</v>
      </c>
      <c r="AW95" s="88">
        <f>'01 - Vjazd na parkovisko ...'!J34</f>
        <v>0</v>
      </c>
      <c r="AX95" s="88">
        <f>'01 - Vjazd na parkovisko ...'!J35</f>
        <v>0</v>
      </c>
      <c r="AY95" s="88">
        <f>'01 - Vjazd na parkovisko ...'!J36</f>
        <v>0</v>
      </c>
      <c r="AZ95" s="88">
        <f>'01 - Vjazd na parkovisko ...'!F33</f>
        <v>0</v>
      </c>
      <c r="BA95" s="88">
        <f>'01 - Vjazd na parkovisko ...'!F34</f>
        <v>0</v>
      </c>
      <c r="BB95" s="88">
        <f>'01 - Vjazd na parkovisko ...'!F35</f>
        <v>0</v>
      </c>
      <c r="BC95" s="88">
        <f>'01 - Vjazd na parkovisko ...'!F36</f>
        <v>0</v>
      </c>
      <c r="BD95" s="90">
        <f>'01 - Vjazd na parkovisko ...'!F37</f>
        <v>0</v>
      </c>
      <c r="BT95" s="91" t="s">
        <v>80</v>
      </c>
      <c r="BV95" s="91" t="s">
        <v>75</v>
      </c>
      <c r="BW95" s="91" t="s">
        <v>81</v>
      </c>
      <c r="BX95" s="91" t="s">
        <v>4</v>
      </c>
      <c r="CL95" s="91" t="s">
        <v>1</v>
      </c>
      <c r="CM95" s="91" t="s">
        <v>73</v>
      </c>
    </row>
    <row r="96" spans="1:91" s="2" customFormat="1" ht="30" customHeight="1">
      <c r="A96" s="32"/>
      <c r="B96" s="3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3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Vjazd na parkovisko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7" t="s">
        <v>81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73</v>
      </c>
    </row>
    <row r="4" spans="1:46" s="1" customFormat="1" ht="24.95" customHeight="1">
      <c r="B4" s="20"/>
      <c r="D4" s="21" t="s">
        <v>82</v>
      </c>
      <c r="L4" s="20"/>
      <c r="M4" s="92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43" t="str">
        <f>'Rekapitulácia stavby'!K6</f>
        <v>Vjazd na parkovisko pred Domom služieb</v>
      </c>
      <c r="F7" s="244"/>
      <c r="G7" s="244"/>
      <c r="H7" s="244"/>
      <c r="L7" s="20"/>
    </row>
    <row r="8" spans="1:46" s="2" customFormat="1" ht="12" customHeight="1">
      <c r="A8" s="32"/>
      <c r="B8" s="33"/>
      <c r="C8" s="32"/>
      <c r="D8" s="27" t="s">
        <v>83</v>
      </c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3" t="s">
        <v>84</v>
      </c>
      <c r="F9" s="245"/>
      <c r="G9" s="245"/>
      <c r="H9" s="245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8" t="str">
        <f>'Rekapitulácia stavby'!AN8</f>
        <v>26. 10. 2022</v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6" t="str">
        <f>'Rekapitulácia stavby'!E14</f>
        <v>Vyplň údaj</v>
      </c>
      <c r="F18" s="204"/>
      <c r="G18" s="204"/>
      <c r="H18" s="204"/>
      <c r="I18" s="27" t="s">
        <v>25</v>
      </c>
      <c r="J18" s="28" t="str">
        <f>'Rekapitulácia stavby'!AN14</f>
        <v>Vyplň údaj</v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tr">
        <f>IF('Rekapitulácia stavby'!AN16="","",'Rekapitulácia stavby'!AN16)</f>
        <v/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IF('Rekapitulácia stavby'!E17="","",'Rekapitulácia stavby'!E17)</f>
        <v xml:space="preserve"> </v>
      </c>
      <c r="F21" s="32"/>
      <c r="G21" s="32"/>
      <c r="H21" s="32"/>
      <c r="I21" s="27" t="s">
        <v>25</v>
      </c>
      <c r="J21" s="25" t="str">
        <f>IF('Rekapitulácia stavby'!AN17="","",'Rekapitulácia stavby'!AN17)</f>
        <v/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tr">
        <f>IF('Rekapitulácia stavby'!AN19="","",'Rekapitulácia stavby'!AN19)</f>
        <v/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25</v>
      </c>
      <c r="J24" s="25" t="str">
        <f>IF('Rekapitulácia stavby'!AN20="","",'Rekapitulácia stavby'!AN20)</f>
        <v/>
      </c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3"/>
      <c r="B27" s="94"/>
      <c r="C27" s="93"/>
      <c r="D27" s="93"/>
      <c r="E27" s="209" t="s">
        <v>1</v>
      </c>
      <c r="F27" s="209"/>
      <c r="G27" s="209"/>
      <c r="H27" s="209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6" t="s">
        <v>33</v>
      </c>
      <c r="E30" s="32"/>
      <c r="F30" s="32"/>
      <c r="G30" s="32"/>
      <c r="H30" s="32"/>
      <c r="I30" s="32"/>
      <c r="J30" s="74">
        <f>ROUND(J122, 2)</f>
        <v>0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7" t="s">
        <v>37</v>
      </c>
      <c r="E33" s="38" t="s">
        <v>38</v>
      </c>
      <c r="F33" s="98">
        <f>ROUND((SUM(BE122:BE231)),  2)</f>
        <v>0</v>
      </c>
      <c r="G33" s="99"/>
      <c r="H33" s="99"/>
      <c r="I33" s="100">
        <v>0.2</v>
      </c>
      <c r="J33" s="98">
        <f>ROUND(((SUM(BE122:BE231))*I33),  2)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38" t="s">
        <v>39</v>
      </c>
      <c r="F34" s="98">
        <f>ROUND((SUM(BF122:BF231)),  2)</f>
        <v>0</v>
      </c>
      <c r="G34" s="99"/>
      <c r="H34" s="99"/>
      <c r="I34" s="100">
        <v>0.2</v>
      </c>
      <c r="J34" s="98">
        <f>ROUND(((SUM(BF122:BF231))*I34),  2)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40</v>
      </c>
      <c r="F35" s="101">
        <f>ROUND((SUM(BG122:BG231)),  2)</f>
        <v>0</v>
      </c>
      <c r="G35" s="32"/>
      <c r="H35" s="32"/>
      <c r="I35" s="102">
        <v>0.2</v>
      </c>
      <c r="J35" s="101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41</v>
      </c>
      <c r="F36" s="101">
        <f>ROUND((SUM(BH122:BH231)),  2)</f>
        <v>0</v>
      </c>
      <c r="G36" s="32"/>
      <c r="H36" s="32"/>
      <c r="I36" s="102">
        <v>0.2</v>
      </c>
      <c r="J36" s="101">
        <f>0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38" t="s">
        <v>42</v>
      </c>
      <c r="F37" s="98">
        <f>ROUND((SUM(BI122:BI231)),  2)</f>
        <v>0</v>
      </c>
      <c r="G37" s="99"/>
      <c r="H37" s="99"/>
      <c r="I37" s="100">
        <v>0</v>
      </c>
      <c r="J37" s="98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3"/>
      <c r="D39" s="104" t="s">
        <v>43</v>
      </c>
      <c r="E39" s="63"/>
      <c r="F39" s="63"/>
      <c r="G39" s="105" t="s">
        <v>44</v>
      </c>
      <c r="H39" s="106" t="s">
        <v>45</v>
      </c>
      <c r="I39" s="63"/>
      <c r="J39" s="107">
        <f>SUM(J30:J37)</f>
        <v>0</v>
      </c>
      <c r="K39" s="108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5"/>
      <c r="D50" s="46" t="s">
        <v>46</v>
      </c>
      <c r="E50" s="47"/>
      <c r="F50" s="47"/>
      <c r="G50" s="46" t="s">
        <v>47</v>
      </c>
      <c r="H50" s="47"/>
      <c r="I50" s="47"/>
      <c r="J50" s="47"/>
      <c r="K50" s="47"/>
      <c r="L50" s="4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8" t="s">
        <v>48</v>
      </c>
      <c r="E61" s="35"/>
      <c r="F61" s="109" t="s">
        <v>49</v>
      </c>
      <c r="G61" s="48" t="s">
        <v>48</v>
      </c>
      <c r="H61" s="35"/>
      <c r="I61" s="35"/>
      <c r="J61" s="110" t="s">
        <v>49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6" t="s">
        <v>50</v>
      </c>
      <c r="E65" s="49"/>
      <c r="F65" s="49"/>
      <c r="G65" s="46" t="s">
        <v>51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8" t="s">
        <v>48</v>
      </c>
      <c r="E76" s="35"/>
      <c r="F76" s="109" t="s">
        <v>49</v>
      </c>
      <c r="G76" s="48" t="s">
        <v>48</v>
      </c>
      <c r="H76" s="35"/>
      <c r="I76" s="35"/>
      <c r="J76" s="110" t="s">
        <v>49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hidden="1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hidden="1" customHeight="1">
      <c r="A82" s="32"/>
      <c r="B82" s="33"/>
      <c r="C82" s="21" t="s">
        <v>85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hidden="1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hidden="1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hidden="1" customHeight="1">
      <c r="A85" s="32"/>
      <c r="B85" s="33"/>
      <c r="C85" s="32"/>
      <c r="D85" s="32"/>
      <c r="E85" s="243" t="str">
        <f>E7</f>
        <v>Vjazd na parkovisko pred Domom služieb</v>
      </c>
      <c r="F85" s="244"/>
      <c r="G85" s="244"/>
      <c r="H85" s="244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hidden="1" customHeight="1">
      <c r="A86" s="32"/>
      <c r="B86" s="33"/>
      <c r="C86" s="27" t="s">
        <v>83</v>
      </c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hidden="1" customHeight="1">
      <c r="A87" s="32"/>
      <c r="B87" s="33"/>
      <c r="C87" s="32"/>
      <c r="D87" s="32"/>
      <c r="E87" s="223" t="str">
        <f>E9</f>
        <v>01 - Vjazd na parkovisko pred Domom služieb</v>
      </c>
      <c r="F87" s="245"/>
      <c r="G87" s="245"/>
      <c r="H87" s="245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hidden="1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hidden="1" customHeight="1">
      <c r="A89" s="32"/>
      <c r="B89" s="33"/>
      <c r="C89" s="27" t="s">
        <v>18</v>
      </c>
      <c r="D89" s="32"/>
      <c r="E89" s="32"/>
      <c r="F89" s="25" t="str">
        <f>F12</f>
        <v>Štúrova</v>
      </c>
      <c r="G89" s="32"/>
      <c r="H89" s="32"/>
      <c r="I89" s="27" t="s">
        <v>20</v>
      </c>
      <c r="J89" s="58" t="str">
        <f>IF(J12="","",J12)</f>
        <v>26. 10. 2022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hidden="1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hidden="1" customHeight="1">
      <c r="A91" s="32"/>
      <c r="B91" s="33"/>
      <c r="C91" s="27" t="s">
        <v>22</v>
      </c>
      <c r="D91" s="32"/>
      <c r="E91" s="32"/>
      <c r="F91" s="25" t="str">
        <f>E15</f>
        <v>Mesto Nitra</v>
      </c>
      <c r="G91" s="32"/>
      <c r="H91" s="32"/>
      <c r="I91" s="27" t="s">
        <v>28</v>
      </c>
      <c r="J91" s="30" t="str">
        <f>E21</f>
        <v xml:space="preserve"> 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hidden="1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hidden="1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hidden="1" customHeight="1">
      <c r="A94" s="32"/>
      <c r="B94" s="33"/>
      <c r="C94" s="111" t="s">
        <v>86</v>
      </c>
      <c r="D94" s="103"/>
      <c r="E94" s="103"/>
      <c r="F94" s="103"/>
      <c r="G94" s="103"/>
      <c r="H94" s="103"/>
      <c r="I94" s="103"/>
      <c r="J94" s="112" t="s">
        <v>87</v>
      </c>
      <c r="K94" s="103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hidden="1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hidden="1" customHeight="1">
      <c r="A96" s="32"/>
      <c r="B96" s="33"/>
      <c r="C96" s="113" t="s">
        <v>88</v>
      </c>
      <c r="D96" s="32"/>
      <c r="E96" s="32"/>
      <c r="F96" s="32"/>
      <c r="G96" s="32"/>
      <c r="H96" s="32"/>
      <c r="I96" s="32"/>
      <c r="J96" s="74">
        <f>J122</f>
        <v>0</v>
      </c>
      <c r="K96" s="3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89</v>
      </c>
    </row>
    <row r="97" spans="1:31" s="9" customFormat="1" ht="24.95" hidden="1" customHeight="1">
      <c r="B97" s="114"/>
      <c r="D97" s="115" t="s">
        <v>90</v>
      </c>
      <c r="E97" s="116"/>
      <c r="F97" s="116"/>
      <c r="G97" s="116"/>
      <c r="H97" s="116"/>
      <c r="I97" s="116"/>
      <c r="J97" s="117">
        <f>J123</f>
        <v>0</v>
      </c>
      <c r="L97" s="114"/>
    </row>
    <row r="98" spans="1:31" s="10" customFormat="1" ht="19.899999999999999" hidden="1" customHeight="1">
      <c r="B98" s="118"/>
      <c r="D98" s="119" t="s">
        <v>91</v>
      </c>
      <c r="E98" s="120"/>
      <c r="F98" s="120"/>
      <c r="G98" s="120"/>
      <c r="H98" s="120"/>
      <c r="I98" s="120"/>
      <c r="J98" s="121">
        <f>J124</f>
        <v>0</v>
      </c>
      <c r="L98" s="118"/>
    </row>
    <row r="99" spans="1:31" s="10" customFormat="1" ht="19.899999999999999" hidden="1" customHeight="1">
      <c r="B99" s="118"/>
      <c r="D99" s="119" t="s">
        <v>92</v>
      </c>
      <c r="E99" s="120"/>
      <c r="F99" s="120"/>
      <c r="G99" s="120"/>
      <c r="H99" s="120"/>
      <c r="I99" s="120"/>
      <c r="J99" s="121">
        <f>J171</f>
        <v>0</v>
      </c>
      <c r="L99" s="118"/>
    </row>
    <row r="100" spans="1:31" s="10" customFormat="1" ht="19.899999999999999" hidden="1" customHeight="1">
      <c r="B100" s="118"/>
      <c r="D100" s="119" t="s">
        <v>93</v>
      </c>
      <c r="E100" s="120"/>
      <c r="F100" s="120"/>
      <c r="G100" s="120"/>
      <c r="H100" s="120"/>
      <c r="I100" s="120"/>
      <c r="J100" s="121">
        <f>J190</f>
        <v>0</v>
      </c>
      <c r="L100" s="118"/>
    </row>
    <row r="101" spans="1:31" s="10" customFormat="1" ht="19.899999999999999" hidden="1" customHeight="1">
      <c r="B101" s="118"/>
      <c r="D101" s="119" t="s">
        <v>94</v>
      </c>
      <c r="E101" s="120"/>
      <c r="F101" s="120"/>
      <c r="G101" s="120"/>
      <c r="H101" s="120"/>
      <c r="I101" s="120"/>
      <c r="J101" s="121">
        <f>J224</f>
        <v>0</v>
      </c>
      <c r="L101" s="118"/>
    </row>
    <row r="102" spans="1:31" s="9" customFormat="1" ht="24.95" hidden="1" customHeight="1">
      <c r="B102" s="114"/>
      <c r="D102" s="115" t="s">
        <v>95</v>
      </c>
      <c r="E102" s="116"/>
      <c r="F102" s="116"/>
      <c r="G102" s="116"/>
      <c r="H102" s="116"/>
      <c r="I102" s="116"/>
      <c r="J102" s="117">
        <f>J226</f>
        <v>0</v>
      </c>
      <c r="L102" s="114"/>
    </row>
    <row r="103" spans="1:31" s="2" customFormat="1" ht="21.75" hidden="1" customHeight="1">
      <c r="A103" s="32"/>
      <c r="B103" s="33"/>
      <c r="C103" s="32"/>
      <c r="D103" s="32"/>
      <c r="E103" s="32"/>
      <c r="F103" s="32"/>
      <c r="G103" s="32"/>
      <c r="H103" s="32"/>
      <c r="I103" s="32"/>
      <c r="J103" s="32"/>
      <c r="K103" s="32"/>
      <c r="L103" s="45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hidden="1" customHeight="1">
      <c r="A104" s="32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45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ht="11.25" hidden="1"/>
    <row r="106" spans="1:31" ht="11.25" hidden="1"/>
    <row r="107" spans="1:31" ht="11.25" hidden="1"/>
    <row r="108" spans="1:31" s="2" customFormat="1" ht="6.95" customHeight="1">
      <c r="A108" s="32"/>
      <c r="B108" s="52"/>
      <c r="C108" s="53"/>
      <c r="D108" s="53"/>
      <c r="E108" s="53"/>
      <c r="F108" s="53"/>
      <c r="G108" s="53"/>
      <c r="H108" s="53"/>
      <c r="I108" s="53"/>
      <c r="J108" s="53"/>
      <c r="K108" s="53"/>
      <c r="L108" s="45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5" customHeight="1">
      <c r="A109" s="32"/>
      <c r="B109" s="33"/>
      <c r="C109" s="21" t="s">
        <v>96</v>
      </c>
      <c r="D109" s="32"/>
      <c r="E109" s="32"/>
      <c r="F109" s="32"/>
      <c r="G109" s="32"/>
      <c r="H109" s="32"/>
      <c r="I109" s="32"/>
      <c r="J109" s="32"/>
      <c r="K109" s="32"/>
      <c r="L109" s="45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14</v>
      </c>
      <c r="D111" s="32"/>
      <c r="E111" s="32"/>
      <c r="F111" s="32"/>
      <c r="G111" s="32"/>
      <c r="H111" s="32"/>
      <c r="I111" s="32"/>
      <c r="J111" s="32"/>
      <c r="K111" s="32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2"/>
      <c r="D112" s="32"/>
      <c r="E112" s="243" t="str">
        <f>E7</f>
        <v>Vjazd na parkovisko pred Domom služieb</v>
      </c>
      <c r="F112" s="244"/>
      <c r="G112" s="244"/>
      <c r="H112" s="244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83</v>
      </c>
      <c r="D113" s="32"/>
      <c r="E113" s="32"/>
      <c r="F113" s="32"/>
      <c r="G113" s="32"/>
      <c r="H113" s="32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2"/>
      <c r="D114" s="32"/>
      <c r="E114" s="223" t="str">
        <f>E9</f>
        <v>01 - Vjazd na parkovisko pred Domom služieb</v>
      </c>
      <c r="F114" s="245"/>
      <c r="G114" s="245"/>
      <c r="H114" s="245"/>
      <c r="I114" s="32"/>
      <c r="J114" s="32"/>
      <c r="K114" s="32"/>
      <c r="L114" s="45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18</v>
      </c>
      <c r="D116" s="32"/>
      <c r="E116" s="32"/>
      <c r="F116" s="25" t="str">
        <f>F12</f>
        <v>Štúrova</v>
      </c>
      <c r="G116" s="32"/>
      <c r="H116" s="32"/>
      <c r="I116" s="27" t="s">
        <v>20</v>
      </c>
      <c r="J116" s="58" t="str">
        <f>IF(J12="","",J12)</f>
        <v>26. 10. 2022</v>
      </c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2" customHeight="1">
      <c r="A118" s="32"/>
      <c r="B118" s="33"/>
      <c r="C118" s="27" t="s">
        <v>22</v>
      </c>
      <c r="D118" s="32"/>
      <c r="E118" s="32"/>
      <c r="F118" s="25" t="str">
        <f>E15</f>
        <v>Mesto Nitra</v>
      </c>
      <c r="G118" s="32"/>
      <c r="H118" s="32"/>
      <c r="I118" s="27" t="s">
        <v>28</v>
      </c>
      <c r="J118" s="30" t="str">
        <f>E21</f>
        <v xml:space="preserve"> </v>
      </c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2" customHeight="1">
      <c r="A119" s="32"/>
      <c r="B119" s="33"/>
      <c r="C119" s="27" t="s">
        <v>26</v>
      </c>
      <c r="D119" s="32"/>
      <c r="E119" s="32"/>
      <c r="F119" s="25" t="str">
        <f>IF(E18="","",E18)</f>
        <v>Vyplň údaj</v>
      </c>
      <c r="G119" s="32"/>
      <c r="H119" s="32"/>
      <c r="I119" s="27" t="s">
        <v>31</v>
      </c>
      <c r="J119" s="30" t="str">
        <f>E24</f>
        <v xml:space="preserve"> 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22"/>
      <c r="B121" s="123"/>
      <c r="C121" s="124" t="s">
        <v>97</v>
      </c>
      <c r="D121" s="125" t="s">
        <v>58</v>
      </c>
      <c r="E121" s="125" t="s">
        <v>54</v>
      </c>
      <c r="F121" s="125" t="s">
        <v>55</v>
      </c>
      <c r="G121" s="125" t="s">
        <v>98</v>
      </c>
      <c r="H121" s="125" t="s">
        <v>99</v>
      </c>
      <c r="I121" s="125" t="s">
        <v>100</v>
      </c>
      <c r="J121" s="126" t="s">
        <v>87</v>
      </c>
      <c r="K121" s="127" t="s">
        <v>101</v>
      </c>
      <c r="L121" s="128"/>
      <c r="M121" s="65" t="s">
        <v>1</v>
      </c>
      <c r="N121" s="66" t="s">
        <v>37</v>
      </c>
      <c r="O121" s="66" t="s">
        <v>102</v>
      </c>
      <c r="P121" s="66" t="s">
        <v>103</v>
      </c>
      <c r="Q121" s="66" t="s">
        <v>104</v>
      </c>
      <c r="R121" s="66" t="s">
        <v>105</v>
      </c>
      <c r="S121" s="66" t="s">
        <v>106</v>
      </c>
      <c r="T121" s="67" t="s">
        <v>107</v>
      </c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</row>
    <row r="122" spans="1:65" s="2" customFormat="1" ht="22.9" customHeight="1">
      <c r="A122" s="32"/>
      <c r="B122" s="33"/>
      <c r="C122" s="72" t="s">
        <v>88</v>
      </c>
      <c r="D122" s="32"/>
      <c r="E122" s="32"/>
      <c r="F122" s="32"/>
      <c r="G122" s="32"/>
      <c r="H122" s="32"/>
      <c r="I122" s="32"/>
      <c r="J122" s="129">
        <f>BK122</f>
        <v>0</v>
      </c>
      <c r="K122" s="32"/>
      <c r="L122" s="33"/>
      <c r="M122" s="68"/>
      <c r="N122" s="59"/>
      <c r="O122" s="69"/>
      <c r="P122" s="130">
        <f>P123+P226</f>
        <v>0</v>
      </c>
      <c r="Q122" s="69"/>
      <c r="R122" s="130">
        <f>R123+R226</f>
        <v>121.21190060000001</v>
      </c>
      <c r="S122" s="69"/>
      <c r="T122" s="131">
        <f>T123+T226</f>
        <v>26.632500000000004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72</v>
      </c>
      <c r="AU122" s="17" t="s">
        <v>89</v>
      </c>
      <c r="BK122" s="132">
        <f>BK123+BK226</f>
        <v>0</v>
      </c>
    </row>
    <row r="123" spans="1:65" s="12" customFormat="1" ht="25.9" customHeight="1">
      <c r="B123" s="133"/>
      <c r="D123" s="134" t="s">
        <v>72</v>
      </c>
      <c r="E123" s="135" t="s">
        <v>108</v>
      </c>
      <c r="F123" s="135" t="s">
        <v>109</v>
      </c>
      <c r="I123" s="136"/>
      <c r="J123" s="137">
        <f>BK123</f>
        <v>0</v>
      </c>
      <c r="L123" s="133"/>
      <c r="M123" s="138"/>
      <c r="N123" s="139"/>
      <c r="O123" s="139"/>
      <c r="P123" s="140">
        <f>P124+P171+P190+P224</f>
        <v>0</v>
      </c>
      <c r="Q123" s="139"/>
      <c r="R123" s="140">
        <f>R124+R171+R190+R224</f>
        <v>121.21190060000001</v>
      </c>
      <c r="S123" s="139"/>
      <c r="T123" s="141">
        <f>T124+T171+T190+T224</f>
        <v>26.632500000000004</v>
      </c>
      <c r="AR123" s="134" t="s">
        <v>80</v>
      </c>
      <c r="AT123" s="142" t="s">
        <v>72</v>
      </c>
      <c r="AU123" s="142" t="s">
        <v>73</v>
      </c>
      <c r="AY123" s="134" t="s">
        <v>110</v>
      </c>
      <c r="BK123" s="143">
        <f>BK124+BK171+BK190+BK224</f>
        <v>0</v>
      </c>
    </row>
    <row r="124" spans="1:65" s="12" customFormat="1" ht="22.9" customHeight="1">
      <c r="B124" s="133"/>
      <c r="D124" s="134" t="s">
        <v>72</v>
      </c>
      <c r="E124" s="144" t="s">
        <v>80</v>
      </c>
      <c r="F124" s="144" t="s">
        <v>111</v>
      </c>
      <c r="I124" s="136"/>
      <c r="J124" s="145">
        <f>BK124</f>
        <v>0</v>
      </c>
      <c r="L124" s="133"/>
      <c r="M124" s="138"/>
      <c r="N124" s="139"/>
      <c r="O124" s="139"/>
      <c r="P124" s="140">
        <f>SUM(P125:P170)</f>
        <v>0</v>
      </c>
      <c r="Q124" s="139"/>
      <c r="R124" s="140">
        <f>SUM(R125:R170)</f>
        <v>0</v>
      </c>
      <c r="S124" s="139"/>
      <c r="T124" s="141">
        <f>SUM(T125:T170)</f>
        <v>26.620500000000003</v>
      </c>
      <c r="AR124" s="134" t="s">
        <v>80</v>
      </c>
      <c r="AT124" s="142" t="s">
        <v>72</v>
      </c>
      <c r="AU124" s="142" t="s">
        <v>80</v>
      </c>
      <c r="AY124" s="134" t="s">
        <v>110</v>
      </c>
      <c r="BK124" s="143">
        <f>SUM(BK125:BK170)</f>
        <v>0</v>
      </c>
    </row>
    <row r="125" spans="1:65" s="2" customFormat="1" ht="33" customHeight="1">
      <c r="A125" s="32"/>
      <c r="B125" s="146"/>
      <c r="C125" s="147" t="s">
        <v>80</v>
      </c>
      <c r="D125" s="147" t="s">
        <v>112</v>
      </c>
      <c r="E125" s="148" t="s">
        <v>113</v>
      </c>
      <c r="F125" s="149" t="s">
        <v>114</v>
      </c>
      <c r="G125" s="150" t="s">
        <v>115</v>
      </c>
      <c r="H125" s="151">
        <v>26</v>
      </c>
      <c r="I125" s="152"/>
      <c r="J125" s="153">
        <f>ROUND(I125*H125,2)</f>
        <v>0</v>
      </c>
      <c r="K125" s="154"/>
      <c r="L125" s="33"/>
      <c r="M125" s="155" t="s">
        <v>1</v>
      </c>
      <c r="N125" s="156" t="s">
        <v>39</v>
      </c>
      <c r="O125" s="61"/>
      <c r="P125" s="157">
        <f>O125*H125</f>
        <v>0</v>
      </c>
      <c r="Q125" s="157">
        <v>0</v>
      </c>
      <c r="R125" s="157">
        <f>Q125*H125</f>
        <v>0</v>
      </c>
      <c r="S125" s="157">
        <v>0.13800000000000001</v>
      </c>
      <c r="T125" s="158">
        <f>S125*H125</f>
        <v>3.5880000000000001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59" t="s">
        <v>116</v>
      </c>
      <c r="AT125" s="159" t="s">
        <v>112</v>
      </c>
      <c r="AU125" s="159" t="s">
        <v>117</v>
      </c>
      <c r="AY125" s="17" t="s">
        <v>110</v>
      </c>
      <c r="BE125" s="160">
        <f>IF(N125="základná",J125,0)</f>
        <v>0</v>
      </c>
      <c r="BF125" s="160">
        <f>IF(N125="znížená",J125,0)</f>
        <v>0</v>
      </c>
      <c r="BG125" s="160">
        <f>IF(N125="zákl. prenesená",J125,0)</f>
        <v>0</v>
      </c>
      <c r="BH125" s="160">
        <f>IF(N125="zníž. prenesená",J125,0)</f>
        <v>0</v>
      </c>
      <c r="BI125" s="160">
        <f>IF(N125="nulová",J125,0)</f>
        <v>0</v>
      </c>
      <c r="BJ125" s="17" t="s">
        <v>117</v>
      </c>
      <c r="BK125" s="160">
        <f>ROUND(I125*H125,2)</f>
        <v>0</v>
      </c>
      <c r="BL125" s="17" t="s">
        <v>116</v>
      </c>
      <c r="BM125" s="159" t="s">
        <v>118</v>
      </c>
    </row>
    <row r="126" spans="1:65" s="13" customFormat="1" ht="11.25">
      <c r="B126" s="161"/>
      <c r="D126" s="162" t="s">
        <v>119</v>
      </c>
      <c r="E126" s="163" t="s">
        <v>1</v>
      </c>
      <c r="F126" s="164" t="s">
        <v>120</v>
      </c>
      <c r="H126" s="163" t="s">
        <v>1</v>
      </c>
      <c r="I126" s="165"/>
      <c r="L126" s="161"/>
      <c r="M126" s="166"/>
      <c r="N126" s="167"/>
      <c r="O126" s="167"/>
      <c r="P126" s="167"/>
      <c r="Q126" s="167"/>
      <c r="R126" s="167"/>
      <c r="S126" s="167"/>
      <c r="T126" s="168"/>
      <c r="AT126" s="163" t="s">
        <v>119</v>
      </c>
      <c r="AU126" s="163" t="s">
        <v>117</v>
      </c>
      <c r="AV126" s="13" t="s">
        <v>80</v>
      </c>
      <c r="AW126" s="13" t="s">
        <v>30</v>
      </c>
      <c r="AX126" s="13" t="s">
        <v>73</v>
      </c>
      <c r="AY126" s="163" t="s">
        <v>110</v>
      </c>
    </row>
    <row r="127" spans="1:65" s="14" customFormat="1" ht="11.25">
      <c r="B127" s="169"/>
      <c r="D127" s="162" t="s">
        <v>119</v>
      </c>
      <c r="E127" s="170" t="s">
        <v>1</v>
      </c>
      <c r="F127" s="171" t="s">
        <v>121</v>
      </c>
      <c r="H127" s="172">
        <v>26</v>
      </c>
      <c r="I127" s="173"/>
      <c r="L127" s="169"/>
      <c r="M127" s="174"/>
      <c r="N127" s="175"/>
      <c r="O127" s="175"/>
      <c r="P127" s="175"/>
      <c r="Q127" s="175"/>
      <c r="R127" s="175"/>
      <c r="S127" s="175"/>
      <c r="T127" s="176"/>
      <c r="AT127" s="170" t="s">
        <v>119</v>
      </c>
      <c r="AU127" s="170" t="s">
        <v>117</v>
      </c>
      <c r="AV127" s="14" t="s">
        <v>117</v>
      </c>
      <c r="AW127" s="14" t="s">
        <v>30</v>
      </c>
      <c r="AX127" s="14" t="s">
        <v>80</v>
      </c>
      <c r="AY127" s="170" t="s">
        <v>110</v>
      </c>
    </row>
    <row r="128" spans="1:65" s="2" customFormat="1" ht="24.2" customHeight="1">
      <c r="A128" s="32"/>
      <c r="B128" s="146"/>
      <c r="C128" s="147" t="s">
        <v>117</v>
      </c>
      <c r="D128" s="147" t="s">
        <v>112</v>
      </c>
      <c r="E128" s="148" t="s">
        <v>122</v>
      </c>
      <c r="F128" s="149" t="s">
        <v>123</v>
      </c>
      <c r="G128" s="150" t="s">
        <v>115</v>
      </c>
      <c r="H128" s="151">
        <v>4.5</v>
      </c>
      <c r="I128" s="152"/>
      <c r="J128" s="153">
        <f>ROUND(I128*H128,2)</f>
        <v>0</v>
      </c>
      <c r="K128" s="154"/>
      <c r="L128" s="33"/>
      <c r="M128" s="155" t="s">
        <v>1</v>
      </c>
      <c r="N128" s="156" t="s">
        <v>39</v>
      </c>
      <c r="O128" s="61"/>
      <c r="P128" s="157">
        <f>O128*H128</f>
        <v>0</v>
      </c>
      <c r="Q128" s="157">
        <v>0</v>
      </c>
      <c r="R128" s="157">
        <f>Q128*H128</f>
        <v>0</v>
      </c>
      <c r="S128" s="157">
        <v>0.25</v>
      </c>
      <c r="T128" s="158">
        <f>S128*H128</f>
        <v>1.125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9" t="s">
        <v>116</v>
      </c>
      <c r="AT128" s="159" t="s">
        <v>112</v>
      </c>
      <c r="AU128" s="159" t="s">
        <v>117</v>
      </c>
      <c r="AY128" s="17" t="s">
        <v>110</v>
      </c>
      <c r="BE128" s="160">
        <f>IF(N128="základná",J128,0)</f>
        <v>0</v>
      </c>
      <c r="BF128" s="160">
        <f>IF(N128="znížená",J128,0)</f>
        <v>0</v>
      </c>
      <c r="BG128" s="160">
        <f>IF(N128="zákl. prenesená",J128,0)</f>
        <v>0</v>
      </c>
      <c r="BH128" s="160">
        <f>IF(N128="zníž. prenesená",J128,0)</f>
        <v>0</v>
      </c>
      <c r="BI128" s="160">
        <f>IF(N128="nulová",J128,0)</f>
        <v>0</v>
      </c>
      <c r="BJ128" s="17" t="s">
        <v>117</v>
      </c>
      <c r="BK128" s="160">
        <f>ROUND(I128*H128,2)</f>
        <v>0</v>
      </c>
      <c r="BL128" s="17" t="s">
        <v>116</v>
      </c>
      <c r="BM128" s="159" t="s">
        <v>124</v>
      </c>
    </row>
    <row r="129" spans="1:65" s="13" customFormat="1" ht="11.25">
      <c r="B129" s="161"/>
      <c r="D129" s="162" t="s">
        <v>119</v>
      </c>
      <c r="E129" s="163" t="s">
        <v>1</v>
      </c>
      <c r="F129" s="164" t="s">
        <v>125</v>
      </c>
      <c r="H129" s="163" t="s">
        <v>1</v>
      </c>
      <c r="I129" s="165"/>
      <c r="L129" s="161"/>
      <c r="M129" s="166"/>
      <c r="N129" s="167"/>
      <c r="O129" s="167"/>
      <c r="P129" s="167"/>
      <c r="Q129" s="167"/>
      <c r="R129" s="167"/>
      <c r="S129" s="167"/>
      <c r="T129" s="168"/>
      <c r="AT129" s="163" t="s">
        <v>119</v>
      </c>
      <c r="AU129" s="163" t="s">
        <v>117</v>
      </c>
      <c r="AV129" s="13" t="s">
        <v>80</v>
      </c>
      <c r="AW129" s="13" t="s">
        <v>30</v>
      </c>
      <c r="AX129" s="13" t="s">
        <v>73</v>
      </c>
      <c r="AY129" s="163" t="s">
        <v>110</v>
      </c>
    </row>
    <row r="130" spans="1:65" s="14" customFormat="1" ht="11.25">
      <c r="B130" s="169"/>
      <c r="D130" s="162" t="s">
        <v>119</v>
      </c>
      <c r="E130" s="170" t="s">
        <v>1</v>
      </c>
      <c r="F130" s="171" t="s">
        <v>126</v>
      </c>
      <c r="H130" s="172">
        <v>4.5</v>
      </c>
      <c r="I130" s="173"/>
      <c r="L130" s="169"/>
      <c r="M130" s="174"/>
      <c r="N130" s="175"/>
      <c r="O130" s="175"/>
      <c r="P130" s="175"/>
      <c r="Q130" s="175"/>
      <c r="R130" s="175"/>
      <c r="S130" s="175"/>
      <c r="T130" s="176"/>
      <c r="AT130" s="170" t="s">
        <v>119</v>
      </c>
      <c r="AU130" s="170" t="s">
        <v>117</v>
      </c>
      <c r="AV130" s="14" t="s">
        <v>117</v>
      </c>
      <c r="AW130" s="14" t="s">
        <v>30</v>
      </c>
      <c r="AX130" s="14" t="s">
        <v>80</v>
      </c>
      <c r="AY130" s="170" t="s">
        <v>110</v>
      </c>
    </row>
    <row r="131" spans="1:65" s="2" customFormat="1" ht="24.2" customHeight="1">
      <c r="A131" s="32"/>
      <c r="B131" s="146"/>
      <c r="C131" s="147" t="s">
        <v>127</v>
      </c>
      <c r="D131" s="147" t="s">
        <v>112</v>
      </c>
      <c r="E131" s="148" t="s">
        <v>128</v>
      </c>
      <c r="F131" s="149" t="s">
        <v>129</v>
      </c>
      <c r="G131" s="150" t="s">
        <v>130</v>
      </c>
      <c r="H131" s="151">
        <v>15</v>
      </c>
      <c r="I131" s="152"/>
      <c r="J131" s="153">
        <f>ROUND(I131*H131,2)</f>
        <v>0</v>
      </c>
      <c r="K131" s="154"/>
      <c r="L131" s="33"/>
      <c r="M131" s="155" t="s">
        <v>1</v>
      </c>
      <c r="N131" s="156" t="s">
        <v>39</v>
      </c>
      <c r="O131" s="61"/>
      <c r="P131" s="157">
        <f>O131*H131</f>
        <v>0</v>
      </c>
      <c r="Q131" s="157">
        <v>0</v>
      </c>
      <c r="R131" s="157">
        <f>Q131*H131</f>
        <v>0</v>
      </c>
      <c r="S131" s="157">
        <v>0.14499999999999999</v>
      </c>
      <c r="T131" s="158">
        <f>S131*H131</f>
        <v>2.1749999999999998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9" t="s">
        <v>116</v>
      </c>
      <c r="AT131" s="159" t="s">
        <v>112</v>
      </c>
      <c r="AU131" s="159" t="s">
        <v>117</v>
      </c>
      <c r="AY131" s="17" t="s">
        <v>110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7" t="s">
        <v>117</v>
      </c>
      <c r="BK131" s="160">
        <f>ROUND(I131*H131,2)</f>
        <v>0</v>
      </c>
      <c r="BL131" s="17" t="s">
        <v>116</v>
      </c>
      <c r="BM131" s="159" t="s">
        <v>131</v>
      </c>
    </row>
    <row r="132" spans="1:65" s="13" customFormat="1" ht="11.25">
      <c r="B132" s="161"/>
      <c r="D132" s="162" t="s">
        <v>119</v>
      </c>
      <c r="E132" s="163" t="s">
        <v>1</v>
      </c>
      <c r="F132" s="164" t="s">
        <v>132</v>
      </c>
      <c r="H132" s="163" t="s">
        <v>1</v>
      </c>
      <c r="I132" s="165"/>
      <c r="L132" s="161"/>
      <c r="M132" s="166"/>
      <c r="N132" s="167"/>
      <c r="O132" s="167"/>
      <c r="P132" s="167"/>
      <c r="Q132" s="167"/>
      <c r="R132" s="167"/>
      <c r="S132" s="167"/>
      <c r="T132" s="168"/>
      <c r="AT132" s="163" t="s">
        <v>119</v>
      </c>
      <c r="AU132" s="163" t="s">
        <v>117</v>
      </c>
      <c r="AV132" s="13" t="s">
        <v>80</v>
      </c>
      <c r="AW132" s="13" t="s">
        <v>30</v>
      </c>
      <c r="AX132" s="13" t="s">
        <v>73</v>
      </c>
      <c r="AY132" s="163" t="s">
        <v>110</v>
      </c>
    </row>
    <row r="133" spans="1:65" s="14" customFormat="1" ht="11.25">
      <c r="B133" s="169"/>
      <c r="D133" s="162" t="s">
        <v>119</v>
      </c>
      <c r="E133" s="170" t="s">
        <v>1</v>
      </c>
      <c r="F133" s="171" t="s">
        <v>133</v>
      </c>
      <c r="H133" s="172">
        <v>15</v>
      </c>
      <c r="I133" s="173"/>
      <c r="L133" s="169"/>
      <c r="M133" s="174"/>
      <c r="N133" s="175"/>
      <c r="O133" s="175"/>
      <c r="P133" s="175"/>
      <c r="Q133" s="175"/>
      <c r="R133" s="175"/>
      <c r="S133" s="175"/>
      <c r="T133" s="176"/>
      <c r="AT133" s="170" t="s">
        <v>119</v>
      </c>
      <c r="AU133" s="170" t="s">
        <v>117</v>
      </c>
      <c r="AV133" s="14" t="s">
        <v>117</v>
      </c>
      <c r="AW133" s="14" t="s">
        <v>30</v>
      </c>
      <c r="AX133" s="14" t="s">
        <v>80</v>
      </c>
      <c r="AY133" s="170" t="s">
        <v>110</v>
      </c>
    </row>
    <row r="134" spans="1:65" s="2" customFormat="1" ht="24.2" customHeight="1">
      <c r="A134" s="32"/>
      <c r="B134" s="146"/>
      <c r="C134" s="147" t="s">
        <v>116</v>
      </c>
      <c r="D134" s="147" t="s">
        <v>112</v>
      </c>
      <c r="E134" s="148" t="s">
        <v>134</v>
      </c>
      <c r="F134" s="149" t="s">
        <v>135</v>
      </c>
      <c r="G134" s="150" t="s">
        <v>115</v>
      </c>
      <c r="H134" s="151">
        <v>26</v>
      </c>
      <c r="I134" s="152"/>
      <c r="J134" s="153">
        <f>ROUND(I134*H134,2)</f>
        <v>0</v>
      </c>
      <c r="K134" s="154"/>
      <c r="L134" s="33"/>
      <c r="M134" s="155" t="s">
        <v>1</v>
      </c>
      <c r="N134" s="156" t="s">
        <v>39</v>
      </c>
      <c r="O134" s="61"/>
      <c r="P134" s="157">
        <f>O134*H134</f>
        <v>0</v>
      </c>
      <c r="Q134" s="157">
        <v>0</v>
      </c>
      <c r="R134" s="157">
        <f>Q134*H134</f>
        <v>0</v>
      </c>
      <c r="S134" s="157">
        <v>0.16</v>
      </c>
      <c r="T134" s="158">
        <f>S134*H134</f>
        <v>4.16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9" t="s">
        <v>116</v>
      </c>
      <c r="AT134" s="159" t="s">
        <v>112</v>
      </c>
      <c r="AU134" s="159" t="s">
        <v>117</v>
      </c>
      <c r="AY134" s="17" t="s">
        <v>110</v>
      </c>
      <c r="BE134" s="160">
        <f>IF(N134="základná",J134,0)</f>
        <v>0</v>
      </c>
      <c r="BF134" s="160">
        <f>IF(N134="znížená",J134,0)</f>
        <v>0</v>
      </c>
      <c r="BG134" s="160">
        <f>IF(N134="zákl. prenesená",J134,0)</f>
        <v>0</v>
      </c>
      <c r="BH134" s="160">
        <f>IF(N134="zníž. prenesená",J134,0)</f>
        <v>0</v>
      </c>
      <c r="BI134" s="160">
        <f>IF(N134="nulová",J134,0)</f>
        <v>0</v>
      </c>
      <c r="BJ134" s="17" t="s">
        <v>117</v>
      </c>
      <c r="BK134" s="160">
        <f>ROUND(I134*H134,2)</f>
        <v>0</v>
      </c>
      <c r="BL134" s="17" t="s">
        <v>116</v>
      </c>
      <c r="BM134" s="159" t="s">
        <v>136</v>
      </c>
    </row>
    <row r="135" spans="1:65" s="13" customFormat="1" ht="11.25">
      <c r="B135" s="161"/>
      <c r="D135" s="162" t="s">
        <v>119</v>
      </c>
      <c r="E135" s="163" t="s">
        <v>1</v>
      </c>
      <c r="F135" s="164" t="s">
        <v>137</v>
      </c>
      <c r="H135" s="163" t="s">
        <v>1</v>
      </c>
      <c r="I135" s="165"/>
      <c r="L135" s="161"/>
      <c r="M135" s="166"/>
      <c r="N135" s="167"/>
      <c r="O135" s="167"/>
      <c r="P135" s="167"/>
      <c r="Q135" s="167"/>
      <c r="R135" s="167"/>
      <c r="S135" s="167"/>
      <c r="T135" s="168"/>
      <c r="AT135" s="163" t="s">
        <v>119</v>
      </c>
      <c r="AU135" s="163" t="s">
        <v>117</v>
      </c>
      <c r="AV135" s="13" t="s">
        <v>80</v>
      </c>
      <c r="AW135" s="13" t="s">
        <v>30</v>
      </c>
      <c r="AX135" s="13" t="s">
        <v>73</v>
      </c>
      <c r="AY135" s="163" t="s">
        <v>110</v>
      </c>
    </row>
    <row r="136" spans="1:65" s="14" customFormat="1" ht="11.25">
      <c r="B136" s="169"/>
      <c r="D136" s="162" t="s">
        <v>119</v>
      </c>
      <c r="E136" s="170" t="s">
        <v>1</v>
      </c>
      <c r="F136" s="171" t="s">
        <v>121</v>
      </c>
      <c r="H136" s="172">
        <v>26</v>
      </c>
      <c r="I136" s="173"/>
      <c r="L136" s="169"/>
      <c r="M136" s="174"/>
      <c r="N136" s="175"/>
      <c r="O136" s="175"/>
      <c r="P136" s="175"/>
      <c r="Q136" s="175"/>
      <c r="R136" s="175"/>
      <c r="S136" s="175"/>
      <c r="T136" s="176"/>
      <c r="AT136" s="170" t="s">
        <v>119</v>
      </c>
      <c r="AU136" s="170" t="s">
        <v>117</v>
      </c>
      <c r="AV136" s="14" t="s">
        <v>117</v>
      </c>
      <c r="AW136" s="14" t="s">
        <v>30</v>
      </c>
      <c r="AX136" s="14" t="s">
        <v>80</v>
      </c>
      <c r="AY136" s="170" t="s">
        <v>110</v>
      </c>
    </row>
    <row r="137" spans="1:65" s="2" customFormat="1" ht="33" customHeight="1">
      <c r="A137" s="32"/>
      <c r="B137" s="146"/>
      <c r="C137" s="147" t="s">
        <v>138</v>
      </c>
      <c r="D137" s="147" t="s">
        <v>112</v>
      </c>
      <c r="E137" s="148" t="s">
        <v>139</v>
      </c>
      <c r="F137" s="149" t="s">
        <v>140</v>
      </c>
      <c r="G137" s="150" t="s">
        <v>115</v>
      </c>
      <c r="H137" s="151">
        <v>26</v>
      </c>
      <c r="I137" s="152"/>
      <c r="J137" s="153">
        <f>ROUND(I137*H137,2)</f>
        <v>0</v>
      </c>
      <c r="K137" s="154"/>
      <c r="L137" s="33"/>
      <c r="M137" s="155" t="s">
        <v>1</v>
      </c>
      <c r="N137" s="156" t="s">
        <v>39</v>
      </c>
      <c r="O137" s="61"/>
      <c r="P137" s="157">
        <f>O137*H137</f>
        <v>0</v>
      </c>
      <c r="Q137" s="157">
        <v>0</v>
      </c>
      <c r="R137" s="157">
        <f>Q137*H137</f>
        <v>0</v>
      </c>
      <c r="S137" s="157">
        <v>0.56000000000000005</v>
      </c>
      <c r="T137" s="158">
        <f>S137*H137</f>
        <v>14.560000000000002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9" t="s">
        <v>116</v>
      </c>
      <c r="AT137" s="159" t="s">
        <v>112</v>
      </c>
      <c r="AU137" s="159" t="s">
        <v>117</v>
      </c>
      <c r="AY137" s="17" t="s">
        <v>110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7" t="s">
        <v>117</v>
      </c>
      <c r="BK137" s="160">
        <f>ROUND(I137*H137,2)</f>
        <v>0</v>
      </c>
      <c r="BL137" s="17" t="s">
        <v>116</v>
      </c>
      <c r="BM137" s="159" t="s">
        <v>141</v>
      </c>
    </row>
    <row r="138" spans="1:65" s="13" customFormat="1" ht="11.25">
      <c r="B138" s="161"/>
      <c r="D138" s="162" t="s">
        <v>119</v>
      </c>
      <c r="E138" s="163" t="s">
        <v>1</v>
      </c>
      <c r="F138" s="164" t="s">
        <v>142</v>
      </c>
      <c r="H138" s="163" t="s">
        <v>1</v>
      </c>
      <c r="I138" s="165"/>
      <c r="L138" s="161"/>
      <c r="M138" s="166"/>
      <c r="N138" s="167"/>
      <c r="O138" s="167"/>
      <c r="P138" s="167"/>
      <c r="Q138" s="167"/>
      <c r="R138" s="167"/>
      <c r="S138" s="167"/>
      <c r="T138" s="168"/>
      <c r="AT138" s="163" t="s">
        <v>119</v>
      </c>
      <c r="AU138" s="163" t="s">
        <v>117</v>
      </c>
      <c r="AV138" s="13" t="s">
        <v>80</v>
      </c>
      <c r="AW138" s="13" t="s">
        <v>30</v>
      </c>
      <c r="AX138" s="13" t="s">
        <v>73</v>
      </c>
      <c r="AY138" s="163" t="s">
        <v>110</v>
      </c>
    </row>
    <row r="139" spans="1:65" s="14" customFormat="1" ht="11.25">
      <c r="B139" s="169"/>
      <c r="D139" s="162" t="s">
        <v>119</v>
      </c>
      <c r="E139" s="170" t="s">
        <v>1</v>
      </c>
      <c r="F139" s="171" t="s">
        <v>121</v>
      </c>
      <c r="H139" s="172">
        <v>26</v>
      </c>
      <c r="I139" s="173"/>
      <c r="L139" s="169"/>
      <c r="M139" s="174"/>
      <c r="N139" s="175"/>
      <c r="O139" s="175"/>
      <c r="P139" s="175"/>
      <c r="Q139" s="175"/>
      <c r="R139" s="175"/>
      <c r="S139" s="175"/>
      <c r="T139" s="176"/>
      <c r="AT139" s="170" t="s">
        <v>119</v>
      </c>
      <c r="AU139" s="170" t="s">
        <v>117</v>
      </c>
      <c r="AV139" s="14" t="s">
        <v>117</v>
      </c>
      <c r="AW139" s="14" t="s">
        <v>30</v>
      </c>
      <c r="AX139" s="14" t="s">
        <v>80</v>
      </c>
      <c r="AY139" s="170" t="s">
        <v>110</v>
      </c>
    </row>
    <row r="140" spans="1:65" s="2" customFormat="1" ht="33" customHeight="1">
      <c r="A140" s="32"/>
      <c r="B140" s="146"/>
      <c r="C140" s="147" t="s">
        <v>143</v>
      </c>
      <c r="D140" s="147" t="s">
        <v>112</v>
      </c>
      <c r="E140" s="148" t="s">
        <v>144</v>
      </c>
      <c r="F140" s="149" t="s">
        <v>145</v>
      </c>
      <c r="G140" s="150" t="s">
        <v>115</v>
      </c>
      <c r="H140" s="151">
        <v>4.5</v>
      </c>
      <c r="I140" s="152"/>
      <c r="J140" s="153">
        <f>ROUND(I140*H140,2)</f>
        <v>0</v>
      </c>
      <c r="K140" s="154"/>
      <c r="L140" s="33"/>
      <c r="M140" s="155" t="s">
        <v>1</v>
      </c>
      <c r="N140" s="156" t="s">
        <v>39</v>
      </c>
      <c r="O140" s="61"/>
      <c r="P140" s="157">
        <f>O140*H140</f>
        <v>0</v>
      </c>
      <c r="Q140" s="157">
        <v>0</v>
      </c>
      <c r="R140" s="157">
        <f>Q140*H140</f>
        <v>0</v>
      </c>
      <c r="S140" s="157">
        <v>0.22500000000000001</v>
      </c>
      <c r="T140" s="158">
        <f>S140*H140</f>
        <v>1.0125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9" t="s">
        <v>116</v>
      </c>
      <c r="AT140" s="159" t="s">
        <v>112</v>
      </c>
      <c r="AU140" s="159" t="s">
        <v>117</v>
      </c>
      <c r="AY140" s="17" t="s">
        <v>110</v>
      </c>
      <c r="BE140" s="160">
        <f>IF(N140="základná",J140,0)</f>
        <v>0</v>
      </c>
      <c r="BF140" s="160">
        <f>IF(N140="znížená",J140,0)</f>
        <v>0</v>
      </c>
      <c r="BG140" s="160">
        <f>IF(N140="zákl. prenesená",J140,0)</f>
        <v>0</v>
      </c>
      <c r="BH140" s="160">
        <f>IF(N140="zníž. prenesená",J140,0)</f>
        <v>0</v>
      </c>
      <c r="BI140" s="160">
        <f>IF(N140="nulová",J140,0)</f>
        <v>0</v>
      </c>
      <c r="BJ140" s="17" t="s">
        <v>117</v>
      </c>
      <c r="BK140" s="160">
        <f>ROUND(I140*H140,2)</f>
        <v>0</v>
      </c>
      <c r="BL140" s="17" t="s">
        <v>116</v>
      </c>
      <c r="BM140" s="159" t="s">
        <v>146</v>
      </c>
    </row>
    <row r="141" spans="1:65" s="13" customFormat="1" ht="11.25">
      <c r="B141" s="161"/>
      <c r="D141" s="162" t="s">
        <v>119</v>
      </c>
      <c r="E141" s="163" t="s">
        <v>1</v>
      </c>
      <c r="F141" s="164" t="s">
        <v>125</v>
      </c>
      <c r="H141" s="163" t="s">
        <v>1</v>
      </c>
      <c r="I141" s="165"/>
      <c r="L141" s="161"/>
      <c r="M141" s="166"/>
      <c r="N141" s="167"/>
      <c r="O141" s="167"/>
      <c r="P141" s="167"/>
      <c r="Q141" s="167"/>
      <c r="R141" s="167"/>
      <c r="S141" s="167"/>
      <c r="T141" s="168"/>
      <c r="AT141" s="163" t="s">
        <v>119</v>
      </c>
      <c r="AU141" s="163" t="s">
        <v>117</v>
      </c>
      <c r="AV141" s="13" t="s">
        <v>80</v>
      </c>
      <c r="AW141" s="13" t="s">
        <v>30</v>
      </c>
      <c r="AX141" s="13" t="s">
        <v>73</v>
      </c>
      <c r="AY141" s="163" t="s">
        <v>110</v>
      </c>
    </row>
    <row r="142" spans="1:65" s="14" customFormat="1" ht="11.25">
      <c r="B142" s="169"/>
      <c r="D142" s="162" t="s">
        <v>119</v>
      </c>
      <c r="E142" s="170" t="s">
        <v>1</v>
      </c>
      <c r="F142" s="171" t="s">
        <v>126</v>
      </c>
      <c r="H142" s="172">
        <v>4.5</v>
      </c>
      <c r="I142" s="173"/>
      <c r="L142" s="169"/>
      <c r="M142" s="174"/>
      <c r="N142" s="175"/>
      <c r="O142" s="175"/>
      <c r="P142" s="175"/>
      <c r="Q142" s="175"/>
      <c r="R142" s="175"/>
      <c r="S142" s="175"/>
      <c r="T142" s="176"/>
      <c r="AT142" s="170" t="s">
        <v>119</v>
      </c>
      <c r="AU142" s="170" t="s">
        <v>117</v>
      </c>
      <c r="AV142" s="14" t="s">
        <v>117</v>
      </c>
      <c r="AW142" s="14" t="s">
        <v>30</v>
      </c>
      <c r="AX142" s="14" t="s">
        <v>80</v>
      </c>
      <c r="AY142" s="170" t="s">
        <v>110</v>
      </c>
    </row>
    <row r="143" spans="1:65" s="2" customFormat="1" ht="24.2" customHeight="1">
      <c r="A143" s="32"/>
      <c r="B143" s="146"/>
      <c r="C143" s="147" t="s">
        <v>147</v>
      </c>
      <c r="D143" s="147" t="s">
        <v>112</v>
      </c>
      <c r="E143" s="148" t="s">
        <v>148</v>
      </c>
      <c r="F143" s="149" t="s">
        <v>149</v>
      </c>
      <c r="G143" s="150" t="s">
        <v>150</v>
      </c>
      <c r="H143" s="151">
        <v>33</v>
      </c>
      <c r="I143" s="152"/>
      <c r="J143" s="153">
        <f>ROUND(I143*H143,2)</f>
        <v>0</v>
      </c>
      <c r="K143" s="154"/>
      <c r="L143" s="33"/>
      <c r="M143" s="155" t="s">
        <v>1</v>
      </c>
      <c r="N143" s="156" t="s">
        <v>39</v>
      </c>
      <c r="O143" s="61"/>
      <c r="P143" s="157">
        <f>O143*H143</f>
        <v>0</v>
      </c>
      <c r="Q143" s="157">
        <v>0</v>
      </c>
      <c r="R143" s="157">
        <f>Q143*H143</f>
        <v>0</v>
      </c>
      <c r="S143" s="157">
        <v>0</v>
      </c>
      <c r="T143" s="158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59" t="s">
        <v>116</v>
      </c>
      <c r="AT143" s="159" t="s">
        <v>112</v>
      </c>
      <c r="AU143" s="159" t="s">
        <v>117</v>
      </c>
      <c r="AY143" s="17" t="s">
        <v>110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7" t="s">
        <v>117</v>
      </c>
      <c r="BK143" s="160">
        <f>ROUND(I143*H143,2)</f>
        <v>0</v>
      </c>
      <c r="BL143" s="17" t="s">
        <v>116</v>
      </c>
      <c r="BM143" s="159" t="s">
        <v>151</v>
      </c>
    </row>
    <row r="144" spans="1:65" s="13" customFormat="1" ht="11.25">
      <c r="B144" s="161"/>
      <c r="D144" s="162" t="s">
        <v>119</v>
      </c>
      <c r="E144" s="163" t="s">
        <v>1</v>
      </c>
      <c r="F144" s="164" t="s">
        <v>152</v>
      </c>
      <c r="H144" s="163" t="s">
        <v>1</v>
      </c>
      <c r="I144" s="165"/>
      <c r="L144" s="161"/>
      <c r="M144" s="166"/>
      <c r="N144" s="167"/>
      <c r="O144" s="167"/>
      <c r="P144" s="167"/>
      <c r="Q144" s="167"/>
      <c r="R144" s="167"/>
      <c r="S144" s="167"/>
      <c r="T144" s="168"/>
      <c r="AT144" s="163" t="s">
        <v>119</v>
      </c>
      <c r="AU144" s="163" t="s">
        <v>117</v>
      </c>
      <c r="AV144" s="13" t="s">
        <v>80</v>
      </c>
      <c r="AW144" s="13" t="s">
        <v>30</v>
      </c>
      <c r="AX144" s="13" t="s">
        <v>73</v>
      </c>
      <c r="AY144" s="163" t="s">
        <v>110</v>
      </c>
    </row>
    <row r="145" spans="1:65" s="14" customFormat="1" ht="11.25">
      <c r="B145" s="169"/>
      <c r="D145" s="162" t="s">
        <v>119</v>
      </c>
      <c r="E145" s="170" t="s">
        <v>1</v>
      </c>
      <c r="F145" s="171" t="s">
        <v>153</v>
      </c>
      <c r="H145" s="172">
        <v>33</v>
      </c>
      <c r="I145" s="173"/>
      <c r="L145" s="169"/>
      <c r="M145" s="174"/>
      <c r="N145" s="175"/>
      <c r="O145" s="175"/>
      <c r="P145" s="175"/>
      <c r="Q145" s="175"/>
      <c r="R145" s="175"/>
      <c r="S145" s="175"/>
      <c r="T145" s="176"/>
      <c r="AT145" s="170" t="s">
        <v>119</v>
      </c>
      <c r="AU145" s="170" t="s">
        <v>117</v>
      </c>
      <c r="AV145" s="14" t="s">
        <v>117</v>
      </c>
      <c r="AW145" s="14" t="s">
        <v>30</v>
      </c>
      <c r="AX145" s="14" t="s">
        <v>80</v>
      </c>
      <c r="AY145" s="170" t="s">
        <v>110</v>
      </c>
    </row>
    <row r="146" spans="1:65" s="2" customFormat="1" ht="24.2" customHeight="1">
      <c r="A146" s="32"/>
      <c r="B146" s="146"/>
      <c r="C146" s="147" t="s">
        <v>154</v>
      </c>
      <c r="D146" s="147" t="s">
        <v>112</v>
      </c>
      <c r="E146" s="148" t="s">
        <v>155</v>
      </c>
      <c r="F146" s="149" t="s">
        <v>156</v>
      </c>
      <c r="G146" s="150" t="s">
        <v>150</v>
      </c>
      <c r="H146" s="151">
        <v>33</v>
      </c>
      <c r="I146" s="152"/>
      <c r="J146" s="153">
        <f>ROUND(I146*H146,2)</f>
        <v>0</v>
      </c>
      <c r="K146" s="154"/>
      <c r="L146" s="33"/>
      <c r="M146" s="155" t="s">
        <v>1</v>
      </c>
      <c r="N146" s="156" t="s">
        <v>39</v>
      </c>
      <c r="O146" s="61"/>
      <c r="P146" s="157">
        <f>O146*H146</f>
        <v>0</v>
      </c>
      <c r="Q146" s="157">
        <v>0</v>
      </c>
      <c r="R146" s="157">
        <f>Q146*H146</f>
        <v>0</v>
      </c>
      <c r="S146" s="157">
        <v>0</v>
      </c>
      <c r="T146" s="158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9" t="s">
        <v>116</v>
      </c>
      <c r="AT146" s="159" t="s">
        <v>112</v>
      </c>
      <c r="AU146" s="159" t="s">
        <v>117</v>
      </c>
      <c r="AY146" s="17" t="s">
        <v>110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7" t="s">
        <v>117</v>
      </c>
      <c r="BK146" s="160">
        <f>ROUND(I146*H146,2)</f>
        <v>0</v>
      </c>
      <c r="BL146" s="17" t="s">
        <v>116</v>
      </c>
      <c r="BM146" s="159" t="s">
        <v>157</v>
      </c>
    </row>
    <row r="147" spans="1:65" s="2" customFormat="1" ht="24.2" customHeight="1">
      <c r="A147" s="32"/>
      <c r="B147" s="146"/>
      <c r="C147" s="147" t="s">
        <v>158</v>
      </c>
      <c r="D147" s="147" t="s">
        <v>112</v>
      </c>
      <c r="E147" s="148" t="s">
        <v>159</v>
      </c>
      <c r="F147" s="149" t="s">
        <v>160</v>
      </c>
      <c r="G147" s="150" t="s">
        <v>150</v>
      </c>
      <c r="H147" s="151">
        <v>1.75</v>
      </c>
      <c r="I147" s="152"/>
      <c r="J147" s="153">
        <f>ROUND(I147*H147,2)</f>
        <v>0</v>
      </c>
      <c r="K147" s="154"/>
      <c r="L147" s="33"/>
      <c r="M147" s="155" t="s">
        <v>1</v>
      </c>
      <c r="N147" s="156" t="s">
        <v>39</v>
      </c>
      <c r="O147" s="61"/>
      <c r="P147" s="157">
        <f>O147*H147</f>
        <v>0</v>
      </c>
      <c r="Q147" s="157">
        <v>0</v>
      </c>
      <c r="R147" s="157">
        <f>Q147*H147</f>
        <v>0</v>
      </c>
      <c r="S147" s="157">
        <v>0</v>
      </c>
      <c r="T147" s="158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9" t="s">
        <v>116</v>
      </c>
      <c r="AT147" s="159" t="s">
        <v>112</v>
      </c>
      <c r="AU147" s="159" t="s">
        <v>117</v>
      </c>
      <c r="AY147" s="17" t="s">
        <v>110</v>
      </c>
      <c r="BE147" s="160">
        <f>IF(N147="základná",J147,0)</f>
        <v>0</v>
      </c>
      <c r="BF147" s="160">
        <f>IF(N147="znížená",J147,0)</f>
        <v>0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7" t="s">
        <v>117</v>
      </c>
      <c r="BK147" s="160">
        <f>ROUND(I147*H147,2)</f>
        <v>0</v>
      </c>
      <c r="BL147" s="17" t="s">
        <v>116</v>
      </c>
      <c r="BM147" s="159" t="s">
        <v>161</v>
      </c>
    </row>
    <row r="148" spans="1:65" s="13" customFormat="1" ht="11.25">
      <c r="B148" s="161"/>
      <c r="D148" s="162" t="s">
        <v>119</v>
      </c>
      <c r="E148" s="163" t="s">
        <v>1</v>
      </c>
      <c r="F148" s="164" t="s">
        <v>162</v>
      </c>
      <c r="H148" s="163" t="s">
        <v>1</v>
      </c>
      <c r="I148" s="165"/>
      <c r="L148" s="161"/>
      <c r="M148" s="166"/>
      <c r="N148" s="167"/>
      <c r="O148" s="167"/>
      <c r="P148" s="167"/>
      <c r="Q148" s="167"/>
      <c r="R148" s="167"/>
      <c r="S148" s="167"/>
      <c r="T148" s="168"/>
      <c r="AT148" s="163" t="s">
        <v>119</v>
      </c>
      <c r="AU148" s="163" t="s">
        <v>117</v>
      </c>
      <c r="AV148" s="13" t="s">
        <v>80</v>
      </c>
      <c r="AW148" s="13" t="s">
        <v>30</v>
      </c>
      <c r="AX148" s="13" t="s">
        <v>73</v>
      </c>
      <c r="AY148" s="163" t="s">
        <v>110</v>
      </c>
    </row>
    <row r="149" spans="1:65" s="14" customFormat="1" ht="11.25">
      <c r="B149" s="169"/>
      <c r="D149" s="162" t="s">
        <v>119</v>
      </c>
      <c r="E149" s="170" t="s">
        <v>1</v>
      </c>
      <c r="F149" s="171" t="s">
        <v>163</v>
      </c>
      <c r="H149" s="172">
        <v>0.875</v>
      </c>
      <c r="I149" s="173"/>
      <c r="L149" s="169"/>
      <c r="M149" s="174"/>
      <c r="N149" s="175"/>
      <c r="O149" s="175"/>
      <c r="P149" s="175"/>
      <c r="Q149" s="175"/>
      <c r="R149" s="175"/>
      <c r="S149" s="175"/>
      <c r="T149" s="176"/>
      <c r="AT149" s="170" t="s">
        <v>119</v>
      </c>
      <c r="AU149" s="170" t="s">
        <v>117</v>
      </c>
      <c r="AV149" s="14" t="s">
        <v>117</v>
      </c>
      <c r="AW149" s="14" t="s">
        <v>30</v>
      </c>
      <c r="AX149" s="14" t="s">
        <v>73</v>
      </c>
      <c r="AY149" s="170" t="s">
        <v>110</v>
      </c>
    </row>
    <row r="150" spans="1:65" s="14" customFormat="1" ht="11.25">
      <c r="B150" s="169"/>
      <c r="D150" s="162" t="s">
        <v>119</v>
      </c>
      <c r="E150" s="170" t="s">
        <v>1</v>
      </c>
      <c r="F150" s="171" t="s">
        <v>163</v>
      </c>
      <c r="H150" s="172">
        <v>0.875</v>
      </c>
      <c r="I150" s="173"/>
      <c r="L150" s="169"/>
      <c r="M150" s="174"/>
      <c r="N150" s="175"/>
      <c r="O150" s="175"/>
      <c r="P150" s="175"/>
      <c r="Q150" s="175"/>
      <c r="R150" s="175"/>
      <c r="S150" s="175"/>
      <c r="T150" s="176"/>
      <c r="AT150" s="170" t="s">
        <v>119</v>
      </c>
      <c r="AU150" s="170" t="s">
        <v>117</v>
      </c>
      <c r="AV150" s="14" t="s">
        <v>117</v>
      </c>
      <c r="AW150" s="14" t="s">
        <v>30</v>
      </c>
      <c r="AX150" s="14" t="s">
        <v>73</v>
      </c>
      <c r="AY150" s="170" t="s">
        <v>110</v>
      </c>
    </row>
    <row r="151" spans="1:65" s="15" customFormat="1" ht="11.25">
      <c r="B151" s="177"/>
      <c r="D151" s="162" t="s">
        <v>119</v>
      </c>
      <c r="E151" s="178" t="s">
        <v>1</v>
      </c>
      <c r="F151" s="179" t="s">
        <v>164</v>
      </c>
      <c r="H151" s="180">
        <v>1.75</v>
      </c>
      <c r="I151" s="181"/>
      <c r="L151" s="177"/>
      <c r="M151" s="182"/>
      <c r="N151" s="183"/>
      <c r="O151" s="183"/>
      <c r="P151" s="183"/>
      <c r="Q151" s="183"/>
      <c r="R151" s="183"/>
      <c r="S151" s="183"/>
      <c r="T151" s="184"/>
      <c r="AT151" s="178" t="s">
        <v>119</v>
      </c>
      <c r="AU151" s="178" t="s">
        <v>117</v>
      </c>
      <c r="AV151" s="15" t="s">
        <v>116</v>
      </c>
      <c r="AW151" s="15" t="s">
        <v>30</v>
      </c>
      <c r="AX151" s="15" t="s">
        <v>80</v>
      </c>
      <c r="AY151" s="178" t="s">
        <v>110</v>
      </c>
    </row>
    <row r="152" spans="1:65" s="2" customFormat="1" ht="24.2" customHeight="1">
      <c r="A152" s="32"/>
      <c r="B152" s="146"/>
      <c r="C152" s="147" t="s">
        <v>165</v>
      </c>
      <c r="D152" s="147" t="s">
        <v>112</v>
      </c>
      <c r="E152" s="148" t="s">
        <v>166</v>
      </c>
      <c r="F152" s="149" t="s">
        <v>167</v>
      </c>
      <c r="G152" s="150" t="s">
        <v>150</v>
      </c>
      <c r="H152" s="151">
        <v>1.75</v>
      </c>
      <c r="I152" s="152"/>
      <c r="J152" s="153">
        <f>ROUND(I152*H152,2)</f>
        <v>0</v>
      </c>
      <c r="K152" s="154"/>
      <c r="L152" s="33"/>
      <c r="M152" s="155" t="s">
        <v>1</v>
      </c>
      <c r="N152" s="156" t="s">
        <v>39</v>
      </c>
      <c r="O152" s="61"/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9" t="s">
        <v>116</v>
      </c>
      <c r="AT152" s="159" t="s">
        <v>112</v>
      </c>
      <c r="AU152" s="159" t="s">
        <v>117</v>
      </c>
      <c r="AY152" s="17" t="s">
        <v>110</v>
      </c>
      <c r="BE152" s="160">
        <f>IF(N152="základná",J152,0)</f>
        <v>0</v>
      </c>
      <c r="BF152" s="160">
        <f>IF(N152="znížená",J152,0)</f>
        <v>0</v>
      </c>
      <c r="BG152" s="160">
        <f>IF(N152="zákl. prenesená",J152,0)</f>
        <v>0</v>
      </c>
      <c r="BH152" s="160">
        <f>IF(N152="zníž. prenesená",J152,0)</f>
        <v>0</v>
      </c>
      <c r="BI152" s="160">
        <f>IF(N152="nulová",J152,0)</f>
        <v>0</v>
      </c>
      <c r="BJ152" s="17" t="s">
        <v>117</v>
      </c>
      <c r="BK152" s="160">
        <f>ROUND(I152*H152,2)</f>
        <v>0</v>
      </c>
      <c r="BL152" s="17" t="s">
        <v>116</v>
      </c>
      <c r="BM152" s="159" t="s">
        <v>168</v>
      </c>
    </row>
    <row r="153" spans="1:65" s="2" customFormat="1" ht="33" customHeight="1">
      <c r="A153" s="32"/>
      <c r="B153" s="146"/>
      <c r="C153" s="147" t="s">
        <v>169</v>
      </c>
      <c r="D153" s="147" t="s">
        <v>112</v>
      </c>
      <c r="E153" s="148" t="s">
        <v>170</v>
      </c>
      <c r="F153" s="149" t="s">
        <v>171</v>
      </c>
      <c r="G153" s="150" t="s">
        <v>150</v>
      </c>
      <c r="H153" s="151">
        <v>33</v>
      </c>
      <c r="I153" s="152"/>
      <c r="J153" s="153">
        <f>ROUND(I153*H153,2)</f>
        <v>0</v>
      </c>
      <c r="K153" s="154"/>
      <c r="L153" s="33"/>
      <c r="M153" s="155" t="s">
        <v>1</v>
      </c>
      <c r="N153" s="156" t="s">
        <v>39</v>
      </c>
      <c r="O153" s="61"/>
      <c r="P153" s="157">
        <f>O153*H153</f>
        <v>0</v>
      </c>
      <c r="Q153" s="157">
        <v>0</v>
      </c>
      <c r="R153" s="157">
        <f>Q153*H153</f>
        <v>0</v>
      </c>
      <c r="S153" s="157">
        <v>0</v>
      </c>
      <c r="T153" s="158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9" t="s">
        <v>116</v>
      </c>
      <c r="AT153" s="159" t="s">
        <v>112</v>
      </c>
      <c r="AU153" s="159" t="s">
        <v>117</v>
      </c>
      <c r="AY153" s="17" t="s">
        <v>110</v>
      </c>
      <c r="BE153" s="160">
        <f>IF(N153="základná",J153,0)</f>
        <v>0</v>
      </c>
      <c r="BF153" s="160">
        <f>IF(N153="znížená",J153,0)</f>
        <v>0</v>
      </c>
      <c r="BG153" s="160">
        <f>IF(N153="zákl. prenesená",J153,0)</f>
        <v>0</v>
      </c>
      <c r="BH153" s="160">
        <f>IF(N153="zníž. prenesená",J153,0)</f>
        <v>0</v>
      </c>
      <c r="BI153" s="160">
        <f>IF(N153="nulová",J153,0)</f>
        <v>0</v>
      </c>
      <c r="BJ153" s="17" t="s">
        <v>117</v>
      </c>
      <c r="BK153" s="160">
        <f>ROUND(I153*H153,2)</f>
        <v>0</v>
      </c>
      <c r="BL153" s="17" t="s">
        <v>116</v>
      </c>
      <c r="BM153" s="159" t="s">
        <v>172</v>
      </c>
    </row>
    <row r="154" spans="1:65" s="13" customFormat="1" ht="11.25">
      <c r="B154" s="161"/>
      <c r="D154" s="162" t="s">
        <v>119</v>
      </c>
      <c r="E154" s="163" t="s">
        <v>1</v>
      </c>
      <c r="F154" s="164" t="s">
        <v>173</v>
      </c>
      <c r="H154" s="163" t="s">
        <v>1</v>
      </c>
      <c r="I154" s="165"/>
      <c r="L154" s="161"/>
      <c r="M154" s="166"/>
      <c r="N154" s="167"/>
      <c r="O154" s="167"/>
      <c r="P154" s="167"/>
      <c r="Q154" s="167"/>
      <c r="R154" s="167"/>
      <c r="S154" s="167"/>
      <c r="T154" s="168"/>
      <c r="AT154" s="163" t="s">
        <v>119</v>
      </c>
      <c r="AU154" s="163" t="s">
        <v>117</v>
      </c>
      <c r="AV154" s="13" t="s">
        <v>80</v>
      </c>
      <c r="AW154" s="13" t="s">
        <v>30</v>
      </c>
      <c r="AX154" s="13" t="s">
        <v>73</v>
      </c>
      <c r="AY154" s="163" t="s">
        <v>110</v>
      </c>
    </row>
    <row r="155" spans="1:65" s="14" customFormat="1" ht="11.25">
      <c r="B155" s="169"/>
      <c r="D155" s="162" t="s">
        <v>119</v>
      </c>
      <c r="E155" s="170" t="s">
        <v>1</v>
      </c>
      <c r="F155" s="171" t="s">
        <v>174</v>
      </c>
      <c r="H155" s="172">
        <v>33</v>
      </c>
      <c r="I155" s="173"/>
      <c r="L155" s="169"/>
      <c r="M155" s="174"/>
      <c r="N155" s="175"/>
      <c r="O155" s="175"/>
      <c r="P155" s="175"/>
      <c r="Q155" s="175"/>
      <c r="R155" s="175"/>
      <c r="S155" s="175"/>
      <c r="T155" s="176"/>
      <c r="AT155" s="170" t="s">
        <v>119</v>
      </c>
      <c r="AU155" s="170" t="s">
        <v>117</v>
      </c>
      <c r="AV155" s="14" t="s">
        <v>117</v>
      </c>
      <c r="AW155" s="14" t="s">
        <v>30</v>
      </c>
      <c r="AX155" s="14" t="s">
        <v>80</v>
      </c>
      <c r="AY155" s="170" t="s">
        <v>110</v>
      </c>
    </row>
    <row r="156" spans="1:65" s="2" customFormat="1" ht="37.9" customHeight="1">
      <c r="A156" s="32"/>
      <c r="B156" s="146"/>
      <c r="C156" s="147" t="s">
        <v>175</v>
      </c>
      <c r="D156" s="147" t="s">
        <v>112</v>
      </c>
      <c r="E156" s="148" t="s">
        <v>176</v>
      </c>
      <c r="F156" s="149" t="s">
        <v>177</v>
      </c>
      <c r="G156" s="150" t="s">
        <v>150</v>
      </c>
      <c r="H156" s="151">
        <v>66</v>
      </c>
      <c r="I156" s="152"/>
      <c r="J156" s="153">
        <f>ROUND(I156*H156,2)</f>
        <v>0</v>
      </c>
      <c r="K156" s="154"/>
      <c r="L156" s="33"/>
      <c r="M156" s="155" t="s">
        <v>1</v>
      </c>
      <c r="N156" s="156" t="s">
        <v>39</v>
      </c>
      <c r="O156" s="61"/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9" t="s">
        <v>116</v>
      </c>
      <c r="AT156" s="159" t="s">
        <v>112</v>
      </c>
      <c r="AU156" s="159" t="s">
        <v>117</v>
      </c>
      <c r="AY156" s="17" t="s">
        <v>110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7" t="s">
        <v>117</v>
      </c>
      <c r="BK156" s="160">
        <f>ROUND(I156*H156,2)</f>
        <v>0</v>
      </c>
      <c r="BL156" s="17" t="s">
        <v>116</v>
      </c>
      <c r="BM156" s="159" t="s">
        <v>178</v>
      </c>
    </row>
    <row r="157" spans="1:65" s="13" customFormat="1" ht="11.25">
      <c r="B157" s="161"/>
      <c r="D157" s="162" t="s">
        <v>119</v>
      </c>
      <c r="E157" s="163" t="s">
        <v>1</v>
      </c>
      <c r="F157" s="164" t="s">
        <v>179</v>
      </c>
      <c r="H157" s="163" t="s">
        <v>1</v>
      </c>
      <c r="I157" s="165"/>
      <c r="L157" s="161"/>
      <c r="M157" s="166"/>
      <c r="N157" s="167"/>
      <c r="O157" s="167"/>
      <c r="P157" s="167"/>
      <c r="Q157" s="167"/>
      <c r="R157" s="167"/>
      <c r="S157" s="167"/>
      <c r="T157" s="168"/>
      <c r="AT157" s="163" t="s">
        <v>119</v>
      </c>
      <c r="AU157" s="163" t="s">
        <v>117</v>
      </c>
      <c r="AV157" s="13" t="s">
        <v>80</v>
      </c>
      <c r="AW157" s="13" t="s">
        <v>30</v>
      </c>
      <c r="AX157" s="13" t="s">
        <v>73</v>
      </c>
      <c r="AY157" s="163" t="s">
        <v>110</v>
      </c>
    </row>
    <row r="158" spans="1:65" s="14" customFormat="1" ht="11.25">
      <c r="B158" s="169"/>
      <c r="D158" s="162" t="s">
        <v>119</v>
      </c>
      <c r="E158" s="170" t="s">
        <v>1</v>
      </c>
      <c r="F158" s="171" t="s">
        <v>180</v>
      </c>
      <c r="H158" s="172">
        <v>66</v>
      </c>
      <c r="I158" s="173"/>
      <c r="L158" s="169"/>
      <c r="M158" s="174"/>
      <c r="N158" s="175"/>
      <c r="O158" s="175"/>
      <c r="P158" s="175"/>
      <c r="Q158" s="175"/>
      <c r="R158" s="175"/>
      <c r="S158" s="175"/>
      <c r="T158" s="176"/>
      <c r="AT158" s="170" t="s">
        <v>119</v>
      </c>
      <c r="AU158" s="170" t="s">
        <v>117</v>
      </c>
      <c r="AV158" s="14" t="s">
        <v>117</v>
      </c>
      <c r="AW158" s="14" t="s">
        <v>30</v>
      </c>
      <c r="AX158" s="14" t="s">
        <v>80</v>
      </c>
      <c r="AY158" s="170" t="s">
        <v>110</v>
      </c>
    </row>
    <row r="159" spans="1:65" s="2" customFormat="1" ht="24.2" customHeight="1">
      <c r="A159" s="32"/>
      <c r="B159" s="146"/>
      <c r="C159" s="147" t="s">
        <v>181</v>
      </c>
      <c r="D159" s="147" t="s">
        <v>112</v>
      </c>
      <c r="E159" s="148" t="s">
        <v>182</v>
      </c>
      <c r="F159" s="149" t="s">
        <v>183</v>
      </c>
      <c r="G159" s="150" t="s">
        <v>150</v>
      </c>
      <c r="H159" s="151">
        <v>33</v>
      </c>
      <c r="I159" s="152"/>
      <c r="J159" s="153">
        <f>ROUND(I159*H159,2)</f>
        <v>0</v>
      </c>
      <c r="K159" s="154"/>
      <c r="L159" s="33"/>
      <c r="M159" s="155" t="s">
        <v>1</v>
      </c>
      <c r="N159" s="156" t="s">
        <v>39</v>
      </c>
      <c r="O159" s="61"/>
      <c r="P159" s="157">
        <f>O159*H159</f>
        <v>0</v>
      </c>
      <c r="Q159" s="157">
        <v>0</v>
      </c>
      <c r="R159" s="157">
        <f>Q159*H159</f>
        <v>0</v>
      </c>
      <c r="S159" s="157">
        <v>0</v>
      </c>
      <c r="T159" s="158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9" t="s">
        <v>116</v>
      </c>
      <c r="AT159" s="159" t="s">
        <v>112</v>
      </c>
      <c r="AU159" s="159" t="s">
        <v>117</v>
      </c>
      <c r="AY159" s="17" t="s">
        <v>110</v>
      </c>
      <c r="BE159" s="160">
        <f>IF(N159="základná",J159,0)</f>
        <v>0</v>
      </c>
      <c r="BF159" s="160">
        <f>IF(N159="znížená",J159,0)</f>
        <v>0</v>
      </c>
      <c r="BG159" s="160">
        <f>IF(N159="zákl. prenesená",J159,0)</f>
        <v>0</v>
      </c>
      <c r="BH159" s="160">
        <f>IF(N159="zníž. prenesená",J159,0)</f>
        <v>0</v>
      </c>
      <c r="BI159" s="160">
        <f>IF(N159="nulová",J159,0)</f>
        <v>0</v>
      </c>
      <c r="BJ159" s="17" t="s">
        <v>117</v>
      </c>
      <c r="BK159" s="160">
        <f>ROUND(I159*H159,2)</f>
        <v>0</v>
      </c>
      <c r="BL159" s="17" t="s">
        <v>116</v>
      </c>
      <c r="BM159" s="159" t="s">
        <v>184</v>
      </c>
    </row>
    <row r="160" spans="1:65" s="2" customFormat="1" ht="16.5" customHeight="1">
      <c r="A160" s="32"/>
      <c r="B160" s="146"/>
      <c r="C160" s="147" t="s">
        <v>185</v>
      </c>
      <c r="D160" s="147" t="s">
        <v>112</v>
      </c>
      <c r="E160" s="148" t="s">
        <v>186</v>
      </c>
      <c r="F160" s="149" t="s">
        <v>187</v>
      </c>
      <c r="G160" s="150" t="s">
        <v>150</v>
      </c>
      <c r="H160" s="151">
        <v>33</v>
      </c>
      <c r="I160" s="152"/>
      <c r="J160" s="153">
        <f>ROUND(I160*H160,2)</f>
        <v>0</v>
      </c>
      <c r="K160" s="154"/>
      <c r="L160" s="33"/>
      <c r="M160" s="155" t="s">
        <v>1</v>
      </c>
      <c r="N160" s="156" t="s">
        <v>39</v>
      </c>
      <c r="O160" s="61"/>
      <c r="P160" s="157">
        <f>O160*H160</f>
        <v>0</v>
      </c>
      <c r="Q160" s="157">
        <v>0</v>
      </c>
      <c r="R160" s="157">
        <f>Q160*H160</f>
        <v>0</v>
      </c>
      <c r="S160" s="157">
        <v>0</v>
      </c>
      <c r="T160" s="158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9" t="s">
        <v>116</v>
      </c>
      <c r="AT160" s="159" t="s">
        <v>112</v>
      </c>
      <c r="AU160" s="159" t="s">
        <v>117</v>
      </c>
      <c r="AY160" s="17" t="s">
        <v>110</v>
      </c>
      <c r="BE160" s="160">
        <f>IF(N160="základná",J160,0)</f>
        <v>0</v>
      </c>
      <c r="BF160" s="160">
        <f>IF(N160="znížená",J160,0)</f>
        <v>0</v>
      </c>
      <c r="BG160" s="160">
        <f>IF(N160="zákl. prenesená",J160,0)</f>
        <v>0</v>
      </c>
      <c r="BH160" s="160">
        <f>IF(N160="zníž. prenesená",J160,0)</f>
        <v>0</v>
      </c>
      <c r="BI160" s="160">
        <f>IF(N160="nulová",J160,0)</f>
        <v>0</v>
      </c>
      <c r="BJ160" s="17" t="s">
        <v>117</v>
      </c>
      <c r="BK160" s="160">
        <f>ROUND(I160*H160,2)</f>
        <v>0</v>
      </c>
      <c r="BL160" s="17" t="s">
        <v>116</v>
      </c>
      <c r="BM160" s="159" t="s">
        <v>188</v>
      </c>
    </row>
    <row r="161" spans="1:65" s="2" customFormat="1" ht="24.2" customHeight="1">
      <c r="A161" s="32"/>
      <c r="B161" s="146"/>
      <c r="C161" s="147" t="s">
        <v>133</v>
      </c>
      <c r="D161" s="147" t="s">
        <v>112</v>
      </c>
      <c r="E161" s="148" t="s">
        <v>189</v>
      </c>
      <c r="F161" s="149" t="s">
        <v>190</v>
      </c>
      <c r="G161" s="150" t="s">
        <v>150</v>
      </c>
      <c r="H161" s="151">
        <v>1.75</v>
      </c>
      <c r="I161" s="152"/>
      <c r="J161" s="153">
        <f>ROUND(I161*H161,2)</f>
        <v>0</v>
      </c>
      <c r="K161" s="154"/>
      <c r="L161" s="33"/>
      <c r="M161" s="155" t="s">
        <v>1</v>
      </c>
      <c r="N161" s="156" t="s">
        <v>39</v>
      </c>
      <c r="O161" s="61"/>
      <c r="P161" s="157">
        <f>O161*H161</f>
        <v>0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9" t="s">
        <v>116</v>
      </c>
      <c r="AT161" s="159" t="s">
        <v>112</v>
      </c>
      <c r="AU161" s="159" t="s">
        <v>117</v>
      </c>
      <c r="AY161" s="17" t="s">
        <v>110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7" t="s">
        <v>117</v>
      </c>
      <c r="BK161" s="160">
        <f>ROUND(I161*H161,2)</f>
        <v>0</v>
      </c>
      <c r="BL161" s="17" t="s">
        <v>116</v>
      </c>
      <c r="BM161" s="159" t="s">
        <v>191</v>
      </c>
    </row>
    <row r="162" spans="1:65" s="13" customFormat="1" ht="11.25">
      <c r="B162" s="161"/>
      <c r="D162" s="162" t="s">
        <v>119</v>
      </c>
      <c r="E162" s="163" t="s">
        <v>1</v>
      </c>
      <c r="F162" s="164" t="s">
        <v>192</v>
      </c>
      <c r="H162" s="163" t="s">
        <v>1</v>
      </c>
      <c r="I162" s="165"/>
      <c r="L162" s="161"/>
      <c r="M162" s="166"/>
      <c r="N162" s="167"/>
      <c r="O162" s="167"/>
      <c r="P162" s="167"/>
      <c r="Q162" s="167"/>
      <c r="R162" s="167"/>
      <c r="S162" s="167"/>
      <c r="T162" s="168"/>
      <c r="AT162" s="163" t="s">
        <v>119</v>
      </c>
      <c r="AU162" s="163" t="s">
        <v>117</v>
      </c>
      <c r="AV162" s="13" t="s">
        <v>80</v>
      </c>
      <c r="AW162" s="13" t="s">
        <v>30</v>
      </c>
      <c r="AX162" s="13" t="s">
        <v>73</v>
      </c>
      <c r="AY162" s="163" t="s">
        <v>110</v>
      </c>
    </row>
    <row r="163" spans="1:65" s="14" customFormat="1" ht="11.25">
      <c r="B163" s="169"/>
      <c r="D163" s="162" t="s">
        <v>119</v>
      </c>
      <c r="E163" s="170" t="s">
        <v>1</v>
      </c>
      <c r="F163" s="171" t="s">
        <v>193</v>
      </c>
      <c r="H163" s="172">
        <v>1.75</v>
      </c>
      <c r="I163" s="173"/>
      <c r="L163" s="169"/>
      <c r="M163" s="174"/>
      <c r="N163" s="175"/>
      <c r="O163" s="175"/>
      <c r="P163" s="175"/>
      <c r="Q163" s="175"/>
      <c r="R163" s="175"/>
      <c r="S163" s="175"/>
      <c r="T163" s="176"/>
      <c r="AT163" s="170" t="s">
        <v>119</v>
      </c>
      <c r="AU163" s="170" t="s">
        <v>117</v>
      </c>
      <c r="AV163" s="14" t="s">
        <v>117</v>
      </c>
      <c r="AW163" s="14" t="s">
        <v>30</v>
      </c>
      <c r="AX163" s="14" t="s">
        <v>80</v>
      </c>
      <c r="AY163" s="170" t="s">
        <v>110</v>
      </c>
    </row>
    <row r="164" spans="1:65" s="2" customFormat="1" ht="24.2" customHeight="1">
      <c r="A164" s="32"/>
      <c r="B164" s="146"/>
      <c r="C164" s="147" t="s">
        <v>194</v>
      </c>
      <c r="D164" s="147" t="s">
        <v>112</v>
      </c>
      <c r="E164" s="148" t="s">
        <v>195</v>
      </c>
      <c r="F164" s="149" t="s">
        <v>196</v>
      </c>
      <c r="G164" s="150" t="s">
        <v>197</v>
      </c>
      <c r="H164" s="151">
        <v>56.1</v>
      </c>
      <c r="I164" s="152"/>
      <c r="J164" s="153">
        <f>ROUND(I164*H164,2)</f>
        <v>0</v>
      </c>
      <c r="K164" s="154"/>
      <c r="L164" s="33"/>
      <c r="M164" s="155" t="s">
        <v>1</v>
      </c>
      <c r="N164" s="156" t="s">
        <v>39</v>
      </c>
      <c r="O164" s="61"/>
      <c r="P164" s="157">
        <f>O164*H164</f>
        <v>0</v>
      </c>
      <c r="Q164" s="157">
        <v>0</v>
      </c>
      <c r="R164" s="157">
        <f>Q164*H164</f>
        <v>0</v>
      </c>
      <c r="S164" s="157">
        <v>0</v>
      </c>
      <c r="T164" s="158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9" t="s">
        <v>116</v>
      </c>
      <c r="AT164" s="159" t="s">
        <v>112</v>
      </c>
      <c r="AU164" s="159" t="s">
        <v>117</v>
      </c>
      <c r="AY164" s="17" t="s">
        <v>110</v>
      </c>
      <c r="BE164" s="160">
        <f>IF(N164="základná",J164,0)</f>
        <v>0</v>
      </c>
      <c r="BF164" s="160">
        <f>IF(N164="znížená",J164,0)</f>
        <v>0</v>
      </c>
      <c r="BG164" s="160">
        <f>IF(N164="zákl. prenesená",J164,0)</f>
        <v>0</v>
      </c>
      <c r="BH164" s="160">
        <f>IF(N164="zníž. prenesená",J164,0)</f>
        <v>0</v>
      </c>
      <c r="BI164" s="160">
        <f>IF(N164="nulová",J164,0)</f>
        <v>0</v>
      </c>
      <c r="BJ164" s="17" t="s">
        <v>117</v>
      </c>
      <c r="BK164" s="160">
        <f>ROUND(I164*H164,2)</f>
        <v>0</v>
      </c>
      <c r="BL164" s="17" t="s">
        <v>116</v>
      </c>
      <c r="BM164" s="159" t="s">
        <v>198</v>
      </c>
    </row>
    <row r="165" spans="1:65" s="14" customFormat="1" ht="11.25">
      <c r="B165" s="169"/>
      <c r="D165" s="162" t="s">
        <v>119</v>
      </c>
      <c r="E165" s="170" t="s">
        <v>1</v>
      </c>
      <c r="F165" s="171" t="s">
        <v>199</v>
      </c>
      <c r="H165" s="172">
        <v>56.1</v>
      </c>
      <c r="I165" s="173"/>
      <c r="L165" s="169"/>
      <c r="M165" s="174"/>
      <c r="N165" s="175"/>
      <c r="O165" s="175"/>
      <c r="P165" s="175"/>
      <c r="Q165" s="175"/>
      <c r="R165" s="175"/>
      <c r="S165" s="175"/>
      <c r="T165" s="176"/>
      <c r="AT165" s="170" t="s">
        <v>119</v>
      </c>
      <c r="AU165" s="170" t="s">
        <v>117</v>
      </c>
      <c r="AV165" s="14" t="s">
        <v>117</v>
      </c>
      <c r="AW165" s="14" t="s">
        <v>30</v>
      </c>
      <c r="AX165" s="14" t="s">
        <v>80</v>
      </c>
      <c r="AY165" s="170" t="s">
        <v>110</v>
      </c>
    </row>
    <row r="166" spans="1:65" s="2" customFormat="1" ht="21.75" customHeight="1">
      <c r="A166" s="32"/>
      <c r="B166" s="146"/>
      <c r="C166" s="147" t="s">
        <v>200</v>
      </c>
      <c r="D166" s="147" t="s">
        <v>112</v>
      </c>
      <c r="E166" s="148" t="s">
        <v>201</v>
      </c>
      <c r="F166" s="149" t="s">
        <v>202</v>
      </c>
      <c r="G166" s="150" t="s">
        <v>115</v>
      </c>
      <c r="H166" s="151">
        <v>92</v>
      </c>
      <c r="I166" s="152"/>
      <c r="J166" s="153">
        <f>ROUND(I166*H166,2)</f>
        <v>0</v>
      </c>
      <c r="K166" s="154"/>
      <c r="L166" s="33"/>
      <c r="M166" s="155" t="s">
        <v>1</v>
      </c>
      <c r="N166" s="156" t="s">
        <v>39</v>
      </c>
      <c r="O166" s="61"/>
      <c r="P166" s="157">
        <f>O166*H166</f>
        <v>0</v>
      </c>
      <c r="Q166" s="157">
        <v>0</v>
      </c>
      <c r="R166" s="157">
        <f>Q166*H166</f>
        <v>0</v>
      </c>
      <c r="S166" s="157">
        <v>0</v>
      </c>
      <c r="T166" s="158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9" t="s">
        <v>116</v>
      </c>
      <c r="AT166" s="159" t="s">
        <v>112</v>
      </c>
      <c r="AU166" s="159" t="s">
        <v>117</v>
      </c>
      <c r="AY166" s="17" t="s">
        <v>110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7" t="s">
        <v>117</v>
      </c>
      <c r="BK166" s="160">
        <f>ROUND(I166*H166,2)</f>
        <v>0</v>
      </c>
      <c r="BL166" s="17" t="s">
        <v>116</v>
      </c>
      <c r="BM166" s="159" t="s">
        <v>203</v>
      </c>
    </row>
    <row r="167" spans="1:65" s="13" customFormat="1" ht="11.25">
      <c r="B167" s="161"/>
      <c r="D167" s="162" t="s">
        <v>119</v>
      </c>
      <c r="E167" s="163" t="s">
        <v>1</v>
      </c>
      <c r="F167" s="164" t="s">
        <v>204</v>
      </c>
      <c r="H167" s="163" t="s">
        <v>1</v>
      </c>
      <c r="I167" s="165"/>
      <c r="L167" s="161"/>
      <c r="M167" s="166"/>
      <c r="N167" s="167"/>
      <c r="O167" s="167"/>
      <c r="P167" s="167"/>
      <c r="Q167" s="167"/>
      <c r="R167" s="167"/>
      <c r="S167" s="167"/>
      <c r="T167" s="168"/>
      <c r="AT167" s="163" t="s">
        <v>119</v>
      </c>
      <c r="AU167" s="163" t="s">
        <v>117</v>
      </c>
      <c r="AV167" s="13" t="s">
        <v>80</v>
      </c>
      <c r="AW167" s="13" t="s">
        <v>30</v>
      </c>
      <c r="AX167" s="13" t="s">
        <v>73</v>
      </c>
      <c r="AY167" s="163" t="s">
        <v>110</v>
      </c>
    </row>
    <row r="168" spans="1:65" s="13" customFormat="1" ht="11.25">
      <c r="B168" s="161"/>
      <c r="D168" s="162" t="s">
        <v>119</v>
      </c>
      <c r="E168" s="163" t="s">
        <v>1</v>
      </c>
      <c r="F168" s="164" t="s">
        <v>205</v>
      </c>
      <c r="H168" s="163" t="s">
        <v>1</v>
      </c>
      <c r="I168" s="165"/>
      <c r="L168" s="161"/>
      <c r="M168" s="166"/>
      <c r="N168" s="167"/>
      <c r="O168" s="167"/>
      <c r="P168" s="167"/>
      <c r="Q168" s="167"/>
      <c r="R168" s="167"/>
      <c r="S168" s="167"/>
      <c r="T168" s="168"/>
      <c r="AT168" s="163" t="s">
        <v>119</v>
      </c>
      <c r="AU168" s="163" t="s">
        <v>117</v>
      </c>
      <c r="AV168" s="13" t="s">
        <v>80</v>
      </c>
      <c r="AW168" s="13" t="s">
        <v>30</v>
      </c>
      <c r="AX168" s="13" t="s">
        <v>73</v>
      </c>
      <c r="AY168" s="163" t="s">
        <v>110</v>
      </c>
    </row>
    <row r="169" spans="1:65" s="14" customFormat="1" ht="11.25">
      <c r="B169" s="169"/>
      <c r="D169" s="162" t="s">
        <v>119</v>
      </c>
      <c r="E169" s="170" t="s">
        <v>1</v>
      </c>
      <c r="F169" s="171" t="s">
        <v>206</v>
      </c>
      <c r="H169" s="172">
        <v>92</v>
      </c>
      <c r="I169" s="173"/>
      <c r="L169" s="169"/>
      <c r="M169" s="174"/>
      <c r="N169" s="175"/>
      <c r="O169" s="175"/>
      <c r="P169" s="175"/>
      <c r="Q169" s="175"/>
      <c r="R169" s="175"/>
      <c r="S169" s="175"/>
      <c r="T169" s="176"/>
      <c r="AT169" s="170" t="s">
        <v>119</v>
      </c>
      <c r="AU169" s="170" t="s">
        <v>117</v>
      </c>
      <c r="AV169" s="14" t="s">
        <v>117</v>
      </c>
      <c r="AW169" s="14" t="s">
        <v>30</v>
      </c>
      <c r="AX169" s="14" t="s">
        <v>80</v>
      </c>
      <c r="AY169" s="170" t="s">
        <v>110</v>
      </c>
    </row>
    <row r="170" spans="1:65" s="2" customFormat="1" ht="21.75" customHeight="1">
      <c r="A170" s="32"/>
      <c r="B170" s="146"/>
      <c r="C170" s="147" t="s">
        <v>207</v>
      </c>
      <c r="D170" s="147" t="s">
        <v>112</v>
      </c>
      <c r="E170" s="148" t="s">
        <v>208</v>
      </c>
      <c r="F170" s="149" t="s">
        <v>209</v>
      </c>
      <c r="G170" s="150" t="s">
        <v>210</v>
      </c>
      <c r="H170" s="151">
        <v>2</v>
      </c>
      <c r="I170" s="152"/>
      <c r="J170" s="153">
        <f>ROUND(I170*H170,2)</f>
        <v>0</v>
      </c>
      <c r="K170" s="154"/>
      <c r="L170" s="33"/>
      <c r="M170" s="155" t="s">
        <v>1</v>
      </c>
      <c r="N170" s="156" t="s">
        <v>39</v>
      </c>
      <c r="O170" s="61"/>
      <c r="P170" s="157">
        <f>O170*H170</f>
        <v>0</v>
      </c>
      <c r="Q170" s="157">
        <v>0</v>
      </c>
      <c r="R170" s="157">
        <f>Q170*H170</f>
        <v>0</v>
      </c>
      <c r="S170" s="157">
        <v>0</v>
      </c>
      <c r="T170" s="158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9" t="s">
        <v>116</v>
      </c>
      <c r="AT170" s="159" t="s">
        <v>112</v>
      </c>
      <c r="AU170" s="159" t="s">
        <v>117</v>
      </c>
      <c r="AY170" s="17" t="s">
        <v>110</v>
      </c>
      <c r="BE170" s="160">
        <f>IF(N170="základná",J170,0)</f>
        <v>0</v>
      </c>
      <c r="BF170" s="160">
        <f>IF(N170="znížená",J170,0)</f>
        <v>0</v>
      </c>
      <c r="BG170" s="160">
        <f>IF(N170="zákl. prenesená",J170,0)</f>
        <v>0</v>
      </c>
      <c r="BH170" s="160">
        <f>IF(N170="zníž. prenesená",J170,0)</f>
        <v>0</v>
      </c>
      <c r="BI170" s="160">
        <f>IF(N170="nulová",J170,0)</f>
        <v>0</v>
      </c>
      <c r="BJ170" s="17" t="s">
        <v>117</v>
      </c>
      <c r="BK170" s="160">
        <f>ROUND(I170*H170,2)</f>
        <v>0</v>
      </c>
      <c r="BL170" s="17" t="s">
        <v>116</v>
      </c>
      <c r="BM170" s="159" t="s">
        <v>211</v>
      </c>
    </row>
    <row r="171" spans="1:65" s="12" customFormat="1" ht="22.9" customHeight="1">
      <c r="B171" s="133"/>
      <c r="D171" s="134" t="s">
        <v>72</v>
      </c>
      <c r="E171" s="144" t="s">
        <v>138</v>
      </c>
      <c r="F171" s="144" t="s">
        <v>212</v>
      </c>
      <c r="I171" s="136"/>
      <c r="J171" s="145">
        <f>BK171</f>
        <v>0</v>
      </c>
      <c r="L171" s="133"/>
      <c r="M171" s="138"/>
      <c r="N171" s="139"/>
      <c r="O171" s="139"/>
      <c r="P171" s="140">
        <f>SUM(P172:P189)</f>
        <v>0</v>
      </c>
      <c r="Q171" s="139"/>
      <c r="R171" s="140">
        <f>SUM(R172:R189)</f>
        <v>101.74628000000001</v>
      </c>
      <c r="S171" s="139"/>
      <c r="T171" s="141">
        <f>SUM(T172:T189)</f>
        <v>0</v>
      </c>
      <c r="AR171" s="134" t="s">
        <v>80</v>
      </c>
      <c r="AT171" s="142" t="s">
        <v>72</v>
      </c>
      <c r="AU171" s="142" t="s">
        <v>80</v>
      </c>
      <c r="AY171" s="134" t="s">
        <v>110</v>
      </c>
      <c r="BK171" s="143">
        <f>SUM(BK172:BK189)</f>
        <v>0</v>
      </c>
    </row>
    <row r="172" spans="1:65" s="2" customFormat="1" ht="24.2" customHeight="1">
      <c r="A172" s="32"/>
      <c r="B172" s="146"/>
      <c r="C172" s="147" t="s">
        <v>213</v>
      </c>
      <c r="D172" s="147" t="s">
        <v>112</v>
      </c>
      <c r="E172" s="148" t="s">
        <v>214</v>
      </c>
      <c r="F172" s="149" t="s">
        <v>215</v>
      </c>
      <c r="G172" s="150" t="s">
        <v>115</v>
      </c>
      <c r="H172" s="151">
        <v>92</v>
      </c>
      <c r="I172" s="152"/>
      <c r="J172" s="153">
        <f>ROUND(I172*H172,2)</f>
        <v>0</v>
      </c>
      <c r="K172" s="154"/>
      <c r="L172" s="33"/>
      <c r="M172" s="155" t="s">
        <v>1</v>
      </c>
      <c r="N172" s="156" t="s">
        <v>39</v>
      </c>
      <c r="O172" s="61"/>
      <c r="P172" s="157">
        <f>O172*H172</f>
        <v>0</v>
      </c>
      <c r="Q172" s="157">
        <v>0.37080000000000002</v>
      </c>
      <c r="R172" s="157">
        <f>Q172*H172</f>
        <v>34.113600000000005</v>
      </c>
      <c r="S172" s="157">
        <v>0</v>
      </c>
      <c r="T172" s="158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9" t="s">
        <v>116</v>
      </c>
      <c r="AT172" s="159" t="s">
        <v>112</v>
      </c>
      <c r="AU172" s="159" t="s">
        <v>117</v>
      </c>
      <c r="AY172" s="17" t="s">
        <v>110</v>
      </c>
      <c r="BE172" s="160">
        <f>IF(N172="základná",J172,0)</f>
        <v>0</v>
      </c>
      <c r="BF172" s="160">
        <f>IF(N172="znížená",J172,0)</f>
        <v>0</v>
      </c>
      <c r="BG172" s="160">
        <f>IF(N172="zákl. prenesená",J172,0)</f>
        <v>0</v>
      </c>
      <c r="BH172" s="160">
        <f>IF(N172="zníž. prenesená",J172,0)</f>
        <v>0</v>
      </c>
      <c r="BI172" s="160">
        <f>IF(N172="nulová",J172,0)</f>
        <v>0</v>
      </c>
      <c r="BJ172" s="17" t="s">
        <v>117</v>
      </c>
      <c r="BK172" s="160">
        <f>ROUND(I172*H172,2)</f>
        <v>0</v>
      </c>
      <c r="BL172" s="17" t="s">
        <v>116</v>
      </c>
      <c r="BM172" s="159" t="s">
        <v>216</v>
      </c>
    </row>
    <row r="173" spans="1:65" s="13" customFormat="1" ht="11.25">
      <c r="B173" s="161"/>
      <c r="D173" s="162" t="s">
        <v>119</v>
      </c>
      <c r="E173" s="163" t="s">
        <v>1</v>
      </c>
      <c r="F173" s="164" t="s">
        <v>205</v>
      </c>
      <c r="H173" s="163" t="s">
        <v>1</v>
      </c>
      <c r="I173" s="165"/>
      <c r="L173" s="161"/>
      <c r="M173" s="166"/>
      <c r="N173" s="167"/>
      <c r="O173" s="167"/>
      <c r="P173" s="167"/>
      <c r="Q173" s="167"/>
      <c r="R173" s="167"/>
      <c r="S173" s="167"/>
      <c r="T173" s="168"/>
      <c r="AT173" s="163" t="s">
        <v>119</v>
      </c>
      <c r="AU173" s="163" t="s">
        <v>117</v>
      </c>
      <c r="AV173" s="13" t="s">
        <v>80</v>
      </c>
      <c r="AW173" s="13" t="s">
        <v>30</v>
      </c>
      <c r="AX173" s="13" t="s">
        <v>73</v>
      </c>
      <c r="AY173" s="163" t="s">
        <v>110</v>
      </c>
    </row>
    <row r="174" spans="1:65" s="14" customFormat="1" ht="11.25">
      <c r="B174" s="169"/>
      <c r="D174" s="162" t="s">
        <v>119</v>
      </c>
      <c r="E174" s="170" t="s">
        <v>1</v>
      </c>
      <c r="F174" s="171" t="s">
        <v>206</v>
      </c>
      <c r="H174" s="172">
        <v>92</v>
      </c>
      <c r="I174" s="173"/>
      <c r="L174" s="169"/>
      <c r="M174" s="174"/>
      <c r="N174" s="175"/>
      <c r="O174" s="175"/>
      <c r="P174" s="175"/>
      <c r="Q174" s="175"/>
      <c r="R174" s="175"/>
      <c r="S174" s="175"/>
      <c r="T174" s="176"/>
      <c r="AT174" s="170" t="s">
        <v>119</v>
      </c>
      <c r="AU174" s="170" t="s">
        <v>117</v>
      </c>
      <c r="AV174" s="14" t="s">
        <v>117</v>
      </c>
      <c r="AW174" s="14" t="s">
        <v>30</v>
      </c>
      <c r="AX174" s="14" t="s">
        <v>80</v>
      </c>
      <c r="AY174" s="170" t="s">
        <v>110</v>
      </c>
    </row>
    <row r="175" spans="1:65" s="2" customFormat="1" ht="33" customHeight="1">
      <c r="A175" s="32"/>
      <c r="B175" s="146"/>
      <c r="C175" s="147" t="s">
        <v>7</v>
      </c>
      <c r="D175" s="147" t="s">
        <v>112</v>
      </c>
      <c r="E175" s="148" t="s">
        <v>217</v>
      </c>
      <c r="F175" s="149" t="s">
        <v>218</v>
      </c>
      <c r="G175" s="150" t="s">
        <v>115</v>
      </c>
      <c r="H175" s="151">
        <v>4.5</v>
      </c>
      <c r="I175" s="152"/>
      <c r="J175" s="153">
        <f>ROUND(I175*H175,2)</f>
        <v>0</v>
      </c>
      <c r="K175" s="154"/>
      <c r="L175" s="33"/>
      <c r="M175" s="155" t="s">
        <v>1</v>
      </c>
      <c r="N175" s="156" t="s">
        <v>39</v>
      </c>
      <c r="O175" s="61"/>
      <c r="P175" s="157">
        <f>O175*H175</f>
        <v>0</v>
      </c>
      <c r="Q175" s="157">
        <v>0.22763</v>
      </c>
      <c r="R175" s="157">
        <f>Q175*H175</f>
        <v>1.024335</v>
      </c>
      <c r="S175" s="157">
        <v>0</v>
      </c>
      <c r="T175" s="158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9" t="s">
        <v>116</v>
      </c>
      <c r="AT175" s="159" t="s">
        <v>112</v>
      </c>
      <c r="AU175" s="159" t="s">
        <v>117</v>
      </c>
      <c r="AY175" s="17" t="s">
        <v>110</v>
      </c>
      <c r="BE175" s="160">
        <f>IF(N175="základná",J175,0)</f>
        <v>0</v>
      </c>
      <c r="BF175" s="160">
        <f>IF(N175="znížená",J175,0)</f>
        <v>0</v>
      </c>
      <c r="BG175" s="160">
        <f>IF(N175="zákl. prenesená",J175,0)</f>
        <v>0</v>
      </c>
      <c r="BH175" s="160">
        <f>IF(N175="zníž. prenesená",J175,0)</f>
        <v>0</v>
      </c>
      <c r="BI175" s="160">
        <f>IF(N175="nulová",J175,0)</f>
        <v>0</v>
      </c>
      <c r="BJ175" s="17" t="s">
        <v>117</v>
      </c>
      <c r="BK175" s="160">
        <f>ROUND(I175*H175,2)</f>
        <v>0</v>
      </c>
      <c r="BL175" s="17" t="s">
        <v>116</v>
      </c>
      <c r="BM175" s="159" t="s">
        <v>219</v>
      </c>
    </row>
    <row r="176" spans="1:65" s="13" customFormat="1" ht="11.25">
      <c r="B176" s="161"/>
      <c r="D176" s="162" t="s">
        <v>119</v>
      </c>
      <c r="E176" s="163" t="s">
        <v>1</v>
      </c>
      <c r="F176" s="164" t="s">
        <v>220</v>
      </c>
      <c r="H176" s="163" t="s">
        <v>1</v>
      </c>
      <c r="I176" s="165"/>
      <c r="L176" s="161"/>
      <c r="M176" s="166"/>
      <c r="N176" s="167"/>
      <c r="O176" s="167"/>
      <c r="P176" s="167"/>
      <c r="Q176" s="167"/>
      <c r="R176" s="167"/>
      <c r="S176" s="167"/>
      <c r="T176" s="168"/>
      <c r="AT176" s="163" t="s">
        <v>119</v>
      </c>
      <c r="AU176" s="163" t="s">
        <v>117</v>
      </c>
      <c r="AV176" s="13" t="s">
        <v>80</v>
      </c>
      <c r="AW176" s="13" t="s">
        <v>30</v>
      </c>
      <c r="AX176" s="13" t="s">
        <v>73</v>
      </c>
      <c r="AY176" s="163" t="s">
        <v>110</v>
      </c>
    </row>
    <row r="177" spans="1:65" s="13" customFormat="1" ht="11.25">
      <c r="B177" s="161"/>
      <c r="D177" s="162" t="s">
        <v>119</v>
      </c>
      <c r="E177" s="163" t="s">
        <v>1</v>
      </c>
      <c r="F177" s="164" t="s">
        <v>125</v>
      </c>
      <c r="H177" s="163" t="s">
        <v>1</v>
      </c>
      <c r="I177" s="165"/>
      <c r="L177" s="161"/>
      <c r="M177" s="166"/>
      <c r="N177" s="167"/>
      <c r="O177" s="167"/>
      <c r="P177" s="167"/>
      <c r="Q177" s="167"/>
      <c r="R177" s="167"/>
      <c r="S177" s="167"/>
      <c r="T177" s="168"/>
      <c r="AT177" s="163" t="s">
        <v>119</v>
      </c>
      <c r="AU177" s="163" t="s">
        <v>117</v>
      </c>
      <c r="AV177" s="13" t="s">
        <v>80</v>
      </c>
      <c r="AW177" s="13" t="s">
        <v>30</v>
      </c>
      <c r="AX177" s="13" t="s">
        <v>73</v>
      </c>
      <c r="AY177" s="163" t="s">
        <v>110</v>
      </c>
    </row>
    <row r="178" spans="1:65" s="14" customFormat="1" ht="11.25">
      <c r="B178" s="169"/>
      <c r="D178" s="162" t="s">
        <v>119</v>
      </c>
      <c r="E178" s="170" t="s">
        <v>1</v>
      </c>
      <c r="F178" s="171" t="s">
        <v>126</v>
      </c>
      <c r="H178" s="172">
        <v>4.5</v>
      </c>
      <c r="I178" s="173"/>
      <c r="L178" s="169"/>
      <c r="M178" s="174"/>
      <c r="N178" s="175"/>
      <c r="O178" s="175"/>
      <c r="P178" s="175"/>
      <c r="Q178" s="175"/>
      <c r="R178" s="175"/>
      <c r="S178" s="175"/>
      <c r="T178" s="176"/>
      <c r="AT178" s="170" t="s">
        <v>119</v>
      </c>
      <c r="AU178" s="170" t="s">
        <v>117</v>
      </c>
      <c r="AV178" s="14" t="s">
        <v>117</v>
      </c>
      <c r="AW178" s="14" t="s">
        <v>30</v>
      </c>
      <c r="AX178" s="14" t="s">
        <v>80</v>
      </c>
      <c r="AY178" s="170" t="s">
        <v>110</v>
      </c>
    </row>
    <row r="179" spans="1:65" s="2" customFormat="1" ht="37.9" customHeight="1">
      <c r="A179" s="32"/>
      <c r="B179" s="146"/>
      <c r="C179" s="147" t="s">
        <v>221</v>
      </c>
      <c r="D179" s="147" t="s">
        <v>112</v>
      </c>
      <c r="E179" s="148" t="s">
        <v>222</v>
      </c>
      <c r="F179" s="149" t="s">
        <v>223</v>
      </c>
      <c r="G179" s="150" t="s">
        <v>115</v>
      </c>
      <c r="H179" s="151">
        <v>92</v>
      </c>
      <c r="I179" s="152"/>
      <c r="J179" s="153">
        <f>ROUND(I179*H179,2)</f>
        <v>0</v>
      </c>
      <c r="K179" s="154"/>
      <c r="L179" s="33"/>
      <c r="M179" s="155" t="s">
        <v>1</v>
      </c>
      <c r="N179" s="156" t="s">
        <v>39</v>
      </c>
      <c r="O179" s="61"/>
      <c r="P179" s="157">
        <f>O179*H179</f>
        <v>0</v>
      </c>
      <c r="Q179" s="157">
        <v>0.35338000000000003</v>
      </c>
      <c r="R179" s="157">
        <f>Q179*H179</f>
        <v>32.510960000000004</v>
      </c>
      <c r="S179" s="157">
        <v>0</v>
      </c>
      <c r="T179" s="158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9" t="s">
        <v>116</v>
      </c>
      <c r="AT179" s="159" t="s">
        <v>112</v>
      </c>
      <c r="AU179" s="159" t="s">
        <v>117</v>
      </c>
      <c r="AY179" s="17" t="s">
        <v>110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7" t="s">
        <v>117</v>
      </c>
      <c r="BK179" s="160">
        <f>ROUND(I179*H179,2)</f>
        <v>0</v>
      </c>
      <c r="BL179" s="17" t="s">
        <v>116</v>
      </c>
      <c r="BM179" s="159" t="s">
        <v>224</v>
      </c>
    </row>
    <row r="180" spans="1:65" s="2" customFormat="1" ht="33" customHeight="1">
      <c r="A180" s="32"/>
      <c r="B180" s="146"/>
      <c r="C180" s="147" t="s">
        <v>225</v>
      </c>
      <c r="D180" s="147" t="s">
        <v>112</v>
      </c>
      <c r="E180" s="148" t="s">
        <v>226</v>
      </c>
      <c r="F180" s="149" t="s">
        <v>227</v>
      </c>
      <c r="G180" s="150" t="s">
        <v>115</v>
      </c>
      <c r="H180" s="151">
        <v>96.5</v>
      </c>
      <c r="I180" s="152"/>
      <c r="J180" s="153">
        <f>ROUND(I180*H180,2)</f>
        <v>0</v>
      </c>
      <c r="K180" s="154"/>
      <c r="L180" s="33"/>
      <c r="M180" s="155" t="s">
        <v>1</v>
      </c>
      <c r="N180" s="156" t="s">
        <v>39</v>
      </c>
      <c r="O180" s="61"/>
      <c r="P180" s="157">
        <f>O180*H180</f>
        <v>0</v>
      </c>
      <c r="Q180" s="157">
        <v>7.1000000000000002E-4</v>
      </c>
      <c r="R180" s="157">
        <f>Q180*H180</f>
        <v>6.8515000000000006E-2</v>
      </c>
      <c r="S180" s="157">
        <v>0</v>
      </c>
      <c r="T180" s="158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9" t="s">
        <v>116</v>
      </c>
      <c r="AT180" s="159" t="s">
        <v>112</v>
      </c>
      <c r="AU180" s="159" t="s">
        <v>117</v>
      </c>
      <c r="AY180" s="17" t="s">
        <v>110</v>
      </c>
      <c r="BE180" s="160">
        <f>IF(N180="základná",J180,0)</f>
        <v>0</v>
      </c>
      <c r="BF180" s="160">
        <f>IF(N180="znížená",J180,0)</f>
        <v>0</v>
      </c>
      <c r="BG180" s="160">
        <f>IF(N180="zákl. prenesená",J180,0)</f>
        <v>0</v>
      </c>
      <c r="BH180" s="160">
        <f>IF(N180="zníž. prenesená",J180,0)</f>
        <v>0</v>
      </c>
      <c r="BI180" s="160">
        <f>IF(N180="nulová",J180,0)</f>
        <v>0</v>
      </c>
      <c r="BJ180" s="17" t="s">
        <v>117</v>
      </c>
      <c r="BK180" s="160">
        <f>ROUND(I180*H180,2)</f>
        <v>0</v>
      </c>
      <c r="BL180" s="17" t="s">
        <v>116</v>
      </c>
      <c r="BM180" s="159" t="s">
        <v>228</v>
      </c>
    </row>
    <row r="181" spans="1:65" s="13" customFormat="1" ht="11.25">
      <c r="B181" s="161"/>
      <c r="D181" s="162" t="s">
        <v>119</v>
      </c>
      <c r="E181" s="163" t="s">
        <v>1</v>
      </c>
      <c r="F181" s="164" t="s">
        <v>229</v>
      </c>
      <c r="H181" s="163" t="s">
        <v>1</v>
      </c>
      <c r="I181" s="165"/>
      <c r="L181" s="161"/>
      <c r="M181" s="166"/>
      <c r="N181" s="167"/>
      <c r="O181" s="167"/>
      <c r="P181" s="167"/>
      <c r="Q181" s="167"/>
      <c r="R181" s="167"/>
      <c r="S181" s="167"/>
      <c r="T181" s="168"/>
      <c r="AT181" s="163" t="s">
        <v>119</v>
      </c>
      <c r="AU181" s="163" t="s">
        <v>117</v>
      </c>
      <c r="AV181" s="13" t="s">
        <v>80</v>
      </c>
      <c r="AW181" s="13" t="s">
        <v>30</v>
      </c>
      <c r="AX181" s="13" t="s">
        <v>73</v>
      </c>
      <c r="AY181" s="163" t="s">
        <v>110</v>
      </c>
    </row>
    <row r="182" spans="1:65" s="14" customFormat="1" ht="11.25">
      <c r="B182" s="169"/>
      <c r="D182" s="162" t="s">
        <v>119</v>
      </c>
      <c r="E182" s="170" t="s">
        <v>1</v>
      </c>
      <c r="F182" s="171" t="s">
        <v>230</v>
      </c>
      <c r="H182" s="172">
        <v>96.5</v>
      </c>
      <c r="I182" s="173"/>
      <c r="L182" s="169"/>
      <c r="M182" s="174"/>
      <c r="N182" s="175"/>
      <c r="O182" s="175"/>
      <c r="P182" s="175"/>
      <c r="Q182" s="175"/>
      <c r="R182" s="175"/>
      <c r="S182" s="175"/>
      <c r="T182" s="176"/>
      <c r="AT182" s="170" t="s">
        <v>119</v>
      </c>
      <c r="AU182" s="170" t="s">
        <v>117</v>
      </c>
      <c r="AV182" s="14" t="s">
        <v>117</v>
      </c>
      <c r="AW182" s="14" t="s">
        <v>30</v>
      </c>
      <c r="AX182" s="14" t="s">
        <v>80</v>
      </c>
      <c r="AY182" s="170" t="s">
        <v>110</v>
      </c>
    </row>
    <row r="183" spans="1:65" s="2" customFormat="1" ht="33" customHeight="1">
      <c r="A183" s="32"/>
      <c r="B183" s="146"/>
      <c r="C183" s="147" t="s">
        <v>231</v>
      </c>
      <c r="D183" s="147" t="s">
        <v>112</v>
      </c>
      <c r="E183" s="148" t="s">
        <v>232</v>
      </c>
      <c r="F183" s="149" t="s">
        <v>233</v>
      </c>
      <c r="G183" s="150" t="s">
        <v>115</v>
      </c>
      <c r="H183" s="151">
        <v>96.5</v>
      </c>
      <c r="I183" s="152"/>
      <c r="J183" s="153">
        <f>ROUND(I183*H183,2)</f>
        <v>0</v>
      </c>
      <c r="K183" s="154"/>
      <c r="L183" s="33"/>
      <c r="M183" s="155" t="s">
        <v>1</v>
      </c>
      <c r="N183" s="156" t="s">
        <v>39</v>
      </c>
      <c r="O183" s="61"/>
      <c r="P183" s="157">
        <f>O183*H183</f>
        <v>0</v>
      </c>
      <c r="Q183" s="157">
        <v>0.12966</v>
      </c>
      <c r="R183" s="157">
        <f>Q183*H183</f>
        <v>12.51219</v>
      </c>
      <c r="S183" s="157">
        <v>0</v>
      </c>
      <c r="T183" s="158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9" t="s">
        <v>116</v>
      </c>
      <c r="AT183" s="159" t="s">
        <v>112</v>
      </c>
      <c r="AU183" s="159" t="s">
        <v>117</v>
      </c>
      <c r="AY183" s="17" t="s">
        <v>110</v>
      </c>
      <c r="BE183" s="160">
        <f>IF(N183="základná",J183,0)</f>
        <v>0</v>
      </c>
      <c r="BF183" s="160">
        <f>IF(N183="znížená",J183,0)</f>
        <v>0</v>
      </c>
      <c r="BG183" s="160">
        <f>IF(N183="zákl. prenesená",J183,0)</f>
        <v>0</v>
      </c>
      <c r="BH183" s="160">
        <f>IF(N183="zníž. prenesená",J183,0)</f>
        <v>0</v>
      </c>
      <c r="BI183" s="160">
        <f>IF(N183="nulová",J183,0)</f>
        <v>0</v>
      </c>
      <c r="BJ183" s="17" t="s">
        <v>117</v>
      </c>
      <c r="BK183" s="160">
        <f>ROUND(I183*H183,2)</f>
        <v>0</v>
      </c>
      <c r="BL183" s="17" t="s">
        <v>116</v>
      </c>
      <c r="BM183" s="159" t="s">
        <v>234</v>
      </c>
    </row>
    <row r="184" spans="1:65" s="13" customFormat="1" ht="11.25">
      <c r="B184" s="161"/>
      <c r="D184" s="162" t="s">
        <v>119</v>
      </c>
      <c r="E184" s="163" t="s">
        <v>1</v>
      </c>
      <c r="F184" s="164" t="s">
        <v>229</v>
      </c>
      <c r="H184" s="163" t="s">
        <v>1</v>
      </c>
      <c r="I184" s="165"/>
      <c r="L184" s="161"/>
      <c r="M184" s="166"/>
      <c r="N184" s="167"/>
      <c r="O184" s="167"/>
      <c r="P184" s="167"/>
      <c r="Q184" s="167"/>
      <c r="R184" s="167"/>
      <c r="S184" s="167"/>
      <c r="T184" s="168"/>
      <c r="AT184" s="163" t="s">
        <v>119</v>
      </c>
      <c r="AU184" s="163" t="s">
        <v>117</v>
      </c>
      <c r="AV184" s="13" t="s">
        <v>80</v>
      </c>
      <c r="AW184" s="13" t="s">
        <v>30</v>
      </c>
      <c r="AX184" s="13" t="s">
        <v>73</v>
      </c>
      <c r="AY184" s="163" t="s">
        <v>110</v>
      </c>
    </row>
    <row r="185" spans="1:65" s="14" customFormat="1" ht="11.25">
      <c r="B185" s="169"/>
      <c r="D185" s="162" t="s">
        <v>119</v>
      </c>
      <c r="E185" s="170" t="s">
        <v>1</v>
      </c>
      <c r="F185" s="171" t="s">
        <v>230</v>
      </c>
      <c r="H185" s="172">
        <v>96.5</v>
      </c>
      <c r="I185" s="173"/>
      <c r="L185" s="169"/>
      <c r="M185" s="174"/>
      <c r="N185" s="175"/>
      <c r="O185" s="175"/>
      <c r="P185" s="175"/>
      <c r="Q185" s="175"/>
      <c r="R185" s="175"/>
      <c r="S185" s="175"/>
      <c r="T185" s="176"/>
      <c r="AT185" s="170" t="s">
        <v>119</v>
      </c>
      <c r="AU185" s="170" t="s">
        <v>117</v>
      </c>
      <c r="AV185" s="14" t="s">
        <v>117</v>
      </c>
      <c r="AW185" s="14" t="s">
        <v>30</v>
      </c>
      <c r="AX185" s="14" t="s">
        <v>80</v>
      </c>
      <c r="AY185" s="170" t="s">
        <v>110</v>
      </c>
    </row>
    <row r="186" spans="1:65" s="2" customFormat="1" ht="33" customHeight="1">
      <c r="A186" s="32"/>
      <c r="B186" s="146"/>
      <c r="C186" s="147" t="s">
        <v>235</v>
      </c>
      <c r="D186" s="147" t="s">
        <v>112</v>
      </c>
      <c r="E186" s="148" t="s">
        <v>236</v>
      </c>
      <c r="F186" s="149" t="s">
        <v>237</v>
      </c>
      <c r="G186" s="150" t="s">
        <v>115</v>
      </c>
      <c r="H186" s="151">
        <v>92</v>
      </c>
      <c r="I186" s="152"/>
      <c r="J186" s="153">
        <f>ROUND(I186*H186,2)</f>
        <v>0</v>
      </c>
      <c r="K186" s="154"/>
      <c r="L186" s="33"/>
      <c r="M186" s="155" t="s">
        <v>1</v>
      </c>
      <c r="N186" s="156" t="s">
        <v>39</v>
      </c>
      <c r="O186" s="61"/>
      <c r="P186" s="157">
        <f>O186*H186</f>
        <v>0</v>
      </c>
      <c r="Q186" s="157">
        <v>0.23338999999999999</v>
      </c>
      <c r="R186" s="157">
        <f>Q186*H186</f>
        <v>21.471879999999999</v>
      </c>
      <c r="S186" s="157">
        <v>0</v>
      </c>
      <c r="T186" s="158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9" t="s">
        <v>116</v>
      </c>
      <c r="AT186" s="159" t="s">
        <v>112</v>
      </c>
      <c r="AU186" s="159" t="s">
        <v>117</v>
      </c>
      <c r="AY186" s="17" t="s">
        <v>110</v>
      </c>
      <c r="BE186" s="160">
        <f>IF(N186="základná",J186,0)</f>
        <v>0</v>
      </c>
      <c r="BF186" s="160">
        <f>IF(N186="znížená",J186,0)</f>
        <v>0</v>
      </c>
      <c r="BG186" s="160">
        <f>IF(N186="zákl. prenesená",J186,0)</f>
        <v>0</v>
      </c>
      <c r="BH186" s="160">
        <f>IF(N186="zníž. prenesená",J186,0)</f>
        <v>0</v>
      </c>
      <c r="BI186" s="160">
        <f>IF(N186="nulová",J186,0)</f>
        <v>0</v>
      </c>
      <c r="BJ186" s="17" t="s">
        <v>117</v>
      </c>
      <c r="BK186" s="160">
        <f>ROUND(I186*H186,2)</f>
        <v>0</v>
      </c>
      <c r="BL186" s="17" t="s">
        <v>116</v>
      </c>
      <c r="BM186" s="159" t="s">
        <v>238</v>
      </c>
    </row>
    <row r="187" spans="1:65" s="2" customFormat="1" ht="16.5" customHeight="1">
      <c r="A187" s="32"/>
      <c r="B187" s="146"/>
      <c r="C187" s="147" t="s">
        <v>239</v>
      </c>
      <c r="D187" s="147" t="s">
        <v>112</v>
      </c>
      <c r="E187" s="148" t="s">
        <v>240</v>
      </c>
      <c r="F187" s="149" t="s">
        <v>241</v>
      </c>
      <c r="G187" s="150" t="s">
        <v>130</v>
      </c>
      <c r="H187" s="151">
        <v>20</v>
      </c>
      <c r="I187" s="152"/>
      <c r="J187" s="153">
        <f>ROUND(I187*H187,2)</f>
        <v>0</v>
      </c>
      <c r="K187" s="154"/>
      <c r="L187" s="33"/>
      <c r="M187" s="155" t="s">
        <v>1</v>
      </c>
      <c r="N187" s="156" t="s">
        <v>39</v>
      </c>
      <c r="O187" s="61"/>
      <c r="P187" s="157">
        <f>O187*H187</f>
        <v>0</v>
      </c>
      <c r="Q187" s="157">
        <v>2.2399999999999998E-3</v>
      </c>
      <c r="R187" s="157">
        <f>Q187*H187</f>
        <v>4.4799999999999993E-2</v>
      </c>
      <c r="S187" s="157">
        <v>0</v>
      </c>
      <c r="T187" s="158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59" t="s">
        <v>116</v>
      </c>
      <c r="AT187" s="159" t="s">
        <v>112</v>
      </c>
      <c r="AU187" s="159" t="s">
        <v>117</v>
      </c>
      <c r="AY187" s="17" t="s">
        <v>110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7" t="s">
        <v>117</v>
      </c>
      <c r="BK187" s="160">
        <f>ROUND(I187*H187,2)</f>
        <v>0</v>
      </c>
      <c r="BL187" s="17" t="s">
        <v>116</v>
      </c>
      <c r="BM187" s="159" t="s">
        <v>242</v>
      </c>
    </row>
    <row r="188" spans="1:65" s="13" customFormat="1" ht="11.25">
      <c r="B188" s="161"/>
      <c r="D188" s="162" t="s">
        <v>119</v>
      </c>
      <c r="E188" s="163" t="s">
        <v>1</v>
      </c>
      <c r="F188" s="164" t="s">
        <v>243</v>
      </c>
      <c r="H188" s="163" t="s">
        <v>1</v>
      </c>
      <c r="I188" s="165"/>
      <c r="L188" s="161"/>
      <c r="M188" s="166"/>
      <c r="N188" s="167"/>
      <c r="O188" s="167"/>
      <c r="P188" s="167"/>
      <c r="Q188" s="167"/>
      <c r="R188" s="167"/>
      <c r="S188" s="167"/>
      <c r="T188" s="168"/>
      <c r="AT188" s="163" t="s">
        <v>119</v>
      </c>
      <c r="AU188" s="163" t="s">
        <v>117</v>
      </c>
      <c r="AV188" s="13" t="s">
        <v>80</v>
      </c>
      <c r="AW188" s="13" t="s">
        <v>30</v>
      </c>
      <c r="AX188" s="13" t="s">
        <v>73</v>
      </c>
      <c r="AY188" s="163" t="s">
        <v>110</v>
      </c>
    </row>
    <row r="189" spans="1:65" s="14" customFormat="1" ht="11.25">
      <c r="B189" s="169"/>
      <c r="D189" s="162" t="s">
        <v>119</v>
      </c>
      <c r="E189" s="170" t="s">
        <v>1</v>
      </c>
      <c r="F189" s="171" t="s">
        <v>244</v>
      </c>
      <c r="H189" s="172">
        <v>20</v>
      </c>
      <c r="I189" s="173"/>
      <c r="L189" s="169"/>
      <c r="M189" s="174"/>
      <c r="N189" s="175"/>
      <c r="O189" s="175"/>
      <c r="P189" s="175"/>
      <c r="Q189" s="175"/>
      <c r="R189" s="175"/>
      <c r="S189" s="175"/>
      <c r="T189" s="176"/>
      <c r="AT189" s="170" t="s">
        <v>119</v>
      </c>
      <c r="AU189" s="170" t="s">
        <v>117</v>
      </c>
      <c r="AV189" s="14" t="s">
        <v>117</v>
      </c>
      <c r="AW189" s="14" t="s">
        <v>30</v>
      </c>
      <c r="AX189" s="14" t="s">
        <v>80</v>
      </c>
      <c r="AY189" s="170" t="s">
        <v>110</v>
      </c>
    </row>
    <row r="190" spans="1:65" s="12" customFormat="1" ht="22.9" customHeight="1">
      <c r="B190" s="133"/>
      <c r="D190" s="134" t="s">
        <v>72</v>
      </c>
      <c r="E190" s="144" t="s">
        <v>158</v>
      </c>
      <c r="F190" s="144" t="s">
        <v>245</v>
      </c>
      <c r="I190" s="136"/>
      <c r="J190" s="145">
        <f>BK190</f>
        <v>0</v>
      </c>
      <c r="L190" s="133"/>
      <c r="M190" s="138"/>
      <c r="N190" s="139"/>
      <c r="O190" s="139"/>
      <c r="P190" s="140">
        <f>SUM(P191:P223)</f>
        <v>0</v>
      </c>
      <c r="Q190" s="139"/>
      <c r="R190" s="140">
        <f>SUM(R191:R223)</f>
        <v>19.465620600000001</v>
      </c>
      <c r="S190" s="139"/>
      <c r="T190" s="141">
        <f>SUM(T191:T223)</f>
        <v>1.2E-2</v>
      </c>
      <c r="AR190" s="134" t="s">
        <v>80</v>
      </c>
      <c r="AT190" s="142" t="s">
        <v>72</v>
      </c>
      <c r="AU190" s="142" t="s">
        <v>80</v>
      </c>
      <c r="AY190" s="134" t="s">
        <v>110</v>
      </c>
      <c r="BK190" s="143">
        <f>SUM(BK191:BK223)</f>
        <v>0</v>
      </c>
    </row>
    <row r="191" spans="1:65" s="2" customFormat="1" ht="24.2" customHeight="1">
      <c r="A191" s="32"/>
      <c r="B191" s="146"/>
      <c r="C191" s="147" t="s">
        <v>121</v>
      </c>
      <c r="D191" s="147" t="s">
        <v>112</v>
      </c>
      <c r="E191" s="148" t="s">
        <v>246</v>
      </c>
      <c r="F191" s="149" t="s">
        <v>247</v>
      </c>
      <c r="G191" s="150" t="s">
        <v>210</v>
      </c>
      <c r="H191" s="151">
        <v>4</v>
      </c>
      <c r="I191" s="152"/>
      <c r="J191" s="153">
        <f t="shared" ref="J191:J200" si="0">ROUND(I191*H191,2)</f>
        <v>0</v>
      </c>
      <c r="K191" s="154"/>
      <c r="L191" s="33"/>
      <c r="M191" s="155" t="s">
        <v>1</v>
      </c>
      <c r="N191" s="156" t="s">
        <v>39</v>
      </c>
      <c r="O191" s="61"/>
      <c r="P191" s="157">
        <f t="shared" ref="P191:P200" si="1">O191*H191</f>
        <v>0</v>
      </c>
      <c r="Q191" s="157">
        <v>0.22133</v>
      </c>
      <c r="R191" s="157">
        <f t="shared" ref="R191:R200" si="2">Q191*H191</f>
        <v>0.88532</v>
      </c>
      <c r="S191" s="157">
        <v>0</v>
      </c>
      <c r="T191" s="158">
        <f t="shared" ref="T191:T200" si="3"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9" t="s">
        <v>116</v>
      </c>
      <c r="AT191" s="159" t="s">
        <v>112</v>
      </c>
      <c r="AU191" s="159" t="s">
        <v>117</v>
      </c>
      <c r="AY191" s="17" t="s">
        <v>110</v>
      </c>
      <c r="BE191" s="160">
        <f t="shared" ref="BE191:BE200" si="4">IF(N191="základná",J191,0)</f>
        <v>0</v>
      </c>
      <c r="BF191" s="160">
        <f t="shared" ref="BF191:BF200" si="5">IF(N191="znížená",J191,0)</f>
        <v>0</v>
      </c>
      <c r="BG191" s="160">
        <f t="shared" ref="BG191:BG200" si="6">IF(N191="zákl. prenesená",J191,0)</f>
        <v>0</v>
      </c>
      <c r="BH191" s="160">
        <f t="shared" ref="BH191:BH200" si="7">IF(N191="zníž. prenesená",J191,0)</f>
        <v>0</v>
      </c>
      <c r="BI191" s="160">
        <f t="shared" ref="BI191:BI200" si="8">IF(N191="nulová",J191,0)</f>
        <v>0</v>
      </c>
      <c r="BJ191" s="17" t="s">
        <v>117</v>
      </c>
      <c r="BK191" s="160">
        <f t="shared" ref="BK191:BK200" si="9">ROUND(I191*H191,2)</f>
        <v>0</v>
      </c>
      <c r="BL191" s="17" t="s">
        <v>116</v>
      </c>
      <c r="BM191" s="159" t="s">
        <v>248</v>
      </c>
    </row>
    <row r="192" spans="1:65" s="2" customFormat="1" ht="24.2" customHeight="1">
      <c r="A192" s="32"/>
      <c r="B192" s="146"/>
      <c r="C192" s="185" t="s">
        <v>249</v>
      </c>
      <c r="D192" s="185" t="s">
        <v>250</v>
      </c>
      <c r="E192" s="186" t="s">
        <v>251</v>
      </c>
      <c r="F192" s="187" t="s">
        <v>252</v>
      </c>
      <c r="G192" s="188" t="s">
        <v>210</v>
      </c>
      <c r="H192" s="189">
        <v>1</v>
      </c>
      <c r="I192" s="190"/>
      <c r="J192" s="191">
        <f t="shared" si="0"/>
        <v>0</v>
      </c>
      <c r="K192" s="192"/>
      <c r="L192" s="193"/>
      <c r="M192" s="194" t="s">
        <v>1</v>
      </c>
      <c r="N192" s="195" t="s">
        <v>39</v>
      </c>
      <c r="O192" s="61"/>
      <c r="P192" s="157">
        <f t="shared" si="1"/>
        <v>0</v>
      </c>
      <c r="Q192" s="157">
        <v>8.9999999999999998E-4</v>
      </c>
      <c r="R192" s="157">
        <f t="shared" si="2"/>
        <v>8.9999999999999998E-4</v>
      </c>
      <c r="S192" s="157">
        <v>0</v>
      </c>
      <c r="T192" s="158">
        <f t="shared" si="3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9" t="s">
        <v>154</v>
      </c>
      <c r="AT192" s="159" t="s">
        <v>250</v>
      </c>
      <c r="AU192" s="159" t="s">
        <v>117</v>
      </c>
      <c r="AY192" s="17" t="s">
        <v>110</v>
      </c>
      <c r="BE192" s="160">
        <f t="shared" si="4"/>
        <v>0</v>
      </c>
      <c r="BF192" s="160">
        <f t="shared" si="5"/>
        <v>0</v>
      </c>
      <c r="BG192" s="160">
        <f t="shared" si="6"/>
        <v>0</v>
      </c>
      <c r="BH192" s="160">
        <f t="shared" si="7"/>
        <v>0</v>
      </c>
      <c r="BI192" s="160">
        <f t="shared" si="8"/>
        <v>0</v>
      </c>
      <c r="BJ192" s="17" t="s">
        <v>117</v>
      </c>
      <c r="BK192" s="160">
        <f t="shared" si="9"/>
        <v>0</v>
      </c>
      <c r="BL192" s="17" t="s">
        <v>116</v>
      </c>
      <c r="BM192" s="159" t="s">
        <v>253</v>
      </c>
    </row>
    <row r="193" spans="1:65" s="2" customFormat="1" ht="24.2" customHeight="1">
      <c r="A193" s="32"/>
      <c r="B193" s="146"/>
      <c r="C193" s="185" t="s">
        <v>254</v>
      </c>
      <c r="D193" s="185" t="s">
        <v>250</v>
      </c>
      <c r="E193" s="186" t="s">
        <v>255</v>
      </c>
      <c r="F193" s="187" t="s">
        <v>256</v>
      </c>
      <c r="G193" s="188" t="s">
        <v>210</v>
      </c>
      <c r="H193" s="189">
        <v>1</v>
      </c>
      <c r="I193" s="190"/>
      <c r="J193" s="191">
        <f t="shared" si="0"/>
        <v>0</v>
      </c>
      <c r="K193" s="192"/>
      <c r="L193" s="193"/>
      <c r="M193" s="194" t="s">
        <v>1</v>
      </c>
      <c r="N193" s="195" t="s">
        <v>39</v>
      </c>
      <c r="O193" s="61"/>
      <c r="P193" s="157">
        <f t="shared" si="1"/>
        <v>0</v>
      </c>
      <c r="Q193" s="157">
        <v>2.5999999999999999E-3</v>
      </c>
      <c r="R193" s="157">
        <f t="shared" si="2"/>
        <v>2.5999999999999999E-3</v>
      </c>
      <c r="S193" s="157">
        <v>0</v>
      </c>
      <c r="T193" s="158">
        <f t="shared" si="3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9" t="s">
        <v>154</v>
      </c>
      <c r="AT193" s="159" t="s">
        <v>250</v>
      </c>
      <c r="AU193" s="159" t="s">
        <v>117</v>
      </c>
      <c r="AY193" s="17" t="s">
        <v>110</v>
      </c>
      <c r="BE193" s="160">
        <f t="shared" si="4"/>
        <v>0</v>
      </c>
      <c r="BF193" s="160">
        <f t="shared" si="5"/>
        <v>0</v>
      </c>
      <c r="BG193" s="160">
        <f t="shared" si="6"/>
        <v>0</v>
      </c>
      <c r="BH193" s="160">
        <f t="shared" si="7"/>
        <v>0</v>
      </c>
      <c r="BI193" s="160">
        <f t="shared" si="8"/>
        <v>0</v>
      </c>
      <c r="BJ193" s="17" t="s">
        <v>117</v>
      </c>
      <c r="BK193" s="160">
        <f t="shared" si="9"/>
        <v>0</v>
      </c>
      <c r="BL193" s="17" t="s">
        <v>116</v>
      </c>
      <c r="BM193" s="159" t="s">
        <v>257</v>
      </c>
    </row>
    <row r="194" spans="1:65" s="2" customFormat="1" ht="24.2" customHeight="1">
      <c r="A194" s="32"/>
      <c r="B194" s="146"/>
      <c r="C194" s="185" t="s">
        <v>258</v>
      </c>
      <c r="D194" s="185" t="s">
        <v>250</v>
      </c>
      <c r="E194" s="186" t="s">
        <v>259</v>
      </c>
      <c r="F194" s="187" t="s">
        <v>260</v>
      </c>
      <c r="G194" s="188" t="s">
        <v>210</v>
      </c>
      <c r="H194" s="189">
        <v>1</v>
      </c>
      <c r="I194" s="190"/>
      <c r="J194" s="191">
        <f t="shared" si="0"/>
        <v>0</v>
      </c>
      <c r="K194" s="192"/>
      <c r="L194" s="193"/>
      <c r="M194" s="194" t="s">
        <v>1</v>
      </c>
      <c r="N194" s="195" t="s">
        <v>39</v>
      </c>
      <c r="O194" s="61"/>
      <c r="P194" s="157">
        <f t="shared" si="1"/>
        <v>0</v>
      </c>
      <c r="Q194" s="157">
        <v>8.9999999999999998E-4</v>
      </c>
      <c r="R194" s="157">
        <f t="shared" si="2"/>
        <v>8.9999999999999998E-4</v>
      </c>
      <c r="S194" s="157">
        <v>0</v>
      </c>
      <c r="T194" s="158">
        <f t="shared" si="3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9" t="s">
        <v>154</v>
      </c>
      <c r="AT194" s="159" t="s">
        <v>250</v>
      </c>
      <c r="AU194" s="159" t="s">
        <v>117</v>
      </c>
      <c r="AY194" s="17" t="s">
        <v>110</v>
      </c>
      <c r="BE194" s="160">
        <f t="shared" si="4"/>
        <v>0</v>
      </c>
      <c r="BF194" s="160">
        <f t="shared" si="5"/>
        <v>0</v>
      </c>
      <c r="BG194" s="160">
        <f t="shared" si="6"/>
        <v>0</v>
      </c>
      <c r="BH194" s="160">
        <f t="shared" si="7"/>
        <v>0</v>
      </c>
      <c r="BI194" s="160">
        <f t="shared" si="8"/>
        <v>0</v>
      </c>
      <c r="BJ194" s="17" t="s">
        <v>117</v>
      </c>
      <c r="BK194" s="160">
        <f t="shared" si="9"/>
        <v>0</v>
      </c>
      <c r="BL194" s="17" t="s">
        <v>116</v>
      </c>
      <c r="BM194" s="159" t="s">
        <v>261</v>
      </c>
    </row>
    <row r="195" spans="1:65" s="2" customFormat="1" ht="33" customHeight="1">
      <c r="A195" s="32"/>
      <c r="B195" s="146"/>
      <c r="C195" s="185" t="s">
        <v>262</v>
      </c>
      <c r="D195" s="185" t="s">
        <v>250</v>
      </c>
      <c r="E195" s="186" t="s">
        <v>263</v>
      </c>
      <c r="F195" s="187" t="s">
        <v>264</v>
      </c>
      <c r="G195" s="188" t="s">
        <v>210</v>
      </c>
      <c r="H195" s="189">
        <v>1</v>
      </c>
      <c r="I195" s="190"/>
      <c r="J195" s="191">
        <f t="shared" si="0"/>
        <v>0</v>
      </c>
      <c r="K195" s="192"/>
      <c r="L195" s="193"/>
      <c r="M195" s="194" t="s">
        <v>1</v>
      </c>
      <c r="N195" s="195" t="s">
        <v>39</v>
      </c>
      <c r="O195" s="61"/>
      <c r="P195" s="157">
        <f t="shared" si="1"/>
        <v>0</v>
      </c>
      <c r="Q195" s="157">
        <v>8.4999999999999995E-4</v>
      </c>
      <c r="R195" s="157">
        <f t="shared" si="2"/>
        <v>8.4999999999999995E-4</v>
      </c>
      <c r="S195" s="157">
        <v>0</v>
      </c>
      <c r="T195" s="158">
        <f t="shared" si="3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59" t="s">
        <v>154</v>
      </c>
      <c r="AT195" s="159" t="s">
        <v>250</v>
      </c>
      <c r="AU195" s="159" t="s">
        <v>117</v>
      </c>
      <c r="AY195" s="17" t="s">
        <v>110</v>
      </c>
      <c r="BE195" s="160">
        <f t="shared" si="4"/>
        <v>0</v>
      </c>
      <c r="BF195" s="160">
        <f t="shared" si="5"/>
        <v>0</v>
      </c>
      <c r="BG195" s="160">
        <f t="shared" si="6"/>
        <v>0</v>
      </c>
      <c r="BH195" s="160">
        <f t="shared" si="7"/>
        <v>0</v>
      </c>
      <c r="BI195" s="160">
        <f t="shared" si="8"/>
        <v>0</v>
      </c>
      <c r="BJ195" s="17" t="s">
        <v>117</v>
      </c>
      <c r="BK195" s="160">
        <f t="shared" si="9"/>
        <v>0</v>
      </c>
      <c r="BL195" s="17" t="s">
        <v>116</v>
      </c>
      <c r="BM195" s="159" t="s">
        <v>265</v>
      </c>
    </row>
    <row r="196" spans="1:65" s="2" customFormat="1" ht="24.2" customHeight="1">
      <c r="A196" s="32"/>
      <c r="B196" s="146"/>
      <c r="C196" s="147" t="s">
        <v>266</v>
      </c>
      <c r="D196" s="147" t="s">
        <v>112</v>
      </c>
      <c r="E196" s="148" t="s">
        <v>267</v>
      </c>
      <c r="F196" s="149" t="s">
        <v>268</v>
      </c>
      <c r="G196" s="150" t="s">
        <v>210</v>
      </c>
      <c r="H196" s="151">
        <v>2</v>
      </c>
      <c r="I196" s="152"/>
      <c r="J196" s="153">
        <f t="shared" si="0"/>
        <v>0</v>
      </c>
      <c r="K196" s="154"/>
      <c r="L196" s="33"/>
      <c r="M196" s="155" t="s">
        <v>1</v>
      </c>
      <c r="N196" s="156" t="s">
        <v>39</v>
      </c>
      <c r="O196" s="61"/>
      <c r="P196" s="157">
        <f t="shared" si="1"/>
        <v>0</v>
      </c>
      <c r="Q196" s="157">
        <v>0.11958000000000001</v>
      </c>
      <c r="R196" s="157">
        <f t="shared" si="2"/>
        <v>0.23916000000000001</v>
      </c>
      <c r="S196" s="157">
        <v>0</v>
      </c>
      <c r="T196" s="158">
        <f t="shared" si="3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9" t="s">
        <v>116</v>
      </c>
      <c r="AT196" s="159" t="s">
        <v>112</v>
      </c>
      <c r="AU196" s="159" t="s">
        <v>117</v>
      </c>
      <c r="AY196" s="17" t="s">
        <v>110</v>
      </c>
      <c r="BE196" s="160">
        <f t="shared" si="4"/>
        <v>0</v>
      </c>
      <c r="BF196" s="160">
        <f t="shared" si="5"/>
        <v>0</v>
      </c>
      <c r="BG196" s="160">
        <f t="shared" si="6"/>
        <v>0</v>
      </c>
      <c r="BH196" s="160">
        <f t="shared" si="7"/>
        <v>0</v>
      </c>
      <c r="BI196" s="160">
        <f t="shared" si="8"/>
        <v>0</v>
      </c>
      <c r="BJ196" s="17" t="s">
        <v>117</v>
      </c>
      <c r="BK196" s="160">
        <f t="shared" si="9"/>
        <v>0</v>
      </c>
      <c r="BL196" s="17" t="s">
        <v>116</v>
      </c>
      <c r="BM196" s="159" t="s">
        <v>269</v>
      </c>
    </row>
    <row r="197" spans="1:65" s="2" customFormat="1" ht="16.5" customHeight="1">
      <c r="A197" s="32"/>
      <c r="B197" s="146"/>
      <c r="C197" s="185" t="s">
        <v>270</v>
      </c>
      <c r="D197" s="185" t="s">
        <v>250</v>
      </c>
      <c r="E197" s="186" t="s">
        <v>271</v>
      </c>
      <c r="F197" s="187" t="s">
        <v>272</v>
      </c>
      <c r="G197" s="188" t="s">
        <v>210</v>
      </c>
      <c r="H197" s="189">
        <v>2</v>
      </c>
      <c r="I197" s="190"/>
      <c r="J197" s="191">
        <f t="shared" si="0"/>
        <v>0</v>
      </c>
      <c r="K197" s="192"/>
      <c r="L197" s="193"/>
      <c r="M197" s="194" t="s">
        <v>1</v>
      </c>
      <c r="N197" s="195" t="s">
        <v>39</v>
      </c>
      <c r="O197" s="61"/>
      <c r="P197" s="157">
        <f t="shared" si="1"/>
        <v>0</v>
      </c>
      <c r="Q197" s="157">
        <v>4.8999999999999998E-3</v>
      </c>
      <c r="R197" s="157">
        <f t="shared" si="2"/>
        <v>9.7999999999999997E-3</v>
      </c>
      <c r="S197" s="157">
        <v>0</v>
      </c>
      <c r="T197" s="158">
        <f t="shared" si="3"/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9" t="s">
        <v>154</v>
      </c>
      <c r="AT197" s="159" t="s">
        <v>250</v>
      </c>
      <c r="AU197" s="159" t="s">
        <v>117</v>
      </c>
      <c r="AY197" s="17" t="s">
        <v>110</v>
      </c>
      <c r="BE197" s="160">
        <f t="shared" si="4"/>
        <v>0</v>
      </c>
      <c r="BF197" s="160">
        <f t="shared" si="5"/>
        <v>0</v>
      </c>
      <c r="BG197" s="160">
        <f t="shared" si="6"/>
        <v>0</v>
      </c>
      <c r="BH197" s="160">
        <f t="shared" si="7"/>
        <v>0</v>
      </c>
      <c r="BI197" s="160">
        <f t="shared" si="8"/>
        <v>0</v>
      </c>
      <c r="BJ197" s="17" t="s">
        <v>117</v>
      </c>
      <c r="BK197" s="160">
        <f t="shared" si="9"/>
        <v>0</v>
      </c>
      <c r="BL197" s="17" t="s">
        <v>116</v>
      </c>
      <c r="BM197" s="159" t="s">
        <v>273</v>
      </c>
    </row>
    <row r="198" spans="1:65" s="2" customFormat="1" ht="16.5" customHeight="1">
      <c r="A198" s="32"/>
      <c r="B198" s="146"/>
      <c r="C198" s="185" t="s">
        <v>174</v>
      </c>
      <c r="D198" s="185" t="s">
        <v>250</v>
      </c>
      <c r="E198" s="186" t="s">
        <v>274</v>
      </c>
      <c r="F198" s="187" t="s">
        <v>275</v>
      </c>
      <c r="G198" s="188" t="s">
        <v>210</v>
      </c>
      <c r="H198" s="189">
        <v>8</v>
      </c>
      <c r="I198" s="190"/>
      <c r="J198" s="191">
        <f t="shared" si="0"/>
        <v>0</v>
      </c>
      <c r="K198" s="192"/>
      <c r="L198" s="193"/>
      <c r="M198" s="194" t="s">
        <v>1</v>
      </c>
      <c r="N198" s="195" t="s">
        <v>39</v>
      </c>
      <c r="O198" s="61"/>
      <c r="P198" s="157">
        <f t="shared" si="1"/>
        <v>0</v>
      </c>
      <c r="Q198" s="157">
        <v>1.0000000000000001E-5</v>
      </c>
      <c r="R198" s="157">
        <f t="shared" si="2"/>
        <v>8.0000000000000007E-5</v>
      </c>
      <c r="S198" s="157">
        <v>0</v>
      </c>
      <c r="T198" s="158">
        <f t="shared" si="3"/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9" t="s">
        <v>154</v>
      </c>
      <c r="AT198" s="159" t="s">
        <v>250</v>
      </c>
      <c r="AU198" s="159" t="s">
        <v>117</v>
      </c>
      <c r="AY198" s="17" t="s">
        <v>110</v>
      </c>
      <c r="BE198" s="160">
        <f t="shared" si="4"/>
        <v>0</v>
      </c>
      <c r="BF198" s="160">
        <f t="shared" si="5"/>
        <v>0</v>
      </c>
      <c r="BG198" s="160">
        <f t="shared" si="6"/>
        <v>0</v>
      </c>
      <c r="BH198" s="160">
        <f t="shared" si="7"/>
        <v>0</v>
      </c>
      <c r="BI198" s="160">
        <f t="shared" si="8"/>
        <v>0</v>
      </c>
      <c r="BJ198" s="17" t="s">
        <v>117</v>
      </c>
      <c r="BK198" s="160">
        <f t="shared" si="9"/>
        <v>0</v>
      </c>
      <c r="BL198" s="17" t="s">
        <v>116</v>
      </c>
      <c r="BM198" s="159" t="s">
        <v>276</v>
      </c>
    </row>
    <row r="199" spans="1:65" s="2" customFormat="1" ht="16.5" customHeight="1">
      <c r="A199" s="32"/>
      <c r="B199" s="146"/>
      <c r="C199" s="185" t="s">
        <v>277</v>
      </c>
      <c r="D199" s="185" t="s">
        <v>250</v>
      </c>
      <c r="E199" s="186" t="s">
        <v>278</v>
      </c>
      <c r="F199" s="187" t="s">
        <v>279</v>
      </c>
      <c r="G199" s="188" t="s">
        <v>210</v>
      </c>
      <c r="H199" s="189">
        <v>2</v>
      </c>
      <c r="I199" s="190"/>
      <c r="J199" s="191">
        <f t="shared" si="0"/>
        <v>0</v>
      </c>
      <c r="K199" s="192"/>
      <c r="L199" s="193"/>
      <c r="M199" s="194" t="s">
        <v>1</v>
      </c>
      <c r="N199" s="195" t="s">
        <v>39</v>
      </c>
      <c r="O199" s="61"/>
      <c r="P199" s="157">
        <f t="shared" si="1"/>
        <v>0</v>
      </c>
      <c r="Q199" s="157">
        <v>0</v>
      </c>
      <c r="R199" s="157">
        <f t="shared" si="2"/>
        <v>0</v>
      </c>
      <c r="S199" s="157">
        <v>0</v>
      </c>
      <c r="T199" s="158">
        <f t="shared" si="3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59" t="s">
        <v>154</v>
      </c>
      <c r="AT199" s="159" t="s">
        <v>250</v>
      </c>
      <c r="AU199" s="159" t="s">
        <v>117</v>
      </c>
      <c r="AY199" s="17" t="s">
        <v>110</v>
      </c>
      <c r="BE199" s="160">
        <f t="shared" si="4"/>
        <v>0</v>
      </c>
      <c r="BF199" s="160">
        <f t="shared" si="5"/>
        <v>0</v>
      </c>
      <c r="BG199" s="160">
        <f t="shared" si="6"/>
        <v>0</v>
      </c>
      <c r="BH199" s="160">
        <f t="shared" si="7"/>
        <v>0</v>
      </c>
      <c r="BI199" s="160">
        <f t="shared" si="8"/>
        <v>0</v>
      </c>
      <c r="BJ199" s="17" t="s">
        <v>117</v>
      </c>
      <c r="BK199" s="160">
        <f t="shared" si="9"/>
        <v>0</v>
      </c>
      <c r="BL199" s="17" t="s">
        <v>116</v>
      </c>
      <c r="BM199" s="159" t="s">
        <v>280</v>
      </c>
    </row>
    <row r="200" spans="1:65" s="2" customFormat="1" ht="33" customHeight="1">
      <c r="A200" s="32"/>
      <c r="B200" s="146"/>
      <c r="C200" s="147" t="s">
        <v>281</v>
      </c>
      <c r="D200" s="147" t="s">
        <v>112</v>
      </c>
      <c r="E200" s="148" t="s">
        <v>282</v>
      </c>
      <c r="F200" s="149" t="s">
        <v>283</v>
      </c>
      <c r="G200" s="150" t="s">
        <v>130</v>
      </c>
      <c r="H200" s="151">
        <v>56</v>
      </c>
      <c r="I200" s="152"/>
      <c r="J200" s="153">
        <f t="shared" si="0"/>
        <v>0</v>
      </c>
      <c r="K200" s="154"/>
      <c r="L200" s="33"/>
      <c r="M200" s="155" t="s">
        <v>1</v>
      </c>
      <c r="N200" s="156" t="s">
        <v>39</v>
      </c>
      <c r="O200" s="61"/>
      <c r="P200" s="157">
        <f t="shared" si="1"/>
        <v>0</v>
      </c>
      <c r="Q200" s="157">
        <v>0.12584000000000001</v>
      </c>
      <c r="R200" s="157">
        <f t="shared" si="2"/>
        <v>7.0470400000000009</v>
      </c>
      <c r="S200" s="157">
        <v>0</v>
      </c>
      <c r="T200" s="158">
        <f t="shared" si="3"/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9" t="s">
        <v>116</v>
      </c>
      <c r="AT200" s="159" t="s">
        <v>112</v>
      </c>
      <c r="AU200" s="159" t="s">
        <v>117</v>
      </c>
      <c r="AY200" s="17" t="s">
        <v>110</v>
      </c>
      <c r="BE200" s="160">
        <f t="shared" si="4"/>
        <v>0</v>
      </c>
      <c r="BF200" s="160">
        <f t="shared" si="5"/>
        <v>0</v>
      </c>
      <c r="BG200" s="160">
        <f t="shared" si="6"/>
        <v>0</v>
      </c>
      <c r="BH200" s="160">
        <f t="shared" si="7"/>
        <v>0</v>
      </c>
      <c r="BI200" s="160">
        <f t="shared" si="8"/>
        <v>0</v>
      </c>
      <c r="BJ200" s="17" t="s">
        <v>117</v>
      </c>
      <c r="BK200" s="160">
        <f t="shared" si="9"/>
        <v>0</v>
      </c>
      <c r="BL200" s="17" t="s">
        <v>116</v>
      </c>
      <c r="BM200" s="159" t="s">
        <v>284</v>
      </c>
    </row>
    <row r="201" spans="1:65" s="13" customFormat="1" ht="11.25">
      <c r="B201" s="161"/>
      <c r="D201" s="162" t="s">
        <v>119</v>
      </c>
      <c r="E201" s="163" t="s">
        <v>1</v>
      </c>
      <c r="F201" s="164" t="s">
        <v>285</v>
      </c>
      <c r="H201" s="163" t="s">
        <v>1</v>
      </c>
      <c r="I201" s="165"/>
      <c r="L201" s="161"/>
      <c r="M201" s="166"/>
      <c r="N201" s="167"/>
      <c r="O201" s="167"/>
      <c r="P201" s="167"/>
      <c r="Q201" s="167"/>
      <c r="R201" s="167"/>
      <c r="S201" s="167"/>
      <c r="T201" s="168"/>
      <c r="AT201" s="163" t="s">
        <v>119</v>
      </c>
      <c r="AU201" s="163" t="s">
        <v>117</v>
      </c>
      <c r="AV201" s="13" t="s">
        <v>80</v>
      </c>
      <c r="AW201" s="13" t="s">
        <v>30</v>
      </c>
      <c r="AX201" s="13" t="s">
        <v>73</v>
      </c>
      <c r="AY201" s="163" t="s">
        <v>110</v>
      </c>
    </row>
    <row r="202" spans="1:65" s="14" customFormat="1" ht="11.25">
      <c r="B202" s="169"/>
      <c r="D202" s="162" t="s">
        <v>119</v>
      </c>
      <c r="E202" s="170" t="s">
        <v>1</v>
      </c>
      <c r="F202" s="171" t="s">
        <v>7</v>
      </c>
      <c r="H202" s="172">
        <v>20</v>
      </c>
      <c r="I202" s="173"/>
      <c r="L202" s="169"/>
      <c r="M202" s="174"/>
      <c r="N202" s="175"/>
      <c r="O202" s="175"/>
      <c r="P202" s="175"/>
      <c r="Q202" s="175"/>
      <c r="R202" s="175"/>
      <c r="S202" s="175"/>
      <c r="T202" s="176"/>
      <c r="AT202" s="170" t="s">
        <v>119</v>
      </c>
      <c r="AU202" s="170" t="s">
        <v>117</v>
      </c>
      <c r="AV202" s="14" t="s">
        <v>117</v>
      </c>
      <c r="AW202" s="14" t="s">
        <v>30</v>
      </c>
      <c r="AX202" s="14" t="s">
        <v>73</v>
      </c>
      <c r="AY202" s="170" t="s">
        <v>110</v>
      </c>
    </row>
    <row r="203" spans="1:65" s="13" customFormat="1" ht="11.25">
      <c r="B203" s="161"/>
      <c r="D203" s="162" t="s">
        <v>119</v>
      </c>
      <c r="E203" s="163" t="s">
        <v>1</v>
      </c>
      <c r="F203" s="164" t="s">
        <v>286</v>
      </c>
      <c r="H203" s="163" t="s">
        <v>1</v>
      </c>
      <c r="I203" s="165"/>
      <c r="L203" s="161"/>
      <c r="M203" s="166"/>
      <c r="N203" s="167"/>
      <c r="O203" s="167"/>
      <c r="P203" s="167"/>
      <c r="Q203" s="167"/>
      <c r="R203" s="167"/>
      <c r="S203" s="167"/>
      <c r="T203" s="168"/>
      <c r="AT203" s="163" t="s">
        <v>119</v>
      </c>
      <c r="AU203" s="163" t="s">
        <v>117</v>
      </c>
      <c r="AV203" s="13" t="s">
        <v>80</v>
      </c>
      <c r="AW203" s="13" t="s">
        <v>30</v>
      </c>
      <c r="AX203" s="13" t="s">
        <v>73</v>
      </c>
      <c r="AY203" s="163" t="s">
        <v>110</v>
      </c>
    </row>
    <row r="204" spans="1:65" s="14" customFormat="1" ht="11.25">
      <c r="B204" s="169"/>
      <c r="D204" s="162" t="s">
        <v>119</v>
      </c>
      <c r="E204" s="170" t="s">
        <v>1</v>
      </c>
      <c r="F204" s="171" t="s">
        <v>287</v>
      </c>
      <c r="H204" s="172">
        <v>36</v>
      </c>
      <c r="I204" s="173"/>
      <c r="L204" s="169"/>
      <c r="M204" s="174"/>
      <c r="N204" s="175"/>
      <c r="O204" s="175"/>
      <c r="P204" s="175"/>
      <c r="Q204" s="175"/>
      <c r="R204" s="175"/>
      <c r="S204" s="175"/>
      <c r="T204" s="176"/>
      <c r="AT204" s="170" t="s">
        <v>119</v>
      </c>
      <c r="AU204" s="170" t="s">
        <v>117</v>
      </c>
      <c r="AV204" s="14" t="s">
        <v>117</v>
      </c>
      <c r="AW204" s="14" t="s">
        <v>30</v>
      </c>
      <c r="AX204" s="14" t="s">
        <v>73</v>
      </c>
      <c r="AY204" s="170" t="s">
        <v>110</v>
      </c>
    </row>
    <row r="205" spans="1:65" s="15" customFormat="1" ht="11.25">
      <c r="B205" s="177"/>
      <c r="D205" s="162" t="s">
        <v>119</v>
      </c>
      <c r="E205" s="178" t="s">
        <v>1</v>
      </c>
      <c r="F205" s="179" t="s">
        <v>164</v>
      </c>
      <c r="H205" s="180">
        <v>56</v>
      </c>
      <c r="I205" s="181"/>
      <c r="L205" s="177"/>
      <c r="M205" s="182"/>
      <c r="N205" s="183"/>
      <c r="O205" s="183"/>
      <c r="P205" s="183"/>
      <c r="Q205" s="183"/>
      <c r="R205" s="183"/>
      <c r="S205" s="183"/>
      <c r="T205" s="184"/>
      <c r="AT205" s="178" t="s">
        <v>119</v>
      </c>
      <c r="AU205" s="178" t="s">
        <v>117</v>
      </c>
      <c r="AV205" s="15" t="s">
        <v>116</v>
      </c>
      <c r="AW205" s="15" t="s">
        <v>30</v>
      </c>
      <c r="AX205" s="15" t="s">
        <v>80</v>
      </c>
      <c r="AY205" s="178" t="s">
        <v>110</v>
      </c>
    </row>
    <row r="206" spans="1:65" s="2" customFormat="1" ht="16.5" customHeight="1">
      <c r="A206" s="32"/>
      <c r="B206" s="146"/>
      <c r="C206" s="185" t="s">
        <v>287</v>
      </c>
      <c r="D206" s="185" t="s">
        <v>250</v>
      </c>
      <c r="E206" s="186" t="s">
        <v>288</v>
      </c>
      <c r="F206" s="187" t="s">
        <v>289</v>
      </c>
      <c r="G206" s="188" t="s">
        <v>130</v>
      </c>
      <c r="H206" s="189">
        <v>56.56</v>
      </c>
      <c r="I206" s="190"/>
      <c r="J206" s="191">
        <f>ROUND(I206*H206,2)</f>
        <v>0</v>
      </c>
      <c r="K206" s="192"/>
      <c r="L206" s="193"/>
      <c r="M206" s="194" t="s">
        <v>1</v>
      </c>
      <c r="N206" s="195" t="s">
        <v>39</v>
      </c>
      <c r="O206" s="61"/>
      <c r="P206" s="157">
        <f>O206*H206</f>
        <v>0</v>
      </c>
      <c r="Q206" s="157">
        <v>8.5000000000000006E-2</v>
      </c>
      <c r="R206" s="157">
        <f>Q206*H206</f>
        <v>4.8076000000000008</v>
      </c>
      <c r="S206" s="157">
        <v>0</v>
      </c>
      <c r="T206" s="158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9" t="s">
        <v>154</v>
      </c>
      <c r="AT206" s="159" t="s">
        <v>250</v>
      </c>
      <c r="AU206" s="159" t="s">
        <v>117</v>
      </c>
      <c r="AY206" s="17" t="s">
        <v>110</v>
      </c>
      <c r="BE206" s="160">
        <f>IF(N206="základná",J206,0)</f>
        <v>0</v>
      </c>
      <c r="BF206" s="160">
        <f>IF(N206="znížená",J206,0)</f>
        <v>0</v>
      </c>
      <c r="BG206" s="160">
        <f>IF(N206="zákl. prenesená",J206,0)</f>
        <v>0</v>
      </c>
      <c r="BH206" s="160">
        <f>IF(N206="zníž. prenesená",J206,0)</f>
        <v>0</v>
      </c>
      <c r="BI206" s="160">
        <f>IF(N206="nulová",J206,0)</f>
        <v>0</v>
      </c>
      <c r="BJ206" s="17" t="s">
        <v>117</v>
      </c>
      <c r="BK206" s="160">
        <f>ROUND(I206*H206,2)</f>
        <v>0</v>
      </c>
      <c r="BL206" s="17" t="s">
        <v>116</v>
      </c>
      <c r="BM206" s="159" t="s">
        <v>290</v>
      </c>
    </row>
    <row r="207" spans="1:65" s="14" customFormat="1" ht="11.25">
      <c r="B207" s="169"/>
      <c r="D207" s="162" t="s">
        <v>119</v>
      </c>
      <c r="E207" s="170" t="s">
        <v>1</v>
      </c>
      <c r="F207" s="171" t="s">
        <v>291</v>
      </c>
      <c r="H207" s="172">
        <v>56.56</v>
      </c>
      <c r="I207" s="173"/>
      <c r="L207" s="169"/>
      <c r="M207" s="174"/>
      <c r="N207" s="175"/>
      <c r="O207" s="175"/>
      <c r="P207" s="175"/>
      <c r="Q207" s="175"/>
      <c r="R207" s="175"/>
      <c r="S207" s="175"/>
      <c r="T207" s="176"/>
      <c r="AT207" s="170" t="s">
        <v>119</v>
      </c>
      <c r="AU207" s="170" t="s">
        <v>117</v>
      </c>
      <c r="AV207" s="14" t="s">
        <v>117</v>
      </c>
      <c r="AW207" s="14" t="s">
        <v>30</v>
      </c>
      <c r="AX207" s="14" t="s">
        <v>80</v>
      </c>
      <c r="AY207" s="170" t="s">
        <v>110</v>
      </c>
    </row>
    <row r="208" spans="1:65" s="2" customFormat="1" ht="33" customHeight="1">
      <c r="A208" s="32"/>
      <c r="B208" s="146"/>
      <c r="C208" s="147" t="s">
        <v>292</v>
      </c>
      <c r="D208" s="147" t="s">
        <v>112</v>
      </c>
      <c r="E208" s="148" t="s">
        <v>293</v>
      </c>
      <c r="F208" s="149" t="s">
        <v>294</v>
      </c>
      <c r="G208" s="150" t="s">
        <v>150</v>
      </c>
      <c r="H208" s="151">
        <v>2.94</v>
      </c>
      <c r="I208" s="152"/>
      <c r="J208" s="153">
        <f>ROUND(I208*H208,2)</f>
        <v>0</v>
      </c>
      <c r="K208" s="154"/>
      <c r="L208" s="33"/>
      <c r="M208" s="155" t="s">
        <v>1</v>
      </c>
      <c r="N208" s="156" t="s">
        <v>39</v>
      </c>
      <c r="O208" s="61"/>
      <c r="P208" s="157">
        <f>O208*H208</f>
        <v>0</v>
      </c>
      <c r="Q208" s="157">
        <v>2.2010900000000002</v>
      </c>
      <c r="R208" s="157">
        <f>Q208*H208</f>
        <v>6.4712046000000001</v>
      </c>
      <c r="S208" s="157">
        <v>0</v>
      </c>
      <c r="T208" s="158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59" t="s">
        <v>116</v>
      </c>
      <c r="AT208" s="159" t="s">
        <v>112</v>
      </c>
      <c r="AU208" s="159" t="s">
        <v>117</v>
      </c>
      <c r="AY208" s="17" t="s">
        <v>110</v>
      </c>
      <c r="BE208" s="160">
        <f>IF(N208="základná",J208,0)</f>
        <v>0</v>
      </c>
      <c r="BF208" s="160">
        <f>IF(N208="znížená",J208,0)</f>
        <v>0</v>
      </c>
      <c r="BG208" s="160">
        <f>IF(N208="zákl. prenesená",J208,0)</f>
        <v>0</v>
      </c>
      <c r="BH208" s="160">
        <f>IF(N208="zníž. prenesená",J208,0)</f>
        <v>0</v>
      </c>
      <c r="BI208" s="160">
        <f>IF(N208="nulová",J208,0)</f>
        <v>0</v>
      </c>
      <c r="BJ208" s="17" t="s">
        <v>117</v>
      </c>
      <c r="BK208" s="160">
        <f>ROUND(I208*H208,2)</f>
        <v>0</v>
      </c>
      <c r="BL208" s="17" t="s">
        <v>116</v>
      </c>
      <c r="BM208" s="159" t="s">
        <v>295</v>
      </c>
    </row>
    <row r="209" spans="1:65" s="13" customFormat="1" ht="11.25">
      <c r="B209" s="161"/>
      <c r="D209" s="162" t="s">
        <v>119</v>
      </c>
      <c r="E209" s="163" t="s">
        <v>1</v>
      </c>
      <c r="F209" s="164" t="s">
        <v>296</v>
      </c>
      <c r="H209" s="163" t="s">
        <v>1</v>
      </c>
      <c r="I209" s="165"/>
      <c r="L209" s="161"/>
      <c r="M209" s="166"/>
      <c r="N209" s="167"/>
      <c r="O209" s="167"/>
      <c r="P209" s="167"/>
      <c r="Q209" s="167"/>
      <c r="R209" s="167"/>
      <c r="S209" s="167"/>
      <c r="T209" s="168"/>
      <c r="AT209" s="163" t="s">
        <v>119</v>
      </c>
      <c r="AU209" s="163" t="s">
        <v>117</v>
      </c>
      <c r="AV209" s="13" t="s">
        <v>80</v>
      </c>
      <c r="AW209" s="13" t="s">
        <v>30</v>
      </c>
      <c r="AX209" s="13" t="s">
        <v>73</v>
      </c>
      <c r="AY209" s="163" t="s">
        <v>110</v>
      </c>
    </row>
    <row r="210" spans="1:65" s="14" customFormat="1" ht="11.25">
      <c r="B210" s="169"/>
      <c r="D210" s="162" t="s">
        <v>119</v>
      </c>
      <c r="E210" s="170" t="s">
        <v>1</v>
      </c>
      <c r="F210" s="171" t="s">
        <v>297</v>
      </c>
      <c r="H210" s="172">
        <v>2.94</v>
      </c>
      <c r="I210" s="173"/>
      <c r="L210" s="169"/>
      <c r="M210" s="174"/>
      <c r="N210" s="175"/>
      <c r="O210" s="175"/>
      <c r="P210" s="175"/>
      <c r="Q210" s="175"/>
      <c r="R210" s="175"/>
      <c r="S210" s="175"/>
      <c r="T210" s="176"/>
      <c r="AT210" s="170" t="s">
        <v>119</v>
      </c>
      <c r="AU210" s="170" t="s">
        <v>117</v>
      </c>
      <c r="AV210" s="14" t="s">
        <v>117</v>
      </c>
      <c r="AW210" s="14" t="s">
        <v>30</v>
      </c>
      <c r="AX210" s="14" t="s">
        <v>80</v>
      </c>
      <c r="AY210" s="170" t="s">
        <v>110</v>
      </c>
    </row>
    <row r="211" spans="1:65" s="2" customFormat="1" ht="24.2" customHeight="1">
      <c r="A211" s="32"/>
      <c r="B211" s="146"/>
      <c r="C211" s="147" t="s">
        <v>298</v>
      </c>
      <c r="D211" s="147" t="s">
        <v>112</v>
      </c>
      <c r="E211" s="148" t="s">
        <v>299</v>
      </c>
      <c r="F211" s="149" t="s">
        <v>300</v>
      </c>
      <c r="G211" s="150" t="s">
        <v>130</v>
      </c>
      <c r="H211" s="151">
        <v>21.6</v>
      </c>
      <c r="I211" s="152"/>
      <c r="J211" s="153">
        <f>ROUND(I211*H211,2)</f>
        <v>0</v>
      </c>
      <c r="K211" s="154"/>
      <c r="L211" s="33"/>
      <c r="M211" s="155" t="s">
        <v>1</v>
      </c>
      <c r="N211" s="156" t="s">
        <v>39</v>
      </c>
      <c r="O211" s="61"/>
      <c r="P211" s="157">
        <f>O211*H211</f>
        <v>0</v>
      </c>
      <c r="Q211" s="157">
        <v>0</v>
      </c>
      <c r="R211" s="157">
        <f>Q211*H211</f>
        <v>0</v>
      </c>
      <c r="S211" s="157">
        <v>0</v>
      </c>
      <c r="T211" s="158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9" t="s">
        <v>116</v>
      </c>
      <c r="AT211" s="159" t="s">
        <v>112</v>
      </c>
      <c r="AU211" s="159" t="s">
        <v>117</v>
      </c>
      <c r="AY211" s="17" t="s">
        <v>110</v>
      </c>
      <c r="BE211" s="160">
        <f>IF(N211="základná",J211,0)</f>
        <v>0</v>
      </c>
      <c r="BF211" s="160">
        <f>IF(N211="znížená",J211,0)</f>
        <v>0</v>
      </c>
      <c r="BG211" s="160">
        <f>IF(N211="zákl. prenesená",J211,0)</f>
        <v>0</v>
      </c>
      <c r="BH211" s="160">
        <f>IF(N211="zníž. prenesená",J211,0)</f>
        <v>0</v>
      </c>
      <c r="BI211" s="160">
        <f>IF(N211="nulová",J211,0)</f>
        <v>0</v>
      </c>
      <c r="BJ211" s="17" t="s">
        <v>117</v>
      </c>
      <c r="BK211" s="160">
        <f>ROUND(I211*H211,2)</f>
        <v>0</v>
      </c>
      <c r="BL211" s="17" t="s">
        <v>116</v>
      </c>
      <c r="BM211" s="159" t="s">
        <v>301</v>
      </c>
    </row>
    <row r="212" spans="1:65" s="13" customFormat="1" ht="11.25">
      <c r="B212" s="161"/>
      <c r="D212" s="162" t="s">
        <v>119</v>
      </c>
      <c r="E212" s="163" t="s">
        <v>1</v>
      </c>
      <c r="F212" s="164" t="s">
        <v>132</v>
      </c>
      <c r="H212" s="163" t="s">
        <v>1</v>
      </c>
      <c r="I212" s="165"/>
      <c r="L212" s="161"/>
      <c r="M212" s="166"/>
      <c r="N212" s="167"/>
      <c r="O212" s="167"/>
      <c r="P212" s="167"/>
      <c r="Q212" s="167"/>
      <c r="R212" s="167"/>
      <c r="S212" s="167"/>
      <c r="T212" s="168"/>
      <c r="AT212" s="163" t="s">
        <v>119</v>
      </c>
      <c r="AU212" s="163" t="s">
        <v>117</v>
      </c>
      <c r="AV212" s="13" t="s">
        <v>80</v>
      </c>
      <c r="AW212" s="13" t="s">
        <v>30</v>
      </c>
      <c r="AX212" s="13" t="s">
        <v>73</v>
      </c>
      <c r="AY212" s="163" t="s">
        <v>110</v>
      </c>
    </row>
    <row r="213" spans="1:65" s="14" customFormat="1" ht="11.25">
      <c r="B213" s="169"/>
      <c r="D213" s="162" t="s">
        <v>119</v>
      </c>
      <c r="E213" s="170" t="s">
        <v>1</v>
      </c>
      <c r="F213" s="171" t="s">
        <v>302</v>
      </c>
      <c r="H213" s="172">
        <v>16.600000000000001</v>
      </c>
      <c r="I213" s="173"/>
      <c r="L213" s="169"/>
      <c r="M213" s="174"/>
      <c r="N213" s="175"/>
      <c r="O213" s="175"/>
      <c r="P213" s="175"/>
      <c r="Q213" s="175"/>
      <c r="R213" s="175"/>
      <c r="S213" s="175"/>
      <c r="T213" s="176"/>
      <c r="AT213" s="170" t="s">
        <v>119</v>
      </c>
      <c r="AU213" s="170" t="s">
        <v>117</v>
      </c>
      <c r="AV213" s="14" t="s">
        <v>117</v>
      </c>
      <c r="AW213" s="14" t="s">
        <v>30</v>
      </c>
      <c r="AX213" s="14" t="s">
        <v>73</v>
      </c>
      <c r="AY213" s="170" t="s">
        <v>110</v>
      </c>
    </row>
    <row r="214" spans="1:65" s="13" customFormat="1" ht="11.25">
      <c r="B214" s="161"/>
      <c r="D214" s="162" t="s">
        <v>119</v>
      </c>
      <c r="E214" s="163" t="s">
        <v>1</v>
      </c>
      <c r="F214" s="164" t="s">
        <v>303</v>
      </c>
      <c r="H214" s="163" t="s">
        <v>1</v>
      </c>
      <c r="I214" s="165"/>
      <c r="L214" s="161"/>
      <c r="M214" s="166"/>
      <c r="N214" s="167"/>
      <c r="O214" s="167"/>
      <c r="P214" s="167"/>
      <c r="Q214" s="167"/>
      <c r="R214" s="167"/>
      <c r="S214" s="167"/>
      <c r="T214" s="168"/>
      <c r="AT214" s="163" t="s">
        <v>119</v>
      </c>
      <c r="AU214" s="163" t="s">
        <v>117</v>
      </c>
      <c r="AV214" s="13" t="s">
        <v>80</v>
      </c>
      <c r="AW214" s="13" t="s">
        <v>30</v>
      </c>
      <c r="AX214" s="13" t="s">
        <v>73</v>
      </c>
      <c r="AY214" s="163" t="s">
        <v>110</v>
      </c>
    </row>
    <row r="215" spans="1:65" s="14" customFormat="1" ht="11.25">
      <c r="B215" s="169"/>
      <c r="D215" s="162" t="s">
        <v>119</v>
      </c>
      <c r="E215" s="170" t="s">
        <v>1</v>
      </c>
      <c r="F215" s="171" t="s">
        <v>138</v>
      </c>
      <c r="H215" s="172">
        <v>5</v>
      </c>
      <c r="I215" s="173"/>
      <c r="L215" s="169"/>
      <c r="M215" s="174"/>
      <c r="N215" s="175"/>
      <c r="O215" s="175"/>
      <c r="P215" s="175"/>
      <c r="Q215" s="175"/>
      <c r="R215" s="175"/>
      <c r="S215" s="175"/>
      <c r="T215" s="176"/>
      <c r="AT215" s="170" t="s">
        <v>119</v>
      </c>
      <c r="AU215" s="170" t="s">
        <v>117</v>
      </c>
      <c r="AV215" s="14" t="s">
        <v>117</v>
      </c>
      <c r="AW215" s="14" t="s">
        <v>30</v>
      </c>
      <c r="AX215" s="14" t="s">
        <v>73</v>
      </c>
      <c r="AY215" s="170" t="s">
        <v>110</v>
      </c>
    </row>
    <row r="216" spans="1:65" s="15" customFormat="1" ht="11.25">
      <c r="B216" s="177"/>
      <c r="D216" s="162" t="s">
        <v>119</v>
      </c>
      <c r="E216" s="178" t="s">
        <v>1</v>
      </c>
      <c r="F216" s="179" t="s">
        <v>164</v>
      </c>
      <c r="H216" s="180">
        <v>21.6</v>
      </c>
      <c r="I216" s="181"/>
      <c r="L216" s="177"/>
      <c r="M216" s="182"/>
      <c r="N216" s="183"/>
      <c r="O216" s="183"/>
      <c r="P216" s="183"/>
      <c r="Q216" s="183"/>
      <c r="R216" s="183"/>
      <c r="S216" s="183"/>
      <c r="T216" s="184"/>
      <c r="AT216" s="178" t="s">
        <v>119</v>
      </c>
      <c r="AU216" s="178" t="s">
        <v>117</v>
      </c>
      <c r="AV216" s="15" t="s">
        <v>116</v>
      </c>
      <c r="AW216" s="15" t="s">
        <v>30</v>
      </c>
      <c r="AX216" s="15" t="s">
        <v>80</v>
      </c>
      <c r="AY216" s="178" t="s">
        <v>110</v>
      </c>
    </row>
    <row r="217" spans="1:65" s="2" customFormat="1" ht="24.2" customHeight="1">
      <c r="A217" s="32"/>
      <c r="B217" s="146"/>
      <c r="C217" s="147" t="s">
        <v>304</v>
      </c>
      <c r="D217" s="147" t="s">
        <v>112</v>
      </c>
      <c r="E217" s="148" t="s">
        <v>305</v>
      </c>
      <c r="F217" s="149" t="s">
        <v>306</v>
      </c>
      <c r="G217" s="150" t="s">
        <v>130</v>
      </c>
      <c r="H217" s="151">
        <v>16.600000000000001</v>
      </c>
      <c r="I217" s="152"/>
      <c r="J217" s="153">
        <f>ROUND(I217*H217,2)</f>
        <v>0</v>
      </c>
      <c r="K217" s="154"/>
      <c r="L217" s="33"/>
      <c r="M217" s="155" t="s">
        <v>1</v>
      </c>
      <c r="N217" s="156" t="s">
        <v>39</v>
      </c>
      <c r="O217" s="61"/>
      <c r="P217" s="157">
        <f>O217*H217</f>
        <v>0</v>
      </c>
      <c r="Q217" s="157">
        <v>1.0000000000000001E-5</v>
      </c>
      <c r="R217" s="157">
        <f>Q217*H217</f>
        <v>1.6600000000000002E-4</v>
      </c>
      <c r="S217" s="157">
        <v>0</v>
      </c>
      <c r="T217" s="158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59" t="s">
        <v>116</v>
      </c>
      <c r="AT217" s="159" t="s">
        <v>112</v>
      </c>
      <c r="AU217" s="159" t="s">
        <v>117</v>
      </c>
      <c r="AY217" s="17" t="s">
        <v>110</v>
      </c>
      <c r="BE217" s="160">
        <f>IF(N217="základná",J217,0)</f>
        <v>0</v>
      </c>
      <c r="BF217" s="160">
        <f>IF(N217="znížená",J217,0)</f>
        <v>0</v>
      </c>
      <c r="BG217" s="160">
        <f>IF(N217="zákl. prenesená",J217,0)</f>
        <v>0</v>
      </c>
      <c r="BH217" s="160">
        <f>IF(N217="zníž. prenesená",J217,0)</f>
        <v>0</v>
      </c>
      <c r="BI217" s="160">
        <f>IF(N217="nulová",J217,0)</f>
        <v>0</v>
      </c>
      <c r="BJ217" s="17" t="s">
        <v>117</v>
      </c>
      <c r="BK217" s="160">
        <f>ROUND(I217*H217,2)</f>
        <v>0</v>
      </c>
      <c r="BL217" s="17" t="s">
        <v>116</v>
      </c>
      <c r="BM217" s="159" t="s">
        <v>307</v>
      </c>
    </row>
    <row r="218" spans="1:65" s="13" customFormat="1" ht="11.25">
      <c r="B218" s="161"/>
      <c r="D218" s="162" t="s">
        <v>119</v>
      </c>
      <c r="E218" s="163" t="s">
        <v>1</v>
      </c>
      <c r="F218" s="164" t="s">
        <v>132</v>
      </c>
      <c r="H218" s="163" t="s">
        <v>1</v>
      </c>
      <c r="I218" s="165"/>
      <c r="L218" s="161"/>
      <c r="M218" s="166"/>
      <c r="N218" s="167"/>
      <c r="O218" s="167"/>
      <c r="P218" s="167"/>
      <c r="Q218" s="167"/>
      <c r="R218" s="167"/>
      <c r="S218" s="167"/>
      <c r="T218" s="168"/>
      <c r="AT218" s="163" t="s">
        <v>119</v>
      </c>
      <c r="AU218" s="163" t="s">
        <v>117</v>
      </c>
      <c r="AV218" s="13" t="s">
        <v>80</v>
      </c>
      <c r="AW218" s="13" t="s">
        <v>30</v>
      </c>
      <c r="AX218" s="13" t="s">
        <v>73</v>
      </c>
      <c r="AY218" s="163" t="s">
        <v>110</v>
      </c>
    </row>
    <row r="219" spans="1:65" s="14" customFormat="1" ht="11.25">
      <c r="B219" s="169"/>
      <c r="D219" s="162" t="s">
        <v>119</v>
      </c>
      <c r="E219" s="170" t="s">
        <v>1</v>
      </c>
      <c r="F219" s="171" t="s">
        <v>302</v>
      </c>
      <c r="H219" s="172">
        <v>16.600000000000001</v>
      </c>
      <c r="I219" s="173"/>
      <c r="L219" s="169"/>
      <c r="M219" s="174"/>
      <c r="N219" s="175"/>
      <c r="O219" s="175"/>
      <c r="P219" s="175"/>
      <c r="Q219" s="175"/>
      <c r="R219" s="175"/>
      <c r="S219" s="175"/>
      <c r="T219" s="176"/>
      <c r="AT219" s="170" t="s">
        <v>119</v>
      </c>
      <c r="AU219" s="170" t="s">
        <v>117</v>
      </c>
      <c r="AV219" s="14" t="s">
        <v>117</v>
      </c>
      <c r="AW219" s="14" t="s">
        <v>30</v>
      </c>
      <c r="AX219" s="14" t="s">
        <v>80</v>
      </c>
      <c r="AY219" s="170" t="s">
        <v>110</v>
      </c>
    </row>
    <row r="220" spans="1:65" s="2" customFormat="1" ht="24.2" customHeight="1">
      <c r="A220" s="32"/>
      <c r="B220" s="146"/>
      <c r="C220" s="147" t="s">
        <v>308</v>
      </c>
      <c r="D220" s="147" t="s">
        <v>112</v>
      </c>
      <c r="E220" s="148" t="s">
        <v>309</v>
      </c>
      <c r="F220" s="149" t="s">
        <v>310</v>
      </c>
      <c r="G220" s="150" t="s">
        <v>210</v>
      </c>
      <c r="H220" s="151">
        <v>3</v>
      </c>
      <c r="I220" s="152"/>
      <c r="J220" s="153">
        <f>ROUND(I220*H220,2)</f>
        <v>0</v>
      </c>
      <c r="K220" s="154"/>
      <c r="L220" s="33"/>
      <c r="M220" s="155" t="s">
        <v>1</v>
      </c>
      <c r="N220" s="156" t="s">
        <v>39</v>
      </c>
      <c r="O220" s="61"/>
      <c r="P220" s="157">
        <f>O220*H220</f>
        <v>0</v>
      </c>
      <c r="Q220" s="157">
        <v>0</v>
      </c>
      <c r="R220" s="157">
        <f>Q220*H220</f>
        <v>0</v>
      </c>
      <c r="S220" s="157">
        <v>4.0000000000000001E-3</v>
      </c>
      <c r="T220" s="158">
        <f>S220*H220</f>
        <v>1.2E-2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9" t="s">
        <v>116</v>
      </c>
      <c r="AT220" s="159" t="s">
        <v>112</v>
      </c>
      <c r="AU220" s="159" t="s">
        <v>117</v>
      </c>
      <c r="AY220" s="17" t="s">
        <v>110</v>
      </c>
      <c r="BE220" s="160">
        <f>IF(N220="základná",J220,0)</f>
        <v>0</v>
      </c>
      <c r="BF220" s="160">
        <f>IF(N220="znížená",J220,0)</f>
        <v>0</v>
      </c>
      <c r="BG220" s="160">
        <f>IF(N220="zákl. prenesená",J220,0)</f>
        <v>0</v>
      </c>
      <c r="BH220" s="160">
        <f>IF(N220="zníž. prenesená",J220,0)</f>
        <v>0</v>
      </c>
      <c r="BI220" s="160">
        <f>IF(N220="nulová",J220,0)</f>
        <v>0</v>
      </c>
      <c r="BJ220" s="17" t="s">
        <v>117</v>
      </c>
      <c r="BK220" s="160">
        <f>ROUND(I220*H220,2)</f>
        <v>0</v>
      </c>
      <c r="BL220" s="17" t="s">
        <v>116</v>
      </c>
      <c r="BM220" s="159" t="s">
        <v>311</v>
      </c>
    </row>
    <row r="221" spans="1:65" s="2" customFormat="1" ht="33" customHeight="1">
      <c r="A221" s="32"/>
      <c r="B221" s="146"/>
      <c r="C221" s="147" t="s">
        <v>312</v>
      </c>
      <c r="D221" s="147" t="s">
        <v>112</v>
      </c>
      <c r="E221" s="148" t="s">
        <v>313</v>
      </c>
      <c r="F221" s="149" t="s">
        <v>314</v>
      </c>
      <c r="G221" s="150" t="s">
        <v>197</v>
      </c>
      <c r="H221" s="151">
        <v>26.632999999999999</v>
      </c>
      <c r="I221" s="152"/>
      <c r="J221" s="153">
        <f>ROUND(I221*H221,2)</f>
        <v>0</v>
      </c>
      <c r="K221" s="154"/>
      <c r="L221" s="33"/>
      <c r="M221" s="155" t="s">
        <v>1</v>
      </c>
      <c r="N221" s="156" t="s">
        <v>39</v>
      </c>
      <c r="O221" s="61"/>
      <c r="P221" s="157">
        <f>O221*H221</f>
        <v>0</v>
      </c>
      <c r="Q221" s="157">
        <v>0</v>
      </c>
      <c r="R221" s="157">
        <f>Q221*H221</f>
        <v>0</v>
      </c>
      <c r="S221" s="157">
        <v>0</v>
      </c>
      <c r="T221" s="158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9" t="s">
        <v>116</v>
      </c>
      <c r="AT221" s="159" t="s">
        <v>112</v>
      </c>
      <c r="AU221" s="159" t="s">
        <v>117</v>
      </c>
      <c r="AY221" s="17" t="s">
        <v>110</v>
      </c>
      <c r="BE221" s="160">
        <f>IF(N221="základná",J221,0)</f>
        <v>0</v>
      </c>
      <c r="BF221" s="160">
        <f>IF(N221="znížená",J221,0)</f>
        <v>0</v>
      </c>
      <c r="BG221" s="160">
        <f>IF(N221="zákl. prenesená",J221,0)</f>
        <v>0</v>
      </c>
      <c r="BH221" s="160">
        <f>IF(N221="zníž. prenesená",J221,0)</f>
        <v>0</v>
      </c>
      <c r="BI221" s="160">
        <f>IF(N221="nulová",J221,0)</f>
        <v>0</v>
      </c>
      <c r="BJ221" s="17" t="s">
        <v>117</v>
      </c>
      <c r="BK221" s="160">
        <f>ROUND(I221*H221,2)</f>
        <v>0</v>
      </c>
      <c r="BL221" s="17" t="s">
        <v>116</v>
      </c>
      <c r="BM221" s="159" t="s">
        <v>315</v>
      </c>
    </row>
    <row r="222" spans="1:65" s="2" customFormat="1" ht="24.2" customHeight="1">
      <c r="A222" s="32"/>
      <c r="B222" s="146"/>
      <c r="C222" s="147" t="s">
        <v>316</v>
      </c>
      <c r="D222" s="147" t="s">
        <v>112</v>
      </c>
      <c r="E222" s="148" t="s">
        <v>317</v>
      </c>
      <c r="F222" s="149" t="s">
        <v>318</v>
      </c>
      <c r="G222" s="150" t="s">
        <v>197</v>
      </c>
      <c r="H222" s="151">
        <v>26.632999999999999</v>
      </c>
      <c r="I222" s="152"/>
      <c r="J222" s="153">
        <f>ROUND(I222*H222,2)</f>
        <v>0</v>
      </c>
      <c r="K222" s="154"/>
      <c r="L222" s="33"/>
      <c r="M222" s="155" t="s">
        <v>1</v>
      </c>
      <c r="N222" s="156" t="s">
        <v>39</v>
      </c>
      <c r="O222" s="61"/>
      <c r="P222" s="157">
        <f>O222*H222</f>
        <v>0</v>
      </c>
      <c r="Q222" s="157">
        <v>0</v>
      </c>
      <c r="R222" s="157">
        <f>Q222*H222</f>
        <v>0</v>
      </c>
      <c r="S222" s="157">
        <v>0</v>
      </c>
      <c r="T222" s="158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59" t="s">
        <v>116</v>
      </c>
      <c r="AT222" s="159" t="s">
        <v>112</v>
      </c>
      <c r="AU222" s="159" t="s">
        <v>117</v>
      </c>
      <c r="AY222" s="17" t="s">
        <v>110</v>
      </c>
      <c r="BE222" s="160">
        <f>IF(N222="základná",J222,0)</f>
        <v>0</v>
      </c>
      <c r="BF222" s="160">
        <f>IF(N222="znížená",J222,0)</f>
        <v>0</v>
      </c>
      <c r="BG222" s="160">
        <f>IF(N222="zákl. prenesená",J222,0)</f>
        <v>0</v>
      </c>
      <c r="BH222" s="160">
        <f>IF(N222="zníž. prenesená",J222,0)</f>
        <v>0</v>
      </c>
      <c r="BI222" s="160">
        <f>IF(N222="nulová",J222,0)</f>
        <v>0</v>
      </c>
      <c r="BJ222" s="17" t="s">
        <v>117</v>
      </c>
      <c r="BK222" s="160">
        <f>ROUND(I222*H222,2)</f>
        <v>0</v>
      </c>
      <c r="BL222" s="17" t="s">
        <v>116</v>
      </c>
      <c r="BM222" s="159" t="s">
        <v>319</v>
      </c>
    </row>
    <row r="223" spans="1:65" s="2" customFormat="1" ht="24.2" customHeight="1">
      <c r="A223" s="32"/>
      <c r="B223" s="146"/>
      <c r="C223" s="147" t="s">
        <v>320</v>
      </c>
      <c r="D223" s="147" t="s">
        <v>112</v>
      </c>
      <c r="E223" s="148" t="s">
        <v>321</v>
      </c>
      <c r="F223" s="149" t="s">
        <v>322</v>
      </c>
      <c r="G223" s="150" t="s">
        <v>197</v>
      </c>
      <c r="H223" s="151">
        <v>26.632999999999999</v>
      </c>
      <c r="I223" s="152"/>
      <c r="J223" s="153">
        <f>ROUND(I223*H223,2)</f>
        <v>0</v>
      </c>
      <c r="K223" s="154"/>
      <c r="L223" s="33"/>
      <c r="M223" s="155" t="s">
        <v>1</v>
      </c>
      <c r="N223" s="156" t="s">
        <v>39</v>
      </c>
      <c r="O223" s="61"/>
      <c r="P223" s="157">
        <f>O223*H223</f>
        <v>0</v>
      </c>
      <c r="Q223" s="157">
        <v>0</v>
      </c>
      <c r="R223" s="157">
        <f>Q223*H223</f>
        <v>0</v>
      </c>
      <c r="S223" s="157">
        <v>0</v>
      </c>
      <c r="T223" s="158">
        <f>S223*H223</f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59" t="s">
        <v>116</v>
      </c>
      <c r="AT223" s="159" t="s">
        <v>112</v>
      </c>
      <c r="AU223" s="159" t="s">
        <v>117</v>
      </c>
      <c r="AY223" s="17" t="s">
        <v>110</v>
      </c>
      <c r="BE223" s="160">
        <f>IF(N223="základná",J223,0)</f>
        <v>0</v>
      </c>
      <c r="BF223" s="160">
        <f>IF(N223="znížená",J223,0)</f>
        <v>0</v>
      </c>
      <c r="BG223" s="160">
        <f>IF(N223="zákl. prenesená",J223,0)</f>
        <v>0</v>
      </c>
      <c r="BH223" s="160">
        <f>IF(N223="zníž. prenesená",J223,0)</f>
        <v>0</v>
      </c>
      <c r="BI223" s="160">
        <f>IF(N223="nulová",J223,0)</f>
        <v>0</v>
      </c>
      <c r="BJ223" s="17" t="s">
        <v>117</v>
      </c>
      <c r="BK223" s="160">
        <f>ROUND(I223*H223,2)</f>
        <v>0</v>
      </c>
      <c r="BL223" s="17" t="s">
        <v>116</v>
      </c>
      <c r="BM223" s="159" t="s">
        <v>323</v>
      </c>
    </row>
    <row r="224" spans="1:65" s="12" customFormat="1" ht="22.9" customHeight="1">
      <c r="B224" s="133"/>
      <c r="D224" s="134" t="s">
        <v>72</v>
      </c>
      <c r="E224" s="144" t="s">
        <v>324</v>
      </c>
      <c r="F224" s="144" t="s">
        <v>325</v>
      </c>
      <c r="I224" s="136"/>
      <c r="J224" s="145">
        <f>BK224</f>
        <v>0</v>
      </c>
      <c r="L224" s="133"/>
      <c r="M224" s="138"/>
      <c r="N224" s="139"/>
      <c r="O224" s="139"/>
      <c r="P224" s="140">
        <f>P225</f>
        <v>0</v>
      </c>
      <c r="Q224" s="139"/>
      <c r="R224" s="140">
        <f>R225</f>
        <v>0</v>
      </c>
      <c r="S224" s="139"/>
      <c r="T224" s="141">
        <f>T225</f>
        <v>0</v>
      </c>
      <c r="AR224" s="134" t="s">
        <v>80</v>
      </c>
      <c r="AT224" s="142" t="s">
        <v>72</v>
      </c>
      <c r="AU224" s="142" t="s">
        <v>80</v>
      </c>
      <c r="AY224" s="134" t="s">
        <v>110</v>
      </c>
      <c r="BK224" s="143">
        <f>BK225</f>
        <v>0</v>
      </c>
    </row>
    <row r="225" spans="1:65" s="2" customFormat="1" ht="33" customHeight="1">
      <c r="A225" s="32"/>
      <c r="B225" s="146"/>
      <c r="C225" s="147" t="s">
        <v>326</v>
      </c>
      <c r="D225" s="147" t="s">
        <v>112</v>
      </c>
      <c r="E225" s="148" t="s">
        <v>327</v>
      </c>
      <c r="F225" s="149" t="s">
        <v>328</v>
      </c>
      <c r="G225" s="150" t="s">
        <v>197</v>
      </c>
      <c r="H225" s="151">
        <v>121.212</v>
      </c>
      <c r="I225" s="152"/>
      <c r="J225" s="153">
        <f>ROUND(I225*H225,2)</f>
        <v>0</v>
      </c>
      <c r="K225" s="154"/>
      <c r="L225" s="33"/>
      <c r="M225" s="155" t="s">
        <v>1</v>
      </c>
      <c r="N225" s="156" t="s">
        <v>39</v>
      </c>
      <c r="O225" s="61"/>
      <c r="P225" s="157">
        <f>O225*H225</f>
        <v>0</v>
      </c>
      <c r="Q225" s="157">
        <v>0</v>
      </c>
      <c r="R225" s="157">
        <f>Q225*H225</f>
        <v>0</v>
      </c>
      <c r="S225" s="157">
        <v>0</v>
      </c>
      <c r="T225" s="158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59" t="s">
        <v>116</v>
      </c>
      <c r="AT225" s="159" t="s">
        <v>112</v>
      </c>
      <c r="AU225" s="159" t="s">
        <v>117</v>
      </c>
      <c r="AY225" s="17" t="s">
        <v>110</v>
      </c>
      <c r="BE225" s="160">
        <f>IF(N225="základná",J225,0)</f>
        <v>0</v>
      </c>
      <c r="BF225" s="160">
        <f>IF(N225="znížená",J225,0)</f>
        <v>0</v>
      </c>
      <c r="BG225" s="160">
        <f>IF(N225="zákl. prenesená",J225,0)</f>
        <v>0</v>
      </c>
      <c r="BH225" s="160">
        <f>IF(N225="zníž. prenesená",J225,0)</f>
        <v>0</v>
      </c>
      <c r="BI225" s="160">
        <f>IF(N225="nulová",J225,0)</f>
        <v>0</v>
      </c>
      <c r="BJ225" s="17" t="s">
        <v>117</v>
      </c>
      <c r="BK225" s="160">
        <f>ROUND(I225*H225,2)</f>
        <v>0</v>
      </c>
      <c r="BL225" s="17" t="s">
        <v>116</v>
      </c>
      <c r="BM225" s="159" t="s">
        <v>329</v>
      </c>
    </row>
    <row r="226" spans="1:65" s="12" customFormat="1" ht="25.9" customHeight="1">
      <c r="B226" s="133"/>
      <c r="D226" s="134" t="s">
        <v>72</v>
      </c>
      <c r="E226" s="135" t="s">
        <v>330</v>
      </c>
      <c r="F226" s="135" t="s">
        <v>331</v>
      </c>
      <c r="I226" s="136"/>
      <c r="J226" s="137">
        <f>BK226</f>
        <v>0</v>
      </c>
      <c r="L226" s="133"/>
      <c r="M226" s="138"/>
      <c r="N226" s="139"/>
      <c r="O226" s="139"/>
      <c r="P226" s="140">
        <f>SUM(P227:P231)</f>
        <v>0</v>
      </c>
      <c r="Q226" s="139"/>
      <c r="R226" s="140">
        <f>SUM(R227:R231)</f>
        <v>0</v>
      </c>
      <c r="S226" s="139"/>
      <c r="T226" s="141">
        <f>SUM(T227:T231)</f>
        <v>0</v>
      </c>
      <c r="AR226" s="134" t="s">
        <v>138</v>
      </c>
      <c r="AT226" s="142" t="s">
        <v>72</v>
      </c>
      <c r="AU226" s="142" t="s">
        <v>73</v>
      </c>
      <c r="AY226" s="134" t="s">
        <v>110</v>
      </c>
      <c r="BK226" s="143">
        <f>SUM(BK227:BK231)</f>
        <v>0</v>
      </c>
    </row>
    <row r="227" spans="1:65" s="2" customFormat="1" ht="16.5" customHeight="1">
      <c r="A227" s="32"/>
      <c r="B227" s="146"/>
      <c r="C227" s="147" t="s">
        <v>332</v>
      </c>
      <c r="D227" s="147" t="s">
        <v>112</v>
      </c>
      <c r="E227" s="148" t="s">
        <v>333</v>
      </c>
      <c r="F227" s="149" t="s">
        <v>334</v>
      </c>
      <c r="G227" s="150" t="s">
        <v>335</v>
      </c>
      <c r="H227" s="151">
        <v>1</v>
      </c>
      <c r="I227" s="152"/>
      <c r="J227" s="153">
        <f>ROUND(I227*H227,2)</f>
        <v>0</v>
      </c>
      <c r="K227" s="154"/>
      <c r="L227" s="33"/>
      <c r="M227" s="155" t="s">
        <v>1</v>
      </c>
      <c r="N227" s="156" t="s">
        <v>39</v>
      </c>
      <c r="O227" s="61"/>
      <c r="P227" s="157">
        <f>O227*H227</f>
        <v>0</v>
      </c>
      <c r="Q227" s="157">
        <v>0</v>
      </c>
      <c r="R227" s="157">
        <f>Q227*H227</f>
        <v>0</v>
      </c>
      <c r="S227" s="157">
        <v>0</v>
      </c>
      <c r="T227" s="158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9" t="s">
        <v>336</v>
      </c>
      <c r="AT227" s="159" t="s">
        <v>112</v>
      </c>
      <c r="AU227" s="159" t="s">
        <v>80</v>
      </c>
      <c r="AY227" s="17" t="s">
        <v>110</v>
      </c>
      <c r="BE227" s="160">
        <f>IF(N227="základná",J227,0)</f>
        <v>0</v>
      </c>
      <c r="BF227" s="160">
        <f>IF(N227="znížená",J227,0)</f>
        <v>0</v>
      </c>
      <c r="BG227" s="160">
        <f>IF(N227="zákl. prenesená",J227,0)</f>
        <v>0</v>
      </c>
      <c r="BH227" s="160">
        <f>IF(N227="zníž. prenesená",J227,0)</f>
        <v>0</v>
      </c>
      <c r="BI227" s="160">
        <f>IF(N227="nulová",J227,0)</f>
        <v>0</v>
      </c>
      <c r="BJ227" s="17" t="s">
        <v>117</v>
      </c>
      <c r="BK227" s="160">
        <f>ROUND(I227*H227,2)</f>
        <v>0</v>
      </c>
      <c r="BL227" s="17" t="s">
        <v>336</v>
      </c>
      <c r="BM227" s="159" t="s">
        <v>337</v>
      </c>
    </row>
    <row r="228" spans="1:65" s="2" customFormat="1" ht="16.5" customHeight="1">
      <c r="A228" s="32"/>
      <c r="B228" s="146"/>
      <c r="C228" s="147" t="s">
        <v>338</v>
      </c>
      <c r="D228" s="147" t="s">
        <v>112</v>
      </c>
      <c r="E228" s="148" t="s">
        <v>339</v>
      </c>
      <c r="F228" s="149" t="s">
        <v>340</v>
      </c>
      <c r="G228" s="150" t="s">
        <v>335</v>
      </c>
      <c r="H228" s="151">
        <v>1</v>
      </c>
      <c r="I228" s="152"/>
      <c r="J228" s="153">
        <f>ROUND(I228*H228,2)</f>
        <v>0</v>
      </c>
      <c r="K228" s="154"/>
      <c r="L228" s="33"/>
      <c r="M228" s="155" t="s">
        <v>1</v>
      </c>
      <c r="N228" s="156" t="s">
        <v>39</v>
      </c>
      <c r="O228" s="61"/>
      <c r="P228" s="157">
        <f>O228*H228</f>
        <v>0</v>
      </c>
      <c r="Q228" s="157">
        <v>0</v>
      </c>
      <c r="R228" s="157">
        <f>Q228*H228</f>
        <v>0</v>
      </c>
      <c r="S228" s="157">
        <v>0</v>
      </c>
      <c r="T228" s="158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59" t="s">
        <v>336</v>
      </c>
      <c r="AT228" s="159" t="s">
        <v>112</v>
      </c>
      <c r="AU228" s="159" t="s">
        <v>80</v>
      </c>
      <c r="AY228" s="17" t="s">
        <v>110</v>
      </c>
      <c r="BE228" s="160">
        <f>IF(N228="základná",J228,0)</f>
        <v>0</v>
      </c>
      <c r="BF228" s="160">
        <f>IF(N228="znížená",J228,0)</f>
        <v>0</v>
      </c>
      <c r="BG228" s="160">
        <f>IF(N228="zákl. prenesená",J228,0)</f>
        <v>0</v>
      </c>
      <c r="BH228" s="160">
        <f>IF(N228="zníž. prenesená",J228,0)</f>
        <v>0</v>
      </c>
      <c r="BI228" s="160">
        <f>IF(N228="nulová",J228,0)</f>
        <v>0</v>
      </c>
      <c r="BJ228" s="17" t="s">
        <v>117</v>
      </c>
      <c r="BK228" s="160">
        <f>ROUND(I228*H228,2)</f>
        <v>0</v>
      </c>
      <c r="BL228" s="17" t="s">
        <v>336</v>
      </c>
      <c r="BM228" s="159" t="s">
        <v>341</v>
      </c>
    </row>
    <row r="229" spans="1:65" s="2" customFormat="1" ht="21.75" customHeight="1">
      <c r="A229" s="32"/>
      <c r="B229" s="146"/>
      <c r="C229" s="147" t="s">
        <v>342</v>
      </c>
      <c r="D229" s="147" t="s">
        <v>112</v>
      </c>
      <c r="E229" s="148" t="s">
        <v>343</v>
      </c>
      <c r="F229" s="149" t="s">
        <v>344</v>
      </c>
      <c r="G229" s="150" t="s">
        <v>335</v>
      </c>
      <c r="H229" s="151">
        <v>1</v>
      </c>
      <c r="I229" s="152"/>
      <c r="J229" s="153">
        <f>ROUND(I229*H229,2)</f>
        <v>0</v>
      </c>
      <c r="K229" s="154"/>
      <c r="L229" s="33"/>
      <c r="M229" s="155" t="s">
        <v>1</v>
      </c>
      <c r="N229" s="156" t="s">
        <v>39</v>
      </c>
      <c r="O229" s="61"/>
      <c r="P229" s="157">
        <f>O229*H229</f>
        <v>0</v>
      </c>
      <c r="Q229" s="157">
        <v>0</v>
      </c>
      <c r="R229" s="157">
        <f>Q229*H229</f>
        <v>0</v>
      </c>
      <c r="S229" s="157">
        <v>0</v>
      </c>
      <c r="T229" s="158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59" t="s">
        <v>336</v>
      </c>
      <c r="AT229" s="159" t="s">
        <v>112</v>
      </c>
      <c r="AU229" s="159" t="s">
        <v>80</v>
      </c>
      <c r="AY229" s="17" t="s">
        <v>110</v>
      </c>
      <c r="BE229" s="160">
        <f>IF(N229="základná",J229,0)</f>
        <v>0</v>
      </c>
      <c r="BF229" s="160">
        <f>IF(N229="znížená",J229,0)</f>
        <v>0</v>
      </c>
      <c r="BG229" s="160">
        <f>IF(N229="zákl. prenesená",J229,0)</f>
        <v>0</v>
      </c>
      <c r="BH229" s="160">
        <f>IF(N229="zníž. prenesená",J229,0)</f>
        <v>0</v>
      </c>
      <c r="BI229" s="160">
        <f>IF(N229="nulová",J229,0)</f>
        <v>0</v>
      </c>
      <c r="BJ229" s="17" t="s">
        <v>117</v>
      </c>
      <c r="BK229" s="160">
        <f>ROUND(I229*H229,2)</f>
        <v>0</v>
      </c>
      <c r="BL229" s="17" t="s">
        <v>336</v>
      </c>
      <c r="BM229" s="159" t="s">
        <v>345</v>
      </c>
    </row>
    <row r="230" spans="1:65" s="2" customFormat="1" ht="16.5" customHeight="1">
      <c r="A230" s="32"/>
      <c r="B230" s="146"/>
      <c r="C230" s="147" t="s">
        <v>346</v>
      </c>
      <c r="D230" s="147" t="s">
        <v>112</v>
      </c>
      <c r="E230" s="148" t="s">
        <v>347</v>
      </c>
      <c r="F230" s="149" t="s">
        <v>348</v>
      </c>
      <c r="G230" s="150" t="s">
        <v>335</v>
      </c>
      <c r="H230" s="151">
        <v>1</v>
      </c>
      <c r="I230" s="152"/>
      <c r="J230" s="153">
        <f>ROUND(I230*H230,2)</f>
        <v>0</v>
      </c>
      <c r="K230" s="154"/>
      <c r="L230" s="33"/>
      <c r="M230" s="155" t="s">
        <v>1</v>
      </c>
      <c r="N230" s="156" t="s">
        <v>39</v>
      </c>
      <c r="O230" s="61"/>
      <c r="P230" s="157">
        <f>O230*H230</f>
        <v>0</v>
      </c>
      <c r="Q230" s="157">
        <v>0</v>
      </c>
      <c r="R230" s="157">
        <f>Q230*H230</f>
        <v>0</v>
      </c>
      <c r="S230" s="157">
        <v>0</v>
      </c>
      <c r="T230" s="158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9" t="s">
        <v>336</v>
      </c>
      <c r="AT230" s="159" t="s">
        <v>112</v>
      </c>
      <c r="AU230" s="159" t="s">
        <v>80</v>
      </c>
      <c r="AY230" s="17" t="s">
        <v>110</v>
      </c>
      <c r="BE230" s="160">
        <f>IF(N230="základná",J230,0)</f>
        <v>0</v>
      </c>
      <c r="BF230" s="160">
        <f>IF(N230="znížená",J230,0)</f>
        <v>0</v>
      </c>
      <c r="BG230" s="160">
        <f>IF(N230="zákl. prenesená",J230,0)</f>
        <v>0</v>
      </c>
      <c r="BH230" s="160">
        <f>IF(N230="zníž. prenesená",J230,0)</f>
        <v>0</v>
      </c>
      <c r="BI230" s="160">
        <f>IF(N230="nulová",J230,0)</f>
        <v>0</v>
      </c>
      <c r="BJ230" s="17" t="s">
        <v>117</v>
      </c>
      <c r="BK230" s="160">
        <f>ROUND(I230*H230,2)</f>
        <v>0</v>
      </c>
      <c r="BL230" s="17" t="s">
        <v>336</v>
      </c>
      <c r="BM230" s="159" t="s">
        <v>349</v>
      </c>
    </row>
    <row r="231" spans="1:65" s="2" customFormat="1" ht="16.5" customHeight="1">
      <c r="A231" s="32"/>
      <c r="B231" s="146"/>
      <c r="C231" s="147" t="s">
        <v>350</v>
      </c>
      <c r="D231" s="147" t="s">
        <v>112</v>
      </c>
      <c r="E231" s="148" t="s">
        <v>351</v>
      </c>
      <c r="F231" s="149" t="s">
        <v>352</v>
      </c>
      <c r="G231" s="150" t="s">
        <v>335</v>
      </c>
      <c r="H231" s="151">
        <v>1</v>
      </c>
      <c r="I231" s="152"/>
      <c r="J231" s="153">
        <f>ROUND(I231*H231,2)</f>
        <v>0</v>
      </c>
      <c r="K231" s="154"/>
      <c r="L231" s="33"/>
      <c r="M231" s="196" t="s">
        <v>1</v>
      </c>
      <c r="N231" s="197" t="s">
        <v>39</v>
      </c>
      <c r="O231" s="198"/>
      <c r="P231" s="199">
        <f>O231*H231</f>
        <v>0</v>
      </c>
      <c r="Q231" s="199">
        <v>0</v>
      </c>
      <c r="R231" s="199">
        <f>Q231*H231</f>
        <v>0</v>
      </c>
      <c r="S231" s="199">
        <v>0</v>
      </c>
      <c r="T231" s="200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59" t="s">
        <v>336</v>
      </c>
      <c r="AT231" s="159" t="s">
        <v>112</v>
      </c>
      <c r="AU231" s="159" t="s">
        <v>80</v>
      </c>
      <c r="AY231" s="17" t="s">
        <v>110</v>
      </c>
      <c r="BE231" s="160">
        <f>IF(N231="základná",J231,0)</f>
        <v>0</v>
      </c>
      <c r="BF231" s="160">
        <f>IF(N231="znížená",J231,0)</f>
        <v>0</v>
      </c>
      <c r="BG231" s="160">
        <f>IF(N231="zákl. prenesená",J231,0)</f>
        <v>0</v>
      </c>
      <c r="BH231" s="160">
        <f>IF(N231="zníž. prenesená",J231,0)</f>
        <v>0</v>
      </c>
      <c r="BI231" s="160">
        <f>IF(N231="nulová",J231,0)</f>
        <v>0</v>
      </c>
      <c r="BJ231" s="17" t="s">
        <v>117</v>
      </c>
      <c r="BK231" s="160">
        <f>ROUND(I231*H231,2)</f>
        <v>0</v>
      </c>
      <c r="BL231" s="17" t="s">
        <v>336</v>
      </c>
      <c r="BM231" s="159" t="s">
        <v>353</v>
      </c>
    </row>
    <row r="232" spans="1:65" s="2" customFormat="1" ht="6.95" customHeight="1">
      <c r="A232" s="32"/>
      <c r="B232" s="50"/>
      <c r="C232" s="51"/>
      <c r="D232" s="51"/>
      <c r="E232" s="51"/>
      <c r="F232" s="51"/>
      <c r="G232" s="51"/>
      <c r="H232" s="51"/>
      <c r="I232" s="51"/>
      <c r="J232" s="51"/>
      <c r="K232" s="51"/>
      <c r="L232" s="33"/>
      <c r="M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</row>
  </sheetData>
  <autoFilter ref="C121:K23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Vjazd na parkovisko ...</vt:lpstr>
      <vt:lpstr>'01 - Vjazd na parkovisko ...'!Názvy_tlače</vt:lpstr>
      <vt:lpstr>'Rekapitulácia stavby'!Názvy_tlače</vt:lpstr>
      <vt:lpstr>'01 - Vjazd na parkovisko 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Šafárová Viera, Ing</cp:lastModifiedBy>
  <dcterms:created xsi:type="dcterms:W3CDTF">2022-10-28T08:28:18Z</dcterms:created>
  <dcterms:modified xsi:type="dcterms:W3CDTF">2022-10-28T08:32:02Z</dcterms:modified>
</cp:coreProperties>
</file>