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\DNS harvestre výzva č. 25\"/>
    </mc:Choice>
  </mc:AlternateContent>
  <bookViews>
    <workbookView xWindow="1950" yWindow="-30" windowWidth="21075" windowHeight="978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ponuka'!$A$1:$O$60</definedName>
  </definedNames>
  <calcPr calcId="162913"/>
</workbook>
</file>

<file path=xl/calcChain.xml><?xml version="1.0" encoding="utf-8"?>
<calcChain xmlns="http://schemas.openxmlformats.org/spreadsheetml/2006/main">
  <c r="G44" i="1" l="1"/>
  <c r="L45" i="1"/>
  <c r="O32" i="1" l="1"/>
  <c r="O33" i="1"/>
  <c r="O34" i="1"/>
  <c r="O35" i="1"/>
  <c r="O36" i="1"/>
  <c r="O37" i="1"/>
  <c r="O38" i="1"/>
  <c r="O39" i="1"/>
  <c r="O40" i="1"/>
  <c r="O41" i="1"/>
  <c r="O42" i="1"/>
  <c r="G43" i="1"/>
  <c r="G42" i="1"/>
  <c r="G41" i="1"/>
  <c r="G40" i="1"/>
  <c r="G39" i="1"/>
  <c r="G38" i="1"/>
  <c r="G37" i="1"/>
  <c r="G36" i="1"/>
  <c r="G35" i="1"/>
  <c r="G34" i="1"/>
  <c r="G33" i="1"/>
  <c r="G32" i="1"/>
  <c r="L4" i="4"/>
  <c r="G31" i="1" l="1"/>
  <c r="G30" i="1"/>
  <c r="G29" i="1"/>
  <c r="G28" i="1"/>
  <c r="G27" i="1"/>
  <c r="P26" i="1" l="1"/>
  <c r="P25" i="1"/>
  <c r="P24" i="1"/>
  <c r="P23" i="1"/>
  <c r="P22" i="1"/>
  <c r="P21" i="1"/>
  <c r="G13" i="1" l="1"/>
  <c r="G14" i="1"/>
  <c r="G15" i="1"/>
  <c r="G16" i="1"/>
  <c r="G17" i="1"/>
  <c r="G18" i="1"/>
  <c r="G19" i="1"/>
  <c r="G20" i="1"/>
  <c r="G21" i="1"/>
  <c r="G22" i="1"/>
  <c r="G23" i="1"/>
  <c r="G12" i="1"/>
  <c r="O28" i="1" l="1"/>
  <c r="O29" i="1"/>
  <c r="O30" i="1"/>
  <c r="G24" i="1"/>
  <c r="G25" i="1"/>
  <c r="G26" i="1"/>
  <c r="O44" i="1" l="1"/>
  <c r="O26" i="1"/>
  <c r="O27" i="1"/>
  <c r="P27" i="1" s="1"/>
  <c r="O31" i="1"/>
  <c r="O21" i="1" l="1"/>
  <c r="O22" i="1"/>
  <c r="O23" i="1"/>
  <c r="O24" i="1"/>
  <c r="O25" i="1"/>
  <c r="O20" i="1" l="1"/>
  <c r="P20" i="1" s="1"/>
  <c r="O19" i="1"/>
  <c r="P19" i="1" s="1"/>
  <c r="O18" i="1"/>
  <c r="P18" i="1" s="1"/>
  <c r="O17" i="1"/>
  <c r="P17" i="1" s="1"/>
  <c r="I4" i="4" l="1"/>
  <c r="F4" i="4"/>
  <c r="C4" i="4"/>
  <c r="N4" i="4" l="1"/>
  <c r="B7" i="4"/>
  <c r="O14" i="1"/>
  <c r="O12" i="1"/>
  <c r="P12" i="1" l="1"/>
  <c r="P14" i="1"/>
  <c r="O43" i="1" l="1"/>
  <c r="P43" i="1" s="1"/>
  <c r="O16" i="1"/>
  <c r="P16" i="1" s="1"/>
  <c r="O15" i="1"/>
  <c r="P15" i="1" s="1"/>
  <c r="O13" i="1"/>
  <c r="O45" i="1" l="1"/>
  <c r="P45" i="1" s="1"/>
  <c r="P13" i="1"/>
  <c r="O47" i="1" l="1"/>
  <c r="O46" i="1" s="1"/>
</calcChain>
</file>

<file path=xl/sharedStrings.xml><?xml version="1.0" encoding="utf-8"?>
<sst xmlns="http://schemas.openxmlformats.org/spreadsheetml/2006/main" count="209" uniqueCount="110">
  <si>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</si>
  <si>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</si>
  <si>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</si>
  <si>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</si>
  <si>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</si>
  <si>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</si>
  <si>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</si>
  <si>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</si>
  <si>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</si>
  <si>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</si>
  <si>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</si>
  <si>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</si>
  <si>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</si>
  <si>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</si>
  <si>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</si>
  <si>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</si>
  <si>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</si>
  <si>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</si>
  <si>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</si>
  <si>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</si>
  <si>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</si>
  <si>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</si>
  <si>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</si>
  <si>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</si>
  <si>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</si>
  <si>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</si>
  <si>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</si>
  <si>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</si>
  <si>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</si>
  <si>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</si>
  <si>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</si>
  <si>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</si>
  <si>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</si>
  <si>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</si>
  <si>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</si>
  <si>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</si>
  <si>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</si>
  <si>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</si>
  <si>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</si>
  <si>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</si>
  <si>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</si>
  <si>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</si>
  <si>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</si>
  <si>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</si>
  <si>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</si>
  <si>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</si>
  <si>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</si>
  <si>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</si>
  <si>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</si>
  <si>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</si>
  <si>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</si>
  <si>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</si>
  <si>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</si>
  <si>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</si>
  <si>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</si>
  <si>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</si>
  <si>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</si>
  <si>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</si>
  <si>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</si>
  <si>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</si>
  <si>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</si>
  <si>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</si>
  <si>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</si>
  <si>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</si>
  <si>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</si>
  <si>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</si>
  <si>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</si>
  <si>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</si>
  <si>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</si>
  <si>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</si>
  <si>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</si>
  <si>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cena</t>
  </si>
  <si>
    <t>VÚ-50r.</t>
  </si>
  <si>
    <t>Lesy SR š.p. OZ Karpaty</t>
  </si>
  <si>
    <t>02 Králová</t>
  </si>
  <si>
    <t>117A0</t>
  </si>
  <si>
    <t>123A0</t>
  </si>
  <si>
    <t>125D0</t>
  </si>
  <si>
    <t>132C0</t>
  </si>
  <si>
    <t>135A0</t>
  </si>
  <si>
    <t>140.0</t>
  </si>
  <si>
    <t>165B0</t>
  </si>
  <si>
    <t>167C0</t>
  </si>
  <si>
    <t>650B0</t>
  </si>
  <si>
    <t>651.0</t>
  </si>
  <si>
    <t>653B0</t>
  </si>
  <si>
    <t>660.1</t>
  </si>
  <si>
    <t>661.1</t>
  </si>
  <si>
    <t>672.3</t>
  </si>
  <si>
    <t>67A0</t>
  </si>
  <si>
    <t>01 Vampil</t>
  </si>
  <si>
    <t>173A0</t>
  </si>
  <si>
    <t>178A0</t>
  </si>
  <si>
    <t>18B0</t>
  </si>
  <si>
    <t>238C0</t>
  </si>
  <si>
    <t>24B0</t>
  </si>
  <si>
    <t>03 Gajary</t>
  </si>
  <si>
    <t>454C</t>
  </si>
  <si>
    <t>455A</t>
  </si>
  <si>
    <t>455B</t>
  </si>
  <si>
    <t>456A</t>
  </si>
  <si>
    <t>460B</t>
  </si>
  <si>
    <t>588A2</t>
  </si>
  <si>
    <t>590A2</t>
  </si>
  <si>
    <t>04 Malacky</t>
  </si>
  <si>
    <t>280C</t>
  </si>
  <si>
    <t>282B</t>
  </si>
  <si>
    <t>časť A - Ťažba a výroba sortimentov harvestermi a ich vývoz forwardermi z porastu z lokality peň na vývozné miesto / odvozné miesto. Veľkostná kategória - i. Veľmi malý (mini) - s prevádzkovou hmotnosťou menšou ako 13 t, s výkonom motora menším ako 110 kW, šírka stroja do 2 000 mm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</si>
  <si>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Požadovaný termín vykonania zákazky: január 2023 až jún 2023. Zo SP je požadovaná technológia z bodu 3. Predmet zákazky - (bližšie vymedzenie predmetu zákazky) : časť A - Ťažba a výroba sortimentov harvestermi a ich vývoz forwardermi z porastu z lokality peň na vývozné miesto / odvozné miesto. Veľkostná kategória - i. Veľmi malý (mini) - s prevádzkovou hmotnosťou menšou ako 13 t, s výkonom motora menším ako 110 kW, šírka stroja do 2 000 mm.                                                       Objednávateľ na požiadanie dodávateľa prác umožní obhliadku porastov. Kontaktná osoba: Ing.Swan Peter 0918688674</t>
    </r>
  </si>
  <si>
    <t xml:space="preserve">Lesnícke služby v ťažbovom procese - viacoperačné technológie na OZ Karpaty, VC Kostolište, LS Malacky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</si>
</sst>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 wrapText="1"/>
    </xf>
    <xf numFmtId="0" fontId="3" fillId="3" borderId="31" xfId="0" applyFont="1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3" fontId="10" fillId="3" borderId="31" xfId="0" applyNumberFormat="1" applyFont="1" applyFill="1" applyBorder="1" applyAlignment="1" applyProtection="1">
      <alignment horizontal="right" vertical="center"/>
    </xf>
    <xf numFmtId="0" fontId="10" fillId="3" borderId="31" xfId="0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9" xfId="0" applyFont="1" applyFill="1" applyBorder="1" applyAlignment="1" applyProtection="1">
      <alignment horizontal="center" vertical="center"/>
    </xf>
    <xf numFmtId="0" fontId="3" fillId="3" borderId="33" xfId="0" applyFont="1" applyFill="1" applyBorder="1" applyProtection="1"/>
    <xf numFmtId="0" fontId="0" fillId="3" borderId="30" xfId="0" applyFill="1" applyBorder="1" applyProtection="1"/>
    <xf numFmtId="0" fontId="3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6" fillId="3" borderId="10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4" fontId="10" fillId="3" borderId="25" xfId="0" applyNumberFormat="1" applyFont="1" applyFill="1" applyBorder="1" applyAlignment="1" applyProtection="1">
      <alignment horizontal="right" vertical="center"/>
    </xf>
    <xf numFmtId="4" fontId="10" fillId="3" borderId="39" xfId="0" applyNumberFormat="1" applyFont="1" applyFill="1" applyBorder="1" applyAlignment="1" applyProtection="1">
      <alignment horizontal="right" vertical="center"/>
    </xf>
    <xf numFmtId="0" fontId="10" fillId="3" borderId="45" xfId="0" applyFont="1" applyFill="1" applyBorder="1" applyAlignment="1" applyProtection="1">
      <alignment horizontal="center" vertical="center" wrapText="1"/>
    </xf>
    <xf numFmtId="0" fontId="3" fillId="3" borderId="36" xfId="0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4" fontId="10" fillId="3" borderId="36" xfId="0" applyNumberFormat="1" applyFont="1" applyFill="1" applyBorder="1" applyAlignment="1" applyProtection="1">
      <alignment horizontal="right" vertical="center"/>
    </xf>
    <xf numFmtId="2" fontId="10" fillId="3" borderId="46" xfId="0" applyNumberFormat="1" applyFont="1" applyFill="1" applyBorder="1" applyAlignment="1" applyProtection="1">
      <alignment horizontal="right" vertical="center" wrapText="1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6" fillId="3" borderId="47" xfId="0" applyNumberFormat="1" applyFont="1" applyFill="1" applyBorder="1" applyAlignment="1" applyProtection="1">
      <alignment horizontal="center" vertical="center"/>
      <protection locked="0"/>
    </xf>
    <xf numFmtId="4" fontId="10" fillId="3" borderId="31" xfId="0" applyNumberFormat="1" applyFont="1" applyFill="1" applyBorder="1" applyAlignment="1" applyProtection="1">
      <alignment horizontal="right" vertical="center"/>
    </xf>
    <xf numFmtId="0" fontId="3" fillId="3" borderId="25" xfId="0" applyFont="1" applyFill="1" applyBorder="1" applyAlignment="1" applyProtection="1">
      <alignment horizontal="center" vertical="center"/>
    </xf>
    <xf numFmtId="4" fontId="10" fillId="3" borderId="1" xfId="0" applyNumberFormat="1" applyFont="1" applyFill="1" applyBorder="1" applyAlignment="1" applyProtection="1">
      <alignment horizontal="right" vertical="center"/>
    </xf>
    <xf numFmtId="0" fontId="10" fillId="3" borderId="48" xfId="0" applyFont="1" applyFill="1" applyBorder="1" applyAlignment="1" applyProtection="1">
      <alignment horizontal="right" vertical="center" wrapText="1"/>
    </xf>
    <xf numFmtId="4" fontId="10" fillId="3" borderId="28" xfId="0" applyNumberFormat="1" applyFont="1" applyFill="1" applyBorder="1" applyAlignment="1" applyProtection="1">
      <alignment horizontal="right" vertical="center"/>
    </xf>
    <xf numFmtId="2" fontId="10" fillId="3" borderId="28" xfId="0" applyNumberFormat="1" applyFont="1" applyFill="1" applyBorder="1" applyAlignment="1" applyProtection="1">
      <alignment horizontal="center" vertical="center" wrapText="1"/>
    </xf>
    <xf numFmtId="2" fontId="10" fillId="3" borderId="1" xfId="0" applyNumberFormat="1" applyFont="1" applyFill="1" applyBorder="1" applyAlignment="1" applyProtection="1">
      <alignment horizontal="center" vertical="center" wrapText="1"/>
    </xf>
    <xf numFmtId="0" fontId="10" fillId="3" borderId="28" xfId="0" applyFont="1" applyFill="1" applyBorder="1" applyAlignment="1" applyProtection="1">
      <alignment horizontal="center" vertical="center"/>
    </xf>
    <xf numFmtId="0" fontId="10" fillId="3" borderId="39" xfId="0" applyFont="1" applyFill="1" applyBorder="1" applyAlignment="1" applyProtection="1">
      <alignment horizontal="right" vertical="center" wrapText="1"/>
    </xf>
    <xf numFmtId="0" fontId="10" fillId="3" borderId="28" xfId="0" applyFont="1" applyFill="1" applyBorder="1" applyAlignment="1" applyProtection="1">
      <alignment horizontal="right" vertical="center" wrapText="1"/>
    </xf>
    <xf numFmtId="0" fontId="10" fillId="3" borderId="44" xfId="0" applyFont="1" applyFill="1" applyBorder="1" applyAlignment="1" applyProtection="1">
      <alignment horizontal="right" vertical="center" wrapText="1"/>
    </xf>
    <xf numFmtId="0" fontId="10" fillId="3" borderId="40" xfId="0" applyFont="1" applyFill="1" applyBorder="1" applyAlignment="1" applyProtection="1">
      <alignment horizontal="center" vertical="center" wrapText="1"/>
    </xf>
    <xf numFmtId="2" fontId="10" fillId="3" borderId="48" xfId="0" applyNumberFormat="1" applyFont="1" applyFill="1" applyBorder="1" applyAlignment="1" applyProtection="1">
      <alignment horizontal="right" vertical="center" wrapText="1"/>
    </xf>
    <xf numFmtId="0" fontId="3" fillId="3" borderId="48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4" fontId="6" fillId="3" borderId="49" xfId="0" applyNumberFormat="1" applyFont="1" applyFill="1" applyBorder="1" applyAlignment="1" applyProtection="1">
      <alignment horizontal="center" vertical="center"/>
      <protection locked="0"/>
    </xf>
    <xf numFmtId="0" fontId="10" fillId="3" borderId="50" xfId="0" applyFont="1" applyFill="1" applyBorder="1" applyAlignment="1" applyProtection="1">
      <alignment horizontal="center" vertical="center" wrapText="1"/>
    </xf>
    <xf numFmtId="0" fontId="3" fillId="3" borderId="51" xfId="0" applyFont="1" applyFill="1" applyBorder="1" applyAlignment="1" applyProtection="1">
      <alignment horizontal="center" vertical="center"/>
    </xf>
    <xf numFmtId="0" fontId="10" fillId="3" borderId="52" xfId="0" applyFont="1" applyFill="1" applyBorder="1" applyAlignment="1" applyProtection="1">
      <alignment horizontal="center" vertical="center" wrapText="1"/>
    </xf>
    <xf numFmtId="0" fontId="10" fillId="3" borderId="53" xfId="0" applyFont="1" applyFill="1" applyBorder="1" applyAlignment="1" applyProtection="1">
      <alignment horizontal="center" vertical="center" wrapText="1"/>
    </xf>
    <xf numFmtId="0" fontId="3" fillId="3" borderId="54" xfId="0" applyFont="1" applyFill="1" applyBorder="1" applyAlignment="1" applyProtection="1">
      <alignment horizontal="center" vertical="center"/>
    </xf>
    <xf numFmtId="0" fontId="10" fillId="3" borderId="50" xfId="0" applyFont="1" applyFill="1" applyBorder="1" applyAlignment="1" applyProtection="1">
      <alignment horizontal="center" vertical="center"/>
    </xf>
    <xf numFmtId="4" fontId="10" fillId="3" borderId="55" xfId="0" applyNumberFormat="1" applyFont="1" applyFill="1" applyBorder="1" applyAlignment="1" applyProtection="1">
      <alignment horizontal="center" vertical="center"/>
    </xf>
    <xf numFmtId="0" fontId="6" fillId="3" borderId="5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6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10" fillId="3" borderId="56" xfId="0" applyFont="1" applyFill="1" applyBorder="1" applyAlignment="1" applyProtection="1">
      <alignment horizontal="center" vertical="center" wrapText="1"/>
    </xf>
    <xf numFmtId="0" fontId="10" fillId="3" borderId="57" xfId="0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left"/>
    </xf>
    <xf numFmtId="0" fontId="1" fillId="3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5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view="pageBreakPreview" zoomScale="110" zoomScaleNormal="100" zoomScaleSheetLayoutView="110" workbookViewId="0">
      <selection activeCell="C3" sqref="C3:L3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61" t="s">
        <v>64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" t="s">
        <v>68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69</v>
      </c>
      <c r="O2" s="15"/>
    </row>
    <row r="3" spans="1:16" ht="18" x14ac:dyDescent="0.25">
      <c r="A3" s="17" t="s">
        <v>0</v>
      </c>
      <c r="B3" s="13"/>
      <c r="C3" s="160" t="s">
        <v>109</v>
      </c>
      <c r="D3" s="160"/>
      <c r="E3" s="160"/>
      <c r="F3" s="160"/>
      <c r="G3" s="160"/>
      <c r="H3" s="160"/>
      <c r="I3" s="160"/>
      <c r="J3" s="160"/>
      <c r="K3" s="160"/>
      <c r="L3" s="160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64"/>
      <c r="F5" s="164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65" t="s">
        <v>73</v>
      </c>
      <c r="C6" s="165"/>
      <c r="D6" s="165"/>
      <c r="E6" s="165"/>
      <c r="F6" s="165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66"/>
      <c r="C7" s="166"/>
      <c r="D7" s="166"/>
      <c r="E7" s="166"/>
      <c r="F7" s="166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62" t="s">
        <v>66</v>
      </c>
      <c r="B8" s="163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54" t="s">
        <v>70</v>
      </c>
      <c r="B9" s="139" t="s">
        <v>2</v>
      </c>
      <c r="C9" s="155" t="s">
        <v>53</v>
      </c>
      <c r="D9" s="156"/>
      <c r="E9" s="157" t="s">
        <v>3</v>
      </c>
      <c r="F9" s="158"/>
      <c r="G9" s="159"/>
      <c r="H9" s="147" t="s">
        <v>4</v>
      </c>
      <c r="I9" s="136" t="s">
        <v>5</v>
      </c>
      <c r="J9" s="150" t="s">
        <v>6</v>
      </c>
      <c r="K9" s="153" t="s">
        <v>7</v>
      </c>
      <c r="L9" s="136" t="s">
        <v>54</v>
      </c>
      <c r="M9" s="136" t="s">
        <v>60</v>
      </c>
      <c r="N9" s="126" t="s">
        <v>58</v>
      </c>
      <c r="O9" s="128" t="s">
        <v>59</v>
      </c>
    </row>
    <row r="10" spans="1:16" ht="21.75" customHeight="1" x14ac:dyDescent="0.25">
      <c r="A10" s="25"/>
      <c r="B10" s="140"/>
      <c r="C10" s="130" t="s">
        <v>67</v>
      </c>
      <c r="D10" s="131"/>
      <c r="E10" s="130" t="s">
        <v>9</v>
      </c>
      <c r="F10" s="132" t="s">
        <v>10</v>
      </c>
      <c r="G10" s="134" t="s">
        <v>11</v>
      </c>
      <c r="H10" s="148"/>
      <c r="I10" s="137"/>
      <c r="J10" s="151"/>
      <c r="K10" s="154"/>
      <c r="L10" s="137"/>
      <c r="M10" s="137"/>
      <c r="N10" s="127"/>
      <c r="O10" s="129"/>
    </row>
    <row r="11" spans="1:16" ht="50.25" customHeight="1" thickBot="1" x14ac:dyDescent="0.3">
      <c r="A11" s="26"/>
      <c r="B11" s="140"/>
      <c r="C11" s="130"/>
      <c r="D11" s="131"/>
      <c r="E11" s="130"/>
      <c r="F11" s="133"/>
      <c r="G11" s="135"/>
      <c r="H11" s="149"/>
      <c r="I11" s="137"/>
      <c r="J11" s="152"/>
      <c r="K11" s="154"/>
      <c r="L11" s="138"/>
      <c r="M11" s="138"/>
      <c r="N11" s="127"/>
      <c r="O11" s="129"/>
    </row>
    <row r="12" spans="1:16" x14ac:dyDescent="0.25">
      <c r="A12" s="68" t="s">
        <v>74</v>
      </c>
      <c r="B12" s="59" t="s">
        <v>75</v>
      </c>
      <c r="C12" s="141" t="s">
        <v>107</v>
      </c>
      <c r="D12" s="142"/>
      <c r="E12" s="60">
        <v>25</v>
      </c>
      <c r="F12" s="61"/>
      <c r="G12" s="75">
        <f t="shared" ref="G12:G26" si="0">E12+F12</f>
        <v>25</v>
      </c>
      <c r="H12" s="62" t="s">
        <v>72</v>
      </c>
      <c r="I12" s="63">
        <v>0</v>
      </c>
      <c r="J12" s="63">
        <v>0.12</v>
      </c>
      <c r="K12" s="64">
        <v>100</v>
      </c>
      <c r="L12" s="65">
        <v>587.5</v>
      </c>
      <c r="M12" s="67" t="s">
        <v>61</v>
      </c>
      <c r="N12" s="76"/>
      <c r="O12" s="77">
        <f>SUM(N12*G12)</f>
        <v>0</v>
      </c>
      <c r="P12" s="12" t="str">
        <f>IF( O12=0," ", IF(100-((L12/O12)*100)&gt;20,"viac ako 20%",0))</f>
        <v xml:space="preserve"> </v>
      </c>
    </row>
    <row r="13" spans="1:16" x14ac:dyDescent="0.25">
      <c r="A13" s="27" t="s">
        <v>74</v>
      </c>
      <c r="B13" s="28" t="s">
        <v>76</v>
      </c>
      <c r="C13" s="143"/>
      <c r="D13" s="144"/>
      <c r="E13" s="69">
        <v>56.88</v>
      </c>
      <c r="F13" s="29"/>
      <c r="G13" s="75">
        <f t="shared" si="0"/>
        <v>56.88</v>
      </c>
      <c r="H13" s="57" t="s">
        <v>72</v>
      </c>
      <c r="I13" s="28">
        <v>0</v>
      </c>
      <c r="J13" s="28">
        <v>0.05</v>
      </c>
      <c r="K13" s="56">
        <v>300</v>
      </c>
      <c r="L13" s="65">
        <v>1308.81</v>
      </c>
      <c r="M13" s="31" t="s">
        <v>61</v>
      </c>
      <c r="N13" s="78"/>
      <c r="O13" s="30">
        <f>SUM(N13*G13)</f>
        <v>0</v>
      </c>
      <c r="P13" s="12" t="str">
        <f t="shared" ref="P13" si="1">IF( O13=0," ", IF(100-((L13/O13)*100)&gt;20,"viac ako 20%",0))</f>
        <v xml:space="preserve"> </v>
      </c>
    </row>
    <row r="14" spans="1:16" x14ac:dyDescent="0.25">
      <c r="A14" s="27" t="s">
        <v>74</v>
      </c>
      <c r="B14" s="32" t="s">
        <v>77</v>
      </c>
      <c r="C14" s="143"/>
      <c r="D14" s="144"/>
      <c r="E14" s="70">
        <v>73.819999999999993</v>
      </c>
      <c r="F14" s="70">
        <v>3.1</v>
      </c>
      <c r="G14" s="75">
        <f t="shared" si="0"/>
        <v>76.919999999999987</v>
      </c>
      <c r="H14" s="58" t="s">
        <v>72</v>
      </c>
      <c r="I14" s="32">
        <v>0</v>
      </c>
      <c r="J14" s="32">
        <v>0.05</v>
      </c>
      <c r="K14" s="53">
        <v>300</v>
      </c>
      <c r="L14" s="65">
        <v>2094.3685999999998</v>
      </c>
      <c r="M14" s="33" t="s">
        <v>61</v>
      </c>
      <c r="N14" s="78"/>
      <c r="O14" s="30">
        <f>SUM(N14*G14)</f>
        <v>0</v>
      </c>
      <c r="P14" s="12" t="str">
        <f>IF( O14=0," ", IF(100-((L14/O14)*100)&gt;20,"viac ako 20%",0))</f>
        <v xml:space="preserve"> </v>
      </c>
    </row>
    <row r="15" spans="1:16" x14ac:dyDescent="0.25">
      <c r="A15" s="27" t="s">
        <v>74</v>
      </c>
      <c r="B15" s="28" t="s">
        <v>78</v>
      </c>
      <c r="C15" s="143"/>
      <c r="D15" s="144"/>
      <c r="E15" s="69">
        <v>16.16</v>
      </c>
      <c r="F15" s="70"/>
      <c r="G15" s="75">
        <f t="shared" si="0"/>
        <v>16.16</v>
      </c>
      <c r="H15" s="57" t="s">
        <v>72</v>
      </c>
      <c r="I15" s="28">
        <v>0</v>
      </c>
      <c r="J15" s="28">
        <v>0.03</v>
      </c>
      <c r="K15" s="56">
        <v>100</v>
      </c>
      <c r="L15" s="65">
        <v>451.19</v>
      </c>
      <c r="M15" s="33" t="s">
        <v>61</v>
      </c>
      <c r="N15" s="78"/>
      <c r="O15" s="30">
        <f t="shared" ref="O15:O44" si="2">SUM(N15*G15)</f>
        <v>0</v>
      </c>
      <c r="P15" s="12" t="str">
        <f t="shared" ref="P15:P43" si="3">IF( O15=0," ", IF(100-((L15/O15)*100)&gt;20,"viac ako 20%",0))</f>
        <v xml:space="preserve"> </v>
      </c>
    </row>
    <row r="16" spans="1:16" x14ac:dyDescent="0.25">
      <c r="A16" s="27" t="s">
        <v>74</v>
      </c>
      <c r="B16" s="28" t="s">
        <v>79</v>
      </c>
      <c r="C16" s="143"/>
      <c r="D16" s="144"/>
      <c r="E16" s="69">
        <v>203.36</v>
      </c>
      <c r="F16" s="70"/>
      <c r="G16" s="75">
        <f t="shared" si="0"/>
        <v>203.36</v>
      </c>
      <c r="H16" s="57" t="s">
        <v>72</v>
      </c>
      <c r="I16" s="28">
        <v>0</v>
      </c>
      <c r="J16" s="28">
        <v>0.03</v>
      </c>
      <c r="K16" s="56">
        <v>300</v>
      </c>
      <c r="L16" s="65">
        <v>5677.81</v>
      </c>
      <c r="M16" s="33" t="s">
        <v>61</v>
      </c>
      <c r="N16" s="78"/>
      <c r="O16" s="30">
        <f t="shared" si="2"/>
        <v>0</v>
      </c>
      <c r="P16" s="12" t="str">
        <f t="shared" si="3"/>
        <v xml:space="preserve"> </v>
      </c>
    </row>
    <row r="17" spans="1:16" x14ac:dyDescent="0.25">
      <c r="A17" s="27" t="s">
        <v>74</v>
      </c>
      <c r="B17" s="71" t="s">
        <v>80</v>
      </c>
      <c r="C17" s="143"/>
      <c r="D17" s="144"/>
      <c r="E17" s="74">
        <v>70.06</v>
      </c>
      <c r="F17" s="70"/>
      <c r="G17" s="75">
        <f t="shared" si="0"/>
        <v>70.06</v>
      </c>
      <c r="H17" s="57" t="s">
        <v>72</v>
      </c>
      <c r="I17" s="28">
        <v>0</v>
      </c>
      <c r="J17" s="71">
        <v>0.04</v>
      </c>
      <c r="K17" s="72">
        <v>200</v>
      </c>
      <c r="L17" s="65">
        <v>1787.23</v>
      </c>
      <c r="M17" s="33" t="s">
        <v>61</v>
      </c>
      <c r="N17" s="78"/>
      <c r="O17" s="73">
        <f t="shared" si="2"/>
        <v>0</v>
      </c>
      <c r="P17" s="12" t="str">
        <f t="shared" si="3"/>
        <v xml:space="preserve"> </v>
      </c>
    </row>
    <row r="18" spans="1:16" x14ac:dyDescent="0.25">
      <c r="A18" s="27" t="s">
        <v>74</v>
      </c>
      <c r="B18" s="71" t="s">
        <v>81</v>
      </c>
      <c r="C18" s="143"/>
      <c r="D18" s="144"/>
      <c r="E18" s="74">
        <v>197</v>
      </c>
      <c r="F18" s="70"/>
      <c r="G18" s="75">
        <f t="shared" si="0"/>
        <v>197</v>
      </c>
      <c r="H18" s="57" t="s">
        <v>72</v>
      </c>
      <c r="I18" s="28">
        <v>0</v>
      </c>
      <c r="J18" s="71">
        <v>0.1</v>
      </c>
      <c r="K18" s="72">
        <v>300</v>
      </c>
      <c r="L18" s="65">
        <v>4832.41</v>
      </c>
      <c r="M18" s="33" t="s">
        <v>61</v>
      </c>
      <c r="N18" s="78"/>
      <c r="O18" s="73">
        <f t="shared" si="2"/>
        <v>0</v>
      </c>
      <c r="P18" s="12" t="str">
        <f t="shared" si="3"/>
        <v xml:space="preserve"> </v>
      </c>
    </row>
    <row r="19" spans="1:16" x14ac:dyDescent="0.25">
      <c r="A19" s="27" t="s">
        <v>74</v>
      </c>
      <c r="B19" s="71" t="s">
        <v>82</v>
      </c>
      <c r="C19" s="143"/>
      <c r="D19" s="144"/>
      <c r="E19" s="74">
        <v>64.540000000000006</v>
      </c>
      <c r="F19" s="70"/>
      <c r="G19" s="75">
        <f t="shared" si="0"/>
        <v>64.540000000000006</v>
      </c>
      <c r="H19" s="57" t="s">
        <v>72</v>
      </c>
      <c r="I19" s="28">
        <v>0</v>
      </c>
      <c r="J19" s="71">
        <v>0.04</v>
      </c>
      <c r="K19" s="72">
        <v>500</v>
      </c>
      <c r="L19" s="65">
        <v>1865.21</v>
      </c>
      <c r="M19" s="33" t="s">
        <v>61</v>
      </c>
      <c r="N19" s="78"/>
      <c r="O19" s="73">
        <f t="shared" si="2"/>
        <v>0</v>
      </c>
      <c r="P19" s="12" t="str">
        <f t="shared" si="3"/>
        <v xml:space="preserve"> </v>
      </c>
    </row>
    <row r="20" spans="1:16" x14ac:dyDescent="0.25">
      <c r="A20" s="27" t="s">
        <v>74</v>
      </c>
      <c r="B20" s="71" t="s">
        <v>83</v>
      </c>
      <c r="C20" s="143"/>
      <c r="D20" s="144"/>
      <c r="E20" s="74">
        <v>63.94</v>
      </c>
      <c r="F20" s="70">
        <v>6.37</v>
      </c>
      <c r="G20" s="75">
        <f t="shared" si="0"/>
        <v>70.31</v>
      </c>
      <c r="H20" s="57" t="s">
        <v>72</v>
      </c>
      <c r="I20" s="28">
        <v>0</v>
      </c>
      <c r="J20" s="71">
        <v>4.4999999999999998E-2</v>
      </c>
      <c r="K20" s="72">
        <v>300</v>
      </c>
      <c r="L20" s="65">
        <v>1937.5527</v>
      </c>
      <c r="M20" s="33" t="s">
        <v>61</v>
      </c>
      <c r="N20" s="78"/>
      <c r="O20" s="73">
        <f t="shared" si="2"/>
        <v>0</v>
      </c>
      <c r="P20" s="12" t="str">
        <f t="shared" si="3"/>
        <v xml:space="preserve"> </v>
      </c>
    </row>
    <row r="21" spans="1:16" x14ac:dyDescent="0.25">
      <c r="A21" s="27" t="s">
        <v>74</v>
      </c>
      <c r="B21" s="71" t="s">
        <v>84</v>
      </c>
      <c r="C21" s="143"/>
      <c r="D21" s="144"/>
      <c r="E21" s="74">
        <v>181.06</v>
      </c>
      <c r="F21" s="70">
        <v>10.3</v>
      </c>
      <c r="G21" s="75">
        <f t="shared" si="0"/>
        <v>191.36</v>
      </c>
      <c r="H21" s="57" t="s">
        <v>72</v>
      </c>
      <c r="I21" s="28">
        <v>0</v>
      </c>
      <c r="J21" s="71">
        <v>8.4000000000000005E-2</v>
      </c>
      <c r="K21" s="72">
        <v>400</v>
      </c>
      <c r="L21" s="65">
        <v>5551.22</v>
      </c>
      <c r="M21" s="33" t="s">
        <v>61</v>
      </c>
      <c r="N21" s="78"/>
      <c r="O21" s="73">
        <f t="shared" si="2"/>
        <v>0</v>
      </c>
      <c r="P21" s="12" t="str">
        <f t="shared" si="3"/>
        <v xml:space="preserve"> </v>
      </c>
    </row>
    <row r="22" spans="1:16" x14ac:dyDescent="0.25">
      <c r="A22" s="27" t="s">
        <v>74</v>
      </c>
      <c r="B22" s="71" t="s">
        <v>85</v>
      </c>
      <c r="C22" s="143"/>
      <c r="D22" s="144"/>
      <c r="E22" s="74">
        <v>116.33</v>
      </c>
      <c r="F22" s="70"/>
      <c r="G22" s="75">
        <f t="shared" si="0"/>
        <v>116.33</v>
      </c>
      <c r="H22" s="57" t="s">
        <v>72</v>
      </c>
      <c r="I22" s="28">
        <v>0</v>
      </c>
      <c r="J22" s="71">
        <v>0.03</v>
      </c>
      <c r="K22" s="72">
        <v>200</v>
      </c>
      <c r="L22" s="65">
        <v>3247.93</v>
      </c>
      <c r="M22" s="33" t="s">
        <v>61</v>
      </c>
      <c r="N22" s="78"/>
      <c r="O22" s="73">
        <f t="shared" si="2"/>
        <v>0</v>
      </c>
      <c r="P22" s="12" t="str">
        <f t="shared" si="3"/>
        <v xml:space="preserve"> </v>
      </c>
    </row>
    <row r="23" spans="1:16" x14ac:dyDescent="0.25">
      <c r="A23" s="27" t="s">
        <v>74</v>
      </c>
      <c r="B23" s="71" t="s">
        <v>86</v>
      </c>
      <c r="C23" s="143"/>
      <c r="D23" s="144"/>
      <c r="E23" s="74">
        <v>21.14</v>
      </c>
      <c r="F23" s="70"/>
      <c r="G23" s="75">
        <f t="shared" si="0"/>
        <v>21.14</v>
      </c>
      <c r="H23" s="57" t="s">
        <v>72</v>
      </c>
      <c r="I23" s="28">
        <v>0</v>
      </c>
      <c r="J23" s="71">
        <v>0.06</v>
      </c>
      <c r="K23" s="72">
        <v>200</v>
      </c>
      <c r="L23" s="65">
        <v>571.41</v>
      </c>
      <c r="M23" s="33" t="s">
        <v>61</v>
      </c>
      <c r="N23" s="78"/>
      <c r="O23" s="73">
        <f t="shared" si="2"/>
        <v>0</v>
      </c>
      <c r="P23" s="12" t="str">
        <f t="shared" si="3"/>
        <v xml:space="preserve"> </v>
      </c>
    </row>
    <row r="24" spans="1:16" x14ac:dyDescent="0.25">
      <c r="A24" s="27" t="s">
        <v>74</v>
      </c>
      <c r="B24" s="71" t="s">
        <v>87</v>
      </c>
      <c r="C24" s="143"/>
      <c r="D24" s="144"/>
      <c r="E24" s="74">
        <v>47.5</v>
      </c>
      <c r="F24" s="70"/>
      <c r="G24" s="75">
        <f t="shared" si="0"/>
        <v>47.5</v>
      </c>
      <c r="H24" s="57" t="s">
        <v>72</v>
      </c>
      <c r="I24" s="28">
        <v>0</v>
      </c>
      <c r="J24" s="71">
        <v>0.03</v>
      </c>
      <c r="K24" s="72">
        <v>200</v>
      </c>
      <c r="L24" s="65">
        <v>1326.2</v>
      </c>
      <c r="M24" s="33" t="s">
        <v>61</v>
      </c>
      <c r="N24" s="78"/>
      <c r="O24" s="73">
        <f t="shared" si="2"/>
        <v>0</v>
      </c>
      <c r="P24" s="12" t="str">
        <f t="shared" si="3"/>
        <v xml:space="preserve"> </v>
      </c>
    </row>
    <row r="25" spans="1:16" x14ac:dyDescent="0.25">
      <c r="A25" s="27" t="s">
        <v>74</v>
      </c>
      <c r="B25" s="71" t="s">
        <v>88</v>
      </c>
      <c r="C25" s="143"/>
      <c r="D25" s="144"/>
      <c r="E25" s="74">
        <v>19.3</v>
      </c>
      <c r="F25" s="70"/>
      <c r="G25" s="75">
        <f t="shared" si="0"/>
        <v>19.3</v>
      </c>
      <c r="H25" s="57" t="s">
        <v>72</v>
      </c>
      <c r="I25" s="28">
        <v>0</v>
      </c>
      <c r="J25" s="71">
        <v>0.08</v>
      </c>
      <c r="K25" s="72">
        <v>300</v>
      </c>
      <c r="L25" s="65">
        <v>521.67899999999997</v>
      </c>
      <c r="M25" s="33" t="s">
        <v>61</v>
      </c>
      <c r="N25" s="78"/>
      <c r="O25" s="73">
        <f t="shared" si="2"/>
        <v>0</v>
      </c>
      <c r="P25" s="12" t="str">
        <f t="shared" si="3"/>
        <v xml:space="preserve"> </v>
      </c>
    </row>
    <row r="26" spans="1:16" x14ac:dyDescent="0.25">
      <c r="A26" s="27" t="s">
        <v>74</v>
      </c>
      <c r="B26" s="28" t="s">
        <v>89</v>
      </c>
      <c r="C26" s="143"/>
      <c r="D26" s="144"/>
      <c r="E26" s="69">
        <v>14.65</v>
      </c>
      <c r="F26" s="69"/>
      <c r="G26" s="91">
        <f t="shared" si="0"/>
        <v>14.65</v>
      </c>
      <c r="H26" s="57" t="s">
        <v>72</v>
      </c>
      <c r="I26" s="28">
        <v>0</v>
      </c>
      <c r="J26" s="85">
        <v>0.06</v>
      </c>
      <c r="K26" s="92">
        <v>100</v>
      </c>
      <c r="L26" s="65">
        <v>395.99</v>
      </c>
      <c r="M26" s="33" t="s">
        <v>61</v>
      </c>
      <c r="N26" s="78"/>
      <c r="O26" s="73">
        <f t="shared" si="2"/>
        <v>0</v>
      </c>
      <c r="P26" s="12" t="str">
        <f t="shared" si="3"/>
        <v xml:space="preserve"> </v>
      </c>
    </row>
    <row r="27" spans="1:16" x14ac:dyDescent="0.25">
      <c r="A27" s="27" t="s">
        <v>90</v>
      </c>
      <c r="B27" s="86" t="s">
        <v>91</v>
      </c>
      <c r="C27" s="143"/>
      <c r="D27" s="144"/>
      <c r="E27" s="87">
        <v>139.29</v>
      </c>
      <c r="F27" s="88">
        <v>1.26</v>
      </c>
      <c r="G27" s="89">
        <f>E27+F27</f>
        <v>140.54999999999998</v>
      </c>
      <c r="H27" s="90" t="s">
        <v>72</v>
      </c>
      <c r="I27" s="32">
        <v>0</v>
      </c>
      <c r="J27" s="32">
        <v>6.4000000000000001E-2</v>
      </c>
      <c r="K27" s="53">
        <v>400</v>
      </c>
      <c r="L27" s="65">
        <v>3948.1158</v>
      </c>
      <c r="M27" s="33" t="s">
        <v>61</v>
      </c>
      <c r="N27" s="78"/>
      <c r="O27" s="73">
        <f t="shared" si="2"/>
        <v>0</v>
      </c>
      <c r="P27" s="12" t="str">
        <f t="shared" si="3"/>
        <v xml:space="preserve"> </v>
      </c>
    </row>
    <row r="28" spans="1:16" x14ac:dyDescent="0.25">
      <c r="A28" s="27" t="s">
        <v>90</v>
      </c>
      <c r="B28" s="28" t="s">
        <v>92</v>
      </c>
      <c r="C28" s="143"/>
      <c r="D28" s="144"/>
      <c r="E28" s="69">
        <v>48.6</v>
      </c>
      <c r="F28" s="81">
        <v>6.09</v>
      </c>
      <c r="G28" s="82">
        <f>E28+F28</f>
        <v>54.69</v>
      </c>
      <c r="H28" s="57" t="s">
        <v>72</v>
      </c>
      <c r="I28" s="28">
        <v>0</v>
      </c>
      <c r="J28" s="28">
        <v>5.8000000000000003E-2</v>
      </c>
      <c r="K28" s="80">
        <v>300</v>
      </c>
      <c r="L28" s="65">
        <v>1551.4266</v>
      </c>
      <c r="M28" s="33" t="s">
        <v>61</v>
      </c>
      <c r="N28" s="78"/>
      <c r="O28" s="73">
        <f t="shared" si="2"/>
        <v>0</v>
      </c>
      <c r="P28" s="12"/>
    </row>
    <row r="29" spans="1:16" x14ac:dyDescent="0.25">
      <c r="A29" s="27" t="s">
        <v>90</v>
      </c>
      <c r="B29" s="32" t="s">
        <v>93</v>
      </c>
      <c r="C29" s="143"/>
      <c r="D29" s="144"/>
      <c r="E29" s="70">
        <v>7.94</v>
      </c>
      <c r="F29" s="83">
        <v>2.65</v>
      </c>
      <c r="G29" s="82">
        <f t="shared" ref="G29:G31" si="4">E29+F29</f>
        <v>10.59</v>
      </c>
      <c r="H29" s="58" t="s">
        <v>72</v>
      </c>
      <c r="I29" s="32">
        <v>0</v>
      </c>
      <c r="J29" s="84">
        <v>0.06</v>
      </c>
      <c r="K29" s="53">
        <v>200</v>
      </c>
      <c r="L29" s="65">
        <v>299.25920000000002</v>
      </c>
      <c r="M29" s="33" t="s">
        <v>61</v>
      </c>
      <c r="N29" s="78"/>
      <c r="O29" s="73">
        <f t="shared" si="2"/>
        <v>0</v>
      </c>
      <c r="P29" s="12"/>
    </row>
    <row r="30" spans="1:16" x14ac:dyDescent="0.25">
      <c r="A30" s="27" t="s">
        <v>90</v>
      </c>
      <c r="B30" s="28" t="s">
        <v>94</v>
      </c>
      <c r="C30" s="143"/>
      <c r="D30" s="144"/>
      <c r="E30" s="69">
        <v>138.09</v>
      </c>
      <c r="F30" s="81"/>
      <c r="G30" s="82">
        <f t="shared" si="4"/>
        <v>138.09</v>
      </c>
      <c r="H30" s="57" t="s">
        <v>72</v>
      </c>
      <c r="I30" s="28">
        <v>0</v>
      </c>
      <c r="J30" s="28">
        <v>5.2999999999999999E-2</v>
      </c>
      <c r="K30" s="93">
        <v>300</v>
      </c>
      <c r="L30" s="65">
        <v>3732.57</v>
      </c>
      <c r="M30" s="33" t="s">
        <v>61</v>
      </c>
      <c r="N30" s="78"/>
      <c r="O30" s="73">
        <f t="shared" si="2"/>
        <v>0</v>
      </c>
      <c r="P30" s="12"/>
    </row>
    <row r="31" spans="1:16" x14ac:dyDescent="0.25">
      <c r="A31" s="27" t="s">
        <v>90</v>
      </c>
      <c r="B31" s="28" t="s">
        <v>95</v>
      </c>
      <c r="C31" s="143"/>
      <c r="D31" s="144"/>
      <c r="E31" s="69">
        <v>17.11</v>
      </c>
      <c r="F31" s="81">
        <v>7.23</v>
      </c>
      <c r="G31" s="82">
        <f t="shared" si="4"/>
        <v>24.34</v>
      </c>
      <c r="H31" s="57" t="s">
        <v>72</v>
      </c>
      <c r="I31" s="28">
        <v>0</v>
      </c>
      <c r="J31" s="85">
        <v>0.113</v>
      </c>
      <c r="K31" s="93">
        <v>400</v>
      </c>
      <c r="L31" s="65">
        <v>635.74069999999995</v>
      </c>
      <c r="M31" s="33" t="s">
        <v>61</v>
      </c>
      <c r="N31" s="78"/>
      <c r="O31" s="73">
        <f t="shared" si="2"/>
        <v>0</v>
      </c>
      <c r="P31" s="12"/>
    </row>
    <row r="32" spans="1:16" x14ac:dyDescent="0.25">
      <c r="A32" s="100" t="s">
        <v>96</v>
      </c>
      <c r="B32" s="86" t="s">
        <v>97</v>
      </c>
      <c r="C32" s="143"/>
      <c r="D32" s="144"/>
      <c r="E32" s="87">
        <v>128</v>
      </c>
      <c r="F32" s="88"/>
      <c r="G32" s="89">
        <f>E32+F32</f>
        <v>128</v>
      </c>
      <c r="H32" s="95" t="s">
        <v>33</v>
      </c>
      <c r="I32" s="32">
        <v>0</v>
      </c>
      <c r="J32" s="84">
        <v>0.1</v>
      </c>
      <c r="K32" s="96">
        <v>300</v>
      </c>
      <c r="L32" s="101">
        <v>3008</v>
      </c>
      <c r="M32" s="102" t="s">
        <v>61</v>
      </c>
      <c r="N32" s="94"/>
      <c r="O32" s="73">
        <f t="shared" si="2"/>
        <v>0</v>
      </c>
      <c r="P32" s="12"/>
    </row>
    <row r="33" spans="1:16" x14ac:dyDescent="0.25">
      <c r="A33" s="27" t="s">
        <v>96</v>
      </c>
      <c r="B33" s="86" t="s">
        <v>98</v>
      </c>
      <c r="C33" s="143"/>
      <c r="D33" s="144"/>
      <c r="E33" s="87">
        <v>21</v>
      </c>
      <c r="F33" s="88"/>
      <c r="G33" s="82">
        <f t="shared" ref="G33:G43" si="5">E33+F33</f>
        <v>21</v>
      </c>
      <c r="H33" s="95" t="s">
        <v>33</v>
      </c>
      <c r="I33" s="32">
        <v>0</v>
      </c>
      <c r="J33" s="32">
        <v>0.14000000000000001</v>
      </c>
      <c r="K33" s="96">
        <v>120</v>
      </c>
      <c r="L33" s="65">
        <v>440.79</v>
      </c>
      <c r="M33" s="31" t="s">
        <v>61</v>
      </c>
      <c r="N33" s="94"/>
      <c r="O33" s="73">
        <f t="shared" si="2"/>
        <v>0</v>
      </c>
      <c r="P33" s="12"/>
    </row>
    <row r="34" spans="1:16" x14ac:dyDescent="0.25">
      <c r="A34" s="27" t="s">
        <v>96</v>
      </c>
      <c r="B34" s="86" t="s">
        <v>99</v>
      </c>
      <c r="C34" s="143"/>
      <c r="D34" s="144"/>
      <c r="E34" s="87">
        <v>45</v>
      </c>
      <c r="F34" s="88"/>
      <c r="G34" s="82">
        <f t="shared" si="5"/>
        <v>45</v>
      </c>
      <c r="H34" s="95" t="s">
        <v>33</v>
      </c>
      <c r="I34" s="32">
        <v>0</v>
      </c>
      <c r="J34" s="84">
        <v>0.1</v>
      </c>
      <c r="K34" s="96">
        <v>300</v>
      </c>
      <c r="L34" s="65">
        <v>1057.5</v>
      </c>
      <c r="M34" s="31" t="s">
        <v>61</v>
      </c>
      <c r="N34" s="94"/>
      <c r="O34" s="73">
        <f t="shared" si="2"/>
        <v>0</v>
      </c>
      <c r="P34" s="12"/>
    </row>
    <row r="35" spans="1:16" x14ac:dyDescent="0.25">
      <c r="A35" s="27" t="s">
        <v>96</v>
      </c>
      <c r="B35" s="86" t="s">
        <v>100</v>
      </c>
      <c r="C35" s="143"/>
      <c r="D35" s="144"/>
      <c r="E35" s="87">
        <v>124</v>
      </c>
      <c r="F35" s="88">
        <v>2</v>
      </c>
      <c r="G35" s="82">
        <f t="shared" si="5"/>
        <v>126</v>
      </c>
      <c r="H35" s="95" t="s">
        <v>33</v>
      </c>
      <c r="I35" s="32">
        <v>0</v>
      </c>
      <c r="J35" s="32">
        <v>0.13</v>
      </c>
      <c r="K35" s="96">
        <v>300</v>
      </c>
      <c r="L35" s="65">
        <v>2975.07</v>
      </c>
      <c r="M35" s="31" t="s">
        <v>61</v>
      </c>
      <c r="N35" s="94"/>
      <c r="O35" s="73">
        <f t="shared" si="2"/>
        <v>0</v>
      </c>
      <c r="P35" s="12"/>
    </row>
    <row r="36" spans="1:16" x14ac:dyDescent="0.25">
      <c r="A36" s="27" t="s">
        <v>96</v>
      </c>
      <c r="B36" s="86" t="s">
        <v>101</v>
      </c>
      <c r="C36" s="143"/>
      <c r="D36" s="144"/>
      <c r="E36" s="87">
        <v>56</v>
      </c>
      <c r="F36" s="88"/>
      <c r="G36" s="82">
        <f t="shared" si="5"/>
        <v>56</v>
      </c>
      <c r="H36" s="95" t="s">
        <v>33</v>
      </c>
      <c r="I36" s="32">
        <v>0</v>
      </c>
      <c r="J36" s="32">
        <v>0.06</v>
      </c>
      <c r="K36" s="96">
        <v>300</v>
      </c>
      <c r="L36" s="65">
        <v>1513.68</v>
      </c>
      <c r="M36" s="31" t="s">
        <v>61</v>
      </c>
      <c r="N36" s="94"/>
      <c r="O36" s="73">
        <f t="shared" si="2"/>
        <v>0</v>
      </c>
      <c r="P36" s="12"/>
    </row>
    <row r="37" spans="1:16" x14ac:dyDescent="0.25">
      <c r="A37" s="27" t="s">
        <v>96</v>
      </c>
      <c r="B37" s="86">
        <v>535</v>
      </c>
      <c r="C37" s="143"/>
      <c r="D37" s="144"/>
      <c r="E37" s="87">
        <v>26</v>
      </c>
      <c r="F37" s="88"/>
      <c r="G37" s="82">
        <f t="shared" si="5"/>
        <v>26</v>
      </c>
      <c r="H37" s="95" t="s">
        <v>33</v>
      </c>
      <c r="I37" s="32">
        <v>0</v>
      </c>
      <c r="J37" s="32">
        <v>0.06</v>
      </c>
      <c r="K37" s="96">
        <v>190</v>
      </c>
      <c r="L37" s="65">
        <v>702.78</v>
      </c>
      <c r="M37" s="31" t="s">
        <v>61</v>
      </c>
      <c r="N37" s="94"/>
      <c r="O37" s="73">
        <f t="shared" si="2"/>
        <v>0</v>
      </c>
      <c r="P37" s="12"/>
    </row>
    <row r="38" spans="1:16" x14ac:dyDescent="0.25">
      <c r="A38" s="27" t="s">
        <v>96</v>
      </c>
      <c r="B38" s="86">
        <v>576</v>
      </c>
      <c r="C38" s="143"/>
      <c r="D38" s="144"/>
      <c r="E38" s="87">
        <v>35</v>
      </c>
      <c r="F38" s="88"/>
      <c r="G38" s="82">
        <f t="shared" si="5"/>
        <v>35</v>
      </c>
      <c r="H38" s="95" t="s">
        <v>33</v>
      </c>
      <c r="I38" s="32">
        <v>0</v>
      </c>
      <c r="J38" s="32">
        <v>0.19</v>
      </c>
      <c r="K38" s="96">
        <v>150</v>
      </c>
      <c r="L38" s="65">
        <v>636.65</v>
      </c>
      <c r="M38" s="31" t="s">
        <v>61</v>
      </c>
      <c r="N38" s="94"/>
      <c r="O38" s="73">
        <f t="shared" si="2"/>
        <v>0</v>
      </c>
      <c r="P38" s="12"/>
    </row>
    <row r="39" spans="1:16" x14ac:dyDescent="0.25">
      <c r="A39" s="27" t="s">
        <v>96</v>
      </c>
      <c r="B39" s="86" t="s">
        <v>102</v>
      </c>
      <c r="C39" s="143"/>
      <c r="D39" s="144"/>
      <c r="E39" s="87"/>
      <c r="F39" s="88">
        <v>25</v>
      </c>
      <c r="G39" s="82">
        <f t="shared" si="5"/>
        <v>25</v>
      </c>
      <c r="H39" s="95" t="s">
        <v>33</v>
      </c>
      <c r="I39" s="32">
        <v>0</v>
      </c>
      <c r="J39" s="32">
        <v>0.04</v>
      </c>
      <c r="K39" s="96">
        <v>370</v>
      </c>
      <c r="L39" s="65">
        <v>874.25</v>
      </c>
      <c r="M39" s="31" t="s">
        <v>61</v>
      </c>
      <c r="N39" s="94"/>
      <c r="O39" s="73">
        <f t="shared" si="2"/>
        <v>0</v>
      </c>
      <c r="P39" s="12"/>
    </row>
    <row r="40" spans="1:16" x14ac:dyDescent="0.25">
      <c r="A40" s="27" t="s">
        <v>96</v>
      </c>
      <c r="B40" s="86" t="s">
        <v>103</v>
      </c>
      <c r="C40" s="143"/>
      <c r="D40" s="144"/>
      <c r="E40" s="87"/>
      <c r="F40" s="88">
        <v>48</v>
      </c>
      <c r="G40" s="82">
        <f t="shared" si="5"/>
        <v>48</v>
      </c>
      <c r="H40" s="95" t="s">
        <v>33</v>
      </c>
      <c r="I40" s="32">
        <v>0</v>
      </c>
      <c r="J40" s="32">
        <v>0.04</v>
      </c>
      <c r="K40" s="96">
        <v>400</v>
      </c>
      <c r="L40" s="65">
        <v>1678.56</v>
      </c>
      <c r="M40" s="31" t="s">
        <v>61</v>
      </c>
      <c r="N40" s="94"/>
      <c r="O40" s="73">
        <f t="shared" si="2"/>
        <v>0</v>
      </c>
      <c r="P40" s="12"/>
    </row>
    <row r="41" spans="1:16" x14ac:dyDescent="0.25">
      <c r="A41" s="27" t="s">
        <v>96</v>
      </c>
      <c r="B41" s="86">
        <v>595</v>
      </c>
      <c r="C41" s="143"/>
      <c r="D41" s="144"/>
      <c r="E41" s="87"/>
      <c r="F41" s="88">
        <v>69</v>
      </c>
      <c r="G41" s="82">
        <f t="shared" si="5"/>
        <v>69</v>
      </c>
      <c r="H41" s="95" t="s">
        <v>33</v>
      </c>
      <c r="I41" s="32">
        <v>0</v>
      </c>
      <c r="J41" s="32">
        <v>0.06</v>
      </c>
      <c r="K41" s="96">
        <v>220</v>
      </c>
      <c r="L41" s="65">
        <v>2203.86</v>
      </c>
      <c r="M41" s="31" t="s">
        <v>61</v>
      </c>
      <c r="N41" s="94"/>
      <c r="O41" s="73">
        <f t="shared" si="2"/>
        <v>0</v>
      </c>
      <c r="P41" s="12"/>
    </row>
    <row r="42" spans="1:16" x14ac:dyDescent="0.25">
      <c r="A42" s="27" t="s">
        <v>104</v>
      </c>
      <c r="B42" s="86" t="s">
        <v>105</v>
      </c>
      <c r="C42" s="143"/>
      <c r="D42" s="144"/>
      <c r="E42" s="87">
        <v>24</v>
      </c>
      <c r="F42" s="88">
        <v>76</v>
      </c>
      <c r="G42" s="82">
        <f t="shared" si="5"/>
        <v>100</v>
      </c>
      <c r="H42" s="95" t="s">
        <v>33</v>
      </c>
      <c r="I42" s="32">
        <v>0</v>
      </c>
      <c r="J42" s="32">
        <v>0.13</v>
      </c>
      <c r="K42" s="96">
        <v>300</v>
      </c>
      <c r="L42" s="65">
        <v>2653</v>
      </c>
      <c r="M42" s="31" t="s">
        <v>61</v>
      </c>
      <c r="N42" s="94"/>
      <c r="O42" s="73">
        <f t="shared" si="2"/>
        <v>0</v>
      </c>
      <c r="P42" s="12"/>
    </row>
    <row r="43" spans="1:16" ht="15.75" thickBot="1" x14ac:dyDescent="0.3">
      <c r="A43" s="27" t="s">
        <v>104</v>
      </c>
      <c r="B43" s="86" t="s">
        <v>106</v>
      </c>
      <c r="C43" s="145"/>
      <c r="D43" s="146"/>
      <c r="E43" s="87">
        <v>12</v>
      </c>
      <c r="F43" s="88">
        <v>90</v>
      </c>
      <c r="G43" s="82">
        <f t="shared" si="5"/>
        <v>102</v>
      </c>
      <c r="H43" s="97" t="s">
        <v>33</v>
      </c>
      <c r="I43" s="98">
        <v>0</v>
      </c>
      <c r="J43" s="98">
        <v>0.26</v>
      </c>
      <c r="K43" s="99">
        <v>380</v>
      </c>
      <c r="L43" s="65">
        <v>2397</v>
      </c>
      <c r="M43" s="31" t="s">
        <v>61</v>
      </c>
      <c r="N43" s="78"/>
      <c r="O43" s="30">
        <f t="shared" si="2"/>
        <v>0</v>
      </c>
      <c r="P43" s="12" t="str">
        <f t="shared" si="3"/>
        <v xml:space="preserve"> </v>
      </c>
    </row>
    <row r="44" spans="1:16" ht="15.75" thickBot="1" x14ac:dyDescent="0.3">
      <c r="A44" s="34"/>
      <c r="B44" s="35"/>
      <c r="C44" s="36"/>
      <c r="D44" s="37"/>
      <c r="E44" s="38"/>
      <c r="F44" s="38"/>
      <c r="G44" s="79">
        <f>SUM(G12:G43)</f>
        <v>2339.77</v>
      </c>
      <c r="H44" s="39"/>
      <c r="I44" s="35"/>
      <c r="J44" s="35"/>
      <c r="K44" s="36"/>
      <c r="L44" s="40"/>
      <c r="M44" s="41"/>
      <c r="N44" s="44"/>
      <c r="O44" s="45">
        <f t="shared" si="2"/>
        <v>0</v>
      </c>
      <c r="P44" s="12"/>
    </row>
    <row r="45" spans="1:16" ht="15.75" thickBot="1" x14ac:dyDescent="0.3">
      <c r="A45" s="55"/>
      <c r="B45" s="42"/>
      <c r="C45" s="42"/>
      <c r="D45" s="42"/>
      <c r="E45" s="42"/>
      <c r="F45" s="42"/>
      <c r="G45" s="42"/>
      <c r="H45" s="42"/>
      <c r="I45" s="42"/>
      <c r="J45" s="103" t="s">
        <v>13</v>
      </c>
      <c r="K45" s="103"/>
      <c r="L45" s="45">
        <f>SUM(L12:L43)</f>
        <v>62464.762600000002</v>
      </c>
      <c r="M45" s="43"/>
      <c r="N45" s="46" t="s">
        <v>14</v>
      </c>
      <c r="O45" s="40">
        <f>SUM(O12:O44)</f>
        <v>0</v>
      </c>
      <c r="P45" s="12" t="str">
        <f>IF(O45&gt;L45,"prekročená cena","nižšia ako stanovená")</f>
        <v>nižšia ako stanovená</v>
      </c>
    </row>
    <row r="46" spans="1:16" ht="15.75" thickBot="1" x14ac:dyDescent="0.3">
      <c r="A46" s="104" t="s">
        <v>15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6"/>
      <c r="O46" s="40">
        <f>O47-O45</f>
        <v>0</v>
      </c>
    </row>
    <row r="47" spans="1:16" ht="15.75" thickBot="1" x14ac:dyDescent="0.3">
      <c r="A47" s="104" t="s">
        <v>16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6"/>
      <c r="O47" s="40">
        <f>IF("nie"=MID(I55,1,3),O45,(O45*1.2))</f>
        <v>0</v>
      </c>
    </row>
    <row r="48" spans="1:16" x14ac:dyDescent="0.25">
      <c r="A48" s="115" t="s">
        <v>17</v>
      </c>
      <c r="B48" s="115"/>
      <c r="C48" s="115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</row>
    <row r="49" spans="1:15" x14ac:dyDescent="0.25">
      <c r="A49" s="107" t="s">
        <v>65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</row>
    <row r="50" spans="1:15" ht="25.5" customHeight="1" x14ac:dyDescent="0.25">
      <c r="A50" s="48" t="s">
        <v>57</v>
      </c>
      <c r="B50" s="48"/>
      <c r="C50" s="48"/>
      <c r="D50" s="48"/>
      <c r="E50" s="48"/>
      <c r="F50" s="48"/>
      <c r="G50" s="49" t="s">
        <v>55</v>
      </c>
      <c r="H50" s="48"/>
      <c r="I50" s="48"/>
      <c r="J50" s="50"/>
      <c r="K50" s="50"/>
      <c r="L50" s="50"/>
      <c r="M50" s="50"/>
      <c r="N50" s="50"/>
      <c r="O50" s="50"/>
    </row>
    <row r="51" spans="1:15" ht="15" customHeight="1" x14ac:dyDescent="0.25">
      <c r="A51" s="117" t="s">
        <v>108</v>
      </c>
      <c r="B51" s="118"/>
      <c r="C51" s="118"/>
      <c r="D51" s="118"/>
      <c r="E51" s="119"/>
      <c r="F51" s="116" t="s">
        <v>56</v>
      </c>
      <c r="G51" s="51" t="s">
        <v>18</v>
      </c>
      <c r="H51" s="109"/>
      <c r="I51" s="110"/>
      <c r="J51" s="110"/>
      <c r="K51" s="110"/>
      <c r="L51" s="110"/>
      <c r="M51" s="110"/>
      <c r="N51" s="110"/>
      <c r="O51" s="111"/>
    </row>
    <row r="52" spans="1:15" x14ac:dyDescent="0.25">
      <c r="A52" s="120"/>
      <c r="B52" s="121"/>
      <c r="C52" s="121"/>
      <c r="D52" s="121"/>
      <c r="E52" s="122"/>
      <c r="F52" s="116"/>
      <c r="G52" s="51" t="s">
        <v>19</v>
      </c>
      <c r="H52" s="109"/>
      <c r="I52" s="110"/>
      <c r="J52" s="110"/>
      <c r="K52" s="110"/>
      <c r="L52" s="110"/>
      <c r="M52" s="110"/>
      <c r="N52" s="110"/>
      <c r="O52" s="111"/>
    </row>
    <row r="53" spans="1:15" ht="18" customHeight="1" x14ac:dyDescent="0.25">
      <c r="A53" s="120"/>
      <c r="B53" s="121"/>
      <c r="C53" s="121"/>
      <c r="D53" s="121"/>
      <c r="E53" s="122"/>
      <c r="F53" s="116"/>
      <c r="G53" s="51" t="s">
        <v>20</v>
      </c>
      <c r="H53" s="109"/>
      <c r="I53" s="110"/>
      <c r="J53" s="110"/>
      <c r="K53" s="110"/>
      <c r="L53" s="110"/>
      <c r="M53" s="110"/>
      <c r="N53" s="110"/>
      <c r="O53" s="111"/>
    </row>
    <row r="54" spans="1:15" x14ac:dyDescent="0.25">
      <c r="A54" s="120"/>
      <c r="B54" s="121"/>
      <c r="C54" s="121"/>
      <c r="D54" s="121"/>
      <c r="E54" s="122"/>
      <c r="F54" s="116"/>
      <c r="G54" s="51" t="s">
        <v>21</v>
      </c>
      <c r="H54" s="109"/>
      <c r="I54" s="110"/>
      <c r="J54" s="110"/>
      <c r="K54" s="110"/>
      <c r="L54" s="110"/>
      <c r="M54" s="110"/>
      <c r="N54" s="110"/>
      <c r="O54" s="111"/>
    </row>
    <row r="55" spans="1:15" x14ac:dyDescent="0.25">
      <c r="A55" s="120"/>
      <c r="B55" s="121"/>
      <c r="C55" s="121"/>
      <c r="D55" s="121"/>
      <c r="E55" s="122"/>
      <c r="F55" s="116"/>
      <c r="G55" s="51" t="s">
        <v>22</v>
      </c>
      <c r="H55" s="109"/>
      <c r="I55" s="110"/>
      <c r="J55" s="110"/>
      <c r="K55" s="110"/>
      <c r="L55" s="110"/>
      <c r="M55" s="110"/>
      <c r="N55" s="110"/>
      <c r="O55" s="111"/>
    </row>
    <row r="56" spans="1:15" x14ac:dyDescent="0.25">
      <c r="A56" s="120"/>
      <c r="B56" s="121"/>
      <c r="C56" s="121"/>
      <c r="D56" s="121"/>
      <c r="E56" s="122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5" x14ac:dyDescent="0.25">
      <c r="A57" s="120"/>
      <c r="B57" s="121"/>
      <c r="C57" s="121"/>
      <c r="D57" s="121"/>
      <c r="E57" s="122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x14ac:dyDescent="0.25">
      <c r="A58" s="123"/>
      <c r="B58" s="124"/>
      <c r="C58" s="124"/>
      <c r="D58" s="124"/>
      <c r="E58" s="125"/>
      <c r="F58" s="50"/>
      <c r="G58" s="24"/>
      <c r="H58" s="18"/>
      <c r="I58" s="24"/>
      <c r="J58" s="24" t="s">
        <v>23</v>
      </c>
      <c r="K58" s="24"/>
      <c r="L58" s="112"/>
      <c r="M58" s="113"/>
      <c r="N58" s="114"/>
      <c r="O58" s="24"/>
    </row>
    <row r="59" spans="1:15" x14ac:dyDescent="0.25">
      <c r="A59" s="50"/>
      <c r="B59" s="50"/>
      <c r="C59" s="50"/>
      <c r="D59" s="50"/>
      <c r="E59" s="50"/>
      <c r="F59" s="50"/>
      <c r="G59" s="24"/>
      <c r="H59" s="24"/>
      <c r="I59" s="24"/>
      <c r="J59" s="24"/>
      <c r="K59" s="24"/>
      <c r="L59" s="24"/>
      <c r="M59" s="24"/>
      <c r="N59" s="24"/>
      <c r="O59" s="24"/>
    </row>
    <row r="60" spans="1:15" x14ac:dyDescent="0.25">
      <c r="A60" s="21"/>
      <c r="B60" s="21"/>
      <c r="C60" s="21"/>
      <c r="D60" s="21"/>
      <c r="E60" s="21"/>
      <c r="F60" s="21"/>
      <c r="G60" s="24"/>
      <c r="H60" s="24"/>
      <c r="I60" s="24"/>
      <c r="J60" s="24"/>
      <c r="K60" s="24"/>
      <c r="L60" s="24"/>
      <c r="M60" s="24"/>
      <c r="N60" s="24"/>
      <c r="O60" s="24"/>
    </row>
  </sheetData>
  <mergeCells count="35">
    <mergeCell ref="C3:L3"/>
    <mergeCell ref="A1:L1"/>
    <mergeCell ref="A8:B8"/>
    <mergeCell ref="E5:F5"/>
    <mergeCell ref="B6:F6"/>
    <mergeCell ref="B7:F7"/>
    <mergeCell ref="B9:B11"/>
    <mergeCell ref="L9:L11"/>
    <mergeCell ref="C12:D43"/>
    <mergeCell ref="H9:H11"/>
    <mergeCell ref="I9:I11"/>
    <mergeCell ref="J9:J11"/>
    <mergeCell ref="K9:K11"/>
    <mergeCell ref="C9:D9"/>
    <mergeCell ref="E9:G9"/>
    <mergeCell ref="N9:N11"/>
    <mergeCell ref="O9:O11"/>
    <mergeCell ref="C10:D11"/>
    <mergeCell ref="E10:E11"/>
    <mergeCell ref="F10:F11"/>
    <mergeCell ref="G10:G11"/>
    <mergeCell ref="M9:M11"/>
    <mergeCell ref="L58:N58"/>
    <mergeCell ref="A48:C48"/>
    <mergeCell ref="F51:F55"/>
    <mergeCell ref="H51:O51"/>
    <mergeCell ref="H52:O52"/>
    <mergeCell ref="H53:O53"/>
    <mergeCell ref="H54:O54"/>
    <mergeCell ref="A51:E58"/>
    <mergeCell ref="J45:K45"/>
    <mergeCell ref="A46:N46"/>
    <mergeCell ref="A47:N47"/>
    <mergeCell ref="A49:O49"/>
    <mergeCell ref="H55:O55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7"/>
  <sheetViews>
    <sheetView workbookViewId="0">
      <selection activeCell="E6" sqref="E6"/>
    </sheetView>
  </sheetViews>
  <sheetFormatPr defaultRowHeight="15" x14ac:dyDescent="0.25"/>
  <cols>
    <col min="2" max="2" width="16.28515625" bestFit="1" customWidth="1"/>
  </cols>
  <sheetData>
    <row r="3" spans="1:14" x14ac:dyDescent="0.25">
      <c r="A3" s="66" t="s">
        <v>61</v>
      </c>
      <c r="B3" s="66" t="s">
        <v>71</v>
      </c>
      <c r="C3" s="66"/>
      <c r="D3" s="66" t="s">
        <v>61</v>
      </c>
      <c r="E3" s="66" t="s">
        <v>71</v>
      </c>
      <c r="F3" s="66"/>
      <c r="G3" s="66" t="s">
        <v>61</v>
      </c>
      <c r="H3" s="66" t="s">
        <v>71</v>
      </c>
      <c r="J3" s="66" t="s">
        <v>61</v>
      </c>
      <c r="K3" s="66" t="s">
        <v>71</v>
      </c>
    </row>
    <row r="4" spans="1:14" x14ac:dyDescent="0.25">
      <c r="A4" s="66">
        <v>26.4</v>
      </c>
      <c r="B4" s="66">
        <v>27.03</v>
      </c>
      <c r="C4" s="66">
        <f>A4*B4</f>
        <v>713.59199999999998</v>
      </c>
      <c r="D4" s="66"/>
      <c r="E4" s="66"/>
      <c r="F4" s="66">
        <f>D4*E4</f>
        <v>0</v>
      </c>
      <c r="G4" s="66"/>
      <c r="H4" s="66"/>
      <c r="I4" s="66">
        <f>G4*H4</f>
        <v>0</v>
      </c>
      <c r="J4" s="66"/>
      <c r="K4" s="66"/>
      <c r="L4" s="66">
        <f>J4*K4</f>
        <v>0</v>
      </c>
      <c r="N4">
        <f>C4+F4+I4+L4</f>
        <v>713.59199999999998</v>
      </c>
    </row>
    <row r="7" spans="1:14" x14ac:dyDescent="0.25">
      <c r="B7">
        <f>(C4+F4+I4+L4)/(A4+D4+G4+J4)</f>
        <v>27.03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69" t="s">
        <v>51</v>
      </c>
      <c r="M2" s="169"/>
    </row>
    <row r="3" spans="1:14" x14ac:dyDescent="0.25">
      <c r="A3" s="5" t="s">
        <v>25</v>
      </c>
      <c r="B3" s="170" t="s">
        <v>26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1:14" x14ac:dyDescent="0.25">
      <c r="A4" s="5" t="s">
        <v>27</v>
      </c>
      <c r="B4" s="170" t="s">
        <v>28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</row>
    <row r="5" spans="1:14" x14ac:dyDescent="0.25">
      <c r="A5" s="5" t="s">
        <v>8</v>
      </c>
      <c r="B5" s="170" t="s">
        <v>29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14" x14ac:dyDescent="0.25">
      <c r="A6" s="5" t="s">
        <v>2</v>
      </c>
      <c r="B6" s="170" t="s">
        <v>30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</row>
    <row r="7" spans="1:14" x14ac:dyDescent="0.25">
      <c r="A7" s="6" t="s">
        <v>31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8"/>
    </row>
    <row r="8" spans="1:14" x14ac:dyDescent="0.25">
      <c r="A8" s="5" t="s">
        <v>12</v>
      </c>
      <c r="B8" s="170" t="s">
        <v>32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</row>
    <row r="9" spans="1:14" x14ac:dyDescent="0.25">
      <c r="A9" s="7" t="s">
        <v>33</v>
      </c>
      <c r="B9" s="170" t="s">
        <v>34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</row>
    <row r="10" spans="1:14" x14ac:dyDescent="0.25">
      <c r="A10" s="7" t="s">
        <v>35</v>
      </c>
      <c r="B10" s="170" t="s">
        <v>36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</row>
    <row r="11" spans="1:14" x14ac:dyDescent="0.25">
      <c r="A11" s="8" t="s">
        <v>37</v>
      </c>
      <c r="B11" s="170" t="s">
        <v>38</v>
      </c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</row>
    <row r="12" spans="1:14" x14ac:dyDescent="0.25">
      <c r="A12" s="9" t="s">
        <v>39</v>
      </c>
      <c r="B12" s="170" t="s">
        <v>40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</row>
    <row r="13" spans="1:14" ht="24" customHeight="1" x14ac:dyDescent="0.25">
      <c r="A13" s="8" t="s">
        <v>41</v>
      </c>
      <c r="B13" s="170" t="s">
        <v>42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</row>
    <row r="14" spans="1:14" ht="16.5" customHeight="1" x14ac:dyDescent="0.25">
      <c r="A14" s="8" t="s">
        <v>5</v>
      </c>
      <c r="B14" s="170" t="s">
        <v>52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</row>
    <row r="15" spans="1:14" x14ac:dyDescent="0.25">
      <c r="A15" s="8" t="s">
        <v>43</v>
      </c>
      <c r="B15" s="170" t="s">
        <v>44</v>
      </c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</row>
    <row r="16" spans="1:14" ht="38.25" x14ac:dyDescent="0.25">
      <c r="A16" s="10" t="s">
        <v>45</v>
      </c>
      <c r="B16" s="170" t="s">
        <v>46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</row>
    <row r="17" spans="1:14" ht="28.5" customHeight="1" x14ac:dyDescent="0.25">
      <c r="A17" s="10" t="s">
        <v>47</v>
      </c>
      <c r="B17" s="170" t="s">
        <v>48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</row>
    <row r="18" spans="1:14" ht="27" customHeight="1" x14ac:dyDescent="0.25">
      <c r="A18" s="11" t="s">
        <v>49</v>
      </c>
      <c r="B18" s="170" t="s">
        <v>50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</row>
    <row r="19" spans="1:14" ht="75" customHeight="1" x14ac:dyDescent="0.25">
      <c r="A19" s="52" t="s">
        <v>62</v>
      </c>
      <c r="B19" s="171" t="s">
        <v>63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2022-12-20T06:20:09Z</cp:lastPrinted>
  <dcterms:created xsi:type="dcterms:W3CDTF">2012-08-13T12:29:09Z</dcterms:created>
  <dcterms:modified xsi:type="dcterms:W3CDTF">2023-01-10T12:31:31Z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