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MILAN\zakazky\Január 2023\Prosačov\Vodovod\Rozpočet nový\"/>
    </mc:Choice>
  </mc:AlternateContent>
  <xr:revisionPtr revIDLastSave="0" documentId="13_ncr:1_{14896AB1-6E93-4758-866B-4DF29D5A9BE8}" xr6:coauthVersionLast="47" xr6:coauthVersionMax="47" xr10:uidLastSave="{00000000-0000-0000-0000-000000000000}"/>
  <bookViews>
    <workbookView xWindow="-120" yWindow="-120" windowWidth="38640" windowHeight="16440" activeTab="3" xr2:uid="{00000000-000D-0000-FFFF-FFFF00000000}"/>
  </bookViews>
  <sheets>
    <sheet name="Rekapitulácia stavby" sheetId="1" r:id="rId1"/>
    <sheet name="07.3-3 110 - Rad 3 D 110" sheetId="2" r:id="rId2"/>
    <sheet name="07.3-3 90 - Rad 3 D 90" sheetId="3" r:id="rId3"/>
    <sheet name="07.3-3.1 90 - Rad 3-1 D 90" sheetId="4" r:id="rId4"/>
    <sheet name="07.3-4 110 - Rad 4 D 110" sheetId="5" r:id="rId5"/>
    <sheet name="07.3-4.1 110 - Rad 4-1 D 110" sheetId="6" r:id="rId6"/>
  </sheets>
  <definedNames>
    <definedName name="_xlnm._FilterDatabase" localSheetId="1" hidden="1">'07.3-3 110 - Rad 3 D 110'!$C$133:$K$227</definedName>
    <definedName name="_xlnm._FilterDatabase" localSheetId="2" hidden="1">'07.3-3 90 - Rad 3 D 90'!$C$132:$K$207</definedName>
    <definedName name="_xlnm._FilterDatabase" localSheetId="3" hidden="1">'07.3-3.1 90 - Rad 3-1 D 90'!$C$132:$K$200</definedName>
    <definedName name="_xlnm._FilterDatabase" localSheetId="4" hidden="1">'07.3-4 110 - Rad 4 D 110'!$C$133:$K$223</definedName>
    <definedName name="_xlnm._FilterDatabase" localSheetId="5" hidden="1">'07.3-4.1 110 - Rad 4-1 D 110'!$C$133:$K$221</definedName>
    <definedName name="_xlnm.Print_Titles" localSheetId="1">'07.3-3 110 - Rad 3 D 110'!$133:$133</definedName>
    <definedName name="_xlnm.Print_Titles" localSheetId="2">'07.3-3 90 - Rad 3 D 90'!$132:$132</definedName>
    <definedName name="_xlnm.Print_Titles" localSheetId="3">'07.3-3.1 90 - Rad 3-1 D 90'!$132:$132</definedName>
    <definedName name="_xlnm.Print_Titles" localSheetId="4">'07.3-4 110 - Rad 4 D 110'!$133:$133</definedName>
    <definedName name="_xlnm.Print_Titles" localSheetId="5">'07.3-4.1 110 - Rad 4-1 D 110'!$133:$133</definedName>
    <definedName name="_xlnm.Print_Titles" localSheetId="0">'Rekapitulácia stavby'!$92:$92</definedName>
    <definedName name="_xlnm.Print_Area" localSheetId="1">'07.3-3 110 - Rad 3 D 110'!$C$4:$J$76,'07.3-3 110 - Rad 3 D 110'!$C$82:$J$113,'07.3-3 110 - Rad 3 D 110'!$C$119:$J$227</definedName>
    <definedName name="_xlnm.Print_Area" localSheetId="2">'07.3-3 90 - Rad 3 D 90'!$C$4:$J$76,'07.3-3 90 - Rad 3 D 90'!$C$82:$J$112,'07.3-3 90 - Rad 3 D 90'!$C$118:$J$207</definedName>
    <definedName name="_xlnm.Print_Area" localSheetId="3">'07.3-3.1 90 - Rad 3-1 D 90'!$C$4:$J$76,'07.3-3.1 90 - Rad 3-1 D 90'!$C$82:$J$112,'07.3-3.1 90 - Rad 3-1 D 90'!$C$118:$J$200</definedName>
    <definedName name="_xlnm.Print_Area" localSheetId="4">'07.3-4 110 - Rad 4 D 110'!$C$4:$J$76,'07.3-4 110 - Rad 4 D 110'!$C$82:$J$113,'07.3-4 110 - Rad 4 D 110'!$C$119:$J$223</definedName>
    <definedName name="_xlnm.Print_Area" localSheetId="5">'07.3-4.1 110 - Rad 4-1 D 110'!$C$4:$J$76,'07.3-4.1 110 - Rad 4-1 D 110'!$C$82:$J$113,'07.3-4.1 110 - Rad 4-1 D 110'!$C$119:$J$221</definedName>
    <definedName name="_xlnm.Print_Area" localSheetId="0">'Rekapitulácia stavby'!$D$4:$AO$76,'Rekapitulácia stavby'!$C$82:$AQ$104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6" l="1"/>
  <c r="J40" i="6"/>
  <c r="AY100" i="1" s="1"/>
  <c r="J39" i="6"/>
  <c r="AX100" i="1" s="1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J131" i="6"/>
  <c r="J130" i="6"/>
  <c r="F128" i="6"/>
  <c r="E126" i="6"/>
  <c r="J33" i="6"/>
  <c r="J94" i="6"/>
  <c r="J93" i="6"/>
  <c r="F91" i="6"/>
  <c r="E89" i="6"/>
  <c r="J20" i="6"/>
  <c r="E20" i="6"/>
  <c r="F131" i="6"/>
  <c r="J19" i="6"/>
  <c r="J17" i="6"/>
  <c r="E17" i="6"/>
  <c r="F130" i="6" s="1"/>
  <c r="J16" i="6"/>
  <c r="J14" i="6"/>
  <c r="J128" i="6" s="1"/>
  <c r="E7" i="6"/>
  <c r="E122" i="6" s="1"/>
  <c r="J41" i="5"/>
  <c r="J40" i="5"/>
  <c r="AY99" i="1" s="1"/>
  <c r="J39" i="5"/>
  <c r="AX99" i="1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J131" i="5"/>
  <c r="J130" i="5"/>
  <c r="F128" i="5"/>
  <c r="E126" i="5"/>
  <c r="J33" i="5"/>
  <c r="J94" i="5"/>
  <c r="J93" i="5"/>
  <c r="F91" i="5"/>
  <c r="E89" i="5"/>
  <c r="J20" i="5"/>
  <c r="E20" i="5"/>
  <c r="F94" i="5"/>
  <c r="J19" i="5"/>
  <c r="J17" i="5"/>
  <c r="E17" i="5"/>
  <c r="F93" i="5" s="1"/>
  <c r="J16" i="5"/>
  <c r="J14" i="5"/>
  <c r="J128" i="5"/>
  <c r="E7" i="5"/>
  <c r="E122" i="5" s="1"/>
  <c r="J190" i="4"/>
  <c r="J41" i="4"/>
  <c r="J40" i="4"/>
  <c r="AY98" i="1"/>
  <c r="J39" i="4"/>
  <c r="AX98" i="1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T191" i="4"/>
  <c r="R192" i="4"/>
  <c r="R191" i="4" s="1"/>
  <c r="P192" i="4"/>
  <c r="P191" i="4" s="1"/>
  <c r="J103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J130" i="4"/>
  <c r="J129" i="4"/>
  <c r="F127" i="4"/>
  <c r="E125" i="4"/>
  <c r="J33" i="4"/>
  <c r="J94" i="4"/>
  <c r="J93" i="4"/>
  <c r="F91" i="4"/>
  <c r="E89" i="4"/>
  <c r="J20" i="4"/>
  <c r="E20" i="4"/>
  <c r="F130" i="4"/>
  <c r="J19" i="4"/>
  <c r="J17" i="4"/>
  <c r="E17" i="4"/>
  <c r="F129" i="4" s="1"/>
  <c r="J16" i="4"/>
  <c r="J14" i="4"/>
  <c r="J91" i="4" s="1"/>
  <c r="E7" i="4"/>
  <c r="E121" i="4" s="1"/>
  <c r="J197" i="3"/>
  <c r="J103" i="3" s="1"/>
  <c r="J41" i="3"/>
  <c r="J40" i="3"/>
  <c r="AY97" i="1" s="1"/>
  <c r="J39" i="3"/>
  <c r="AX97" i="1" s="1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T198" i="3"/>
  <c r="R199" i="3"/>
  <c r="R198" i="3"/>
  <c r="P199" i="3"/>
  <c r="P198" i="3" s="1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30" i="3"/>
  <c r="J129" i="3"/>
  <c r="F127" i="3"/>
  <c r="E125" i="3"/>
  <c r="J33" i="3"/>
  <c r="J94" i="3"/>
  <c r="J93" i="3"/>
  <c r="F91" i="3"/>
  <c r="E89" i="3"/>
  <c r="J20" i="3"/>
  <c r="E20" i="3"/>
  <c r="F94" i="3"/>
  <c r="J19" i="3"/>
  <c r="J17" i="3"/>
  <c r="E17" i="3"/>
  <c r="F129" i="3"/>
  <c r="J16" i="3"/>
  <c r="J14" i="3"/>
  <c r="J127" i="3" s="1"/>
  <c r="E7" i="3"/>
  <c r="E121" i="3" s="1"/>
  <c r="J41" i="2"/>
  <c r="J40" i="2"/>
  <c r="AY96" i="1"/>
  <c r="J39" i="2"/>
  <c r="AX96" i="1" s="1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T218" i="2" s="1"/>
  <c r="R219" i="2"/>
  <c r="R218" i="2" s="1"/>
  <c r="P219" i="2"/>
  <c r="P218" i="2" s="1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J37" i="2" s="1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F40" i="2" s="1"/>
  <c r="BG138" i="2"/>
  <c r="BE138" i="2"/>
  <c r="T138" i="2"/>
  <c r="R138" i="2"/>
  <c r="P138" i="2"/>
  <c r="BI137" i="2"/>
  <c r="F41" i="2" s="1"/>
  <c r="BH137" i="2"/>
  <c r="BG137" i="2"/>
  <c r="F39" i="2" s="1"/>
  <c r="BE137" i="2"/>
  <c r="T137" i="2"/>
  <c r="R137" i="2"/>
  <c r="P137" i="2"/>
  <c r="J131" i="2"/>
  <c r="J130" i="2"/>
  <c r="F128" i="2"/>
  <c r="E126" i="2"/>
  <c r="J33" i="2"/>
  <c r="J94" i="2"/>
  <c r="J93" i="2"/>
  <c r="F91" i="2"/>
  <c r="E89" i="2"/>
  <c r="J20" i="2"/>
  <c r="E20" i="2"/>
  <c r="F131" i="2"/>
  <c r="J19" i="2"/>
  <c r="J17" i="2"/>
  <c r="E17" i="2"/>
  <c r="F130" i="2" s="1"/>
  <c r="J16" i="2"/>
  <c r="J14" i="2"/>
  <c r="J128" i="2" s="1"/>
  <c r="E7" i="2"/>
  <c r="E122" i="2" s="1"/>
  <c r="L90" i="1"/>
  <c r="AM90" i="1"/>
  <c r="AM89" i="1"/>
  <c r="L89" i="1"/>
  <c r="AM87" i="1"/>
  <c r="L87" i="1"/>
  <c r="L85" i="1"/>
  <c r="L84" i="1"/>
  <c r="J226" i="2"/>
  <c r="J219" i="2"/>
  <c r="BK212" i="2"/>
  <c r="J207" i="2"/>
  <c r="BK202" i="2"/>
  <c r="J198" i="2"/>
  <c r="J194" i="2"/>
  <c r="BK190" i="2"/>
  <c r="J185" i="2"/>
  <c r="BK181" i="2"/>
  <c r="BK179" i="2"/>
  <c r="J173" i="2"/>
  <c r="BK169" i="2"/>
  <c r="BK165" i="2"/>
  <c r="J161" i="2"/>
  <c r="BK157" i="2"/>
  <c r="J154" i="2"/>
  <c r="J149" i="2"/>
  <c r="J146" i="2"/>
  <c r="J142" i="2"/>
  <c r="J138" i="2"/>
  <c r="J195" i="3"/>
  <c r="BK189" i="3"/>
  <c r="BK175" i="3"/>
  <c r="BK163" i="3"/>
  <c r="BK151" i="3"/>
  <c r="J140" i="3"/>
  <c r="BK136" i="3"/>
  <c r="J203" i="3"/>
  <c r="BK192" i="3"/>
  <c r="J172" i="3"/>
  <c r="BK161" i="3"/>
  <c r="BK154" i="3"/>
  <c r="BK141" i="3"/>
  <c r="J199" i="3"/>
  <c r="J185" i="3"/>
  <c r="BK174" i="3"/>
  <c r="BK165" i="3"/>
  <c r="J144" i="3"/>
  <c r="J163" i="3"/>
  <c r="BK144" i="3"/>
  <c r="BK188" i="3"/>
  <c r="J169" i="3"/>
  <c r="J187" i="3"/>
  <c r="J165" i="3"/>
  <c r="BK153" i="3"/>
  <c r="BK166" i="4"/>
  <c r="BK185" i="4"/>
  <c r="BK140" i="4"/>
  <c r="BK165" i="4"/>
  <c r="J136" i="4"/>
  <c r="BK161" i="4"/>
  <c r="J180" i="4"/>
  <c r="BK144" i="4"/>
  <c r="J151" i="4"/>
  <c r="BK180" i="4"/>
  <c r="J199" i="4"/>
  <c r="BK173" i="4"/>
  <c r="J137" i="4"/>
  <c r="BK183" i="5"/>
  <c r="BK173" i="5"/>
  <c r="J158" i="5"/>
  <c r="J205" i="5"/>
  <c r="BK195" i="5"/>
  <c r="BK175" i="5"/>
  <c r="BK153" i="5"/>
  <c r="BK141" i="5"/>
  <c r="BK194" i="5"/>
  <c r="J178" i="5"/>
  <c r="J147" i="5"/>
  <c r="BK214" i="5"/>
  <c r="J191" i="5"/>
  <c r="J170" i="5"/>
  <c r="BK146" i="5"/>
  <c r="J217" i="5"/>
  <c r="BK170" i="5"/>
  <c r="J202" i="5"/>
  <c r="J152" i="5"/>
  <c r="BK201" i="6"/>
  <c r="J174" i="6"/>
  <c r="J196" i="6"/>
  <c r="BK171" i="6"/>
  <c r="BK202" i="6"/>
  <c r="J177" i="6"/>
  <c r="J200" i="6"/>
  <c r="BK168" i="6"/>
  <c r="J148" i="6"/>
  <c r="BK178" i="6"/>
  <c r="J141" i="6"/>
  <c r="J185" i="6"/>
  <c r="J203" i="6"/>
  <c r="J158" i="6"/>
  <c r="BK227" i="2"/>
  <c r="BK221" i="2"/>
  <c r="BK215" i="2"/>
  <c r="BK211" i="2"/>
  <c r="J206" i="2"/>
  <c r="BK201" i="2"/>
  <c r="BK197" i="2"/>
  <c r="BK193" i="2"/>
  <c r="BK189" i="2"/>
  <c r="J187" i="2"/>
  <c r="J183" i="2"/>
  <c r="J180" i="2"/>
  <c r="BK176" i="2"/>
  <c r="J171" i="2"/>
  <c r="BK167" i="2"/>
  <c r="J162" i="2"/>
  <c r="J157" i="2"/>
  <c r="J152" i="2"/>
  <c r="BK148" i="2"/>
  <c r="BK146" i="2"/>
  <c r="BK142" i="2"/>
  <c r="BK139" i="2"/>
  <c r="J161" i="3"/>
  <c r="BK207" i="3"/>
  <c r="J179" i="3"/>
  <c r="J151" i="3"/>
  <c r="BK196" i="3"/>
  <c r="J173" i="3"/>
  <c r="BK142" i="3"/>
  <c r="BK186" i="3"/>
  <c r="J157" i="3"/>
  <c r="J176" i="3"/>
  <c r="J194" i="4"/>
  <c r="J164" i="4"/>
  <c r="J138" i="4"/>
  <c r="J173" i="4"/>
  <c r="BK136" i="4"/>
  <c r="BK155" i="4"/>
  <c r="BK177" i="4"/>
  <c r="BK138" i="4"/>
  <c r="J168" i="4"/>
  <c r="BK151" i="4"/>
  <c r="BK169" i="4"/>
  <c r="BK147" i="4"/>
  <c r="BK181" i="4"/>
  <c r="J156" i="4"/>
  <c r="J178" i="4"/>
  <c r="J159" i="4"/>
  <c r="J207" i="5"/>
  <c r="J186" i="5"/>
  <c r="J165" i="5"/>
  <c r="BK150" i="5"/>
  <c r="J137" i="5"/>
  <c r="BK196" i="5"/>
  <c r="J176" i="5"/>
  <c r="BK152" i="5"/>
  <c r="BK217" i="5"/>
  <c r="BK204" i="5"/>
  <c r="J173" i="5"/>
  <c r="BK154" i="5"/>
  <c r="J138" i="5"/>
  <c r="J218" i="5"/>
  <c r="J194" i="5"/>
  <c r="BK178" i="5"/>
  <c r="J143" i="5"/>
  <c r="BK205" i="5"/>
  <c r="J155" i="5"/>
  <c r="BK179" i="5"/>
  <c r="J207" i="6"/>
  <c r="BK187" i="6"/>
  <c r="J169" i="6"/>
  <c r="BK220" i="6"/>
  <c r="BK183" i="6"/>
  <c r="J179" i="6"/>
  <c r="BK213" i="6"/>
  <c r="BK179" i="6"/>
  <c r="J140" i="6"/>
  <c r="J171" i="6"/>
  <c r="J160" i="6"/>
  <c r="J142" i="6"/>
  <c r="J202" i="6"/>
  <c r="BK153" i="6"/>
  <c r="J199" i="6"/>
  <c r="BK154" i="6"/>
  <c r="J138" i="6"/>
  <c r="BK184" i="6"/>
  <c r="BK147" i="6"/>
  <c r="J222" i="2"/>
  <c r="J216" i="2"/>
  <c r="J212" i="2"/>
  <c r="BK208" i="2"/>
  <c r="BK204" i="2"/>
  <c r="BK200" i="2"/>
  <c r="J196" i="2"/>
  <c r="BK191" i="2"/>
  <c r="BK188" i="2"/>
  <c r="J186" i="2"/>
  <c r="J182" i="2"/>
  <c r="BK177" i="2"/>
  <c r="BK173" i="2"/>
  <c r="BK170" i="2"/>
  <c r="J163" i="2"/>
  <c r="J160" i="2"/>
  <c r="J156" i="2"/>
  <c r="BK152" i="2"/>
  <c r="BK149" i="2"/>
  <c r="BK143" i="2"/>
  <c r="J139" i="2"/>
  <c r="AS95" i="1"/>
  <c r="BK180" i="3"/>
  <c r="BK169" i="3"/>
  <c r="J153" i="3"/>
  <c r="BK143" i="3"/>
  <c r="BK138" i="3"/>
  <c r="BK201" i="3"/>
  <c r="BK190" i="3"/>
  <c r="J167" i="3"/>
  <c r="BK157" i="3"/>
  <c r="BK147" i="3"/>
  <c r="J139" i="3"/>
  <c r="J196" i="3"/>
  <c r="BK179" i="3"/>
  <c r="J171" i="3"/>
  <c r="J166" i="3"/>
  <c r="J201" i="3"/>
  <c r="BK171" i="3"/>
  <c r="BK148" i="3"/>
  <c r="J206" i="3"/>
  <c r="J178" i="3"/>
  <c r="BK164" i="3"/>
  <c r="BK137" i="3"/>
  <c r="BK177" i="3"/>
  <c r="J177" i="3"/>
  <c r="BK172" i="4"/>
  <c r="BK153" i="4"/>
  <c r="BK179" i="4"/>
  <c r="J150" i="4"/>
  <c r="J186" i="4"/>
  <c r="J195" i="4"/>
  <c r="BK150" i="4"/>
  <c r="J179" i="4"/>
  <c r="BK152" i="4"/>
  <c r="BK178" i="4"/>
  <c r="J148" i="4"/>
  <c r="J189" i="4"/>
  <c r="J146" i="4"/>
  <c r="J181" i="4"/>
  <c r="J147" i="4"/>
  <c r="BK190" i="5"/>
  <c r="J177" i="5"/>
  <c r="BK151" i="5"/>
  <c r="BK206" i="5"/>
  <c r="BK184" i="5"/>
  <c r="J154" i="5"/>
  <c r="BK144" i="5"/>
  <c r="J211" i="5"/>
  <c r="J192" i="5"/>
  <c r="J175" i="5"/>
  <c r="J151" i="5"/>
  <c r="BK137" i="5"/>
  <c r="BK203" i="5"/>
  <c r="J190" i="5"/>
  <c r="BK174" i="5"/>
  <c r="BK158" i="5"/>
  <c r="J141" i="5"/>
  <c r="BK207" i="5"/>
  <c r="J182" i="5"/>
  <c r="BK212" i="5"/>
  <c r="J140" i="5"/>
  <c r="J195" i="6"/>
  <c r="J161" i="6"/>
  <c r="J216" i="6"/>
  <c r="BK181" i="6"/>
  <c r="J147" i="6"/>
  <c r="J190" i="6"/>
  <c r="BK149" i="6"/>
  <c r="BK186" i="6"/>
  <c r="BK158" i="6"/>
  <c r="J220" i="6"/>
  <c r="J189" i="6"/>
  <c r="J145" i="6"/>
  <c r="J187" i="6"/>
  <c r="BK142" i="6"/>
  <c r="BK207" i="6"/>
  <c r="BK176" i="6"/>
  <c r="J137" i="6"/>
  <c r="BK226" i="2"/>
  <c r="BK219" i="2"/>
  <c r="BK214" i="2"/>
  <c r="BK209" i="2"/>
  <c r="BK207" i="2"/>
  <c r="BK203" i="2"/>
  <c r="BK199" i="2"/>
  <c r="J197" i="2"/>
  <c r="J193" i="2"/>
  <c r="J189" i="2"/>
  <c r="BK184" i="2"/>
  <c r="BK180" i="2"/>
  <c r="J176" i="2"/>
  <c r="BK171" i="2"/>
  <c r="J166" i="2"/>
  <c r="BK160" i="2"/>
  <c r="BK155" i="2"/>
  <c r="J151" i="2"/>
  <c r="J147" i="2"/>
  <c r="J143" i="2"/>
  <c r="BK138" i="2"/>
  <c r="BK199" i="3"/>
  <c r="BK194" i="3"/>
  <c r="BK187" i="3"/>
  <c r="BK173" i="3"/>
  <c r="BK156" i="3"/>
  <c r="BK149" i="3"/>
  <c r="BK139" i="3"/>
  <c r="BK206" i="3"/>
  <c r="BK193" i="3"/>
  <c r="J188" i="3"/>
  <c r="BK168" i="3"/>
  <c r="BK159" i="3"/>
  <c r="J146" i="3"/>
  <c r="BK202" i="3"/>
  <c r="J181" i="3"/>
  <c r="J175" i="3"/>
  <c r="J168" i="3"/>
  <c r="J154" i="3"/>
  <c r="BK140" i="3"/>
  <c r="J182" i="3"/>
  <c r="J149" i="3"/>
  <c r="J141" i="3"/>
  <c r="BK183" i="3"/>
  <c r="J152" i="3"/>
  <c r="J193" i="3"/>
  <c r="BK182" i="3"/>
  <c r="J186" i="3"/>
  <c r="J137" i="3"/>
  <c r="BK163" i="4"/>
  <c r="J188" i="4"/>
  <c r="BK167" i="4"/>
  <c r="BK189" i="4"/>
  <c r="BK149" i="4"/>
  <c r="BK192" i="4"/>
  <c r="BK143" i="4"/>
  <c r="J172" i="4"/>
  <c r="J192" i="4"/>
  <c r="J154" i="4"/>
  <c r="BK137" i="4"/>
  <c r="J163" i="4"/>
  <c r="BK184" i="4"/>
  <c r="J155" i="4"/>
  <c r="BK139" i="4"/>
  <c r="J195" i="5"/>
  <c r="BK180" i="5"/>
  <c r="J163" i="5"/>
  <c r="BK148" i="5"/>
  <c r="J204" i="5"/>
  <c r="BK182" i="5"/>
  <c r="BK167" i="5"/>
  <c r="J145" i="5"/>
  <c r="J215" i="5"/>
  <c r="BK188" i="5"/>
  <c r="J160" i="5"/>
  <c r="BK139" i="5"/>
  <c r="J223" i="5"/>
  <c r="BK197" i="5"/>
  <c r="J183" i="5"/>
  <c r="J161" i="5"/>
  <c r="J149" i="5"/>
  <c r="J206" i="5"/>
  <c r="J181" i="5"/>
  <c r="J214" i="5"/>
  <c r="BK189" i="5"/>
  <c r="J205" i="6"/>
  <c r="J183" i="6"/>
  <c r="BK156" i="6"/>
  <c r="J180" i="6"/>
  <c r="J178" i="6"/>
  <c r="BK170" i="6"/>
  <c r="BK169" i="6"/>
  <c r="J167" i="6"/>
  <c r="J163" i="6"/>
  <c r="J150" i="6"/>
  <c r="BK145" i="6"/>
  <c r="J143" i="6"/>
  <c r="BK140" i="6"/>
  <c r="BK139" i="6"/>
  <c r="BK221" i="6"/>
  <c r="BK205" i="6"/>
  <c r="J165" i="6"/>
  <c r="BK217" i="6"/>
  <c r="BK194" i="6"/>
  <c r="J175" i="6"/>
  <c r="J210" i="6"/>
  <c r="J173" i="6"/>
  <c r="BK161" i="6"/>
  <c r="BK215" i="6"/>
  <c r="J192" i="6"/>
  <c r="J149" i="6"/>
  <c r="J191" i="6"/>
  <c r="BK150" i="6"/>
  <c r="BK216" i="6"/>
  <c r="J181" i="6"/>
  <c r="BK146" i="6"/>
  <c r="J227" i="2"/>
  <c r="J217" i="2"/>
  <c r="J211" i="2"/>
  <c r="BK206" i="2"/>
  <c r="J202" i="2"/>
  <c r="BK198" i="2"/>
  <c r="BK194" i="2"/>
  <c r="J190" i="2"/>
  <c r="J184" i="2"/>
  <c r="J177" i="2"/>
  <c r="J172" i="2"/>
  <c r="J167" i="2"/>
  <c r="BK162" i="2"/>
  <c r="J159" i="2"/>
  <c r="BK156" i="2"/>
  <c r="J153" i="2"/>
  <c r="BK150" i="2"/>
  <c r="BK145" i="2"/>
  <c r="BK141" i="2"/>
  <c r="AK27" i="1"/>
  <c r="BK160" i="3"/>
  <c r="BK195" i="3"/>
  <c r="BK170" i="3"/>
  <c r="BK145" i="3"/>
  <c r="J207" i="3"/>
  <c r="J180" i="3"/>
  <c r="J155" i="3"/>
  <c r="BK203" i="3"/>
  <c r="J183" i="3"/>
  <c r="BK181" i="3"/>
  <c r="BK146" i="3"/>
  <c r="J196" i="4"/>
  <c r="J170" i="4"/>
  <c r="BK187" i="4"/>
  <c r="BK148" i="4"/>
  <c r="BK164" i="4"/>
  <c r="J200" i="4"/>
  <c r="J161" i="4"/>
  <c r="BK183" i="4"/>
  <c r="J149" i="4"/>
  <c r="J142" i="4"/>
  <c r="BK176" i="4"/>
  <c r="BK194" i="4"/>
  <c r="J176" i="4"/>
  <c r="J153" i="4"/>
  <c r="J222" i="5"/>
  <c r="BK192" i="5"/>
  <c r="J164" i="5"/>
  <c r="BK147" i="5"/>
  <c r="J201" i="5"/>
  <c r="J188" i="5"/>
  <c r="J159" i="5"/>
  <c r="J142" i="5"/>
  <c r="J212" i="5"/>
  <c r="J187" i="5"/>
  <c r="BK163" i="5"/>
  <c r="BK142" i="5"/>
  <c r="BK211" i="5"/>
  <c r="J198" i="5"/>
  <c r="BK186" i="5"/>
  <c r="BK168" i="5"/>
  <c r="BK155" i="5"/>
  <c r="BK218" i="5"/>
  <c r="J185" i="5"/>
  <c r="J169" i="5"/>
  <c r="J208" i="6"/>
  <c r="J184" i="6"/>
  <c r="J154" i="6"/>
  <c r="BK191" i="6"/>
  <c r="BK175" i="6"/>
  <c r="BK137" i="6"/>
  <c r="BK192" i="6"/>
  <c r="BK159" i="6"/>
  <c r="BK188" i="6"/>
  <c r="BK163" i="6"/>
  <c r="BK138" i="6"/>
  <c r="BK199" i="6"/>
  <c r="J156" i="6"/>
  <c r="J198" i="6"/>
  <c r="BK164" i="6"/>
  <c r="BK141" i="6"/>
  <c r="BK210" i="6"/>
  <c r="J170" i="6"/>
  <c r="J223" i="2"/>
  <c r="J221" i="2"/>
  <c r="J215" i="2"/>
  <c r="BK210" i="2"/>
  <c r="BK205" i="2"/>
  <c r="J203" i="2"/>
  <c r="J199" i="2"/>
  <c r="J195" i="2"/>
  <c r="J191" i="2"/>
  <c r="BK186" i="2"/>
  <c r="J181" i="2"/>
  <c r="J178" i="2"/>
  <c r="BK172" i="2"/>
  <c r="BK166" i="2"/>
  <c r="BK161" i="2"/>
  <c r="J158" i="2"/>
  <c r="BK154" i="2"/>
  <c r="J148" i="2"/>
  <c r="J145" i="2"/>
  <c r="J140" i="2"/>
  <c r="J150" i="3"/>
  <c r="J184" i="3"/>
  <c r="BK155" i="3"/>
  <c r="J138" i="3"/>
  <c r="J189" i="3"/>
  <c r="BK172" i="3"/>
  <c r="J147" i="3"/>
  <c r="J192" i="3"/>
  <c r="J174" i="3"/>
  <c r="BK185" i="3"/>
  <c r="BK199" i="4"/>
  <c r="BK157" i="4"/>
  <c r="BK182" i="4"/>
  <c r="BK196" i="4"/>
  <c r="J160" i="4"/>
  <c r="BK200" i="4"/>
  <c r="BK159" i="4"/>
  <c r="J141" i="4"/>
  <c r="J165" i="4"/>
  <c r="J145" i="4"/>
  <c r="BK188" i="4"/>
  <c r="J152" i="4"/>
  <c r="BK174" i="4"/>
  <c r="J144" i="4"/>
  <c r="J200" i="5"/>
  <c r="BK181" i="5"/>
  <c r="BK161" i="5"/>
  <c r="J146" i="5"/>
  <c r="BK202" i="5"/>
  <c r="J193" i="5"/>
  <c r="BK160" i="5"/>
  <c r="J139" i="5"/>
  <c r="BK209" i="5"/>
  <c r="J180" i="5"/>
  <c r="BK143" i="5"/>
  <c r="J209" i="5"/>
  <c r="J196" i="5"/>
  <c r="BK171" i="5"/>
  <c r="BK157" i="5"/>
  <c r="BK223" i="5"/>
  <c r="J171" i="5"/>
  <c r="BK193" i="5"/>
  <c r="BK212" i="6"/>
  <c r="BK189" i="6"/>
  <c r="BK155" i="6"/>
  <c r="J209" i="6"/>
  <c r="BK190" i="6"/>
  <c r="BK148" i="6"/>
  <c r="J204" i="6"/>
  <c r="BK160" i="6"/>
  <c r="J221" i="6"/>
  <c r="BK174" i="6"/>
  <c r="J157" i="6"/>
  <c r="BK204" i="6"/>
  <c r="BK157" i="6"/>
  <c r="BK203" i="6"/>
  <c r="J186" i="6"/>
  <c r="J144" i="6"/>
  <c r="J201" i="6"/>
  <c r="BK167" i="6"/>
  <c r="BK222" i="2"/>
  <c r="BK216" i="2"/>
  <c r="J210" i="2"/>
  <c r="J208" i="2"/>
  <c r="J204" i="2"/>
  <c r="J200" i="2"/>
  <c r="BK196" i="2"/>
  <c r="BK192" i="2"/>
  <c r="BK187" i="2"/>
  <c r="BK183" i="2"/>
  <c r="J179" i="2"/>
  <c r="J175" i="2"/>
  <c r="J170" i="2"/>
  <c r="BK163" i="2"/>
  <c r="BK158" i="2"/>
  <c r="BK153" i="2"/>
  <c r="J150" i="2"/>
  <c r="J144" i="2"/>
  <c r="J141" i="2"/>
  <c r="BK137" i="2"/>
  <c r="J164" i="3"/>
  <c r="J202" i="3"/>
  <c r="J160" i="3"/>
  <c r="J142" i="3"/>
  <c r="BK191" i="3"/>
  <c r="BK166" i="3"/>
  <c r="J145" i="3"/>
  <c r="BK184" i="3"/>
  <c r="BK152" i="3"/>
  <c r="J156" i="3"/>
  <c r="J171" i="4"/>
  <c r="BK142" i="4"/>
  <c r="BK175" i="4"/>
  <c r="J139" i="4"/>
  <c r="BK154" i="4"/>
  <c r="J184" i="4"/>
  <c r="J185" i="4"/>
  <c r="J166" i="4"/>
  <c r="J177" i="4"/>
  <c r="BK195" i="4"/>
  <c r="J174" i="4"/>
  <c r="J187" i="4"/>
  <c r="J167" i="4"/>
  <c r="BK145" i="4"/>
  <c r="J199" i="5"/>
  <c r="J168" i="5"/>
  <c r="J157" i="5"/>
  <c r="BK145" i="5"/>
  <c r="BK198" i="5"/>
  <c r="BK177" i="5"/>
  <c r="BK156" i="5"/>
  <c r="BK138" i="5"/>
  <c r="BK191" i="5"/>
  <c r="J167" i="5"/>
  <c r="J150" i="5"/>
  <c r="BK215" i="5"/>
  <c r="BK200" i="5"/>
  <c r="J184" i="5"/>
  <c r="BK165" i="5"/>
  <c r="J156" i="5"/>
  <c r="BK222" i="5"/>
  <c r="J197" i="5"/>
  <c r="BK210" i="5"/>
  <c r="J215" i="6"/>
  <c r="J188" i="6"/>
  <c r="BK180" i="6"/>
  <c r="BK197" i="6"/>
  <c r="J197" i="6"/>
  <c r="J159" i="6"/>
  <c r="BK198" i="6"/>
  <c r="J176" i="6"/>
  <c r="BK143" i="6"/>
  <c r="J182" i="6"/>
  <c r="J153" i="6"/>
  <c r="BK209" i="6"/>
  <c r="BK173" i="6"/>
  <c r="BK151" i="6"/>
  <c r="BK196" i="6"/>
  <c r="J155" i="6"/>
  <c r="J139" i="6"/>
  <c r="BK200" i="6"/>
  <c r="J164" i="6"/>
  <c r="J151" i="6"/>
  <c r="BK223" i="2"/>
  <c r="BK217" i="2"/>
  <c r="J214" i="2"/>
  <c r="J209" i="2"/>
  <c r="J205" i="2"/>
  <c r="J201" i="2"/>
  <c r="BK195" i="2"/>
  <c r="J192" i="2"/>
  <c r="J188" i="2"/>
  <c r="BK185" i="2"/>
  <c r="BK182" i="2"/>
  <c r="BK178" i="2"/>
  <c r="BK175" i="2"/>
  <c r="J169" i="2"/>
  <c r="J165" i="2"/>
  <c r="BK159" i="2"/>
  <c r="J155" i="2"/>
  <c r="BK151" i="2"/>
  <c r="BK147" i="2"/>
  <c r="BK144" i="2"/>
  <c r="BK140" i="2"/>
  <c r="J137" i="2"/>
  <c r="BK167" i="3"/>
  <c r="J148" i="3"/>
  <c r="J191" i="3"/>
  <c r="J159" i="3"/>
  <c r="J143" i="3"/>
  <c r="J194" i="3"/>
  <c r="BK176" i="3"/>
  <c r="BK150" i="3"/>
  <c r="J190" i="3"/>
  <c r="J170" i="3"/>
  <c r="BK178" i="3"/>
  <c r="J136" i="3"/>
  <c r="BK170" i="4"/>
  <c r="BK141" i="4"/>
  <c r="BK168" i="4"/>
  <c r="J169" i="4"/>
  <c r="BK146" i="4"/>
  <c r="J175" i="4"/>
  <c r="J182" i="4"/>
  <c r="BK156" i="4"/>
  <c r="BK171" i="4"/>
  <c r="J143" i="4"/>
  <c r="BK186" i="4"/>
  <c r="J157" i="4"/>
  <c r="J183" i="4"/>
  <c r="BK160" i="4"/>
  <c r="J140" i="4"/>
  <c r="BK187" i="5"/>
  <c r="J174" i="5"/>
  <c r="J153" i="5"/>
  <c r="J144" i="5"/>
  <c r="J179" i="5"/>
  <c r="BK164" i="5"/>
  <c r="J148" i="5"/>
  <c r="J219" i="5"/>
  <c r="J210" i="5"/>
  <c r="BK185" i="5"/>
  <c r="BK159" i="5"/>
  <c r="BK149" i="5"/>
  <c r="BK219" i="5"/>
  <c r="BK201" i="5"/>
  <c r="J189" i="5"/>
  <c r="BK176" i="5"/>
  <c r="BK140" i="5"/>
  <c r="BK199" i="5"/>
  <c r="J203" i="5"/>
  <c r="BK169" i="5"/>
  <c r="J194" i="6"/>
  <c r="BK182" i="6"/>
  <c r="J212" i="6"/>
  <c r="BK185" i="6"/>
  <c r="BK144" i="6"/>
  <c r="J193" i="6"/>
  <c r="J146" i="6"/>
  <c r="BK193" i="6"/>
  <c r="BK165" i="6"/>
  <c r="J152" i="6"/>
  <c r="BK208" i="6"/>
  <c r="J168" i="6"/>
  <c r="J217" i="6"/>
  <c r="BK177" i="6"/>
  <c r="J213" i="6"/>
  <c r="BK195" i="6"/>
  <c r="BK152" i="6"/>
  <c r="F37" i="2" l="1"/>
  <c r="BK136" i="2"/>
  <c r="J136" i="2"/>
  <c r="J100" i="2"/>
  <c r="R164" i="2"/>
  <c r="R168" i="2"/>
  <c r="P213" i="2"/>
  <c r="P220" i="2"/>
  <c r="T162" i="3"/>
  <c r="T200" i="3"/>
  <c r="BK135" i="4"/>
  <c r="J135" i="4"/>
  <c r="J100" i="4"/>
  <c r="T162" i="4"/>
  <c r="BK198" i="4"/>
  <c r="J198" i="4" s="1"/>
  <c r="J107" i="4" s="1"/>
  <c r="T136" i="5"/>
  <c r="T162" i="5"/>
  <c r="P166" i="5"/>
  <c r="T166" i="5"/>
  <c r="P208" i="5"/>
  <c r="R213" i="5"/>
  <c r="T216" i="5"/>
  <c r="P136" i="2"/>
  <c r="P164" i="2"/>
  <c r="P168" i="2"/>
  <c r="R213" i="2"/>
  <c r="P225" i="2"/>
  <c r="P224" i="2"/>
  <c r="P135" i="3"/>
  <c r="P158" i="3"/>
  <c r="BK200" i="3"/>
  <c r="J200" i="3" s="1"/>
  <c r="J105" i="3" s="1"/>
  <c r="P162" i="4"/>
  <c r="P193" i="4"/>
  <c r="T198" i="4"/>
  <c r="T197" i="4"/>
  <c r="BK162" i="5"/>
  <c r="J162" i="5" s="1"/>
  <c r="J101" i="5" s="1"/>
  <c r="T172" i="5"/>
  <c r="P213" i="5"/>
  <c r="R216" i="5"/>
  <c r="T221" i="5"/>
  <c r="T220" i="5"/>
  <c r="BK174" i="2"/>
  <c r="J174" i="2" s="1"/>
  <c r="J103" i="2" s="1"/>
  <c r="BK220" i="2"/>
  <c r="J220" i="2"/>
  <c r="J106" i="2"/>
  <c r="P162" i="3"/>
  <c r="T205" i="3"/>
  <c r="T204" i="3" s="1"/>
  <c r="T135" i="4"/>
  <c r="R158" i="4"/>
  <c r="P198" i="4"/>
  <c r="P197" i="4"/>
  <c r="R136" i="5"/>
  <c r="R162" i="5"/>
  <c r="BK166" i="5"/>
  <c r="J166" i="5" s="1"/>
  <c r="J102" i="5" s="1"/>
  <c r="R166" i="5"/>
  <c r="BK208" i="5"/>
  <c r="J208" i="5"/>
  <c r="J104" i="5"/>
  <c r="BK213" i="5"/>
  <c r="J213" i="5"/>
  <c r="J105" i="5" s="1"/>
  <c r="P216" i="5"/>
  <c r="R221" i="5"/>
  <c r="R220" i="5"/>
  <c r="R136" i="6"/>
  <c r="T136" i="2"/>
  <c r="T164" i="2"/>
  <c r="T168" i="2"/>
  <c r="T213" i="2"/>
  <c r="R225" i="2"/>
  <c r="R224" i="2" s="1"/>
  <c r="BK135" i="3"/>
  <c r="BK158" i="3"/>
  <c r="J158" i="3"/>
  <c r="J101" i="3"/>
  <c r="R205" i="3"/>
  <c r="R204" i="3" s="1"/>
  <c r="P135" i="4"/>
  <c r="P134" i="4" s="1"/>
  <c r="P133" i="4" s="1"/>
  <c r="AU98" i="1" s="1"/>
  <c r="P158" i="4"/>
  <c r="BK172" i="5"/>
  <c r="J172" i="5"/>
  <c r="J103" i="5" s="1"/>
  <c r="T162" i="6"/>
  <c r="P172" i="6"/>
  <c r="BK214" i="6"/>
  <c r="J214" i="6"/>
  <c r="J106" i="6"/>
  <c r="P174" i="2"/>
  <c r="T220" i="2"/>
  <c r="R162" i="3"/>
  <c r="BK205" i="3"/>
  <c r="J205" i="3" s="1"/>
  <c r="J107" i="3" s="1"/>
  <c r="T136" i="6"/>
  <c r="BK172" i="6"/>
  <c r="J172" i="6"/>
  <c r="J103" i="6"/>
  <c r="BK206" i="6"/>
  <c r="J206" i="6" s="1"/>
  <c r="J104" i="6" s="1"/>
  <c r="BK211" i="6"/>
  <c r="J211" i="6"/>
  <c r="J105" i="6"/>
  <c r="T211" i="6"/>
  <c r="BK219" i="6"/>
  <c r="BK218" i="6" s="1"/>
  <c r="J218" i="6" s="1"/>
  <c r="J107" i="6" s="1"/>
  <c r="R136" i="2"/>
  <c r="BK164" i="2"/>
  <c r="J164" i="2"/>
  <c r="J101" i="2"/>
  <c r="BK168" i="2"/>
  <c r="J168" i="2" s="1"/>
  <c r="J102" i="2" s="1"/>
  <c r="BK213" i="2"/>
  <c r="J213" i="2"/>
  <c r="J104" i="2"/>
  <c r="T225" i="2"/>
  <c r="T224" i="2"/>
  <c r="R135" i="3"/>
  <c r="R134" i="3" s="1"/>
  <c r="R158" i="3"/>
  <c r="P200" i="3"/>
  <c r="BK162" i="4"/>
  <c r="J162" i="4" s="1"/>
  <c r="J102" i="4" s="1"/>
  <c r="T193" i="4"/>
  <c r="BK136" i="6"/>
  <c r="J136" i="6" s="1"/>
  <c r="J100" i="6" s="1"/>
  <c r="R162" i="6"/>
  <c r="T172" i="6"/>
  <c r="T206" i="6"/>
  <c r="R214" i="6"/>
  <c r="P219" i="6"/>
  <c r="P218" i="6"/>
  <c r="R174" i="2"/>
  <c r="BK225" i="2"/>
  <c r="J225" i="2" s="1"/>
  <c r="J108" i="2" s="1"/>
  <c r="BK162" i="3"/>
  <c r="J162" i="3"/>
  <c r="J102" i="3"/>
  <c r="R200" i="3"/>
  <c r="R135" i="4"/>
  <c r="BK158" i="4"/>
  <c r="J158" i="4" s="1"/>
  <c r="J101" i="4" s="1"/>
  <c r="T158" i="4"/>
  <c r="BK193" i="4"/>
  <c r="J193" i="4"/>
  <c r="J105" i="4"/>
  <c r="R198" i="4"/>
  <c r="R197" i="4" s="1"/>
  <c r="P136" i="5"/>
  <c r="P172" i="5"/>
  <c r="R208" i="5"/>
  <c r="BK216" i="5"/>
  <c r="J216" i="5"/>
  <c r="J106" i="5"/>
  <c r="P221" i="5"/>
  <c r="P220" i="5" s="1"/>
  <c r="BK162" i="6"/>
  <c r="J162" i="6"/>
  <c r="J101" i="6" s="1"/>
  <c r="BK166" i="6"/>
  <c r="J166" i="6"/>
  <c r="J102" i="6"/>
  <c r="P166" i="6"/>
  <c r="R166" i="6"/>
  <c r="T166" i="6"/>
  <c r="P206" i="6"/>
  <c r="R211" i="6"/>
  <c r="T214" i="6"/>
  <c r="R219" i="6"/>
  <c r="R218" i="6"/>
  <c r="T174" i="2"/>
  <c r="R220" i="2"/>
  <c r="T135" i="3"/>
  <c r="T158" i="3"/>
  <c r="T134" i="3" s="1"/>
  <c r="P205" i="3"/>
  <c r="P204" i="3"/>
  <c r="R162" i="4"/>
  <c r="R193" i="4"/>
  <c r="BK136" i="5"/>
  <c r="J136" i="5"/>
  <c r="J100" i="5" s="1"/>
  <c r="P162" i="5"/>
  <c r="R172" i="5"/>
  <c r="T208" i="5"/>
  <c r="T213" i="5"/>
  <c r="BK221" i="5"/>
  <c r="BK220" i="5"/>
  <c r="J220" i="5"/>
  <c r="J107" i="5" s="1"/>
  <c r="P136" i="6"/>
  <c r="P135" i="6"/>
  <c r="P134" i="6"/>
  <c r="AU100" i="1" s="1"/>
  <c r="P162" i="6"/>
  <c r="R172" i="6"/>
  <c r="R206" i="6"/>
  <c r="P211" i="6"/>
  <c r="P214" i="6"/>
  <c r="T219" i="6"/>
  <c r="T218" i="6"/>
  <c r="BK198" i="3"/>
  <c r="J198" i="3" s="1"/>
  <c r="J104" i="3" s="1"/>
  <c r="BK191" i="4"/>
  <c r="J191" i="4" s="1"/>
  <c r="J104" i="4" s="1"/>
  <c r="BK218" i="2"/>
  <c r="J218" i="2"/>
  <c r="J105" i="2" s="1"/>
  <c r="E85" i="6"/>
  <c r="F93" i="6"/>
  <c r="BF161" i="6"/>
  <c r="BF173" i="6"/>
  <c r="BF174" i="6"/>
  <c r="BF178" i="6"/>
  <c r="BF189" i="6"/>
  <c r="BF190" i="6"/>
  <c r="BF191" i="6"/>
  <c r="BF208" i="6"/>
  <c r="BF221" i="6"/>
  <c r="F94" i="6"/>
  <c r="BF140" i="6"/>
  <c r="BF152" i="6"/>
  <c r="BF153" i="6"/>
  <c r="BF158" i="6"/>
  <c r="BF160" i="6"/>
  <c r="BF180" i="6"/>
  <c r="BF193" i="6"/>
  <c r="BF201" i="6"/>
  <c r="BF210" i="6"/>
  <c r="BF220" i="6"/>
  <c r="BK135" i="5"/>
  <c r="J135" i="5" s="1"/>
  <c r="J99" i="5" s="1"/>
  <c r="J221" i="5"/>
  <c r="J108" i="5"/>
  <c r="BF137" i="6"/>
  <c r="BF138" i="6"/>
  <c r="BF139" i="6"/>
  <c r="BF142" i="6"/>
  <c r="BF165" i="6"/>
  <c r="BF170" i="6"/>
  <c r="BF175" i="6"/>
  <c r="BF176" i="6"/>
  <c r="BF184" i="6"/>
  <c r="BF185" i="6"/>
  <c r="BF187" i="6"/>
  <c r="BF194" i="6"/>
  <c r="BF196" i="6"/>
  <c r="BF198" i="6"/>
  <c r="BF212" i="6"/>
  <c r="BF216" i="6"/>
  <c r="BF143" i="6"/>
  <c r="BF144" i="6"/>
  <c r="BF149" i="6"/>
  <c r="BF154" i="6"/>
  <c r="BF155" i="6"/>
  <c r="BF179" i="6"/>
  <c r="BF197" i="6"/>
  <c r="BF204" i="6"/>
  <c r="BF213" i="6"/>
  <c r="J91" i="6"/>
  <c r="BF163" i="6"/>
  <c r="BF168" i="6"/>
  <c r="BF169" i="6"/>
  <c r="BF181" i="6"/>
  <c r="BF182" i="6"/>
  <c r="BF183" i="6"/>
  <c r="BF188" i="6"/>
  <c r="BF205" i="6"/>
  <c r="BF145" i="6"/>
  <c r="BF156" i="6"/>
  <c r="BF186" i="6"/>
  <c r="BF195" i="6"/>
  <c r="BF200" i="6"/>
  <c r="BF202" i="6"/>
  <c r="BF203" i="6"/>
  <c r="BF207" i="6"/>
  <c r="BF215" i="6"/>
  <c r="BF217" i="6"/>
  <c r="BF148" i="6"/>
  <c r="BF151" i="6"/>
  <c r="BF159" i="6"/>
  <c r="BF171" i="6"/>
  <c r="BF141" i="6"/>
  <c r="BF146" i="6"/>
  <c r="BF147" i="6"/>
  <c r="BF150" i="6"/>
  <c r="BF157" i="6"/>
  <c r="BF164" i="6"/>
  <c r="BF167" i="6"/>
  <c r="BF177" i="6"/>
  <c r="BF192" i="6"/>
  <c r="BF199" i="6"/>
  <c r="BF209" i="6"/>
  <c r="F131" i="5"/>
  <c r="BF144" i="5"/>
  <c r="BF147" i="5"/>
  <c r="BF155" i="5"/>
  <c r="BF163" i="5"/>
  <c r="BF167" i="5"/>
  <c r="BF186" i="5"/>
  <c r="BF195" i="5"/>
  <c r="BF211" i="5"/>
  <c r="BF139" i="5"/>
  <c r="BF142" i="5"/>
  <c r="BF152" i="5"/>
  <c r="BF157" i="5"/>
  <c r="BF160" i="5"/>
  <c r="BF161" i="5"/>
  <c r="BF175" i="5"/>
  <c r="BF176" i="5"/>
  <c r="BF183" i="5"/>
  <c r="BF192" i="5"/>
  <c r="BF194" i="5"/>
  <c r="BF200" i="5"/>
  <c r="BF209" i="5"/>
  <c r="BF215" i="5"/>
  <c r="BF219" i="5"/>
  <c r="BK134" i="4"/>
  <c r="J134" i="4" s="1"/>
  <c r="J99" i="4" s="1"/>
  <c r="BF141" i="5"/>
  <c r="BF145" i="5"/>
  <c r="BF154" i="5"/>
  <c r="BF156" i="5"/>
  <c r="BF164" i="5"/>
  <c r="BF173" i="5"/>
  <c r="BF177" i="5"/>
  <c r="BF188" i="5"/>
  <c r="BF193" i="5"/>
  <c r="BF196" i="5"/>
  <c r="BF198" i="5"/>
  <c r="BF199" i="5"/>
  <c r="BF201" i="5"/>
  <c r="BF206" i="5"/>
  <c r="BF217" i="5"/>
  <c r="BF222" i="5"/>
  <c r="J91" i="5"/>
  <c r="F130" i="5"/>
  <c r="BF138" i="5"/>
  <c r="BF140" i="5"/>
  <c r="BF148" i="5"/>
  <c r="BF150" i="5"/>
  <c r="BF153" i="5"/>
  <c r="BF158" i="5"/>
  <c r="BF165" i="5"/>
  <c r="BF168" i="5"/>
  <c r="BF169" i="5"/>
  <c r="BF178" i="5"/>
  <c r="BF180" i="5"/>
  <c r="BF181" i="5"/>
  <c r="BF184" i="5"/>
  <c r="BF187" i="5"/>
  <c r="BF197" i="5"/>
  <c r="BF203" i="5"/>
  <c r="BF205" i="5"/>
  <c r="BF210" i="5"/>
  <c r="BF212" i="5"/>
  <c r="BF214" i="5"/>
  <c r="BF218" i="5"/>
  <c r="BF223" i="5"/>
  <c r="E85" i="5"/>
  <c r="BF137" i="5"/>
  <c r="BF143" i="5"/>
  <c r="BF151" i="5"/>
  <c r="BF159" i="5"/>
  <c r="BF174" i="5"/>
  <c r="BF190" i="5"/>
  <c r="BF207" i="5"/>
  <c r="BF146" i="5"/>
  <c r="BF149" i="5"/>
  <c r="BF170" i="5"/>
  <c r="BF171" i="5"/>
  <c r="BF179" i="5"/>
  <c r="BF182" i="5"/>
  <c r="BF185" i="5"/>
  <c r="BF189" i="5"/>
  <c r="BF191" i="5"/>
  <c r="BF202" i="5"/>
  <c r="BF204" i="5"/>
  <c r="BF141" i="4"/>
  <c r="BF170" i="4"/>
  <c r="BF171" i="4"/>
  <c r="J135" i="3"/>
  <c r="J100" i="3" s="1"/>
  <c r="E85" i="4"/>
  <c r="F93" i="4"/>
  <c r="J127" i="4"/>
  <c r="BF140" i="4"/>
  <c r="BF143" i="4"/>
  <c r="BF150" i="4"/>
  <c r="BF153" i="4"/>
  <c r="BF178" i="4"/>
  <c r="BF182" i="4"/>
  <c r="BF184" i="4"/>
  <c r="BF192" i="4"/>
  <c r="F94" i="4"/>
  <c r="BF167" i="4"/>
  <c r="BF185" i="4"/>
  <c r="BF195" i="4"/>
  <c r="BF199" i="4"/>
  <c r="BF200" i="4"/>
  <c r="BF136" i="4"/>
  <c r="BF138" i="4"/>
  <c r="BF139" i="4"/>
  <c r="BF149" i="4"/>
  <c r="BF154" i="4"/>
  <c r="BF163" i="4"/>
  <c r="BF172" i="4"/>
  <c r="BF174" i="4"/>
  <c r="BF175" i="4"/>
  <c r="BF176" i="4"/>
  <c r="BF187" i="4"/>
  <c r="BF196" i="4"/>
  <c r="BF148" i="4"/>
  <c r="BF151" i="4"/>
  <c r="BF166" i="4"/>
  <c r="BF169" i="4"/>
  <c r="BF179" i="4"/>
  <c r="BF189" i="4"/>
  <c r="BF194" i="4"/>
  <c r="BF137" i="4"/>
  <c r="BF142" i="4"/>
  <c r="BF144" i="4"/>
  <c r="BF145" i="4"/>
  <c r="BF146" i="4"/>
  <c r="BF152" i="4"/>
  <c r="BF155" i="4"/>
  <c r="BF156" i="4"/>
  <c r="BF157" i="4"/>
  <c r="BF164" i="4"/>
  <c r="BF165" i="4"/>
  <c r="BF177" i="4"/>
  <c r="BF180" i="4"/>
  <c r="BF186" i="4"/>
  <c r="BF147" i="4"/>
  <c r="BF159" i="4"/>
  <c r="BF160" i="4"/>
  <c r="BF161" i="4"/>
  <c r="BF168" i="4"/>
  <c r="BF173" i="4"/>
  <c r="BF181" i="4"/>
  <c r="BF183" i="4"/>
  <c r="BF188" i="4"/>
  <c r="F93" i="3"/>
  <c r="BF149" i="3"/>
  <c r="BF159" i="3"/>
  <c r="BF163" i="3"/>
  <c r="BF166" i="3"/>
  <c r="BF167" i="3"/>
  <c r="BF168" i="3"/>
  <c r="BF169" i="3"/>
  <c r="BF183" i="3"/>
  <c r="BF187" i="3"/>
  <c r="BK135" i="2"/>
  <c r="J135" i="2" s="1"/>
  <c r="J99" i="2" s="1"/>
  <c r="J91" i="3"/>
  <c r="F130" i="3"/>
  <c r="BF136" i="3"/>
  <c r="BF138" i="3"/>
  <c r="BF140" i="3"/>
  <c r="BF141" i="3"/>
  <c r="BF142" i="3"/>
  <c r="BF151" i="3"/>
  <c r="BF153" i="3"/>
  <c r="BF161" i="3"/>
  <c r="BF175" i="3"/>
  <c r="BF181" i="3"/>
  <c r="BF195" i="3"/>
  <c r="BF196" i="3"/>
  <c r="BF201" i="3"/>
  <c r="BF143" i="3"/>
  <c r="BF157" i="3"/>
  <c r="BF185" i="3"/>
  <c r="BF190" i="3"/>
  <c r="BF193" i="3"/>
  <c r="BF139" i="3"/>
  <c r="BF146" i="3"/>
  <c r="BF156" i="3"/>
  <c r="BF165" i="3"/>
  <c r="BF172" i="3"/>
  <c r="BF173" i="3"/>
  <c r="BF189" i="3"/>
  <c r="BF192" i="3"/>
  <c r="BF194" i="3"/>
  <c r="BF206" i="3"/>
  <c r="E85" i="3"/>
  <c r="BF144" i="3"/>
  <c r="BF145" i="3"/>
  <c r="BF152" i="3"/>
  <c r="BF182" i="3"/>
  <c r="BF188" i="3"/>
  <c r="BF191" i="3"/>
  <c r="BF137" i="3"/>
  <c r="BF148" i="3"/>
  <c r="BF150" i="3"/>
  <c r="BF155" i="3"/>
  <c r="BF174" i="3"/>
  <c r="BF176" i="3"/>
  <c r="BF178" i="3"/>
  <c r="BF179" i="3"/>
  <c r="BF184" i="3"/>
  <c r="BF186" i="3"/>
  <c r="BF199" i="3"/>
  <c r="BF203" i="3"/>
  <c r="BF207" i="3"/>
  <c r="BF147" i="3"/>
  <c r="BF154" i="3"/>
  <c r="BF160" i="3"/>
  <c r="BF164" i="3"/>
  <c r="BF170" i="3"/>
  <c r="BF171" i="3"/>
  <c r="BF177" i="3"/>
  <c r="BF180" i="3"/>
  <c r="BF202" i="3"/>
  <c r="BB96" i="1"/>
  <c r="BC96" i="1"/>
  <c r="AZ96" i="1"/>
  <c r="AV96" i="1"/>
  <c r="E85" i="2"/>
  <c r="J91" i="2"/>
  <c r="F93" i="2"/>
  <c r="F94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3" i="2"/>
  <c r="BF154" i="2"/>
  <c r="BF155" i="2"/>
  <c r="BF156" i="2"/>
  <c r="BF157" i="2"/>
  <c r="BF158" i="2"/>
  <c r="BF159" i="2"/>
  <c r="BF160" i="2"/>
  <c r="BF161" i="2"/>
  <c r="BF162" i="2"/>
  <c r="BF163" i="2"/>
  <c r="BF165" i="2"/>
  <c r="BF166" i="2"/>
  <c r="BF167" i="2"/>
  <c r="BF169" i="2"/>
  <c r="BF170" i="2"/>
  <c r="BF171" i="2"/>
  <c r="BF172" i="2"/>
  <c r="BF173" i="2"/>
  <c r="BF175" i="2"/>
  <c r="BF176" i="2"/>
  <c r="BF177" i="2"/>
  <c r="BF178" i="2"/>
  <c r="BF179" i="2"/>
  <c r="BF180" i="2"/>
  <c r="BF181" i="2"/>
  <c r="BF182" i="2"/>
  <c r="BF183" i="2"/>
  <c r="BF184" i="2"/>
  <c r="BF185" i="2"/>
  <c r="BF186" i="2"/>
  <c r="BF187" i="2"/>
  <c r="BF188" i="2"/>
  <c r="BF189" i="2"/>
  <c r="BF190" i="2"/>
  <c r="BF191" i="2"/>
  <c r="BF192" i="2"/>
  <c r="BF193" i="2"/>
  <c r="BF194" i="2"/>
  <c r="BF195" i="2"/>
  <c r="BF196" i="2"/>
  <c r="BF197" i="2"/>
  <c r="BF198" i="2"/>
  <c r="BF199" i="2"/>
  <c r="BF200" i="2"/>
  <c r="BF201" i="2"/>
  <c r="BF202" i="2"/>
  <c r="BF203" i="2"/>
  <c r="BF204" i="2"/>
  <c r="BF205" i="2"/>
  <c r="BF206" i="2"/>
  <c r="BF207" i="2"/>
  <c r="BF208" i="2"/>
  <c r="BF209" i="2"/>
  <c r="BF210" i="2"/>
  <c r="BF211" i="2"/>
  <c r="BF212" i="2"/>
  <c r="BF214" i="2"/>
  <c r="BF215" i="2"/>
  <c r="BF216" i="2"/>
  <c r="BF217" i="2"/>
  <c r="BF219" i="2"/>
  <c r="BF221" i="2"/>
  <c r="BF222" i="2"/>
  <c r="BF223" i="2"/>
  <c r="BF226" i="2"/>
  <c r="BF227" i="2"/>
  <c r="BD96" i="1"/>
  <c r="J37" i="3"/>
  <c r="AV97" i="1" s="1"/>
  <c r="F37" i="6"/>
  <c r="AZ100" i="1" s="1"/>
  <c r="J37" i="4"/>
  <c r="AV98" i="1"/>
  <c r="F39" i="4"/>
  <c r="BB98" i="1" s="1"/>
  <c r="F40" i="6"/>
  <c r="BC100" i="1" s="1"/>
  <c r="F40" i="3"/>
  <c r="BC97" i="1" s="1"/>
  <c r="F39" i="5"/>
  <c r="BB99" i="1"/>
  <c r="F41" i="3"/>
  <c r="BD97" i="1" s="1"/>
  <c r="F37" i="5"/>
  <c r="AZ99" i="1" s="1"/>
  <c r="F41" i="6"/>
  <c r="BD100" i="1" s="1"/>
  <c r="AS94" i="1"/>
  <c r="F41" i="4"/>
  <c r="BD98" i="1"/>
  <c r="F40" i="4"/>
  <c r="BC98" i="1"/>
  <c r="F39" i="6"/>
  <c r="BB100" i="1"/>
  <c r="F37" i="4"/>
  <c r="AZ98" i="1"/>
  <c r="J37" i="5"/>
  <c r="AV99" i="1"/>
  <c r="F37" i="3"/>
  <c r="AZ97" i="1"/>
  <c r="F40" i="5"/>
  <c r="BC99" i="1"/>
  <c r="F39" i="3"/>
  <c r="BB97" i="1"/>
  <c r="F41" i="5"/>
  <c r="BD99" i="1"/>
  <c r="J37" i="6"/>
  <c r="AV100" i="1"/>
  <c r="T133" i="3" l="1"/>
  <c r="P135" i="5"/>
  <c r="P134" i="5"/>
  <c r="AU99" i="1"/>
  <c r="R135" i="2"/>
  <c r="R134" i="2"/>
  <c r="R135" i="6"/>
  <c r="R134" i="6" s="1"/>
  <c r="T134" i="4"/>
  <c r="T133" i="4"/>
  <c r="R134" i="4"/>
  <c r="R133" i="4"/>
  <c r="P135" i="2"/>
  <c r="P134" i="2"/>
  <c r="AU96" i="1" s="1"/>
  <c r="T135" i="5"/>
  <c r="T134" i="5" s="1"/>
  <c r="BK134" i="3"/>
  <c r="J134" i="3"/>
  <c r="J99" i="3"/>
  <c r="R135" i="5"/>
  <c r="R134" i="5"/>
  <c r="P134" i="3"/>
  <c r="P133" i="3" s="1"/>
  <c r="AU97" i="1" s="1"/>
  <c r="R133" i="3"/>
  <c r="T135" i="6"/>
  <c r="T134" i="6"/>
  <c r="T135" i="2"/>
  <c r="T134" i="2"/>
  <c r="BK224" i="2"/>
  <c r="BK134" i="2" s="1"/>
  <c r="J134" i="2" s="1"/>
  <c r="J98" i="2" s="1"/>
  <c r="J32" i="2" s="1"/>
  <c r="J34" i="2" s="1"/>
  <c r="AG96" i="1" s="1"/>
  <c r="BK197" i="4"/>
  <c r="J197" i="4"/>
  <c r="J106" i="4"/>
  <c r="BK135" i="6"/>
  <c r="J135" i="6"/>
  <c r="J99" i="6" s="1"/>
  <c r="J219" i="6"/>
  <c r="J108" i="6" s="1"/>
  <c r="BK204" i="3"/>
  <c r="J204" i="3"/>
  <c r="J106" i="3"/>
  <c r="BK134" i="5"/>
  <c r="J134" i="5"/>
  <c r="J98" i="5" s="1"/>
  <c r="J113" i="5" s="1"/>
  <c r="BK133" i="4"/>
  <c r="J133" i="4" s="1"/>
  <c r="J98" i="4" s="1"/>
  <c r="J32" i="4" s="1"/>
  <c r="J34" i="4" s="1"/>
  <c r="AG98" i="1" s="1"/>
  <c r="J38" i="3"/>
  <c r="AW97" i="1" s="1"/>
  <c r="AT97" i="1" s="1"/>
  <c r="F38" i="6"/>
  <c r="BA100" i="1" s="1"/>
  <c r="J38" i="2"/>
  <c r="AW96" i="1" s="1"/>
  <c r="AT96" i="1" s="1"/>
  <c r="BB95" i="1"/>
  <c r="AX95" i="1"/>
  <c r="J38" i="4"/>
  <c r="AW98" i="1"/>
  <c r="AT98" i="1"/>
  <c r="J38" i="6"/>
  <c r="AW100" i="1" s="1"/>
  <c r="AT100" i="1" s="1"/>
  <c r="F38" i="3"/>
  <c r="BA97" i="1"/>
  <c r="J38" i="5"/>
  <c r="AW99" i="1" s="1"/>
  <c r="AT99" i="1" s="1"/>
  <c r="F38" i="2"/>
  <c r="BA96" i="1" s="1"/>
  <c r="BC95" i="1"/>
  <c r="AY95" i="1" s="1"/>
  <c r="F38" i="4"/>
  <c r="BA98" i="1"/>
  <c r="BD95" i="1"/>
  <c r="BD94" i="1"/>
  <c r="W36" i="1"/>
  <c r="AZ95" i="1"/>
  <c r="AV95" i="1"/>
  <c r="F38" i="5"/>
  <c r="BA99" i="1" s="1"/>
  <c r="J224" i="2" l="1"/>
  <c r="J107" i="2" s="1"/>
  <c r="BK134" i="6"/>
  <c r="J134" i="6"/>
  <c r="J98" i="6"/>
  <c r="BK133" i="3"/>
  <c r="J133" i="3"/>
  <c r="J98" i="3"/>
  <c r="J32" i="3"/>
  <c r="J32" i="5"/>
  <c r="AN98" i="1"/>
  <c r="J43" i="4"/>
  <c r="AN96" i="1"/>
  <c r="J43" i="2"/>
  <c r="AU95" i="1"/>
  <c r="AU94" i="1"/>
  <c r="J113" i="6"/>
  <c r="J34" i="3"/>
  <c r="AG97" i="1" s="1"/>
  <c r="J113" i="2"/>
  <c r="BC94" i="1"/>
  <c r="W35" i="1" s="1"/>
  <c r="BA95" i="1"/>
  <c r="AW95" i="1" s="1"/>
  <c r="AT95" i="1" s="1"/>
  <c r="J34" i="5"/>
  <c r="AG99" i="1" s="1"/>
  <c r="AZ94" i="1"/>
  <c r="W32" i="1"/>
  <c r="J112" i="4"/>
  <c r="BB94" i="1"/>
  <c r="W34" i="1"/>
  <c r="J43" i="3" l="1"/>
  <c r="J32" i="6"/>
  <c r="J43" i="5"/>
  <c r="AN99" i="1"/>
  <c r="AN97" i="1"/>
  <c r="J112" i="3"/>
  <c r="J34" i="6"/>
  <c r="AG100" i="1" s="1"/>
  <c r="AY94" i="1"/>
  <c r="AX94" i="1"/>
  <c r="BA94" i="1"/>
  <c r="W33" i="1"/>
  <c r="AV94" i="1"/>
  <c r="AK32" i="1"/>
  <c r="J43" i="6" l="1"/>
  <c r="AN100" i="1"/>
  <c r="AG95" i="1"/>
  <c r="AG94" i="1" s="1"/>
  <c r="AK26" i="1" s="1"/>
  <c r="AK29" i="1" s="1"/>
  <c r="AK38" i="1" s="1"/>
  <c r="AW94" i="1"/>
  <c r="AK33" i="1" s="1"/>
  <c r="AN95" i="1" l="1"/>
  <c r="AG104" i="1"/>
  <c r="AT94" i="1"/>
  <c r="AN94" i="1" s="1"/>
  <c r="AN104" i="1" s="1"/>
</calcChain>
</file>

<file path=xl/sharedStrings.xml><?xml version="1.0" encoding="utf-8"?>
<sst xmlns="http://schemas.openxmlformats.org/spreadsheetml/2006/main" count="6216" uniqueCount="583">
  <si>
    <t>Export Komplet</t>
  </si>
  <si>
    <t/>
  </si>
  <si>
    <t>2.0</t>
  </si>
  <si>
    <t>False</t>
  </si>
  <si>
    <t>{622f8a37-e258-45e2-ade3-f419723f22f6}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</si>
  <si>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</si>
  <si>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</si>
  <si>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</si>
  <si>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</si>
  <si>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</si>
  <si>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</si>
  <si>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2002010407_3</t>
  </si>
  <si>
    <t>Stavba:</t>
  </si>
  <si>
    <t>JKSO:</t>
  </si>
  <si>
    <t>KS:</t>
  </si>
  <si>
    <t>Miesto:</t>
  </si>
  <si>
    <t>Prosačov</t>
  </si>
  <si>
    <t>Dátum:</t>
  </si>
  <si>
    <t>30. 7. 2023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</si>
  <si>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</si>
  <si>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</si>
  <si>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</si>
  <si>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</si>
  <si>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</si>
  <si>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</si>
  <si>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</si>
  <si>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</si>
  <si>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</si>
  <si>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</si>
  <si>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</si>
  <si>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</si>
  <si>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</si>
  <si>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</si>
  <si>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</si>
  <si>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</si>
  <si>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</si>
  <si>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</si>
  <si>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</si>
  <si>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</si>
  <si>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</si>
  <si>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</si>
  <si>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</si>
  <si>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</si>
  <si>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</si>
  <si>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</si>
  <si>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</si>
  <si>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</si>
  <si>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</si>
  <si>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</si>
  <si>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</si>
  <si>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</si>
  <si>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</si>
  <si>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</si>
  <si>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</si>
  <si>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</si>
  <si>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</si>
  <si>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</si>
  <si>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</si>
  <si>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</si>
  <si>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</si>
  <si>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</si>
  <si>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</si>
  <si>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</si>
  <si>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</si>
  <si>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</si>
  <si>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</si>
  <si>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</si>
  <si>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</si>
  <si>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</si>
  <si>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</si>
  <si>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</si>
  <si>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</si>
  <si>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</si>
  <si>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</si>
  <si>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</si>
  <si>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0202010407_3</t>
  </si>
  <si>
    <t>SO 07.3 - Zásobný rad 3 a rozvodná sieť Prosačov</t>
  </si>
  <si>
    <t>STA</t>
  </si>
  <si>
    <t>1</t>
  </si>
  <si>
    <t>{31e04f0f-0e48-4754-9aee-c221a420ecbd}</t>
  </si>
  <si>
    <t>/</t>
  </si>
  <si>
    <t>07.3-3 110</t>
  </si>
  <si>
    <t>Rad 3 D 110</t>
  </si>
  <si>
    <t>Časť</t>
  </si>
  <si>
    <t>2</t>
  </si>
  <si>
    <t>{66037ac1-bd2f-41c5-9b04-c2bbcff4c054}</t>
  </si>
  <si>
    <t>07.3-3 90</t>
  </si>
  <si>
    <t>Rad 3 D 90</t>
  </si>
  <si>
    <t>{45bd40c3-00fe-4179-9c28-611c3f25754d}</t>
  </si>
  <si>
    <t>07.3-3.1 90</t>
  </si>
  <si>
    <t>Rad 3-1 D 90</t>
  </si>
  <si>
    <t>{7f972fcc-1784-44e4-95af-0d0608f3ee4b}</t>
  </si>
  <si>
    <t>07.3-4 110</t>
  </si>
  <si>
    <t>Rad 4 D 110</t>
  </si>
  <si>
    <t>{b090a066-9508-42d8-a37f-85337c9c1c51}</t>
  </si>
  <si>
    <t>07.3-4.1 110</t>
  </si>
  <si>
    <t>Rad 4-1 D 110</t>
  </si>
  <si>
    <t>{bfadd55e-df2d-4b01-8f51-9462f2109029}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</si>
  <si>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</si>
  <si>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</si>
  <si>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</si>
  <si>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</si>
  <si>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</si>
  <si>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</si>
  <si>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0202010407_3 - SO 07.3 - Zásobný rad 3 a rozvodná sieť Prosačov</t>
  </si>
  <si>
    <t>Časť:</t>
  </si>
  <si>
    <t>07.3-3 110 - Rad 3 D 110</t>
  </si>
  <si>
    <t>Ing. Milan Uhorščák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</si>
  <si>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</si>
  <si>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</si>
  <si>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</si>
  <si>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</si>
  <si>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</si>
  <si>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</si>
  <si>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</si>
  <si>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HSV - HSV   </t>
  </si>
  <si>
    <t xml:space="preserve">    1 - Zemné práce   </t>
  </si>
  <si>
    <t xml:space="preserve">    4 - Vodorovné konštrukcie</t>
  </si>
  <si>
    <t xml:space="preserve">    5 - Komunikácie   </t>
  </si>
  <si>
    <t xml:space="preserve">    8 - Rúrové vedenie</t>
  </si>
  <si>
    <t xml:space="preserve">    9 - Ostatné konštrukcie a práce-búranie   </t>
  </si>
  <si>
    <t xml:space="preserve">    99 - Presun hmôt HSV   </t>
  </si>
  <si>
    <t xml:space="preserve">23-M - Montáže potrubia   </t>
  </si>
  <si>
    <t xml:space="preserve">M - M   </t>
  </si>
  <si>
    <t xml:space="preserve">    96-M - Geodetické a kartografické práce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</si>
  <si>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</si>
  <si>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</si>
  <si>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</si>
  <si>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</si>
  <si>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</si>
  <si>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</si>
  <si>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</si>
  <si>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</si>
  <si>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</si>
  <si>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</si>
  <si>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</si>
  <si>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</si>
  <si>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</si>
  <si>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</si>
  <si>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HSV   </t>
  </si>
  <si>
    <t>ROZPOCET</t>
  </si>
  <si>
    <t xml:space="preserve">Zemné práce   </t>
  </si>
  <si>
    <t>K</t>
  </si>
  <si>
    <t>113107243.S</t>
  </si>
  <si>
    <t>Odstránenie krytu asfaltového v ploche nad 200 m2, hr. nad 100 do 150 mm,  -0,37500t</t>
  </si>
  <si>
    <t>m2</t>
  </si>
  <si>
    <t>4</t>
  </si>
  <si>
    <t>-949148073</t>
  </si>
  <si>
    <t>113307213.S</t>
  </si>
  <si>
    <t>Odstránenie podkladu v ploche nad 200 m2 z kameniva ťaženého, hr. vrstvy 200 do 300 mm,  -0,50000t</t>
  </si>
  <si>
    <t>-2107633000</t>
  </si>
  <si>
    <t>3</t>
  </si>
  <si>
    <t>115101200.S</t>
  </si>
  <si>
    <t>Čerpanie vody na dopravnú výšku do 10 m s priemerným prítokom litrov za minútu do 100 l</t>
  </si>
  <si>
    <t>hod</t>
  </si>
  <si>
    <t>-111613866</t>
  </si>
  <si>
    <t>119001411.S</t>
  </si>
  <si>
    <t>Dočasné zaistenie podzemného potrubia DN do 200</t>
  </si>
  <si>
    <t>m</t>
  </si>
  <si>
    <t>2113559525</t>
  </si>
  <si>
    <t>5</t>
  </si>
  <si>
    <t>119001801.S</t>
  </si>
  <si>
    <t>Ochranné zábradlie okolo výkopu, drevené výšky 1,10 m dvojtyčové</t>
  </si>
  <si>
    <t>-284910534</t>
  </si>
  <si>
    <t>6</t>
  </si>
  <si>
    <t>120001101.S</t>
  </si>
  <si>
    <t>Príplatok k cenám výkopov za sťaženie výkopu v blízkosti podzemného vedenia alebo výbušnín</t>
  </si>
  <si>
    <t>m3</t>
  </si>
  <si>
    <t>1155102438</t>
  </si>
  <si>
    <t>7</t>
  </si>
  <si>
    <t>121101112.S</t>
  </si>
  <si>
    <t>Odstránenie ornice s premiestn. na hromady, so zložením na vzdialenosť do 100 m a do 1000 m3</t>
  </si>
  <si>
    <t>292485399</t>
  </si>
  <si>
    <t>8</t>
  </si>
  <si>
    <t>132201102.S</t>
  </si>
  <si>
    <t>Výkop ryhy do šírky 600 mm v horn.3 nad 100 m3</t>
  </si>
  <si>
    <t>555685520</t>
  </si>
  <si>
    <t>9</t>
  </si>
  <si>
    <t>132201109.S</t>
  </si>
  <si>
    <t>Príplatok k cene za lepivosť pri hĺbení rýh šírky do 600 mm zapažených i nezapažených s urovnaním dna v hornine 3</t>
  </si>
  <si>
    <t>-1484005338</t>
  </si>
  <si>
    <t>10</t>
  </si>
  <si>
    <t>132301102.S</t>
  </si>
  <si>
    <t>Výkop ryhy do šírky 600 mm v horn.4 nad 100 m3</t>
  </si>
  <si>
    <t>-62634552</t>
  </si>
  <si>
    <t>11</t>
  </si>
  <si>
    <t>132301109.S</t>
  </si>
  <si>
    <t>Príplatok za lepivosť pri hĺbení rýh šírky do 600 mm zapažených i nezapažených s urovnaním dna v hornine 4</t>
  </si>
  <si>
    <t>1748370144</t>
  </si>
  <si>
    <t>12</t>
  </si>
  <si>
    <t>141721115.S</t>
  </si>
  <si>
    <t>Riadené horizont. vŕtanie v hornine tr.1-4 pre pretláč. PE rúr, hĺbky do 6m, vonk. priem.cez 125 do 160mm</t>
  </si>
  <si>
    <t>-109860917</t>
  </si>
  <si>
    <t>13</t>
  </si>
  <si>
    <t>M</t>
  </si>
  <si>
    <t>286130031800.S</t>
  </si>
  <si>
    <t>Rúra HDPE na vodu PE100 PN10 SDR17 160x9,5x12 m</t>
  </si>
  <si>
    <t>-1837638494</t>
  </si>
  <si>
    <t>14</t>
  </si>
  <si>
    <t>901016</t>
  </si>
  <si>
    <t>Tesniaca manžeta "C" rozmer 100-110x160mm, MIVA</t>
  </si>
  <si>
    <t>ks</t>
  </si>
  <si>
    <t>1328279056</t>
  </si>
  <si>
    <t>15</t>
  </si>
  <si>
    <t>151101101.S</t>
  </si>
  <si>
    <t>Paženie a rozopretie stien rýh pre podzemné vedenie, príložné do 2 m</t>
  </si>
  <si>
    <t>433275104</t>
  </si>
  <si>
    <t>16</t>
  </si>
  <si>
    <t>151101111.S</t>
  </si>
  <si>
    <t>Odstránenie paženia rýh pre podzemné vedenie, príložné hĺbky do 2 m</t>
  </si>
  <si>
    <t>-1317878189</t>
  </si>
  <si>
    <t>17</t>
  </si>
  <si>
    <t>162401122.S</t>
  </si>
  <si>
    <t>Vodorovné premiestnenie výkopku  po spevnenej ceste z  horniny tr.1-4, nad 100 do 1000 m3 na vzdialenosť do 2000 m</t>
  </si>
  <si>
    <t>15360953</t>
  </si>
  <si>
    <t>18</t>
  </si>
  <si>
    <t>162501122.S</t>
  </si>
  <si>
    <t>Vodorovné premiestnenie výkopku po spevnenej ceste z horniny tr.1-4, nad 100 do 1000 m3 na vzdialenosť do 3000 m</t>
  </si>
  <si>
    <t>25021522</t>
  </si>
  <si>
    <t>19</t>
  </si>
  <si>
    <t>162501123.S</t>
  </si>
  <si>
    <t>Vodorovné premiestnenie výkopku po spevnenej ceste z horniny tr.1-4, nad 100 do 1000 m3, príplatok k cene za každých ďalšich a začatých 1000 m</t>
  </si>
  <si>
    <t>-893543338</t>
  </si>
  <si>
    <t>167101102.S</t>
  </si>
  <si>
    <t>Nakladanie neuľahnutého výkopku z hornín tr.1-4 nad 100 do 1000 m3</t>
  </si>
  <si>
    <t>1869444668</t>
  </si>
  <si>
    <t>21</t>
  </si>
  <si>
    <t>171201202.S</t>
  </si>
  <si>
    <t>Uloženie sypaniny na skládky nad 100 do 1000 m3</t>
  </si>
  <si>
    <t>1589617872</t>
  </si>
  <si>
    <t>22</t>
  </si>
  <si>
    <t>171209001.S</t>
  </si>
  <si>
    <t>Poplatok za skládku - zemina a kamenivo (17 05) nebezpečné</t>
  </si>
  <si>
    <t>t</t>
  </si>
  <si>
    <t>-1062524060</t>
  </si>
  <si>
    <t>23</t>
  </si>
  <si>
    <t>171209002.S</t>
  </si>
  <si>
    <t>Poplatok za skládku - zemina a kamenivo (17 05) ostatné</t>
  </si>
  <si>
    <t>29931438</t>
  </si>
  <si>
    <t>24</t>
  </si>
  <si>
    <t>174101002.S</t>
  </si>
  <si>
    <t>Zásyp sypaninou so zhutnením jám, šachiet, rýh, zárezov alebo okolo objektov nad 100 do 1000 m3</t>
  </si>
  <si>
    <t>-499156549</t>
  </si>
  <si>
    <t>25</t>
  </si>
  <si>
    <t>175101102.S</t>
  </si>
  <si>
    <t>Obsyp potrubia sypaninou z vhodných hornín 1 až 4 s prehodením sypaniny</t>
  </si>
  <si>
    <t>1773658855</t>
  </si>
  <si>
    <t>26</t>
  </si>
  <si>
    <t>583310000600.S</t>
  </si>
  <si>
    <t>Kamenivo ťažené drobné frakcia 0-4 mm</t>
  </si>
  <si>
    <t>1675372662</t>
  </si>
  <si>
    <t>27</t>
  </si>
  <si>
    <t>181301113.S</t>
  </si>
  <si>
    <t>Rozprestretie ornice v rovine, plocha nad 500 m2, hr. do 200 mm</t>
  </si>
  <si>
    <t>-875447543</t>
  </si>
  <si>
    <t>Vodorovné konštrukcie</t>
  </si>
  <si>
    <t>28</t>
  </si>
  <si>
    <t>451572111.S</t>
  </si>
  <si>
    <t>Lôžko pod potrubie, stoky a drobné objekty, v otvorenom výkope z kameniva drobného ťaženého 0-4 mm</t>
  </si>
  <si>
    <t>734666090</t>
  </si>
  <si>
    <t>29</t>
  </si>
  <si>
    <t>2111007661</t>
  </si>
  <si>
    <t>30</t>
  </si>
  <si>
    <t>452386161.S</t>
  </si>
  <si>
    <t>Vyrovnávací prstenec z prostého betónu tr. C 12/15 pod poklopy a mreže, výška nad 100 do 200 mm</t>
  </si>
  <si>
    <t>565878343</t>
  </si>
  <si>
    <t xml:space="preserve">Komunikácie   </t>
  </si>
  <si>
    <t>31</t>
  </si>
  <si>
    <t>564761111.S</t>
  </si>
  <si>
    <t>Podklad alebo kryt z kameniva hrubého drveného veľ. 32-63 mm s rozprestretím a zhutnením hr. 200 mm</t>
  </si>
  <si>
    <t>805238282</t>
  </si>
  <si>
    <t>32</t>
  </si>
  <si>
    <t>567122114.S</t>
  </si>
  <si>
    <t>Podklad z kameniva stmeleného cementom s rozprestretím a zhutnením, CBGM C 8/10 (C 6/8), po zhutnení hr. 150 mm</t>
  </si>
  <si>
    <t>-1103770002</t>
  </si>
  <si>
    <t>33</t>
  </si>
  <si>
    <t>573211108.S</t>
  </si>
  <si>
    <t>Postrek asfaltový spojovací bez posypu kamenivom z asfaltu cestného v množstve 0,50 kg/m2</t>
  </si>
  <si>
    <t>-1549137564</t>
  </si>
  <si>
    <t>34</t>
  </si>
  <si>
    <t>577144231.S</t>
  </si>
  <si>
    <t>Asfaltový betón vrstva obrusná AC 11 O v pruhu š. do 3 m z nemodifik. asfaltu tr. II, po zhutnení hr. 50 mm</t>
  </si>
  <si>
    <t>-683525559</t>
  </si>
  <si>
    <t>35</t>
  </si>
  <si>
    <t>577144311.S</t>
  </si>
  <si>
    <t>Asfaltový betón vrstva obrusná alebo ložná AC 16 v pruhu š. do 3 m z nemodifik. asfaltu tr. I, po zhutnení hr. 50 mm</t>
  </si>
  <si>
    <t>26143906</t>
  </si>
  <si>
    <t>Rúrové vedenie</t>
  </si>
  <si>
    <t>36</t>
  </si>
  <si>
    <t>857242121.S</t>
  </si>
  <si>
    <t>Montáž liatinovej tvarovky jednoosovej na potrubí z rúr prírubových DN 80</t>
  </si>
  <si>
    <t>1746273676</t>
  </si>
  <si>
    <t>37</t>
  </si>
  <si>
    <t>552520040245.S</t>
  </si>
  <si>
    <t>Prírubové koleno s patkou DN 80 PN 10/40</t>
  </si>
  <si>
    <t>1721910355</t>
  </si>
  <si>
    <t>38</t>
  </si>
  <si>
    <t>552520045300.S</t>
  </si>
  <si>
    <t>Tvarovka prírubová liatinová FF kus, DN 80/200, PN 16 s epoxidovou ochrannou vrstvou, na vodu</t>
  </si>
  <si>
    <t>1856390774</t>
  </si>
  <si>
    <t>39</t>
  </si>
  <si>
    <t>857264121.S</t>
  </si>
  <si>
    <t>Montážl iatinovej tvarovky odbočnej na potrubí z rúr prírubových DN 100</t>
  </si>
  <si>
    <t>-776893503</t>
  </si>
  <si>
    <t>40</t>
  </si>
  <si>
    <t>552520035610.S</t>
  </si>
  <si>
    <t>Tvarovka prírubová z tvárnej liatiny, s prírubovou odbočkou DN 100/80, PN 16</t>
  </si>
  <si>
    <t>-1950860440</t>
  </si>
  <si>
    <t>41</t>
  </si>
  <si>
    <t>552520035615.S</t>
  </si>
  <si>
    <t>Tvarovka prírubová z tvárnej liatiny, s prírubovou odbočkou DN 100/100, PN 16</t>
  </si>
  <si>
    <t>1796445977</t>
  </si>
  <si>
    <t>42</t>
  </si>
  <si>
    <t>552520064300.S</t>
  </si>
  <si>
    <t>Kríž prírubový liatinový (TT-kus), DN 100/100, dĺ. 360 mm, PN 16 s epoxidovou ochrannou vrstvou, na vodu</t>
  </si>
  <si>
    <t>-1155345091</t>
  </si>
  <si>
    <t>43</t>
  </si>
  <si>
    <t>871271068.S</t>
  </si>
  <si>
    <t>Montáž vodovodného potrubia z dvojvsrtvového PE 100 SDR17/PN10 zváraných natupo D 110x6,6 mm</t>
  </si>
  <si>
    <t>-2061238304</t>
  </si>
  <si>
    <t>44</t>
  </si>
  <si>
    <t>286130031400.S</t>
  </si>
  <si>
    <t>Rúra HDPE na vodu PE100 PN10 SDR17 110x6,6x12 m</t>
  </si>
  <si>
    <t>912004139</t>
  </si>
  <si>
    <t>45</t>
  </si>
  <si>
    <t>877271068.S</t>
  </si>
  <si>
    <t>Montáž elektrotvarovky pre vodovodné potrubia z PE 100 D 110 mm</t>
  </si>
  <si>
    <t>-1655009772</t>
  </si>
  <si>
    <t>46</t>
  </si>
  <si>
    <t>286530227700.S</t>
  </si>
  <si>
    <t>Elektrospojka PE 100, na vodu, plyn a kanalizáciu, SDR 11, D 110 mm</t>
  </si>
  <si>
    <t>-622195772</t>
  </si>
  <si>
    <t>47</t>
  </si>
  <si>
    <t>286530151200</t>
  </si>
  <si>
    <t>Lemový nákružok E PE 100 SDR 11 D 110 mm, FRIALEN</t>
  </si>
  <si>
    <t>-6971343</t>
  </si>
  <si>
    <t>48</t>
  </si>
  <si>
    <t>286530232500.S</t>
  </si>
  <si>
    <t>Elektrokoleno 45° PE 100, na vodu, plyn a kanalizáciu, SDR 11, D 110 mm</t>
  </si>
  <si>
    <t>-1709993172</t>
  </si>
  <si>
    <t>49</t>
  </si>
  <si>
    <t>286530233400.S</t>
  </si>
  <si>
    <t>Elektrokoleno 90° PE 100, na vodu, plyn a kanalizáciu, SDR 11, D 32 mm</t>
  </si>
  <si>
    <t>1083832464</t>
  </si>
  <si>
    <t>50</t>
  </si>
  <si>
    <t>286530189000</t>
  </si>
  <si>
    <t>Koleno 11° I/A elektrotvarovkové WS 11° PE 100 SDR 11 D 110 mm, FRIALEN</t>
  </si>
  <si>
    <t>-220498907</t>
  </si>
  <si>
    <t>51</t>
  </si>
  <si>
    <t>891241111.S</t>
  </si>
  <si>
    <t>Montáž vodovodného posúvača s osadením zemnej súpravy (bez poklopov) DN 80</t>
  </si>
  <si>
    <t>265932865</t>
  </si>
  <si>
    <t>52</t>
  </si>
  <si>
    <t>422710000700</t>
  </si>
  <si>
    <t>Teleskopická zemná súprava pre FRIALOC FBS tyč z ušľachtilej ocele výška 1,2-1,8 m, FRIALEN</t>
  </si>
  <si>
    <t>-320409650</t>
  </si>
  <si>
    <t>53</t>
  </si>
  <si>
    <t>422210005500.S</t>
  </si>
  <si>
    <t>Posúvač prírubový s tesnením, DN 80, dĺ. 180 mm, liatina, PN 25</t>
  </si>
  <si>
    <t>1921947049</t>
  </si>
  <si>
    <t>54</t>
  </si>
  <si>
    <t>891247111.S</t>
  </si>
  <si>
    <t>Montáž vodovodnej armatúry na potrubí, hydrant podzemný (bez osadenia poklopov) DN 80</t>
  </si>
  <si>
    <t>-2103683451</t>
  </si>
  <si>
    <t>55</t>
  </si>
  <si>
    <t>449160000700.S</t>
  </si>
  <si>
    <t>Podzemný hydrant DN 80 s dvojitým uzatváraním, krytie potrubia 1 m, PN 16, materíál: liatina, na vodu</t>
  </si>
  <si>
    <t>816996367</t>
  </si>
  <si>
    <t>56</t>
  </si>
  <si>
    <t>891261111.S</t>
  </si>
  <si>
    <t>Montáž posúvača s osadením zemnej súpravy (bez poklopov) DN 100</t>
  </si>
  <si>
    <t>-1299564299</t>
  </si>
  <si>
    <t>57</t>
  </si>
  <si>
    <t>828613680</t>
  </si>
  <si>
    <t>58</t>
  </si>
  <si>
    <t>422210005600.S</t>
  </si>
  <si>
    <t>Posúvač prírubový s tesnením, DN 100, dĺ. 190 mm, liatina, PN 25</t>
  </si>
  <si>
    <t>-2077696954</t>
  </si>
  <si>
    <t>59</t>
  </si>
  <si>
    <t>422210006100.S</t>
  </si>
  <si>
    <t>Posúvač prírubový redukovaný s tesnením, DN 100/80, dĺ. 190 mm, liatina, PN 16</t>
  </si>
  <si>
    <t>-2131629578</t>
  </si>
  <si>
    <t>60</t>
  </si>
  <si>
    <t>892271111.S</t>
  </si>
  <si>
    <t>Ostatné práce na rúrovom vedení, tlakové skúšky vodovodného potrubia DN 100 alebo 125</t>
  </si>
  <si>
    <t>38830569</t>
  </si>
  <si>
    <t>61</t>
  </si>
  <si>
    <t>892273111.S</t>
  </si>
  <si>
    <t>Preplach a dezinfekcia vodovodného potrubia DN od 80 do 125</t>
  </si>
  <si>
    <t>1152870065</t>
  </si>
  <si>
    <t>62</t>
  </si>
  <si>
    <t>892372111.S</t>
  </si>
  <si>
    <t>Zabezpečenie koncov vodovodného potrubia pri tlakových skúškach DN do 300</t>
  </si>
  <si>
    <t>19464748</t>
  </si>
  <si>
    <t>63</t>
  </si>
  <si>
    <t>899401112.S</t>
  </si>
  <si>
    <t>Osadenie poklopu liatinového posúvačového</t>
  </si>
  <si>
    <t>-795438071</t>
  </si>
  <si>
    <t>64</t>
  </si>
  <si>
    <t>552410000100.S</t>
  </si>
  <si>
    <t>Poklop posúvačový Y 4504</t>
  </si>
  <si>
    <t>-1976199968</t>
  </si>
  <si>
    <t>65</t>
  </si>
  <si>
    <t>899401113.S</t>
  </si>
  <si>
    <t>Osadenie poklopu liatinového hydrantového</t>
  </si>
  <si>
    <t>-171893193</t>
  </si>
  <si>
    <t>66</t>
  </si>
  <si>
    <t>552410000700.S</t>
  </si>
  <si>
    <t>Poklop uličny tuhý pre podzemné hydranty, šedá liatina GG 200 bitúmenovaná</t>
  </si>
  <si>
    <t>361179166</t>
  </si>
  <si>
    <t>67</t>
  </si>
  <si>
    <t>899712111.S</t>
  </si>
  <si>
    <t>Orientačná tabuľka na vodovodných a kanalizačných radoch na murive</t>
  </si>
  <si>
    <t>-1202357430</t>
  </si>
  <si>
    <t>68</t>
  </si>
  <si>
    <t>899713111.S</t>
  </si>
  <si>
    <t>Orientačná tabuľka na vodovodných a kanalizačných radoch na stĺpiku oceľovom alebo betónovom</t>
  </si>
  <si>
    <t>-1145651774</t>
  </si>
  <si>
    <t>69</t>
  </si>
  <si>
    <t>899721121.S</t>
  </si>
  <si>
    <t>Signalizačný vodič na potrubí PVC DN do 150</t>
  </si>
  <si>
    <t>1223029577</t>
  </si>
  <si>
    <t>70</t>
  </si>
  <si>
    <t>899721131.S</t>
  </si>
  <si>
    <t>Označenie vodovodného potrubia bielou výstražnou fóliou</t>
  </si>
  <si>
    <t>257796984</t>
  </si>
  <si>
    <t>71</t>
  </si>
  <si>
    <t>B733BD</t>
  </si>
  <si>
    <t>Výstražná fólia 330 mm x 100 m modrá voda DEN BRAVEN</t>
  </si>
  <si>
    <t>bal.</t>
  </si>
  <si>
    <t>-1657269240</t>
  </si>
  <si>
    <t>72</t>
  </si>
  <si>
    <t>899912132.S</t>
  </si>
  <si>
    <t>Montáž kĺznej dištančnej objímky montovanej  na potrubie DN 150</t>
  </si>
  <si>
    <t>-1430517845</t>
  </si>
  <si>
    <t>73</t>
  </si>
  <si>
    <t>900211</t>
  </si>
  <si>
    <t>Kĺzne objímky MF MINI výška segmentu 12,5mm šírka 80mm vonkajší priemer rúry od-do 90 - 150mm, MIVA</t>
  </si>
  <si>
    <t>-1831096770</t>
  </si>
  <si>
    <t xml:space="preserve">Ostatné konštrukcie a práce-búranie   </t>
  </si>
  <si>
    <t>74</t>
  </si>
  <si>
    <t>919735113.S</t>
  </si>
  <si>
    <t>Rezanie existujúceho asfaltového krytu alebo podkladu hĺbky nad 100 do 150 mm</t>
  </si>
  <si>
    <t>-157683356</t>
  </si>
  <si>
    <t>75</t>
  </si>
  <si>
    <t>979082213.S</t>
  </si>
  <si>
    <t>Vodorovná doprava sutiny so zložením a hrubým urovnaním na vzdialenosť do 1 km</t>
  </si>
  <si>
    <t>-1210720830</t>
  </si>
  <si>
    <t>76</t>
  </si>
  <si>
    <t>979082219.S</t>
  </si>
  <si>
    <t>Príplatok k cene za každý ďalší aj začatý 1 km nad 1 km pre vodorovnú dopravu sutiny</t>
  </si>
  <si>
    <t>-2131365903</t>
  </si>
  <si>
    <t>77</t>
  </si>
  <si>
    <t>979087212.S</t>
  </si>
  <si>
    <t>Nakladanie na dopravné prostriedky pre vodorovnú dopravu sutiny</t>
  </si>
  <si>
    <t>492553057</t>
  </si>
  <si>
    <t>99</t>
  </si>
  <si>
    <t xml:space="preserve">Presun hmôt HSV   </t>
  </si>
  <si>
    <t>78</t>
  </si>
  <si>
    <t>998276101.S</t>
  </si>
  <si>
    <t>Presun hmôt pre rúrové vedenie hĺbené z rúr z plast., hmôt alebo sklolamin. v otvorenom výkope</t>
  </si>
  <si>
    <t>-1644714014</t>
  </si>
  <si>
    <t>23-M</t>
  </si>
  <si>
    <t xml:space="preserve">Montáže potrubia   </t>
  </si>
  <si>
    <t>79</t>
  </si>
  <si>
    <t>230220011.S</t>
  </si>
  <si>
    <t>Montáž orientačného stĺpika</t>
  </si>
  <si>
    <t>-925042275</t>
  </si>
  <si>
    <t>80</t>
  </si>
  <si>
    <t>VK14075</t>
  </si>
  <si>
    <t>Vodárensky orientačný stĺpik - oceľový z PE s ochranou a fóliou bez betónovej pätky rozmery priemer x výška 42x2250mm,  MIVA</t>
  </si>
  <si>
    <t>256</t>
  </si>
  <si>
    <t>1848403395</t>
  </si>
  <si>
    <t>81</t>
  </si>
  <si>
    <t>VK14076</t>
  </si>
  <si>
    <t>Betónová pätka (s otvorom priemer 70mm) rozmer 290x340mm, MIVA</t>
  </si>
  <si>
    <t>-857032916</t>
  </si>
  <si>
    <t xml:space="preserve">M   </t>
  </si>
  <si>
    <t>96-M</t>
  </si>
  <si>
    <t>Geodetické a kartografické práce</t>
  </si>
  <si>
    <t>82</t>
  </si>
  <si>
    <t>960101002.S</t>
  </si>
  <si>
    <t>Vytýčenie priestorovej polohy objektu alebo stavby - stavebné objekty líniové – cestné, železničné, vodné toky, inžinierske siete</t>
  </si>
  <si>
    <t>bod</t>
  </si>
  <si>
    <t>695375529</t>
  </si>
  <si>
    <t>83</t>
  </si>
  <si>
    <t>960141021.S</t>
  </si>
  <si>
    <t>Zameranie skutočného stavu trasy a zariadení plynovodu/vodovodu</t>
  </si>
  <si>
    <t>100 m</t>
  </si>
  <si>
    <t>681919821</t>
  </si>
  <si>
    <t>07.3-3 90 - Rad 3 D 90</t>
  </si>
  <si>
    <t>132201101.S</t>
  </si>
  <si>
    <t>Výkop ryhy do šírky 600 mm v horn.3 do 100 m3</t>
  </si>
  <si>
    <t>-85167573</t>
  </si>
  <si>
    <t>132301101.S</t>
  </si>
  <si>
    <t>Výkop ryhy do šírky 600 mm v horn.4 do 100 m3</t>
  </si>
  <si>
    <t>-1108997922</t>
  </si>
  <si>
    <t>171201201.S</t>
  </si>
  <si>
    <t>Uloženie sypaniny na skládky do 100 m3</t>
  </si>
  <si>
    <t>-19266554</t>
  </si>
  <si>
    <t>-444518975</t>
  </si>
  <si>
    <t>857244121.S</t>
  </si>
  <si>
    <t>Montáž liatinovej tvarovky odbočnej na potrubí z rúr prírubových DN 80</t>
  </si>
  <si>
    <t>-1912702544</t>
  </si>
  <si>
    <t>552520064200.S</t>
  </si>
  <si>
    <t>Kríž prírubový liatinový (TT-kus), DN 80/80, dĺ. 330 mm, PN 16 s epoxidovou ochrannou vrstvou, na vodu</t>
  </si>
  <si>
    <t>585277290</t>
  </si>
  <si>
    <t>871251066.S</t>
  </si>
  <si>
    <t>Montáž vodovodného potrubia z dvojvsrtvového PE 100 SDR17/PN10 zváraných natupo D 90x5,4 mm</t>
  </si>
  <si>
    <t>491889188</t>
  </si>
  <si>
    <t>286130031200.S</t>
  </si>
  <si>
    <t>Rúra HDPE na vodu PE100 PN10 SDR17 90x5,4x12 m</t>
  </si>
  <si>
    <t>1084304296</t>
  </si>
  <si>
    <t>877251066.S</t>
  </si>
  <si>
    <t>Montáž elektrotvarovky pre vodovodné potrubia z PE 100 D 90 mm</t>
  </si>
  <si>
    <t>-1024124834</t>
  </si>
  <si>
    <t>286530151100.S</t>
  </si>
  <si>
    <t>Elektrotvarovka lemový nákružok PE 100 SDR 11 D 90 mm</t>
  </si>
  <si>
    <t>-1861432230</t>
  </si>
  <si>
    <t>286530232400.S</t>
  </si>
  <si>
    <t>Elektrokoleno 45° PE 100, na vodu, plyn a kanalizáciu, SDR 11, D 90 mm</t>
  </si>
  <si>
    <t>901526487</t>
  </si>
  <si>
    <t>286530233900.S</t>
  </si>
  <si>
    <t>Elektrokoleno 90° PE 100, na vodu, plyn a kanalizáciu, SDR 11, D 90 mm</t>
  </si>
  <si>
    <t>1422344579</t>
  </si>
  <si>
    <t>286530189000.S</t>
  </si>
  <si>
    <t>Koleno elektrotvarovkové 11° PE 100 SDR 11 D 90 mm</t>
  </si>
  <si>
    <t>1778996468</t>
  </si>
  <si>
    <t>286530227600.S</t>
  </si>
  <si>
    <t>Elektrospojka PE 100, na vodu, plyn a kanalizáciu, SDR 11, D 90 mm</t>
  </si>
  <si>
    <t>1796192883</t>
  </si>
  <si>
    <t>Montáž vodovodného posúvača s osadením zemnej súpravy (bez poklopov) DN 100</t>
  </si>
  <si>
    <t>892241111.S</t>
  </si>
  <si>
    <t>Ostatné práce na rúrovom vedení, tlakové skúšky vodovodného potrubia DN do 80</t>
  </si>
  <si>
    <t>-1765792228</t>
  </si>
  <si>
    <t>Výstražná fólia 330 mm x 100 m biela DEN BRAVEN</t>
  </si>
  <si>
    <t>-1711464366</t>
  </si>
  <si>
    <t>-1699050243</t>
  </si>
  <si>
    <t>-153750809</t>
  </si>
  <si>
    <t>-1332411436</t>
  </si>
  <si>
    <t>07.3-3.1 90 - Rad 3-1 D 90</t>
  </si>
  <si>
    <t>1833961638</t>
  </si>
  <si>
    <t>250210154</t>
  </si>
  <si>
    <t>-1596218594</t>
  </si>
  <si>
    <t>649335807</t>
  </si>
  <si>
    <t>466793472</t>
  </si>
  <si>
    <t>1053043155</t>
  </si>
  <si>
    <t>07.3-4 110 - Rad 4 D 110</t>
  </si>
  <si>
    <t>113152630.S</t>
  </si>
  <si>
    <t>Frézovanie asf. podkladu alebo krytu bez prek., plochy cez 1000 do 10000 m2, pruh š. cez 1 m do 2 m, hr. 50 mm  0,125 t</t>
  </si>
  <si>
    <t>293455157</t>
  </si>
  <si>
    <t>49394294</t>
  </si>
  <si>
    <t>1441603908</t>
  </si>
  <si>
    <t>362205059</t>
  </si>
  <si>
    <t>583310004200.S</t>
  </si>
  <si>
    <t>Kamenivo ťažené hrubé drvené frakcia 0-63 mm</t>
  </si>
  <si>
    <t>1311648149</t>
  </si>
  <si>
    <t>1800528951</t>
  </si>
  <si>
    <t>577144331.S</t>
  </si>
  <si>
    <t>Asfaltový betón vrstva obrusná alebo ložná AC 16 v pruhu š. do 3 m z nemodifik. asfaltu tr. II, po zhutnení hr. 50 mm</t>
  </si>
  <si>
    <t>684578607</t>
  </si>
  <si>
    <t>-2014475419</t>
  </si>
  <si>
    <t>1866450679</t>
  </si>
  <si>
    <t>553106375</t>
  </si>
  <si>
    <t>998276101</t>
  </si>
  <si>
    <t>Presun hmôt pre rúrové vedenie hĺbené z rúr z plast. hmôt alebo sklolamin. v otvorenom výkope</t>
  </si>
  <si>
    <t>-1312802810</t>
  </si>
  <si>
    <t>1040198921</t>
  </si>
  <si>
    <t>1533299997</t>
  </si>
  <si>
    <t>07.3-4.1 110 - Rad 4-1 D 110</t>
  </si>
  <si>
    <t>632924471</t>
  </si>
  <si>
    <t>48180952</t>
  </si>
  <si>
    <t>174101001.S</t>
  </si>
  <si>
    <t>Zásyp sypaninou so zhutnením jám, šachiet, rýh, zárezov alebo okolo objektov do 100 m3</t>
  </si>
  <si>
    <t>-116251113</t>
  </si>
  <si>
    <t>720082653</t>
  </si>
  <si>
    <t>284310600</t>
  </si>
  <si>
    <t>98742575</t>
  </si>
  <si>
    <t>1875394733</t>
  </si>
  <si>
    <t>-1069278880</t>
  </si>
  <si>
    <t>1995343890</t>
  </si>
  <si>
    <t>215413537</t>
  </si>
  <si>
    <t>Vodovod - Ďurďoš, Prosačov, Remeniny, Matiaška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</si>
</sst>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167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167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11" workbookViewId="0">
      <selection activeCell="K7" sqref="K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10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92" t="s">
        <v>11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R5" s="16"/>
      <c r="BS5" s="13" t="s">
        <v>6</v>
      </c>
    </row>
    <row r="6" spans="1:74" ht="36.950000000000003" customHeight="1">
      <c r="B6" s="16"/>
      <c r="D6" s="21" t="s">
        <v>12</v>
      </c>
      <c r="K6" s="194" t="s">
        <v>582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20" t="s">
        <v>16</v>
      </c>
      <c r="AK8" s="22" t="s">
        <v>17</v>
      </c>
      <c r="AN8" s="20" t="s">
        <v>18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21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20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21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21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26</v>
      </c>
    </row>
    <row r="19" spans="2:71" ht="12" customHeight="1">
      <c r="B19" s="16"/>
      <c r="D19" s="22" t="s">
        <v>27</v>
      </c>
      <c r="AK19" s="22" t="s">
        <v>20</v>
      </c>
      <c r="AN19" s="20" t="s">
        <v>1</v>
      </c>
      <c r="AR19" s="16"/>
      <c r="BS19" s="13" t="s">
        <v>26</v>
      </c>
    </row>
    <row r="20" spans="2:71" ht="18.399999999999999" customHeight="1">
      <c r="B20" s="16"/>
      <c r="E20" s="20" t="s">
        <v>21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29</v>
      </c>
      <c r="AK26" s="196">
        <f>ROUND(AG94,2)</f>
        <v>366633.54</v>
      </c>
      <c r="AL26" s="193"/>
      <c r="AM26" s="193"/>
      <c r="AN26" s="193"/>
      <c r="AO26" s="193"/>
      <c r="AR26" s="16"/>
    </row>
    <row r="27" spans="2:71" ht="14.45" customHeight="1">
      <c r="B27" s="16"/>
      <c r="D27" s="25" t="s">
        <v>30</v>
      </c>
      <c r="AK27" s="196">
        <f>ROUND(AG102, 2)</f>
        <v>0</v>
      </c>
      <c r="AL27" s="196"/>
      <c r="AM27" s="196"/>
      <c r="AN27" s="196"/>
      <c r="AO27" s="196"/>
      <c r="AR27" s="16"/>
    </row>
    <row r="28" spans="2:71" s="1" customFormat="1" ht="6.95" customHeight="1">
      <c r="B28" s="27"/>
      <c r="AR28" s="27"/>
    </row>
    <row r="29" spans="2:71" s="1" customFormat="1" ht="25.9" customHeight="1">
      <c r="B29" s="27"/>
      <c r="D29" s="28" t="s">
        <v>31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97">
        <f>ROUND(AK26 + AK27, 2)</f>
        <v>366633.54</v>
      </c>
      <c r="AL29" s="198"/>
      <c r="AM29" s="198"/>
      <c r="AN29" s="198"/>
      <c r="AO29" s="198"/>
      <c r="AR29" s="27"/>
    </row>
    <row r="30" spans="2:71" s="1" customFormat="1" ht="6.95" customHeight="1">
      <c r="B30" s="27"/>
      <c r="AR30" s="27"/>
    </row>
    <row r="31" spans="2:71" s="1" customFormat="1" ht="12.75">
      <c r="B31" s="27"/>
      <c r="L31" s="199" t="s">
        <v>32</v>
      </c>
      <c r="M31" s="199"/>
      <c r="N31" s="199"/>
      <c r="O31" s="199"/>
      <c r="P31" s="199"/>
      <c r="W31" s="199" t="s">
        <v>33</v>
      </c>
      <c r="X31" s="199"/>
      <c r="Y31" s="199"/>
      <c r="Z31" s="199"/>
      <c r="AA31" s="199"/>
      <c r="AB31" s="199"/>
      <c r="AC31" s="199"/>
      <c r="AD31" s="199"/>
      <c r="AE31" s="199"/>
      <c r="AK31" s="199" t="s">
        <v>34</v>
      </c>
      <c r="AL31" s="199"/>
      <c r="AM31" s="199"/>
      <c r="AN31" s="199"/>
      <c r="AO31" s="199"/>
      <c r="AR31" s="27"/>
    </row>
    <row r="32" spans="2:71" s="2" customFormat="1" ht="14.45" customHeight="1">
      <c r="B32" s="31"/>
      <c r="D32" s="22" t="s">
        <v>35</v>
      </c>
      <c r="F32" s="32" t="s">
        <v>36</v>
      </c>
      <c r="L32" s="202">
        <v>0.2</v>
      </c>
      <c r="M32" s="201"/>
      <c r="N32" s="201"/>
      <c r="O32" s="201"/>
      <c r="P32" s="201"/>
      <c r="Q32" s="33"/>
      <c r="R32" s="33"/>
      <c r="S32" s="33"/>
      <c r="T32" s="33"/>
      <c r="U32" s="33"/>
      <c r="V32" s="33"/>
      <c r="W32" s="200">
        <f>ROUND(AZ94 + SUM(CD102), 2)</f>
        <v>0</v>
      </c>
      <c r="X32" s="201"/>
      <c r="Y32" s="201"/>
      <c r="Z32" s="201"/>
      <c r="AA32" s="201"/>
      <c r="AB32" s="201"/>
      <c r="AC32" s="201"/>
      <c r="AD32" s="201"/>
      <c r="AE32" s="201"/>
      <c r="AF32" s="33"/>
      <c r="AG32" s="33"/>
      <c r="AH32" s="33"/>
      <c r="AI32" s="33"/>
      <c r="AJ32" s="33"/>
      <c r="AK32" s="200">
        <f>ROUND(AV94 + SUM(BY102), 2)</f>
        <v>0</v>
      </c>
      <c r="AL32" s="201"/>
      <c r="AM32" s="201"/>
      <c r="AN32" s="201"/>
      <c r="AO32" s="201"/>
      <c r="AP32" s="33"/>
      <c r="AQ32" s="33"/>
      <c r="AR32" s="34"/>
      <c r="AS32" s="33"/>
      <c r="AT32" s="33"/>
      <c r="AU32" s="33"/>
      <c r="AV32" s="33"/>
      <c r="AW32" s="33"/>
      <c r="AX32" s="33"/>
      <c r="AY32" s="33"/>
      <c r="AZ32" s="33"/>
    </row>
    <row r="33" spans="2:52" s="2" customFormat="1" ht="14.45" customHeight="1">
      <c r="B33" s="31"/>
      <c r="F33" s="32" t="s">
        <v>37</v>
      </c>
      <c r="L33" s="203">
        <v>0.2</v>
      </c>
      <c r="M33" s="204"/>
      <c r="N33" s="204"/>
      <c r="O33" s="204"/>
      <c r="P33" s="204"/>
      <c r="W33" s="205">
        <f>ROUND(BA94 + SUM(CE102), 2)</f>
        <v>366633.54</v>
      </c>
      <c r="X33" s="204"/>
      <c r="Y33" s="204"/>
      <c r="Z33" s="204"/>
      <c r="AA33" s="204"/>
      <c r="AB33" s="204"/>
      <c r="AC33" s="204"/>
      <c r="AD33" s="204"/>
      <c r="AE33" s="204"/>
      <c r="AK33" s="205">
        <f>ROUND(AW94 + SUM(BZ102), 2)</f>
        <v>73326.710000000006</v>
      </c>
      <c r="AL33" s="204"/>
      <c r="AM33" s="204"/>
      <c r="AN33" s="204"/>
      <c r="AO33" s="204"/>
      <c r="AR33" s="31"/>
    </row>
    <row r="34" spans="2:52" s="2" customFormat="1" ht="14.45" hidden="1" customHeight="1">
      <c r="B34" s="31"/>
      <c r="F34" s="22" t="s">
        <v>38</v>
      </c>
      <c r="L34" s="203">
        <v>0.2</v>
      </c>
      <c r="M34" s="204"/>
      <c r="N34" s="204"/>
      <c r="O34" s="204"/>
      <c r="P34" s="204"/>
      <c r="W34" s="205">
        <f>ROUND(BB94 + SUM(CF102), 2)</f>
        <v>0</v>
      </c>
      <c r="X34" s="204"/>
      <c r="Y34" s="204"/>
      <c r="Z34" s="204"/>
      <c r="AA34" s="204"/>
      <c r="AB34" s="204"/>
      <c r="AC34" s="204"/>
      <c r="AD34" s="204"/>
      <c r="AE34" s="204"/>
      <c r="AK34" s="205">
        <v>0</v>
      </c>
      <c r="AL34" s="204"/>
      <c r="AM34" s="204"/>
      <c r="AN34" s="204"/>
      <c r="AO34" s="204"/>
      <c r="AR34" s="31"/>
    </row>
    <row r="35" spans="2:52" s="2" customFormat="1" ht="14.45" hidden="1" customHeight="1">
      <c r="B35" s="31"/>
      <c r="F35" s="22" t="s">
        <v>39</v>
      </c>
      <c r="L35" s="203">
        <v>0.2</v>
      </c>
      <c r="M35" s="204"/>
      <c r="N35" s="204"/>
      <c r="O35" s="204"/>
      <c r="P35" s="204"/>
      <c r="W35" s="205">
        <f>ROUND(BC94 + SUM(CG102), 2)</f>
        <v>0</v>
      </c>
      <c r="X35" s="204"/>
      <c r="Y35" s="204"/>
      <c r="Z35" s="204"/>
      <c r="AA35" s="204"/>
      <c r="AB35" s="204"/>
      <c r="AC35" s="204"/>
      <c r="AD35" s="204"/>
      <c r="AE35" s="204"/>
      <c r="AK35" s="205">
        <v>0</v>
      </c>
      <c r="AL35" s="204"/>
      <c r="AM35" s="204"/>
      <c r="AN35" s="204"/>
      <c r="AO35" s="204"/>
      <c r="AR35" s="31"/>
    </row>
    <row r="36" spans="2:52" s="2" customFormat="1" ht="14.45" hidden="1" customHeight="1">
      <c r="B36" s="31"/>
      <c r="F36" s="32" t="s">
        <v>40</v>
      </c>
      <c r="L36" s="202">
        <v>0</v>
      </c>
      <c r="M36" s="201"/>
      <c r="N36" s="201"/>
      <c r="O36" s="201"/>
      <c r="P36" s="201"/>
      <c r="Q36" s="33"/>
      <c r="R36" s="33"/>
      <c r="S36" s="33"/>
      <c r="T36" s="33"/>
      <c r="U36" s="33"/>
      <c r="V36" s="33"/>
      <c r="W36" s="200">
        <f>ROUND(BD94 + SUM(CH102), 2)</f>
        <v>0</v>
      </c>
      <c r="X36" s="201"/>
      <c r="Y36" s="201"/>
      <c r="Z36" s="201"/>
      <c r="AA36" s="201"/>
      <c r="AB36" s="201"/>
      <c r="AC36" s="201"/>
      <c r="AD36" s="201"/>
      <c r="AE36" s="201"/>
      <c r="AF36" s="33"/>
      <c r="AG36" s="33"/>
      <c r="AH36" s="33"/>
      <c r="AI36" s="33"/>
      <c r="AJ36" s="33"/>
      <c r="AK36" s="200">
        <v>0</v>
      </c>
      <c r="AL36" s="201"/>
      <c r="AM36" s="201"/>
      <c r="AN36" s="201"/>
      <c r="AO36" s="201"/>
      <c r="AP36" s="33"/>
      <c r="AQ36" s="33"/>
      <c r="AR36" s="34"/>
      <c r="AS36" s="33"/>
      <c r="AT36" s="33"/>
      <c r="AU36" s="33"/>
      <c r="AV36" s="33"/>
      <c r="AW36" s="33"/>
      <c r="AX36" s="33"/>
      <c r="AY36" s="33"/>
      <c r="AZ36" s="33"/>
    </row>
    <row r="37" spans="2:52" s="1" customFormat="1" ht="6.95" customHeight="1">
      <c r="B37" s="27"/>
      <c r="AR37" s="27"/>
    </row>
    <row r="38" spans="2:52" s="1" customFormat="1" ht="25.9" customHeight="1">
      <c r="B38" s="27"/>
      <c r="C38" s="35"/>
      <c r="D38" s="36" t="s">
        <v>41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8" t="s">
        <v>42</v>
      </c>
      <c r="U38" s="37"/>
      <c r="V38" s="37"/>
      <c r="W38" s="37"/>
      <c r="X38" s="209" t="s">
        <v>43</v>
      </c>
      <c r="Y38" s="207"/>
      <c r="Z38" s="207"/>
      <c r="AA38" s="207"/>
      <c r="AB38" s="207"/>
      <c r="AC38" s="37"/>
      <c r="AD38" s="37"/>
      <c r="AE38" s="37"/>
      <c r="AF38" s="37"/>
      <c r="AG38" s="37"/>
      <c r="AH38" s="37"/>
      <c r="AI38" s="37"/>
      <c r="AJ38" s="37"/>
      <c r="AK38" s="206">
        <f>SUM(AK29:AK36)</f>
        <v>439960.25</v>
      </c>
      <c r="AL38" s="207"/>
      <c r="AM38" s="207"/>
      <c r="AN38" s="207"/>
      <c r="AO38" s="208"/>
      <c r="AP38" s="35"/>
      <c r="AQ38" s="35"/>
      <c r="AR38" s="27"/>
    </row>
    <row r="39" spans="2:52" s="1" customFormat="1" ht="6.95" customHeight="1">
      <c r="B39" s="27"/>
      <c r="AR39" s="27"/>
    </row>
    <row r="40" spans="2:52" s="1" customFormat="1" ht="14.45" customHeight="1">
      <c r="B40" s="27"/>
      <c r="AR40" s="27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7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27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7"/>
      <c r="D60" s="41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1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1" t="s">
        <v>46</v>
      </c>
      <c r="AI60" s="29"/>
      <c r="AJ60" s="29"/>
      <c r="AK60" s="29"/>
      <c r="AL60" s="29"/>
      <c r="AM60" s="41" t="s">
        <v>47</v>
      </c>
      <c r="AN60" s="29"/>
      <c r="AO60" s="29"/>
      <c r="AR60" s="27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7"/>
      <c r="D64" s="39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49</v>
      </c>
      <c r="AI64" s="40"/>
      <c r="AJ64" s="40"/>
      <c r="AK64" s="40"/>
      <c r="AL64" s="40"/>
      <c r="AM64" s="40"/>
      <c r="AN64" s="40"/>
      <c r="AO64" s="40"/>
      <c r="AR64" s="27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7"/>
      <c r="D75" s="41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1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1" t="s">
        <v>46</v>
      </c>
      <c r="AI75" s="29"/>
      <c r="AJ75" s="29"/>
      <c r="AK75" s="29"/>
      <c r="AL75" s="29"/>
      <c r="AM75" s="41" t="s">
        <v>47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</row>
    <row r="82" spans="1:91" s="1" customFormat="1" ht="24.95" customHeight="1">
      <c r="B82" s="27"/>
      <c r="C82" s="17" t="s">
        <v>50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6"/>
      <c r="C84" s="22" t="s">
        <v>10</v>
      </c>
      <c r="L84" s="3" t="str">
        <f>K5</f>
        <v>2002010407_3</v>
      </c>
      <c r="AR84" s="46"/>
    </row>
    <row r="85" spans="1:91" s="4" customFormat="1" ht="36.950000000000003" customHeight="1">
      <c r="B85" s="47"/>
      <c r="C85" s="48" t="s">
        <v>12</v>
      </c>
      <c r="L85" s="168" t="str">
        <f>K6</f>
        <v>Vodovod - Ďurďoš, Prosačov, Remeniny, Matiaška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R85" s="47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15</v>
      </c>
      <c r="L87" s="49" t="str">
        <f>IF(K8="","",K8)</f>
        <v>Prosačov</v>
      </c>
      <c r="AI87" s="22" t="s">
        <v>17</v>
      </c>
      <c r="AM87" s="170" t="str">
        <f>IF(AN8= "","",AN8)</f>
        <v>30. 7. 2023</v>
      </c>
      <c r="AN87" s="170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19</v>
      </c>
      <c r="L89" s="3" t="str">
        <f>IF(E11= "","",E11)</f>
        <v xml:space="preserve"> </v>
      </c>
      <c r="AI89" s="22" t="s">
        <v>24</v>
      </c>
      <c r="AM89" s="171" t="str">
        <f>IF(E17="","",E17)</f>
        <v xml:space="preserve"> </v>
      </c>
      <c r="AN89" s="172"/>
      <c r="AO89" s="172"/>
      <c r="AP89" s="172"/>
      <c r="AR89" s="27"/>
      <c r="AS89" s="173" t="s">
        <v>51</v>
      </c>
      <c r="AT89" s="174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27"/>
      <c r="C90" s="22" t="s">
        <v>23</v>
      </c>
      <c r="L90" s="3" t="str">
        <f>IF(E14="","",E14)</f>
        <v xml:space="preserve"> </v>
      </c>
      <c r="AI90" s="22" t="s">
        <v>27</v>
      </c>
      <c r="AM90" s="171" t="str">
        <f>IF(E20="","",E20)</f>
        <v xml:space="preserve"> </v>
      </c>
      <c r="AN90" s="172"/>
      <c r="AO90" s="172"/>
      <c r="AP90" s="172"/>
      <c r="AR90" s="27"/>
      <c r="AS90" s="175"/>
      <c r="AT90" s="176"/>
      <c r="BD90" s="54"/>
    </row>
    <row r="91" spans="1:91" s="1" customFormat="1" ht="10.9" customHeight="1">
      <c r="B91" s="27"/>
      <c r="AR91" s="27"/>
      <c r="AS91" s="175"/>
      <c r="AT91" s="176"/>
      <c r="BD91" s="54"/>
    </row>
    <row r="92" spans="1:91" s="1" customFormat="1" ht="29.25" customHeight="1">
      <c r="B92" s="27"/>
      <c r="C92" s="177" t="s">
        <v>52</v>
      </c>
      <c r="D92" s="178"/>
      <c r="E92" s="178"/>
      <c r="F92" s="178"/>
      <c r="G92" s="178"/>
      <c r="H92" s="55"/>
      <c r="I92" s="180" t="s">
        <v>53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79" t="s">
        <v>54</v>
      </c>
      <c r="AH92" s="178"/>
      <c r="AI92" s="178"/>
      <c r="AJ92" s="178"/>
      <c r="AK92" s="178"/>
      <c r="AL92" s="178"/>
      <c r="AM92" s="178"/>
      <c r="AN92" s="180" t="s">
        <v>55</v>
      </c>
      <c r="AO92" s="178"/>
      <c r="AP92" s="181"/>
      <c r="AQ92" s="56" t="s">
        <v>56</v>
      </c>
      <c r="AR92" s="27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27"/>
      <c r="AR93" s="27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9">
        <f>ROUND(AG95,2)</f>
        <v>366633.54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439960.25</v>
      </c>
      <c r="AO94" s="190"/>
      <c r="AP94" s="190"/>
      <c r="AQ94" s="65" t="s">
        <v>1</v>
      </c>
      <c r="AR94" s="61"/>
      <c r="AS94" s="66">
        <f>ROUND(AS95,2)</f>
        <v>0</v>
      </c>
      <c r="AT94" s="67">
        <f t="shared" ref="AT94:AT100" si="1">ROUND(SUM(AV94:AW94),2)</f>
        <v>73326.710000000006</v>
      </c>
      <c r="AU94" s="68">
        <f>ROUND(AU95,5)</f>
        <v>12730.36267</v>
      </c>
      <c r="AV94" s="67">
        <f>ROUND(AZ94*L32,2)</f>
        <v>0</v>
      </c>
      <c r="AW94" s="67">
        <f>ROUND(BA94*L33,2)</f>
        <v>73326.710000000006</v>
      </c>
      <c r="AX94" s="67">
        <f>ROUND(BB94*L32,2)</f>
        <v>0</v>
      </c>
      <c r="AY94" s="67">
        <f>ROUND(BC94*L33,2)</f>
        <v>0</v>
      </c>
      <c r="AZ94" s="67">
        <f>ROUND(AZ95,2)</f>
        <v>0</v>
      </c>
      <c r="BA94" s="67">
        <f>ROUND(BA95,2)</f>
        <v>366633.54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>
      <c r="B95" s="72"/>
      <c r="C95" s="73"/>
      <c r="D95" s="185" t="s">
        <v>75</v>
      </c>
      <c r="E95" s="185"/>
      <c r="F95" s="185"/>
      <c r="G95" s="185"/>
      <c r="H95" s="185"/>
      <c r="I95" s="74"/>
      <c r="J95" s="185" t="s">
        <v>76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2">
        <f>ROUND(SUM(AG96:AG100),2)</f>
        <v>366633.54</v>
      </c>
      <c r="AH95" s="183"/>
      <c r="AI95" s="183"/>
      <c r="AJ95" s="183"/>
      <c r="AK95" s="183"/>
      <c r="AL95" s="183"/>
      <c r="AM95" s="183"/>
      <c r="AN95" s="184">
        <f t="shared" si="0"/>
        <v>439960.25</v>
      </c>
      <c r="AO95" s="183"/>
      <c r="AP95" s="183"/>
      <c r="AQ95" s="75" t="s">
        <v>77</v>
      </c>
      <c r="AR95" s="72"/>
      <c r="AS95" s="76">
        <f>ROUND(SUM(AS96:AS100),2)</f>
        <v>0</v>
      </c>
      <c r="AT95" s="77">
        <f t="shared" si="1"/>
        <v>73326.710000000006</v>
      </c>
      <c r="AU95" s="78">
        <f>ROUND(SUM(AU96:AU100),5)</f>
        <v>12730.36267</v>
      </c>
      <c r="AV95" s="77">
        <f>ROUND(AZ95*L32,2)</f>
        <v>0</v>
      </c>
      <c r="AW95" s="77">
        <f>ROUND(BA95*L33,2)</f>
        <v>73326.710000000006</v>
      </c>
      <c r="AX95" s="77">
        <f>ROUND(BB95*L32,2)</f>
        <v>0</v>
      </c>
      <c r="AY95" s="77">
        <f>ROUND(BC95*L33,2)</f>
        <v>0</v>
      </c>
      <c r="AZ95" s="77">
        <f>ROUND(SUM(AZ96:AZ100),2)</f>
        <v>0</v>
      </c>
      <c r="BA95" s="77">
        <f>ROUND(SUM(BA96:BA100),2)</f>
        <v>366633.54</v>
      </c>
      <c r="BB95" s="77">
        <f>ROUND(SUM(BB96:BB100),2)</f>
        <v>0</v>
      </c>
      <c r="BC95" s="77">
        <f>ROUND(SUM(BC96:BC100),2)</f>
        <v>0</v>
      </c>
      <c r="BD95" s="79">
        <f>ROUND(SUM(BD96:BD100),2)</f>
        <v>0</v>
      </c>
      <c r="BS95" s="80" t="s">
        <v>70</v>
      </c>
      <c r="BT95" s="80" t="s">
        <v>78</v>
      </c>
      <c r="BU95" s="80" t="s">
        <v>72</v>
      </c>
      <c r="BV95" s="80" t="s">
        <v>73</v>
      </c>
      <c r="BW95" s="80" t="s">
        <v>79</v>
      </c>
      <c r="BX95" s="80" t="s">
        <v>4</v>
      </c>
      <c r="CL95" s="80" t="s">
        <v>1</v>
      </c>
      <c r="CM95" s="80" t="s">
        <v>71</v>
      </c>
    </row>
    <row r="96" spans="1:91" s="3" customFormat="1" ht="23.25" customHeight="1">
      <c r="A96" s="81" t="s">
        <v>80</v>
      </c>
      <c r="B96" s="46"/>
      <c r="C96" s="9"/>
      <c r="D96" s="9"/>
      <c r="E96" s="188" t="s">
        <v>81</v>
      </c>
      <c r="F96" s="188"/>
      <c r="G96" s="188"/>
      <c r="H96" s="188"/>
      <c r="I96" s="188"/>
      <c r="J96" s="9"/>
      <c r="K96" s="188" t="s">
        <v>82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'07.3-3 110 - Rad 3 D 110'!J34</f>
        <v>151520.62</v>
      </c>
      <c r="AH96" s="187"/>
      <c r="AI96" s="187"/>
      <c r="AJ96" s="187"/>
      <c r="AK96" s="187"/>
      <c r="AL96" s="187"/>
      <c r="AM96" s="187"/>
      <c r="AN96" s="186">
        <f t="shared" si="0"/>
        <v>181824.74</v>
      </c>
      <c r="AO96" s="187"/>
      <c r="AP96" s="187"/>
      <c r="AQ96" s="82" t="s">
        <v>83</v>
      </c>
      <c r="AR96" s="46"/>
      <c r="AS96" s="83">
        <v>0</v>
      </c>
      <c r="AT96" s="84">
        <f t="shared" si="1"/>
        <v>30304.12</v>
      </c>
      <c r="AU96" s="85">
        <f>'07.3-3 110 - Rad 3 D 110'!P134</f>
        <v>5490.7435926999997</v>
      </c>
      <c r="AV96" s="84">
        <f>'07.3-3 110 - Rad 3 D 110'!J37</f>
        <v>0</v>
      </c>
      <c r="AW96" s="84">
        <f>'07.3-3 110 - Rad 3 D 110'!J38</f>
        <v>30304.12</v>
      </c>
      <c r="AX96" s="84">
        <f>'07.3-3 110 - Rad 3 D 110'!J39</f>
        <v>0</v>
      </c>
      <c r="AY96" s="84">
        <f>'07.3-3 110 - Rad 3 D 110'!J40</f>
        <v>0</v>
      </c>
      <c r="AZ96" s="84">
        <f>'07.3-3 110 - Rad 3 D 110'!F37</f>
        <v>0</v>
      </c>
      <c r="BA96" s="84">
        <f>'07.3-3 110 - Rad 3 D 110'!F38</f>
        <v>151520.62</v>
      </c>
      <c r="BB96" s="84">
        <f>'07.3-3 110 - Rad 3 D 110'!F39</f>
        <v>0</v>
      </c>
      <c r="BC96" s="84">
        <f>'07.3-3 110 - Rad 3 D 110'!F40</f>
        <v>0</v>
      </c>
      <c r="BD96" s="86">
        <f>'07.3-3 110 - Rad 3 D 110'!F41</f>
        <v>0</v>
      </c>
      <c r="BT96" s="20" t="s">
        <v>84</v>
      </c>
      <c r="BV96" s="20" t="s">
        <v>73</v>
      </c>
      <c r="BW96" s="20" t="s">
        <v>85</v>
      </c>
      <c r="BX96" s="20" t="s">
        <v>79</v>
      </c>
      <c r="CL96" s="20" t="s">
        <v>1</v>
      </c>
    </row>
    <row r="97" spans="1:90" s="3" customFormat="1" ht="23.25" customHeight="1">
      <c r="A97" s="81" t="s">
        <v>80</v>
      </c>
      <c r="B97" s="46"/>
      <c r="C97" s="9"/>
      <c r="D97" s="9"/>
      <c r="E97" s="188" t="s">
        <v>86</v>
      </c>
      <c r="F97" s="188"/>
      <c r="G97" s="188"/>
      <c r="H97" s="188"/>
      <c r="I97" s="188"/>
      <c r="J97" s="9"/>
      <c r="K97" s="188" t="s">
        <v>87</v>
      </c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6">
        <f>'07.3-3 90 - Rad 3 D 90'!J34</f>
        <v>33931.21</v>
      </c>
      <c r="AH97" s="187"/>
      <c r="AI97" s="187"/>
      <c r="AJ97" s="187"/>
      <c r="AK97" s="187"/>
      <c r="AL97" s="187"/>
      <c r="AM97" s="187"/>
      <c r="AN97" s="186">
        <f t="shared" si="0"/>
        <v>40717.449999999997</v>
      </c>
      <c r="AO97" s="187"/>
      <c r="AP97" s="187"/>
      <c r="AQ97" s="82" t="s">
        <v>83</v>
      </c>
      <c r="AR97" s="46"/>
      <c r="AS97" s="83">
        <v>0</v>
      </c>
      <c r="AT97" s="84">
        <f t="shared" si="1"/>
        <v>6786.24</v>
      </c>
      <c r="AU97" s="85">
        <f>'07.3-3 90 - Rad 3 D 90'!P133</f>
        <v>1616.5665519999998</v>
      </c>
      <c r="AV97" s="84">
        <f>'07.3-3 90 - Rad 3 D 90'!J37</f>
        <v>0</v>
      </c>
      <c r="AW97" s="84">
        <f>'07.3-3 90 - Rad 3 D 90'!J38</f>
        <v>6786.24</v>
      </c>
      <c r="AX97" s="84">
        <f>'07.3-3 90 - Rad 3 D 90'!J39</f>
        <v>0</v>
      </c>
      <c r="AY97" s="84">
        <f>'07.3-3 90 - Rad 3 D 90'!J40</f>
        <v>0</v>
      </c>
      <c r="AZ97" s="84">
        <f>'07.3-3 90 - Rad 3 D 90'!F37</f>
        <v>0</v>
      </c>
      <c r="BA97" s="84">
        <f>'07.3-3 90 - Rad 3 D 90'!F38</f>
        <v>33931.21</v>
      </c>
      <c r="BB97" s="84">
        <f>'07.3-3 90 - Rad 3 D 90'!F39</f>
        <v>0</v>
      </c>
      <c r="BC97" s="84">
        <f>'07.3-3 90 - Rad 3 D 90'!F40</f>
        <v>0</v>
      </c>
      <c r="BD97" s="86">
        <f>'07.3-3 90 - Rad 3 D 90'!F41</f>
        <v>0</v>
      </c>
      <c r="BT97" s="20" t="s">
        <v>84</v>
      </c>
      <c r="BV97" s="20" t="s">
        <v>73</v>
      </c>
      <c r="BW97" s="20" t="s">
        <v>88</v>
      </c>
      <c r="BX97" s="20" t="s">
        <v>79</v>
      </c>
      <c r="CL97" s="20" t="s">
        <v>1</v>
      </c>
    </row>
    <row r="98" spans="1:90" s="3" customFormat="1" ht="23.25" customHeight="1">
      <c r="A98" s="81" t="s">
        <v>80</v>
      </c>
      <c r="B98" s="46"/>
      <c r="C98" s="9"/>
      <c r="D98" s="9"/>
      <c r="E98" s="188" t="s">
        <v>89</v>
      </c>
      <c r="F98" s="188"/>
      <c r="G98" s="188"/>
      <c r="H98" s="188"/>
      <c r="I98" s="188"/>
      <c r="J98" s="9"/>
      <c r="K98" s="188" t="s">
        <v>90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'07.3-3.1 90 - Rad 3-1 D 90'!J34</f>
        <v>14031.84</v>
      </c>
      <c r="AH98" s="187"/>
      <c r="AI98" s="187"/>
      <c r="AJ98" s="187"/>
      <c r="AK98" s="187"/>
      <c r="AL98" s="187"/>
      <c r="AM98" s="187"/>
      <c r="AN98" s="186">
        <f t="shared" si="0"/>
        <v>16838.21</v>
      </c>
      <c r="AO98" s="187"/>
      <c r="AP98" s="187"/>
      <c r="AQ98" s="82" t="s">
        <v>83</v>
      </c>
      <c r="AR98" s="46"/>
      <c r="AS98" s="83">
        <v>0</v>
      </c>
      <c r="AT98" s="84">
        <f t="shared" si="1"/>
        <v>2806.37</v>
      </c>
      <c r="AU98" s="85">
        <f>'07.3-3.1 90 - Rad 3-1 D 90'!P133</f>
        <v>618.66160469999977</v>
      </c>
      <c r="AV98" s="84">
        <f>'07.3-3.1 90 - Rad 3-1 D 90'!J37</f>
        <v>0</v>
      </c>
      <c r="AW98" s="84">
        <f>'07.3-3.1 90 - Rad 3-1 D 90'!J38</f>
        <v>2806.37</v>
      </c>
      <c r="AX98" s="84">
        <f>'07.3-3.1 90 - Rad 3-1 D 90'!J39</f>
        <v>0</v>
      </c>
      <c r="AY98" s="84">
        <f>'07.3-3.1 90 - Rad 3-1 D 90'!J40</f>
        <v>0</v>
      </c>
      <c r="AZ98" s="84">
        <f>'07.3-3.1 90 - Rad 3-1 D 90'!F37</f>
        <v>0</v>
      </c>
      <c r="BA98" s="84">
        <f>'07.3-3.1 90 - Rad 3-1 D 90'!F38</f>
        <v>14031.84</v>
      </c>
      <c r="BB98" s="84">
        <f>'07.3-3.1 90 - Rad 3-1 D 90'!F39</f>
        <v>0</v>
      </c>
      <c r="BC98" s="84">
        <f>'07.3-3.1 90 - Rad 3-1 D 90'!F40</f>
        <v>0</v>
      </c>
      <c r="BD98" s="86">
        <f>'07.3-3.1 90 - Rad 3-1 D 90'!F41</f>
        <v>0</v>
      </c>
      <c r="BT98" s="20" t="s">
        <v>84</v>
      </c>
      <c r="BV98" s="20" t="s">
        <v>73</v>
      </c>
      <c r="BW98" s="20" t="s">
        <v>91</v>
      </c>
      <c r="BX98" s="20" t="s">
        <v>79</v>
      </c>
      <c r="CL98" s="20" t="s">
        <v>1</v>
      </c>
    </row>
    <row r="99" spans="1:90" s="3" customFormat="1" ht="23.25" customHeight="1">
      <c r="A99" s="81" t="s">
        <v>80</v>
      </c>
      <c r="B99" s="46"/>
      <c r="C99" s="9"/>
      <c r="D99" s="9"/>
      <c r="E99" s="188" t="s">
        <v>92</v>
      </c>
      <c r="F99" s="188"/>
      <c r="G99" s="188"/>
      <c r="H99" s="188"/>
      <c r="I99" s="188"/>
      <c r="J99" s="9"/>
      <c r="K99" s="188" t="s">
        <v>93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'07.3-4 110 - Rad 4 D 110'!J34</f>
        <v>117550.72</v>
      </c>
      <c r="AH99" s="187"/>
      <c r="AI99" s="187"/>
      <c r="AJ99" s="187"/>
      <c r="AK99" s="187"/>
      <c r="AL99" s="187"/>
      <c r="AM99" s="187"/>
      <c r="AN99" s="186">
        <f t="shared" si="0"/>
        <v>141060.85999999999</v>
      </c>
      <c r="AO99" s="187"/>
      <c r="AP99" s="187"/>
      <c r="AQ99" s="82" t="s">
        <v>83</v>
      </c>
      <c r="AR99" s="46"/>
      <c r="AS99" s="83">
        <v>0</v>
      </c>
      <c r="AT99" s="84">
        <f t="shared" si="1"/>
        <v>23510.14</v>
      </c>
      <c r="AU99" s="85">
        <f>'07.3-4 110 - Rad 4 D 110'!P134</f>
        <v>3282.9471665999999</v>
      </c>
      <c r="AV99" s="84">
        <f>'07.3-4 110 - Rad 4 D 110'!J37</f>
        <v>0</v>
      </c>
      <c r="AW99" s="84">
        <f>'07.3-4 110 - Rad 4 D 110'!J38</f>
        <v>23510.14</v>
      </c>
      <c r="AX99" s="84">
        <f>'07.3-4 110 - Rad 4 D 110'!J39</f>
        <v>0</v>
      </c>
      <c r="AY99" s="84">
        <f>'07.3-4 110 - Rad 4 D 110'!J40</f>
        <v>0</v>
      </c>
      <c r="AZ99" s="84">
        <f>'07.3-4 110 - Rad 4 D 110'!F37</f>
        <v>0</v>
      </c>
      <c r="BA99" s="84">
        <f>'07.3-4 110 - Rad 4 D 110'!F38</f>
        <v>117550.72</v>
      </c>
      <c r="BB99" s="84">
        <f>'07.3-4 110 - Rad 4 D 110'!F39</f>
        <v>0</v>
      </c>
      <c r="BC99" s="84">
        <f>'07.3-4 110 - Rad 4 D 110'!F40</f>
        <v>0</v>
      </c>
      <c r="BD99" s="86">
        <f>'07.3-4 110 - Rad 4 D 110'!F41</f>
        <v>0</v>
      </c>
      <c r="BT99" s="20" t="s">
        <v>84</v>
      </c>
      <c r="BV99" s="20" t="s">
        <v>73</v>
      </c>
      <c r="BW99" s="20" t="s">
        <v>94</v>
      </c>
      <c r="BX99" s="20" t="s">
        <v>79</v>
      </c>
      <c r="CL99" s="20" t="s">
        <v>1</v>
      </c>
    </row>
    <row r="100" spans="1:90" s="3" customFormat="1" ht="23.25" customHeight="1">
      <c r="A100" s="81" t="s">
        <v>80</v>
      </c>
      <c r="B100" s="46"/>
      <c r="C100" s="9"/>
      <c r="D100" s="9"/>
      <c r="E100" s="188" t="s">
        <v>95</v>
      </c>
      <c r="F100" s="188"/>
      <c r="G100" s="188"/>
      <c r="H100" s="188"/>
      <c r="I100" s="188"/>
      <c r="J100" s="9"/>
      <c r="K100" s="188" t="s">
        <v>96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'07.3-4.1 110 - Rad 4-1 D 110'!J34</f>
        <v>49599.15</v>
      </c>
      <c r="AH100" s="187"/>
      <c r="AI100" s="187"/>
      <c r="AJ100" s="187"/>
      <c r="AK100" s="187"/>
      <c r="AL100" s="187"/>
      <c r="AM100" s="187"/>
      <c r="AN100" s="186">
        <f t="shared" si="0"/>
        <v>59518.98</v>
      </c>
      <c r="AO100" s="187"/>
      <c r="AP100" s="187"/>
      <c r="AQ100" s="82" t="s">
        <v>83</v>
      </c>
      <c r="AR100" s="46"/>
      <c r="AS100" s="87">
        <v>0</v>
      </c>
      <c r="AT100" s="88">
        <f t="shared" si="1"/>
        <v>9919.83</v>
      </c>
      <c r="AU100" s="89">
        <f>'07.3-4.1 110 - Rad 4-1 D 110'!P134</f>
        <v>1721.4437549200002</v>
      </c>
      <c r="AV100" s="88">
        <f>'07.3-4.1 110 - Rad 4-1 D 110'!J37</f>
        <v>0</v>
      </c>
      <c r="AW100" s="88">
        <f>'07.3-4.1 110 - Rad 4-1 D 110'!J38</f>
        <v>9919.83</v>
      </c>
      <c r="AX100" s="88">
        <f>'07.3-4.1 110 - Rad 4-1 D 110'!J39</f>
        <v>0</v>
      </c>
      <c r="AY100" s="88">
        <f>'07.3-4.1 110 - Rad 4-1 D 110'!J40</f>
        <v>0</v>
      </c>
      <c r="AZ100" s="88">
        <f>'07.3-4.1 110 - Rad 4-1 D 110'!F37</f>
        <v>0</v>
      </c>
      <c r="BA100" s="88">
        <f>'07.3-4.1 110 - Rad 4-1 D 110'!F38</f>
        <v>49599.15</v>
      </c>
      <c r="BB100" s="88">
        <f>'07.3-4.1 110 - Rad 4-1 D 110'!F39</f>
        <v>0</v>
      </c>
      <c r="BC100" s="88">
        <f>'07.3-4.1 110 - Rad 4-1 D 110'!F40</f>
        <v>0</v>
      </c>
      <c r="BD100" s="90">
        <f>'07.3-4.1 110 - Rad 4-1 D 110'!F41</f>
        <v>0</v>
      </c>
      <c r="BT100" s="20" t="s">
        <v>84</v>
      </c>
      <c r="BV100" s="20" t="s">
        <v>73</v>
      </c>
      <c r="BW100" s="20" t="s">
        <v>97</v>
      </c>
      <c r="BX100" s="20" t="s">
        <v>79</v>
      </c>
      <c r="CL100" s="20" t="s">
        <v>1</v>
      </c>
    </row>
    <row r="101" spans="1:90" ht="11.25">
      <c r="B101" s="16"/>
      <c r="AR101" s="16"/>
    </row>
    <row r="102" spans="1:90" s="1" customFormat="1" ht="30" customHeight="1">
      <c r="B102" s="27"/>
      <c r="C102" s="62" t="s">
        <v>98</v>
      </c>
      <c r="AG102" s="190">
        <v>0</v>
      </c>
      <c r="AH102" s="190"/>
      <c r="AI102" s="190"/>
      <c r="AJ102" s="190"/>
      <c r="AK102" s="190"/>
      <c r="AL102" s="190"/>
      <c r="AM102" s="190"/>
      <c r="AN102" s="190">
        <v>0</v>
      </c>
      <c r="AO102" s="190"/>
      <c r="AP102" s="190"/>
      <c r="AQ102" s="91"/>
      <c r="AR102" s="27"/>
      <c r="AS102" s="57" t="s">
        <v>99</v>
      </c>
      <c r="AT102" s="58" t="s">
        <v>100</v>
      </c>
      <c r="AU102" s="58" t="s">
        <v>35</v>
      </c>
      <c r="AV102" s="59" t="s">
        <v>58</v>
      </c>
    </row>
    <row r="103" spans="1:90" s="1" customFormat="1" ht="10.9" customHeight="1">
      <c r="B103" s="27"/>
      <c r="AR103" s="27"/>
    </row>
    <row r="104" spans="1:90" s="1" customFormat="1" ht="30" customHeight="1">
      <c r="B104" s="27"/>
      <c r="C104" s="92" t="s">
        <v>101</v>
      </c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191">
        <f>ROUND(AG94 + AG102, 2)</f>
        <v>366633.54</v>
      </c>
      <c r="AH104" s="191"/>
      <c r="AI104" s="191"/>
      <c r="AJ104" s="191"/>
      <c r="AK104" s="191"/>
      <c r="AL104" s="191"/>
      <c r="AM104" s="191"/>
      <c r="AN104" s="191">
        <f>ROUND(AN94 + AN102, 2)</f>
        <v>439960.25</v>
      </c>
      <c r="AO104" s="191"/>
      <c r="AP104" s="191"/>
      <c r="AQ104" s="93"/>
      <c r="AR104" s="27"/>
    </row>
    <row r="105" spans="1:90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27"/>
    </row>
  </sheetData>
  <mergeCells count="66"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  <mergeCell ref="AG102:AM102"/>
    <mergeCell ref="AN102:AP102"/>
    <mergeCell ref="AG104:AM104"/>
    <mergeCell ref="AN104:AP104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J85"/>
    <mergeCell ref="AM87:AN87"/>
    <mergeCell ref="AM89:AP89"/>
    <mergeCell ref="AS89:AT91"/>
    <mergeCell ref="AM90:AP90"/>
  </mergeCells>
  <hyperlinks>
    <hyperlink ref="A96" location="'07.3-3 110 - Rad 3 D 110'!C2" display="/" xr:uid="{00000000-0004-0000-0000-000000000000}"/>
    <hyperlink ref="A97" location="'07.3-3 90 - Rad 3 D 90'!C2" display="/" xr:uid="{00000000-0004-0000-0000-000001000000}"/>
    <hyperlink ref="A98" location="'07.3-3.1 90 - Rad 3-1 D 90'!C2" display="/" xr:uid="{00000000-0004-0000-0000-000002000000}"/>
    <hyperlink ref="A99" location="'07.3-4 110 - Rad 4 D 110'!C2" display="/" xr:uid="{00000000-0004-0000-0000-000003000000}"/>
    <hyperlink ref="A100" location="'07.3-4.1 110 - Rad 4-1 D 110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10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102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11" t="str">
        <f>'Rekapitulácia stavby'!K6</f>
        <v>Vodovod - Ďurďoš, Prosačov, Remeniny, Matiaška</v>
      </c>
      <c r="F7" s="212"/>
      <c r="G7" s="212"/>
      <c r="H7" s="212"/>
      <c r="L7" s="16"/>
    </row>
    <row r="8" spans="2:46" ht="12" customHeight="1">
      <c r="B8" s="16"/>
      <c r="D8" s="22" t="s">
        <v>103</v>
      </c>
      <c r="L8" s="16"/>
    </row>
    <row r="9" spans="2:46" s="1" customFormat="1" ht="16.5" customHeight="1">
      <c r="B9" s="27"/>
      <c r="E9" s="211" t="s">
        <v>104</v>
      </c>
      <c r="F9" s="213"/>
      <c r="G9" s="213"/>
      <c r="H9" s="213"/>
      <c r="L9" s="27"/>
    </row>
    <row r="10" spans="2:46" s="1" customFormat="1" ht="12" customHeight="1">
      <c r="B10" s="27"/>
      <c r="D10" s="22" t="s">
        <v>105</v>
      </c>
      <c r="L10" s="27"/>
    </row>
    <row r="11" spans="2:46" s="1" customFormat="1" ht="16.5" customHeight="1">
      <c r="B11" s="27"/>
      <c r="E11" s="168" t="s">
        <v>106</v>
      </c>
      <c r="F11" s="213"/>
      <c r="G11" s="213"/>
      <c r="H11" s="213"/>
      <c r="L11" s="27"/>
    </row>
    <row r="12" spans="2:46" s="1" customFormat="1" ht="11.25">
      <c r="B12" s="27"/>
      <c r="L12" s="27"/>
    </row>
    <row r="13" spans="2:46" s="1" customFormat="1" ht="12" customHeight="1">
      <c r="B13" s="27"/>
      <c r="D13" s="22" t="s">
        <v>13</v>
      </c>
      <c r="F13" s="20" t="s">
        <v>1</v>
      </c>
      <c r="I13" s="22" t="s">
        <v>14</v>
      </c>
      <c r="J13" s="20" t="s">
        <v>1</v>
      </c>
      <c r="L13" s="27"/>
    </row>
    <row r="14" spans="2:46" s="1" customFormat="1" ht="12" customHeight="1">
      <c r="B14" s="27"/>
      <c r="D14" s="22" t="s">
        <v>15</v>
      </c>
      <c r="F14" s="20" t="s">
        <v>16</v>
      </c>
      <c r="I14" s="22" t="s">
        <v>17</v>
      </c>
      <c r="J14" s="50" t="str">
        <f>'Rekapitulácia stavby'!AN8</f>
        <v>30. 7. 2023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19</v>
      </c>
      <c r="I16" s="22" t="s">
        <v>20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23</v>
      </c>
      <c r="I19" s="22" t="s">
        <v>20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2" t="str">
        <f>'Rekapitulácia stavby'!E14</f>
        <v xml:space="preserve"> </v>
      </c>
      <c r="F20" s="192"/>
      <c r="G20" s="192"/>
      <c r="H20" s="192"/>
      <c r="I20" s="22" t="s">
        <v>22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24</v>
      </c>
      <c r="I22" s="22" t="s">
        <v>20</v>
      </c>
      <c r="J22" s="20" t="s">
        <v>1</v>
      </c>
      <c r="L22" s="27"/>
    </row>
    <row r="23" spans="2:12" s="1" customFormat="1" ht="18" customHeight="1">
      <c r="B23" s="27"/>
      <c r="E23" s="20" t="s">
        <v>107</v>
      </c>
      <c r="I23" s="22" t="s">
        <v>22</v>
      </c>
      <c r="J23" s="20" t="s">
        <v>1</v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20</v>
      </c>
      <c r="J25" s="20" t="s">
        <v>1</v>
      </c>
      <c r="L25" s="27"/>
    </row>
    <row r="26" spans="2:12" s="1" customFormat="1" ht="18" customHeight="1">
      <c r="B26" s="27"/>
      <c r="E26" s="20" t="s">
        <v>107</v>
      </c>
      <c r="I26" s="22" t="s">
        <v>22</v>
      </c>
      <c r="J26" s="20" t="s">
        <v>1</v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5" t="s">
        <v>1</v>
      </c>
      <c r="F29" s="195"/>
      <c r="G29" s="195"/>
      <c r="H29" s="195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108</v>
      </c>
      <c r="J32" s="26">
        <f>J98</f>
        <v>151520.62400000001</v>
      </c>
      <c r="L32" s="27"/>
    </row>
    <row r="33" spans="2:12" s="1" customFormat="1" ht="14.45" customHeight="1">
      <c r="B33" s="27"/>
      <c r="D33" s="25" t="s">
        <v>109</v>
      </c>
      <c r="J33" s="26">
        <f>J111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151520.62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ROUND((SUM(BE111:BE112) + SUM(BE134:BE227)),  2)</f>
        <v>0</v>
      </c>
      <c r="G37" s="99"/>
      <c r="H37" s="99"/>
      <c r="I37" s="100">
        <v>0.2</v>
      </c>
      <c r="J37" s="98">
        <f>ROUND(((SUM(BE111:BE112) + SUM(BE134:BE227))*I37),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ROUND((SUM(BF111:BF112) + SUM(BF134:BF227)),  2)</f>
        <v>151520.62</v>
      </c>
      <c r="I38" s="101">
        <v>0.2</v>
      </c>
      <c r="J38" s="84">
        <f>ROUND(((SUM(BF111:BF112) + SUM(BF134:BF227))*I38),  2)</f>
        <v>30304.12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ROUND((SUM(BG111:BG112) + SUM(BG134:BG227)),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ROUND((SUM(BH111:BH112) + SUM(BH134:BH227)),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ROUND((SUM(BI111:BI112) + SUM(BI134:BI227)),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181824.74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110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12</v>
      </c>
      <c r="L84" s="27"/>
    </row>
    <row r="85" spans="2:12" s="1" customFormat="1" ht="16.5" customHeight="1">
      <c r="B85" s="27"/>
      <c r="E85" s="211" t="str">
        <f>E7</f>
        <v>Vodovod - Ďurďoš, Prosačov, Remeniny, Matiaška</v>
      </c>
      <c r="F85" s="212"/>
      <c r="G85" s="212"/>
      <c r="H85" s="212"/>
      <c r="L85" s="27"/>
    </row>
    <row r="86" spans="2:12" ht="12" customHeight="1">
      <c r="B86" s="16"/>
      <c r="C86" s="22" t="s">
        <v>103</v>
      </c>
      <c r="L86" s="16"/>
    </row>
    <row r="87" spans="2:12" s="1" customFormat="1" ht="16.5" customHeight="1">
      <c r="B87" s="27"/>
      <c r="E87" s="211" t="s">
        <v>104</v>
      </c>
      <c r="F87" s="213"/>
      <c r="G87" s="213"/>
      <c r="H87" s="213"/>
      <c r="L87" s="27"/>
    </row>
    <row r="88" spans="2:12" s="1" customFormat="1" ht="12" customHeight="1">
      <c r="B88" s="27"/>
      <c r="C88" s="22" t="s">
        <v>105</v>
      </c>
      <c r="L88" s="27"/>
    </row>
    <row r="89" spans="2:12" s="1" customFormat="1" ht="16.5" customHeight="1">
      <c r="B89" s="27"/>
      <c r="E89" s="168" t="str">
        <f>E11</f>
        <v>07.3-3 110 - Rad 3 D 110</v>
      </c>
      <c r="F89" s="213"/>
      <c r="G89" s="213"/>
      <c r="H89" s="213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15</v>
      </c>
      <c r="F91" s="20" t="str">
        <f>F14</f>
        <v>Prosačov</v>
      </c>
      <c r="I91" s="22" t="s">
        <v>17</v>
      </c>
      <c r="J91" s="50" t="str">
        <f>IF(J14="","",J14)</f>
        <v>30. 7. 2023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19</v>
      </c>
      <c r="F93" s="20" t="str">
        <f>E17</f>
        <v xml:space="preserve"> </v>
      </c>
      <c r="I93" s="22" t="s">
        <v>24</v>
      </c>
      <c r="J93" s="23" t="str">
        <f>E23</f>
        <v>Ing. Milan Uhorščák</v>
      </c>
      <c r="L93" s="27"/>
    </row>
    <row r="94" spans="2:12" s="1" customFormat="1" ht="15.2" customHeight="1">
      <c r="B94" s="27"/>
      <c r="C94" s="22" t="s">
        <v>23</v>
      </c>
      <c r="F94" s="20" t="str">
        <f>IF(E20="","",E20)</f>
        <v xml:space="preserve"> </v>
      </c>
      <c r="I94" s="22" t="s">
        <v>27</v>
      </c>
      <c r="J94" s="23" t="str">
        <f>E26</f>
        <v>Ing. Milan Uhorščák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111</v>
      </c>
      <c r="D96" s="93"/>
      <c r="E96" s="93"/>
      <c r="F96" s="93"/>
      <c r="G96" s="93"/>
      <c r="H96" s="93"/>
      <c r="I96" s="93"/>
      <c r="J96" s="110" t="s">
        <v>112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113</v>
      </c>
      <c r="J98" s="64">
        <f>J134</f>
        <v>151520.62400000001</v>
      </c>
      <c r="L98" s="27"/>
      <c r="AU98" s="13" t="s">
        <v>114</v>
      </c>
    </row>
    <row r="99" spans="2:47" s="8" customFormat="1" ht="24.95" customHeight="1">
      <c r="B99" s="112"/>
      <c r="D99" s="113" t="s">
        <v>115</v>
      </c>
      <c r="E99" s="114"/>
      <c r="F99" s="114"/>
      <c r="G99" s="114"/>
      <c r="H99" s="114"/>
      <c r="I99" s="114"/>
      <c r="J99" s="115">
        <f>J135</f>
        <v>149952.84700000001</v>
      </c>
      <c r="L99" s="112"/>
    </row>
    <row r="100" spans="2:47" s="9" customFormat="1" ht="19.899999999999999" customHeight="1">
      <c r="B100" s="116"/>
      <c r="D100" s="117" t="s">
        <v>116</v>
      </c>
      <c r="E100" s="118"/>
      <c r="F100" s="118"/>
      <c r="G100" s="118"/>
      <c r="H100" s="118"/>
      <c r="I100" s="118"/>
      <c r="J100" s="119">
        <f>J136</f>
        <v>72147.649000000005</v>
      </c>
      <c r="L100" s="116"/>
    </row>
    <row r="101" spans="2:47" s="9" customFormat="1" ht="19.899999999999999" customHeight="1">
      <c r="B101" s="116"/>
      <c r="D101" s="117" t="s">
        <v>117</v>
      </c>
      <c r="E101" s="118"/>
      <c r="F101" s="118"/>
      <c r="G101" s="118"/>
      <c r="H101" s="118"/>
      <c r="I101" s="118"/>
      <c r="J101" s="119">
        <f>J164</f>
        <v>5435.06</v>
      </c>
      <c r="L101" s="116"/>
    </row>
    <row r="102" spans="2:47" s="9" customFormat="1" ht="19.899999999999999" customHeight="1">
      <c r="B102" s="116"/>
      <c r="D102" s="117" t="s">
        <v>118</v>
      </c>
      <c r="E102" s="118"/>
      <c r="F102" s="118"/>
      <c r="G102" s="118"/>
      <c r="H102" s="118"/>
      <c r="I102" s="118"/>
      <c r="J102" s="119">
        <f>J168</f>
        <v>11973.688</v>
      </c>
      <c r="L102" s="116"/>
    </row>
    <row r="103" spans="2:47" s="9" customFormat="1" ht="19.899999999999999" customHeight="1">
      <c r="B103" s="116"/>
      <c r="D103" s="117" t="s">
        <v>119</v>
      </c>
      <c r="E103" s="118"/>
      <c r="F103" s="118"/>
      <c r="G103" s="118"/>
      <c r="H103" s="118"/>
      <c r="I103" s="118"/>
      <c r="J103" s="119">
        <f>J174</f>
        <v>31885.583000000002</v>
      </c>
      <c r="L103" s="116"/>
    </row>
    <row r="104" spans="2:47" s="9" customFormat="1" ht="19.899999999999999" customHeight="1">
      <c r="B104" s="116"/>
      <c r="D104" s="117" t="s">
        <v>120</v>
      </c>
      <c r="E104" s="118"/>
      <c r="F104" s="118"/>
      <c r="G104" s="118"/>
      <c r="H104" s="118"/>
      <c r="I104" s="118"/>
      <c r="J104" s="119">
        <f>J213</f>
        <v>4568.4470000000001</v>
      </c>
      <c r="L104" s="116"/>
    </row>
    <row r="105" spans="2:47" s="9" customFormat="1" ht="19.899999999999999" customHeight="1">
      <c r="B105" s="116"/>
      <c r="D105" s="117" t="s">
        <v>121</v>
      </c>
      <c r="E105" s="118"/>
      <c r="F105" s="118"/>
      <c r="G105" s="118"/>
      <c r="H105" s="118"/>
      <c r="I105" s="118"/>
      <c r="J105" s="119">
        <f>J218</f>
        <v>23942.42</v>
      </c>
      <c r="L105" s="116"/>
    </row>
    <row r="106" spans="2:47" s="8" customFormat="1" ht="24.95" customHeight="1">
      <c r="B106" s="112"/>
      <c r="D106" s="113" t="s">
        <v>122</v>
      </c>
      <c r="E106" s="114"/>
      <c r="F106" s="114"/>
      <c r="G106" s="114"/>
      <c r="H106" s="114"/>
      <c r="I106" s="114"/>
      <c r="J106" s="115">
        <f>J220</f>
        <v>428.84800000000007</v>
      </c>
      <c r="L106" s="112"/>
    </row>
    <row r="107" spans="2:47" s="8" customFormat="1" ht="24.95" customHeight="1">
      <c r="B107" s="112"/>
      <c r="D107" s="113" t="s">
        <v>123</v>
      </c>
      <c r="E107" s="114"/>
      <c r="F107" s="114"/>
      <c r="G107" s="114"/>
      <c r="H107" s="114"/>
      <c r="I107" s="114"/>
      <c r="J107" s="115">
        <f>J224</f>
        <v>1138.9290000000001</v>
      </c>
      <c r="L107" s="112"/>
    </row>
    <row r="108" spans="2:47" s="9" customFormat="1" ht="19.899999999999999" customHeight="1">
      <c r="B108" s="116"/>
      <c r="D108" s="117" t="s">
        <v>124</v>
      </c>
      <c r="E108" s="118"/>
      <c r="F108" s="118"/>
      <c r="G108" s="118"/>
      <c r="H108" s="118"/>
      <c r="I108" s="118"/>
      <c r="J108" s="119">
        <f>J225</f>
        <v>1138.9290000000001</v>
      </c>
      <c r="L108" s="116"/>
    </row>
    <row r="109" spans="2:47" s="1" customFormat="1" ht="21.75" customHeight="1">
      <c r="B109" s="27"/>
      <c r="L109" s="27"/>
    </row>
    <row r="110" spans="2:47" s="1" customFormat="1" ht="6.95" customHeight="1">
      <c r="B110" s="27"/>
      <c r="L110" s="27"/>
    </row>
    <row r="111" spans="2:47" s="1" customFormat="1" ht="29.25" customHeight="1">
      <c r="B111" s="27"/>
      <c r="C111" s="111" t="s">
        <v>125</v>
      </c>
      <c r="J111" s="120">
        <v>0</v>
      </c>
      <c r="L111" s="27"/>
      <c r="N111" s="121" t="s">
        <v>35</v>
      </c>
    </row>
    <row r="112" spans="2:47" s="1" customFormat="1" ht="18" customHeight="1">
      <c r="B112" s="27"/>
      <c r="L112" s="27"/>
    </row>
    <row r="113" spans="2:12" s="1" customFormat="1" ht="29.25" customHeight="1">
      <c r="B113" s="27"/>
      <c r="C113" s="92" t="s">
        <v>101</v>
      </c>
      <c r="D113" s="93"/>
      <c r="E113" s="93"/>
      <c r="F113" s="93"/>
      <c r="G113" s="93"/>
      <c r="H113" s="93"/>
      <c r="I113" s="93"/>
      <c r="J113" s="94">
        <f>ROUND(J98+J111,2)</f>
        <v>151520.62</v>
      </c>
      <c r="K113" s="93"/>
      <c r="L113" s="27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7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27"/>
    </row>
    <row r="119" spans="2:12" s="1" customFormat="1" ht="24.95" customHeight="1">
      <c r="B119" s="27"/>
      <c r="C119" s="17" t="s">
        <v>126</v>
      </c>
      <c r="L119" s="27"/>
    </row>
    <row r="120" spans="2:12" s="1" customFormat="1" ht="6.95" customHeight="1">
      <c r="B120" s="27"/>
      <c r="L120" s="27"/>
    </row>
    <row r="121" spans="2:12" s="1" customFormat="1" ht="12" customHeight="1">
      <c r="B121" s="27"/>
      <c r="C121" s="22" t="s">
        <v>12</v>
      </c>
      <c r="L121" s="27"/>
    </row>
    <row r="122" spans="2:12" s="1" customFormat="1" ht="16.5" customHeight="1">
      <c r="B122" s="27"/>
      <c r="E122" s="211" t="str">
        <f>E7</f>
        <v>Vodovod - Ďurďoš, Prosačov, Remeniny, Matiaška</v>
      </c>
      <c r="F122" s="212"/>
      <c r="G122" s="212"/>
      <c r="H122" s="212"/>
      <c r="L122" s="27"/>
    </row>
    <row r="123" spans="2:12" ht="12" customHeight="1">
      <c r="B123" s="16"/>
      <c r="C123" s="22" t="s">
        <v>103</v>
      </c>
      <c r="L123" s="16"/>
    </row>
    <row r="124" spans="2:12" s="1" customFormat="1" ht="16.5" customHeight="1">
      <c r="B124" s="27"/>
      <c r="E124" s="211" t="s">
        <v>104</v>
      </c>
      <c r="F124" s="213"/>
      <c r="G124" s="213"/>
      <c r="H124" s="213"/>
      <c r="L124" s="27"/>
    </row>
    <row r="125" spans="2:12" s="1" customFormat="1" ht="12" customHeight="1">
      <c r="B125" s="27"/>
      <c r="C125" s="22" t="s">
        <v>105</v>
      </c>
      <c r="L125" s="27"/>
    </row>
    <row r="126" spans="2:12" s="1" customFormat="1" ht="16.5" customHeight="1">
      <c r="B126" s="27"/>
      <c r="E126" s="168" t="str">
        <f>E11</f>
        <v>07.3-3 110 - Rad 3 D 110</v>
      </c>
      <c r="F126" s="213"/>
      <c r="G126" s="213"/>
      <c r="H126" s="213"/>
      <c r="L126" s="27"/>
    </row>
    <row r="127" spans="2:12" s="1" customFormat="1" ht="6.95" customHeight="1">
      <c r="B127" s="27"/>
      <c r="L127" s="27"/>
    </row>
    <row r="128" spans="2:12" s="1" customFormat="1" ht="12" customHeight="1">
      <c r="B128" s="27"/>
      <c r="C128" s="22" t="s">
        <v>15</v>
      </c>
      <c r="F128" s="20" t="str">
        <f>F14</f>
        <v>Prosačov</v>
      </c>
      <c r="I128" s="22" t="s">
        <v>17</v>
      </c>
      <c r="J128" s="50" t="str">
        <f>IF(J14="","",J14)</f>
        <v>30. 7. 2023</v>
      </c>
      <c r="L128" s="27"/>
    </row>
    <row r="129" spans="2:65" s="1" customFormat="1" ht="6.95" customHeight="1">
      <c r="B129" s="27"/>
      <c r="L129" s="27"/>
    </row>
    <row r="130" spans="2:65" s="1" customFormat="1" ht="15.2" customHeight="1">
      <c r="B130" s="27"/>
      <c r="C130" s="22" t="s">
        <v>19</v>
      </c>
      <c r="F130" s="20" t="str">
        <f>E17</f>
        <v xml:space="preserve"> </v>
      </c>
      <c r="I130" s="22" t="s">
        <v>24</v>
      </c>
      <c r="J130" s="23" t="str">
        <f>E23</f>
        <v>Ing. Milan Uhorščák</v>
      </c>
      <c r="L130" s="27"/>
    </row>
    <row r="131" spans="2:65" s="1" customFormat="1" ht="15.2" customHeight="1">
      <c r="B131" s="27"/>
      <c r="C131" s="22" t="s">
        <v>23</v>
      </c>
      <c r="F131" s="20" t="str">
        <f>IF(E20="","",E20)</f>
        <v xml:space="preserve"> </v>
      </c>
      <c r="I131" s="22" t="s">
        <v>27</v>
      </c>
      <c r="J131" s="23" t="str">
        <f>E26</f>
        <v>Ing. Milan Uhorščák</v>
      </c>
      <c r="L131" s="27"/>
    </row>
    <row r="132" spans="2:65" s="1" customFormat="1" ht="10.35" customHeight="1">
      <c r="B132" s="27"/>
      <c r="L132" s="27"/>
    </row>
    <row r="133" spans="2:65" s="10" customFormat="1" ht="29.25" customHeight="1">
      <c r="B133" s="122"/>
      <c r="C133" s="123" t="s">
        <v>127</v>
      </c>
      <c r="D133" s="124" t="s">
        <v>56</v>
      </c>
      <c r="E133" s="124" t="s">
        <v>52</v>
      </c>
      <c r="F133" s="124" t="s">
        <v>53</v>
      </c>
      <c r="G133" s="124" t="s">
        <v>128</v>
      </c>
      <c r="H133" s="124" t="s">
        <v>129</v>
      </c>
      <c r="I133" s="124" t="s">
        <v>130</v>
      </c>
      <c r="J133" s="125" t="s">
        <v>112</v>
      </c>
      <c r="K133" s="126" t="s">
        <v>131</v>
      </c>
      <c r="L133" s="122"/>
      <c r="M133" s="57" t="s">
        <v>1</v>
      </c>
      <c r="N133" s="58" t="s">
        <v>35</v>
      </c>
      <c r="O133" s="58" t="s">
        <v>132</v>
      </c>
      <c r="P133" s="58" t="s">
        <v>133</v>
      </c>
      <c r="Q133" s="58" t="s">
        <v>134</v>
      </c>
      <c r="R133" s="58" t="s">
        <v>135</v>
      </c>
      <c r="S133" s="58" t="s">
        <v>136</v>
      </c>
      <c r="T133" s="59" t="s">
        <v>137</v>
      </c>
    </row>
    <row r="134" spans="2:65" s="1" customFormat="1" ht="22.9" customHeight="1">
      <c r="B134" s="27"/>
      <c r="C134" s="62" t="s">
        <v>108</v>
      </c>
      <c r="J134" s="127">
        <f>BK134</f>
        <v>151520.62400000001</v>
      </c>
      <c r="L134" s="27"/>
      <c r="M134" s="60"/>
      <c r="N134" s="51"/>
      <c r="O134" s="51"/>
      <c r="P134" s="128">
        <f>P135+P220+P224</f>
        <v>5490.7435926999997</v>
      </c>
      <c r="Q134" s="51"/>
      <c r="R134" s="128">
        <f>R135+R220+R224</f>
        <v>867.05159886500007</v>
      </c>
      <c r="S134" s="51"/>
      <c r="T134" s="129">
        <f>T135+T220+T224</f>
        <v>258.82500000000005</v>
      </c>
      <c r="AT134" s="13" t="s">
        <v>70</v>
      </c>
      <c r="AU134" s="13" t="s">
        <v>114</v>
      </c>
      <c r="BK134" s="130">
        <f>BK135+BK220+BK224</f>
        <v>151520.62400000001</v>
      </c>
    </row>
    <row r="135" spans="2:65" s="11" customFormat="1" ht="25.9" customHeight="1">
      <c r="B135" s="131"/>
      <c r="D135" s="132" t="s">
        <v>70</v>
      </c>
      <c r="E135" s="133" t="s">
        <v>138</v>
      </c>
      <c r="F135" s="133" t="s">
        <v>139</v>
      </c>
      <c r="J135" s="134">
        <f>BK135</f>
        <v>149952.84700000001</v>
      </c>
      <c r="L135" s="131"/>
      <c r="M135" s="135"/>
      <c r="P135" s="136">
        <f>P136+P164+P168+P174+P213+P218</f>
        <v>5487.1515927</v>
      </c>
      <c r="R135" s="136">
        <f>R136+R164+R168+R174+R213+R218</f>
        <v>866.94519886500007</v>
      </c>
      <c r="T135" s="137">
        <f>T136+T164+T168+T174+T213+T218</f>
        <v>258.82500000000005</v>
      </c>
      <c r="AR135" s="132" t="s">
        <v>78</v>
      </c>
      <c r="AT135" s="138" t="s">
        <v>70</v>
      </c>
      <c r="AU135" s="138" t="s">
        <v>71</v>
      </c>
      <c r="AY135" s="132" t="s">
        <v>140</v>
      </c>
      <c r="BK135" s="139">
        <f>BK136+BK164+BK168+BK174+BK213+BK218</f>
        <v>149952.84700000001</v>
      </c>
    </row>
    <row r="136" spans="2:65" s="11" customFormat="1" ht="22.9" customHeight="1">
      <c r="B136" s="131"/>
      <c r="D136" s="132" t="s">
        <v>70</v>
      </c>
      <c r="E136" s="140" t="s">
        <v>78</v>
      </c>
      <c r="F136" s="140" t="s">
        <v>141</v>
      </c>
      <c r="J136" s="141">
        <f>BK136</f>
        <v>72147.649000000005</v>
      </c>
      <c r="L136" s="131"/>
      <c r="M136" s="135"/>
      <c r="P136" s="136">
        <f>SUM(P137:P163)</f>
        <v>3458.5025037</v>
      </c>
      <c r="R136" s="136">
        <f>SUM(R137:R163)</f>
        <v>310.51506760900003</v>
      </c>
      <c r="T136" s="137">
        <f>SUM(T137:T163)</f>
        <v>258.82500000000005</v>
      </c>
      <c r="AR136" s="132" t="s">
        <v>78</v>
      </c>
      <c r="AT136" s="138" t="s">
        <v>70</v>
      </c>
      <c r="AU136" s="138" t="s">
        <v>78</v>
      </c>
      <c r="AY136" s="132" t="s">
        <v>140</v>
      </c>
      <c r="BK136" s="139">
        <f>SUM(BK137:BK163)</f>
        <v>72147.649000000005</v>
      </c>
    </row>
    <row r="137" spans="2:65" s="1" customFormat="1" ht="24.2" customHeight="1">
      <c r="B137" s="142"/>
      <c r="C137" s="143" t="s">
        <v>78</v>
      </c>
      <c r="D137" s="143" t="s">
        <v>142</v>
      </c>
      <c r="E137" s="144" t="s">
        <v>143</v>
      </c>
      <c r="F137" s="145" t="s">
        <v>144</v>
      </c>
      <c r="G137" s="146" t="s">
        <v>145</v>
      </c>
      <c r="H137" s="147">
        <v>295.8</v>
      </c>
      <c r="I137" s="147">
        <v>1.899</v>
      </c>
      <c r="J137" s="147">
        <f t="shared" ref="J137:J163" si="0">ROUND(I137*H137,3)</f>
        <v>561.72400000000005</v>
      </c>
      <c r="K137" s="148"/>
      <c r="L137" s="27"/>
      <c r="M137" s="149" t="s">
        <v>1</v>
      </c>
      <c r="N137" s="121" t="s">
        <v>37</v>
      </c>
      <c r="O137" s="150">
        <v>0.125</v>
      </c>
      <c r="P137" s="150">
        <f t="shared" ref="P137:P163" si="1">O137*H137</f>
        <v>36.975000000000001</v>
      </c>
      <c r="Q137" s="150">
        <v>0</v>
      </c>
      <c r="R137" s="150">
        <f t="shared" ref="R137:R163" si="2">Q137*H137</f>
        <v>0</v>
      </c>
      <c r="S137" s="150">
        <v>0.375</v>
      </c>
      <c r="T137" s="151">
        <f t="shared" ref="T137:T163" si="3">S137*H137</f>
        <v>110.92500000000001</v>
      </c>
      <c r="AR137" s="152" t="s">
        <v>146</v>
      </c>
      <c r="AT137" s="152" t="s">
        <v>142</v>
      </c>
      <c r="AU137" s="152" t="s">
        <v>84</v>
      </c>
      <c r="AY137" s="13" t="s">
        <v>140</v>
      </c>
      <c r="BE137" s="153">
        <f t="shared" ref="BE137:BE163" si="4">IF(N137="základná",J137,0)</f>
        <v>0</v>
      </c>
      <c r="BF137" s="153">
        <f t="shared" ref="BF137:BF163" si="5">IF(N137="znížená",J137,0)</f>
        <v>561.72400000000005</v>
      </c>
      <c r="BG137" s="153">
        <f t="shared" ref="BG137:BG163" si="6">IF(N137="zákl. prenesená",J137,0)</f>
        <v>0</v>
      </c>
      <c r="BH137" s="153">
        <f t="shared" ref="BH137:BH163" si="7">IF(N137="zníž. prenesená",J137,0)</f>
        <v>0</v>
      </c>
      <c r="BI137" s="153">
        <f t="shared" ref="BI137:BI163" si="8">IF(N137="nulová",J137,0)</f>
        <v>0</v>
      </c>
      <c r="BJ137" s="13" t="s">
        <v>84</v>
      </c>
      <c r="BK137" s="154">
        <f t="shared" ref="BK137:BK163" si="9">ROUND(I137*H137,3)</f>
        <v>561.72400000000005</v>
      </c>
      <c r="BL137" s="13" t="s">
        <v>146</v>
      </c>
      <c r="BM137" s="152" t="s">
        <v>147</v>
      </c>
    </row>
    <row r="138" spans="2:65" s="1" customFormat="1" ht="37.9" customHeight="1">
      <c r="B138" s="142"/>
      <c r="C138" s="143" t="s">
        <v>84</v>
      </c>
      <c r="D138" s="143" t="s">
        <v>142</v>
      </c>
      <c r="E138" s="144" t="s">
        <v>148</v>
      </c>
      <c r="F138" s="145" t="s">
        <v>149</v>
      </c>
      <c r="G138" s="146" t="s">
        <v>145</v>
      </c>
      <c r="H138" s="147">
        <v>295.8</v>
      </c>
      <c r="I138" s="147">
        <v>1.1970000000000001</v>
      </c>
      <c r="J138" s="147">
        <f t="shared" si="0"/>
        <v>354.07299999999998</v>
      </c>
      <c r="K138" s="148"/>
      <c r="L138" s="27"/>
      <c r="M138" s="149" t="s">
        <v>1</v>
      </c>
      <c r="N138" s="121" t="s">
        <v>37</v>
      </c>
      <c r="O138" s="150">
        <v>7.4999999999999997E-2</v>
      </c>
      <c r="P138" s="150">
        <f t="shared" si="1"/>
        <v>22.184999999999999</v>
      </c>
      <c r="Q138" s="150">
        <v>0</v>
      </c>
      <c r="R138" s="150">
        <f t="shared" si="2"/>
        <v>0</v>
      </c>
      <c r="S138" s="150">
        <v>0.5</v>
      </c>
      <c r="T138" s="151">
        <f t="shared" si="3"/>
        <v>147.9</v>
      </c>
      <c r="AR138" s="152" t="s">
        <v>146</v>
      </c>
      <c r="AT138" s="152" t="s">
        <v>142</v>
      </c>
      <c r="AU138" s="152" t="s">
        <v>84</v>
      </c>
      <c r="AY138" s="13" t="s">
        <v>140</v>
      </c>
      <c r="BE138" s="153">
        <f t="shared" si="4"/>
        <v>0</v>
      </c>
      <c r="BF138" s="153">
        <f t="shared" si="5"/>
        <v>354.07299999999998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84</v>
      </c>
      <c r="BK138" s="154">
        <f t="shared" si="9"/>
        <v>354.07299999999998</v>
      </c>
      <c r="BL138" s="13" t="s">
        <v>146</v>
      </c>
      <c r="BM138" s="152" t="s">
        <v>150</v>
      </c>
    </row>
    <row r="139" spans="2:65" s="1" customFormat="1" ht="24.2" customHeight="1">
      <c r="B139" s="142"/>
      <c r="C139" s="143" t="s">
        <v>151</v>
      </c>
      <c r="D139" s="143" t="s">
        <v>142</v>
      </c>
      <c r="E139" s="144" t="s">
        <v>152</v>
      </c>
      <c r="F139" s="145" t="s">
        <v>153</v>
      </c>
      <c r="G139" s="146" t="s">
        <v>154</v>
      </c>
      <c r="H139" s="147">
        <v>80</v>
      </c>
      <c r="I139" s="147">
        <v>3.9830000000000001</v>
      </c>
      <c r="J139" s="147">
        <f t="shared" si="0"/>
        <v>318.64</v>
      </c>
      <c r="K139" s="148"/>
      <c r="L139" s="27"/>
      <c r="M139" s="149" t="s">
        <v>1</v>
      </c>
      <c r="N139" s="121" t="s">
        <v>37</v>
      </c>
      <c r="O139" s="150">
        <v>0.22336</v>
      </c>
      <c r="P139" s="150">
        <f t="shared" si="1"/>
        <v>17.8688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146</v>
      </c>
      <c r="AT139" s="152" t="s">
        <v>142</v>
      </c>
      <c r="AU139" s="152" t="s">
        <v>84</v>
      </c>
      <c r="AY139" s="13" t="s">
        <v>140</v>
      </c>
      <c r="BE139" s="153">
        <f t="shared" si="4"/>
        <v>0</v>
      </c>
      <c r="BF139" s="153">
        <f t="shared" si="5"/>
        <v>318.64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84</v>
      </c>
      <c r="BK139" s="154">
        <f t="shared" si="9"/>
        <v>318.64</v>
      </c>
      <c r="BL139" s="13" t="s">
        <v>146</v>
      </c>
      <c r="BM139" s="152" t="s">
        <v>155</v>
      </c>
    </row>
    <row r="140" spans="2:65" s="1" customFormat="1" ht="21.75" customHeight="1">
      <c r="B140" s="142"/>
      <c r="C140" s="143" t="s">
        <v>146</v>
      </c>
      <c r="D140" s="143" t="s">
        <v>142</v>
      </c>
      <c r="E140" s="144" t="s">
        <v>156</v>
      </c>
      <c r="F140" s="145" t="s">
        <v>157</v>
      </c>
      <c r="G140" s="146" t="s">
        <v>158</v>
      </c>
      <c r="H140" s="147">
        <v>6</v>
      </c>
      <c r="I140" s="147">
        <v>14.59</v>
      </c>
      <c r="J140" s="147">
        <f t="shared" si="0"/>
        <v>87.54</v>
      </c>
      <c r="K140" s="148"/>
      <c r="L140" s="27"/>
      <c r="M140" s="149" t="s">
        <v>1</v>
      </c>
      <c r="N140" s="121" t="s">
        <v>37</v>
      </c>
      <c r="O140" s="150">
        <v>0.85799999999999998</v>
      </c>
      <c r="P140" s="150">
        <f t="shared" si="1"/>
        <v>5.1479999999999997</v>
      </c>
      <c r="Q140" s="150">
        <v>1.0121E-2</v>
      </c>
      <c r="R140" s="150">
        <f t="shared" si="2"/>
        <v>6.0726000000000002E-2</v>
      </c>
      <c r="S140" s="150">
        <v>0</v>
      </c>
      <c r="T140" s="151">
        <f t="shared" si="3"/>
        <v>0</v>
      </c>
      <c r="AR140" s="152" t="s">
        <v>146</v>
      </c>
      <c r="AT140" s="152" t="s">
        <v>142</v>
      </c>
      <c r="AU140" s="152" t="s">
        <v>84</v>
      </c>
      <c r="AY140" s="13" t="s">
        <v>140</v>
      </c>
      <c r="BE140" s="153">
        <f t="shared" si="4"/>
        <v>0</v>
      </c>
      <c r="BF140" s="153">
        <f t="shared" si="5"/>
        <v>87.54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84</v>
      </c>
      <c r="BK140" s="154">
        <f t="shared" si="9"/>
        <v>87.54</v>
      </c>
      <c r="BL140" s="13" t="s">
        <v>146</v>
      </c>
      <c r="BM140" s="152" t="s">
        <v>159</v>
      </c>
    </row>
    <row r="141" spans="2:65" s="1" customFormat="1" ht="24.2" customHeight="1">
      <c r="B141" s="142"/>
      <c r="C141" s="143" t="s">
        <v>160</v>
      </c>
      <c r="D141" s="143" t="s">
        <v>142</v>
      </c>
      <c r="E141" s="144" t="s">
        <v>161</v>
      </c>
      <c r="F141" s="145" t="s">
        <v>162</v>
      </c>
      <c r="G141" s="146" t="s">
        <v>158</v>
      </c>
      <c r="H141" s="147">
        <v>80</v>
      </c>
      <c r="I141" s="147">
        <v>5.5659999999999998</v>
      </c>
      <c r="J141" s="147">
        <f t="shared" si="0"/>
        <v>445.28</v>
      </c>
      <c r="K141" s="148"/>
      <c r="L141" s="27"/>
      <c r="M141" s="149" t="s">
        <v>1</v>
      </c>
      <c r="N141" s="121" t="s">
        <v>37</v>
      </c>
      <c r="O141" s="150">
        <v>0.27</v>
      </c>
      <c r="P141" s="150">
        <f t="shared" si="1"/>
        <v>21.6</v>
      </c>
      <c r="Q141" s="150">
        <v>3.5950000000000001E-3</v>
      </c>
      <c r="R141" s="150">
        <f t="shared" si="2"/>
        <v>0.28760000000000002</v>
      </c>
      <c r="S141" s="150">
        <v>0</v>
      </c>
      <c r="T141" s="151">
        <f t="shared" si="3"/>
        <v>0</v>
      </c>
      <c r="AR141" s="152" t="s">
        <v>146</v>
      </c>
      <c r="AT141" s="152" t="s">
        <v>142</v>
      </c>
      <c r="AU141" s="152" t="s">
        <v>84</v>
      </c>
      <c r="AY141" s="13" t="s">
        <v>140</v>
      </c>
      <c r="BE141" s="153">
        <f t="shared" si="4"/>
        <v>0</v>
      </c>
      <c r="BF141" s="153">
        <f t="shared" si="5"/>
        <v>445.28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84</v>
      </c>
      <c r="BK141" s="154">
        <f t="shared" si="9"/>
        <v>445.28</v>
      </c>
      <c r="BL141" s="13" t="s">
        <v>146</v>
      </c>
      <c r="BM141" s="152" t="s">
        <v>163</v>
      </c>
    </row>
    <row r="142" spans="2:65" s="1" customFormat="1" ht="24.2" customHeight="1">
      <c r="B142" s="142"/>
      <c r="C142" s="143" t="s">
        <v>164</v>
      </c>
      <c r="D142" s="143" t="s">
        <v>142</v>
      </c>
      <c r="E142" s="144" t="s">
        <v>165</v>
      </c>
      <c r="F142" s="145" t="s">
        <v>166</v>
      </c>
      <c r="G142" s="146" t="s">
        <v>167</v>
      </c>
      <c r="H142" s="147">
        <v>1.2</v>
      </c>
      <c r="I142" s="147">
        <v>16.920000000000002</v>
      </c>
      <c r="J142" s="147">
        <f t="shared" si="0"/>
        <v>20.303999999999998</v>
      </c>
      <c r="K142" s="148"/>
      <c r="L142" s="27"/>
      <c r="M142" s="149" t="s">
        <v>1</v>
      </c>
      <c r="N142" s="121" t="s">
        <v>37</v>
      </c>
      <c r="O142" s="150">
        <v>1.464</v>
      </c>
      <c r="P142" s="150">
        <f t="shared" si="1"/>
        <v>1.7567999999999999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146</v>
      </c>
      <c r="AT142" s="152" t="s">
        <v>142</v>
      </c>
      <c r="AU142" s="152" t="s">
        <v>84</v>
      </c>
      <c r="AY142" s="13" t="s">
        <v>140</v>
      </c>
      <c r="BE142" s="153">
        <f t="shared" si="4"/>
        <v>0</v>
      </c>
      <c r="BF142" s="153">
        <f t="shared" si="5"/>
        <v>20.303999999999998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84</v>
      </c>
      <c r="BK142" s="154">
        <f t="shared" si="9"/>
        <v>20.303999999999998</v>
      </c>
      <c r="BL142" s="13" t="s">
        <v>146</v>
      </c>
      <c r="BM142" s="152" t="s">
        <v>168</v>
      </c>
    </row>
    <row r="143" spans="2:65" s="1" customFormat="1" ht="33" customHeight="1">
      <c r="B143" s="142"/>
      <c r="C143" s="143" t="s">
        <v>169</v>
      </c>
      <c r="D143" s="143" t="s">
        <v>142</v>
      </c>
      <c r="E143" s="144" t="s">
        <v>170</v>
      </c>
      <c r="F143" s="145" t="s">
        <v>171</v>
      </c>
      <c r="G143" s="146" t="s">
        <v>167</v>
      </c>
      <c r="H143" s="147">
        <v>340.8</v>
      </c>
      <c r="I143" s="147">
        <v>0.76600000000000001</v>
      </c>
      <c r="J143" s="147">
        <f t="shared" si="0"/>
        <v>261.053</v>
      </c>
      <c r="K143" s="148"/>
      <c r="L143" s="27"/>
      <c r="M143" s="149" t="s">
        <v>1</v>
      </c>
      <c r="N143" s="121" t="s">
        <v>37</v>
      </c>
      <c r="O143" s="150">
        <v>1.2E-2</v>
      </c>
      <c r="P143" s="150">
        <f t="shared" si="1"/>
        <v>4.0895999999999999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146</v>
      </c>
      <c r="AT143" s="152" t="s">
        <v>142</v>
      </c>
      <c r="AU143" s="152" t="s">
        <v>84</v>
      </c>
      <c r="AY143" s="13" t="s">
        <v>140</v>
      </c>
      <c r="BE143" s="153">
        <f t="shared" si="4"/>
        <v>0</v>
      </c>
      <c r="BF143" s="153">
        <f t="shared" si="5"/>
        <v>261.053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84</v>
      </c>
      <c r="BK143" s="154">
        <f t="shared" si="9"/>
        <v>261.053</v>
      </c>
      <c r="BL143" s="13" t="s">
        <v>146</v>
      </c>
      <c r="BM143" s="152" t="s">
        <v>172</v>
      </c>
    </row>
    <row r="144" spans="2:65" s="1" customFormat="1" ht="21.75" customHeight="1">
      <c r="B144" s="142"/>
      <c r="C144" s="143" t="s">
        <v>173</v>
      </c>
      <c r="D144" s="143" t="s">
        <v>142</v>
      </c>
      <c r="E144" s="144" t="s">
        <v>174</v>
      </c>
      <c r="F144" s="145" t="s">
        <v>175</v>
      </c>
      <c r="G144" s="146" t="s">
        <v>167</v>
      </c>
      <c r="H144" s="147">
        <v>306.036</v>
      </c>
      <c r="I144" s="147">
        <v>16.314</v>
      </c>
      <c r="J144" s="147">
        <f t="shared" si="0"/>
        <v>4992.6710000000003</v>
      </c>
      <c r="K144" s="148"/>
      <c r="L144" s="27"/>
      <c r="M144" s="149" t="s">
        <v>1</v>
      </c>
      <c r="N144" s="121" t="s">
        <v>37</v>
      </c>
      <c r="O144" s="150">
        <v>1.3009999999999999</v>
      </c>
      <c r="P144" s="150">
        <f t="shared" si="1"/>
        <v>398.15283599999998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146</v>
      </c>
      <c r="AT144" s="152" t="s">
        <v>142</v>
      </c>
      <c r="AU144" s="152" t="s">
        <v>84</v>
      </c>
      <c r="AY144" s="13" t="s">
        <v>140</v>
      </c>
      <c r="BE144" s="153">
        <f t="shared" si="4"/>
        <v>0</v>
      </c>
      <c r="BF144" s="153">
        <f t="shared" si="5"/>
        <v>4992.6710000000003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84</v>
      </c>
      <c r="BK144" s="154">
        <f t="shared" si="9"/>
        <v>4992.6710000000003</v>
      </c>
      <c r="BL144" s="13" t="s">
        <v>146</v>
      </c>
      <c r="BM144" s="152" t="s">
        <v>176</v>
      </c>
    </row>
    <row r="145" spans="2:65" s="1" customFormat="1" ht="37.9" customHeight="1">
      <c r="B145" s="142"/>
      <c r="C145" s="143" t="s">
        <v>177</v>
      </c>
      <c r="D145" s="143" t="s">
        <v>142</v>
      </c>
      <c r="E145" s="144" t="s">
        <v>178</v>
      </c>
      <c r="F145" s="145" t="s">
        <v>179</v>
      </c>
      <c r="G145" s="146" t="s">
        <v>167</v>
      </c>
      <c r="H145" s="147">
        <v>306.036</v>
      </c>
      <c r="I145" s="147">
        <v>8.2260000000000009</v>
      </c>
      <c r="J145" s="147">
        <f t="shared" si="0"/>
        <v>2517.4520000000002</v>
      </c>
      <c r="K145" s="148"/>
      <c r="L145" s="27"/>
      <c r="M145" s="149" t="s">
        <v>1</v>
      </c>
      <c r="N145" s="121" t="s">
        <v>37</v>
      </c>
      <c r="O145" s="150">
        <v>0.61299999999999999</v>
      </c>
      <c r="P145" s="150">
        <f t="shared" si="1"/>
        <v>187.60006799999999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146</v>
      </c>
      <c r="AT145" s="152" t="s">
        <v>142</v>
      </c>
      <c r="AU145" s="152" t="s">
        <v>84</v>
      </c>
      <c r="AY145" s="13" t="s">
        <v>140</v>
      </c>
      <c r="BE145" s="153">
        <f t="shared" si="4"/>
        <v>0</v>
      </c>
      <c r="BF145" s="153">
        <f t="shared" si="5"/>
        <v>2517.4520000000002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84</v>
      </c>
      <c r="BK145" s="154">
        <f t="shared" si="9"/>
        <v>2517.4520000000002</v>
      </c>
      <c r="BL145" s="13" t="s">
        <v>146</v>
      </c>
      <c r="BM145" s="152" t="s">
        <v>180</v>
      </c>
    </row>
    <row r="146" spans="2:65" s="1" customFormat="1" ht="21.75" customHeight="1">
      <c r="B146" s="142"/>
      <c r="C146" s="143" t="s">
        <v>181</v>
      </c>
      <c r="D146" s="143" t="s">
        <v>142</v>
      </c>
      <c r="E146" s="144" t="s">
        <v>182</v>
      </c>
      <c r="F146" s="145" t="s">
        <v>183</v>
      </c>
      <c r="G146" s="146" t="s">
        <v>167</v>
      </c>
      <c r="H146" s="147">
        <v>306.036</v>
      </c>
      <c r="I146" s="147">
        <v>28.937999999999999</v>
      </c>
      <c r="J146" s="147">
        <f t="shared" si="0"/>
        <v>8856.07</v>
      </c>
      <c r="K146" s="148"/>
      <c r="L146" s="27"/>
      <c r="M146" s="149" t="s">
        <v>1</v>
      </c>
      <c r="N146" s="121" t="s">
        <v>37</v>
      </c>
      <c r="O146" s="150">
        <v>2.09</v>
      </c>
      <c r="P146" s="150">
        <f t="shared" si="1"/>
        <v>639.61523999999997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146</v>
      </c>
      <c r="AT146" s="152" t="s">
        <v>142</v>
      </c>
      <c r="AU146" s="152" t="s">
        <v>84</v>
      </c>
      <c r="AY146" s="13" t="s">
        <v>140</v>
      </c>
      <c r="BE146" s="153">
        <f t="shared" si="4"/>
        <v>0</v>
      </c>
      <c r="BF146" s="153">
        <f t="shared" si="5"/>
        <v>8856.07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84</v>
      </c>
      <c r="BK146" s="154">
        <f t="shared" si="9"/>
        <v>8856.07</v>
      </c>
      <c r="BL146" s="13" t="s">
        <v>146</v>
      </c>
      <c r="BM146" s="152" t="s">
        <v>184</v>
      </c>
    </row>
    <row r="147" spans="2:65" s="1" customFormat="1" ht="37.9" customHeight="1">
      <c r="B147" s="142"/>
      <c r="C147" s="143" t="s">
        <v>185</v>
      </c>
      <c r="D147" s="143" t="s">
        <v>142</v>
      </c>
      <c r="E147" s="144" t="s">
        <v>186</v>
      </c>
      <c r="F147" s="145" t="s">
        <v>187</v>
      </c>
      <c r="G147" s="146" t="s">
        <v>167</v>
      </c>
      <c r="H147" s="147">
        <v>306.036</v>
      </c>
      <c r="I147" s="147">
        <v>13.141999999999999</v>
      </c>
      <c r="J147" s="147">
        <f t="shared" si="0"/>
        <v>4021.9250000000002</v>
      </c>
      <c r="K147" s="148"/>
      <c r="L147" s="27"/>
      <c r="M147" s="149" t="s">
        <v>1</v>
      </c>
      <c r="N147" s="121" t="s">
        <v>37</v>
      </c>
      <c r="O147" s="150">
        <v>0.95</v>
      </c>
      <c r="P147" s="150">
        <f t="shared" si="1"/>
        <v>290.73419999999999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146</v>
      </c>
      <c r="AT147" s="152" t="s">
        <v>142</v>
      </c>
      <c r="AU147" s="152" t="s">
        <v>84</v>
      </c>
      <c r="AY147" s="13" t="s">
        <v>140</v>
      </c>
      <c r="BE147" s="153">
        <f t="shared" si="4"/>
        <v>0</v>
      </c>
      <c r="BF147" s="153">
        <f t="shared" si="5"/>
        <v>4021.9250000000002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84</v>
      </c>
      <c r="BK147" s="154">
        <f t="shared" si="9"/>
        <v>4021.9250000000002</v>
      </c>
      <c r="BL147" s="13" t="s">
        <v>146</v>
      </c>
      <c r="BM147" s="152" t="s">
        <v>188</v>
      </c>
    </row>
    <row r="148" spans="2:65" s="1" customFormat="1" ht="33" customHeight="1">
      <c r="B148" s="142"/>
      <c r="C148" s="143" t="s">
        <v>189</v>
      </c>
      <c r="D148" s="143" t="s">
        <v>142</v>
      </c>
      <c r="E148" s="144" t="s">
        <v>190</v>
      </c>
      <c r="F148" s="145" t="s">
        <v>191</v>
      </c>
      <c r="G148" s="146" t="s">
        <v>158</v>
      </c>
      <c r="H148" s="147">
        <v>16</v>
      </c>
      <c r="I148" s="147">
        <v>70.105999999999995</v>
      </c>
      <c r="J148" s="147">
        <f t="shared" si="0"/>
        <v>1121.6959999999999</v>
      </c>
      <c r="K148" s="148"/>
      <c r="L148" s="27"/>
      <c r="M148" s="149" t="s">
        <v>1</v>
      </c>
      <c r="N148" s="121" t="s">
        <v>37</v>
      </c>
      <c r="O148" s="150">
        <v>2.0430000000000001</v>
      </c>
      <c r="P148" s="150">
        <f t="shared" si="1"/>
        <v>32.688000000000002</v>
      </c>
      <c r="Q148" s="150">
        <v>2.1700000000000001E-3</v>
      </c>
      <c r="R148" s="150">
        <f t="shared" si="2"/>
        <v>3.4720000000000001E-2</v>
      </c>
      <c r="S148" s="150">
        <v>0</v>
      </c>
      <c r="T148" s="151">
        <f t="shared" si="3"/>
        <v>0</v>
      </c>
      <c r="AR148" s="152" t="s">
        <v>146</v>
      </c>
      <c r="AT148" s="152" t="s">
        <v>142</v>
      </c>
      <c r="AU148" s="152" t="s">
        <v>84</v>
      </c>
      <c r="AY148" s="13" t="s">
        <v>140</v>
      </c>
      <c r="BE148" s="153">
        <f t="shared" si="4"/>
        <v>0</v>
      </c>
      <c r="BF148" s="153">
        <f t="shared" si="5"/>
        <v>1121.6959999999999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84</v>
      </c>
      <c r="BK148" s="154">
        <f t="shared" si="9"/>
        <v>1121.6959999999999</v>
      </c>
      <c r="BL148" s="13" t="s">
        <v>146</v>
      </c>
      <c r="BM148" s="152" t="s">
        <v>192</v>
      </c>
    </row>
    <row r="149" spans="2:65" s="1" customFormat="1" ht="24.2" customHeight="1">
      <c r="B149" s="142"/>
      <c r="C149" s="155" t="s">
        <v>193</v>
      </c>
      <c r="D149" s="155" t="s">
        <v>194</v>
      </c>
      <c r="E149" s="156" t="s">
        <v>195</v>
      </c>
      <c r="F149" s="157" t="s">
        <v>196</v>
      </c>
      <c r="G149" s="158" t="s">
        <v>158</v>
      </c>
      <c r="H149" s="159">
        <v>16</v>
      </c>
      <c r="I149" s="159">
        <v>23.783000000000001</v>
      </c>
      <c r="J149" s="159">
        <f t="shared" si="0"/>
        <v>380.52800000000002</v>
      </c>
      <c r="K149" s="160"/>
      <c r="L149" s="161"/>
      <c r="M149" s="162" t="s">
        <v>1</v>
      </c>
      <c r="N149" s="163" t="s">
        <v>37</v>
      </c>
      <c r="O149" s="150">
        <v>0</v>
      </c>
      <c r="P149" s="150">
        <f t="shared" si="1"/>
        <v>0</v>
      </c>
      <c r="Q149" s="150">
        <v>5.4400000000000004E-3</v>
      </c>
      <c r="R149" s="150">
        <f t="shared" si="2"/>
        <v>8.7040000000000006E-2</v>
      </c>
      <c r="S149" s="150">
        <v>0</v>
      </c>
      <c r="T149" s="151">
        <f t="shared" si="3"/>
        <v>0</v>
      </c>
      <c r="AR149" s="152" t="s">
        <v>173</v>
      </c>
      <c r="AT149" s="152" t="s">
        <v>194</v>
      </c>
      <c r="AU149" s="152" t="s">
        <v>84</v>
      </c>
      <c r="AY149" s="13" t="s">
        <v>140</v>
      </c>
      <c r="BE149" s="153">
        <f t="shared" si="4"/>
        <v>0</v>
      </c>
      <c r="BF149" s="153">
        <f t="shared" si="5"/>
        <v>380.52800000000002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84</v>
      </c>
      <c r="BK149" s="154">
        <f t="shared" si="9"/>
        <v>380.52800000000002</v>
      </c>
      <c r="BL149" s="13" t="s">
        <v>146</v>
      </c>
      <c r="BM149" s="152" t="s">
        <v>197</v>
      </c>
    </row>
    <row r="150" spans="2:65" s="1" customFormat="1" ht="21.75" customHeight="1">
      <c r="B150" s="142"/>
      <c r="C150" s="155" t="s">
        <v>198</v>
      </c>
      <c r="D150" s="155" t="s">
        <v>194</v>
      </c>
      <c r="E150" s="156" t="s">
        <v>199</v>
      </c>
      <c r="F150" s="157" t="s">
        <v>200</v>
      </c>
      <c r="G150" s="158" t="s">
        <v>201</v>
      </c>
      <c r="H150" s="159">
        <v>4</v>
      </c>
      <c r="I150" s="159">
        <v>47.69</v>
      </c>
      <c r="J150" s="159">
        <f t="shared" si="0"/>
        <v>190.76</v>
      </c>
      <c r="K150" s="160"/>
      <c r="L150" s="161"/>
      <c r="M150" s="162" t="s">
        <v>1</v>
      </c>
      <c r="N150" s="163" t="s">
        <v>37</v>
      </c>
      <c r="O150" s="150">
        <v>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173</v>
      </c>
      <c r="AT150" s="152" t="s">
        <v>194</v>
      </c>
      <c r="AU150" s="152" t="s">
        <v>84</v>
      </c>
      <c r="AY150" s="13" t="s">
        <v>140</v>
      </c>
      <c r="BE150" s="153">
        <f t="shared" si="4"/>
        <v>0</v>
      </c>
      <c r="BF150" s="153">
        <f t="shared" si="5"/>
        <v>190.76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84</v>
      </c>
      <c r="BK150" s="154">
        <f t="shared" si="9"/>
        <v>190.76</v>
      </c>
      <c r="BL150" s="13" t="s">
        <v>146</v>
      </c>
      <c r="BM150" s="152" t="s">
        <v>202</v>
      </c>
    </row>
    <row r="151" spans="2:65" s="1" customFormat="1" ht="24.2" customHeight="1">
      <c r="B151" s="142"/>
      <c r="C151" s="143" t="s">
        <v>203</v>
      </c>
      <c r="D151" s="143" t="s">
        <v>142</v>
      </c>
      <c r="E151" s="144" t="s">
        <v>204</v>
      </c>
      <c r="F151" s="145" t="s">
        <v>205</v>
      </c>
      <c r="G151" s="146" t="s">
        <v>145</v>
      </c>
      <c r="H151" s="147">
        <v>2597.54</v>
      </c>
      <c r="I151" s="147">
        <v>3.4249999999999998</v>
      </c>
      <c r="J151" s="147">
        <f t="shared" si="0"/>
        <v>8896.5750000000007</v>
      </c>
      <c r="K151" s="148"/>
      <c r="L151" s="27"/>
      <c r="M151" s="149" t="s">
        <v>1</v>
      </c>
      <c r="N151" s="121" t="s">
        <v>37</v>
      </c>
      <c r="O151" s="150">
        <v>0.249</v>
      </c>
      <c r="P151" s="150">
        <f t="shared" si="1"/>
        <v>646.78746000000001</v>
      </c>
      <c r="Q151" s="150">
        <v>9.0585000000000004E-4</v>
      </c>
      <c r="R151" s="150">
        <f t="shared" si="2"/>
        <v>2.352981609</v>
      </c>
      <c r="S151" s="150">
        <v>0</v>
      </c>
      <c r="T151" s="151">
        <f t="shared" si="3"/>
        <v>0</v>
      </c>
      <c r="AR151" s="152" t="s">
        <v>146</v>
      </c>
      <c r="AT151" s="152" t="s">
        <v>142</v>
      </c>
      <c r="AU151" s="152" t="s">
        <v>84</v>
      </c>
      <c r="AY151" s="13" t="s">
        <v>140</v>
      </c>
      <c r="BE151" s="153">
        <f t="shared" si="4"/>
        <v>0</v>
      </c>
      <c r="BF151" s="153">
        <f t="shared" si="5"/>
        <v>8896.5750000000007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84</v>
      </c>
      <c r="BK151" s="154">
        <f t="shared" si="9"/>
        <v>8896.5750000000007</v>
      </c>
      <c r="BL151" s="13" t="s">
        <v>146</v>
      </c>
      <c r="BM151" s="152" t="s">
        <v>206</v>
      </c>
    </row>
    <row r="152" spans="2:65" s="1" customFormat="1" ht="24.2" customHeight="1">
      <c r="B152" s="142"/>
      <c r="C152" s="143" t="s">
        <v>207</v>
      </c>
      <c r="D152" s="143" t="s">
        <v>142</v>
      </c>
      <c r="E152" s="144" t="s">
        <v>208</v>
      </c>
      <c r="F152" s="145" t="s">
        <v>209</v>
      </c>
      <c r="G152" s="146" t="s">
        <v>145</v>
      </c>
      <c r="H152" s="147">
        <v>2597.54</v>
      </c>
      <c r="I152" s="147">
        <v>2.2440000000000002</v>
      </c>
      <c r="J152" s="147">
        <f t="shared" si="0"/>
        <v>5828.88</v>
      </c>
      <c r="K152" s="148"/>
      <c r="L152" s="27"/>
      <c r="M152" s="149" t="s">
        <v>1</v>
      </c>
      <c r="N152" s="121" t="s">
        <v>37</v>
      </c>
      <c r="O152" s="150">
        <v>0.188</v>
      </c>
      <c r="P152" s="150">
        <f t="shared" si="1"/>
        <v>488.33751999999998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146</v>
      </c>
      <c r="AT152" s="152" t="s">
        <v>142</v>
      </c>
      <c r="AU152" s="152" t="s">
        <v>84</v>
      </c>
      <c r="AY152" s="13" t="s">
        <v>140</v>
      </c>
      <c r="BE152" s="153">
        <f t="shared" si="4"/>
        <v>0</v>
      </c>
      <c r="BF152" s="153">
        <f t="shared" si="5"/>
        <v>5828.88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84</v>
      </c>
      <c r="BK152" s="154">
        <f t="shared" si="9"/>
        <v>5828.88</v>
      </c>
      <c r="BL152" s="13" t="s">
        <v>146</v>
      </c>
      <c r="BM152" s="152" t="s">
        <v>210</v>
      </c>
    </row>
    <row r="153" spans="2:65" s="1" customFormat="1" ht="37.9" customHeight="1">
      <c r="B153" s="142"/>
      <c r="C153" s="143" t="s">
        <v>211</v>
      </c>
      <c r="D153" s="143" t="s">
        <v>142</v>
      </c>
      <c r="E153" s="144" t="s">
        <v>212</v>
      </c>
      <c r="F153" s="145" t="s">
        <v>213</v>
      </c>
      <c r="G153" s="146" t="s">
        <v>167</v>
      </c>
      <c r="H153" s="147">
        <v>711.32399999999996</v>
      </c>
      <c r="I153" s="147">
        <v>2.3359999999999999</v>
      </c>
      <c r="J153" s="147">
        <f t="shared" si="0"/>
        <v>1661.653</v>
      </c>
      <c r="K153" s="148"/>
      <c r="L153" s="27"/>
      <c r="M153" s="149" t="s">
        <v>1</v>
      </c>
      <c r="N153" s="121" t="s">
        <v>37</v>
      </c>
      <c r="O153" s="150">
        <v>4.5600000000000002E-2</v>
      </c>
      <c r="P153" s="150">
        <f t="shared" si="1"/>
        <v>32.436374399999998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146</v>
      </c>
      <c r="AT153" s="152" t="s">
        <v>142</v>
      </c>
      <c r="AU153" s="152" t="s">
        <v>84</v>
      </c>
      <c r="AY153" s="13" t="s">
        <v>140</v>
      </c>
      <c r="BE153" s="153">
        <f t="shared" si="4"/>
        <v>0</v>
      </c>
      <c r="BF153" s="153">
        <f t="shared" si="5"/>
        <v>1661.653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84</v>
      </c>
      <c r="BK153" s="154">
        <f t="shared" si="9"/>
        <v>1661.653</v>
      </c>
      <c r="BL153" s="13" t="s">
        <v>146</v>
      </c>
      <c r="BM153" s="152" t="s">
        <v>214</v>
      </c>
    </row>
    <row r="154" spans="2:65" s="1" customFormat="1" ht="37.9" customHeight="1">
      <c r="B154" s="142"/>
      <c r="C154" s="143" t="s">
        <v>215</v>
      </c>
      <c r="D154" s="143" t="s">
        <v>142</v>
      </c>
      <c r="E154" s="144" t="s">
        <v>216</v>
      </c>
      <c r="F154" s="145" t="s">
        <v>217</v>
      </c>
      <c r="G154" s="146" t="s">
        <v>167</v>
      </c>
      <c r="H154" s="147">
        <v>256.41000000000003</v>
      </c>
      <c r="I154" s="147">
        <v>2.512</v>
      </c>
      <c r="J154" s="147">
        <f t="shared" si="0"/>
        <v>644.10199999999998</v>
      </c>
      <c r="K154" s="148"/>
      <c r="L154" s="27"/>
      <c r="M154" s="149" t="s">
        <v>1</v>
      </c>
      <c r="N154" s="121" t="s">
        <v>37</v>
      </c>
      <c r="O154" s="150">
        <v>5.4399999999999997E-2</v>
      </c>
      <c r="P154" s="150">
        <f t="shared" si="1"/>
        <v>13.948704000000001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146</v>
      </c>
      <c r="AT154" s="152" t="s">
        <v>142</v>
      </c>
      <c r="AU154" s="152" t="s">
        <v>84</v>
      </c>
      <c r="AY154" s="13" t="s">
        <v>140</v>
      </c>
      <c r="BE154" s="153">
        <f t="shared" si="4"/>
        <v>0</v>
      </c>
      <c r="BF154" s="153">
        <f t="shared" si="5"/>
        <v>644.10199999999998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84</v>
      </c>
      <c r="BK154" s="154">
        <f t="shared" si="9"/>
        <v>644.10199999999998</v>
      </c>
      <c r="BL154" s="13" t="s">
        <v>146</v>
      </c>
      <c r="BM154" s="152" t="s">
        <v>218</v>
      </c>
    </row>
    <row r="155" spans="2:65" s="1" customFormat="1" ht="44.25" customHeight="1">
      <c r="B155" s="142"/>
      <c r="C155" s="143" t="s">
        <v>219</v>
      </c>
      <c r="D155" s="143" t="s">
        <v>142</v>
      </c>
      <c r="E155" s="144" t="s">
        <v>220</v>
      </c>
      <c r="F155" s="145" t="s">
        <v>221</v>
      </c>
      <c r="G155" s="146" t="s">
        <v>167</v>
      </c>
      <c r="H155" s="147">
        <v>1794.87</v>
      </c>
      <c r="I155" s="147">
        <v>0.26500000000000001</v>
      </c>
      <c r="J155" s="147">
        <f t="shared" si="0"/>
        <v>475.64100000000002</v>
      </c>
      <c r="K155" s="148"/>
      <c r="L155" s="27"/>
      <c r="M155" s="149" t="s">
        <v>1</v>
      </c>
      <c r="N155" s="121" t="s">
        <v>37</v>
      </c>
      <c r="O155" s="150">
        <v>5.3899999999999998E-3</v>
      </c>
      <c r="P155" s="150">
        <f t="shared" si="1"/>
        <v>9.6743492999999994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146</v>
      </c>
      <c r="AT155" s="152" t="s">
        <v>142</v>
      </c>
      <c r="AU155" s="152" t="s">
        <v>84</v>
      </c>
      <c r="AY155" s="13" t="s">
        <v>140</v>
      </c>
      <c r="BE155" s="153">
        <f t="shared" si="4"/>
        <v>0</v>
      </c>
      <c r="BF155" s="153">
        <f t="shared" si="5"/>
        <v>475.64100000000002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84</v>
      </c>
      <c r="BK155" s="154">
        <f t="shared" si="9"/>
        <v>475.64100000000002</v>
      </c>
      <c r="BL155" s="13" t="s">
        <v>146</v>
      </c>
      <c r="BM155" s="152" t="s">
        <v>222</v>
      </c>
    </row>
    <row r="156" spans="2:65" s="1" customFormat="1" ht="24.2" customHeight="1">
      <c r="B156" s="142"/>
      <c r="C156" s="143" t="s">
        <v>7</v>
      </c>
      <c r="D156" s="143" t="s">
        <v>142</v>
      </c>
      <c r="E156" s="144" t="s">
        <v>223</v>
      </c>
      <c r="F156" s="145" t="s">
        <v>224</v>
      </c>
      <c r="G156" s="146" t="s">
        <v>167</v>
      </c>
      <c r="H156" s="147">
        <v>355.66199999999998</v>
      </c>
      <c r="I156" s="147">
        <v>1.556</v>
      </c>
      <c r="J156" s="147">
        <f t="shared" si="0"/>
        <v>553.41</v>
      </c>
      <c r="K156" s="148"/>
      <c r="L156" s="27"/>
      <c r="M156" s="149" t="s">
        <v>1</v>
      </c>
      <c r="N156" s="121" t="s">
        <v>37</v>
      </c>
      <c r="O156" s="150">
        <v>8.6999999999999994E-2</v>
      </c>
      <c r="P156" s="150">
        <f t="shared" si="1"/>
        <v>30.942593999999996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146</v>
      </c>
      <c r="AT156" s="152" t="s">
        <v>142</v>
      </c>
      <c r="AU156" s="152" t="s">
        <v>84</v>
      </c>
      <c r="AY156" s="13" t="s">
        <v>140</v>
      </c>
      <c r="BE156" s="153">
        <f t="shared" si="4"/>
        <v>0</v>
      </c>
      <c r="BF156" s="153">
        <f t="shared" si="5"/>
        <v>553.41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84</v>
      </c>
      <c r="BK156" s="154">
        <f t="shared" si="9"/>
        <v>553.41</v>
      </c>
      <c r="BL156" s="13" t="s">
        <v>146</v>
      </c>
      <c r="BM156" s="152" t="s">
        <v>225</v>
      </c>
    </row>
    <row r="157" spans="2:65" s="1" customFormat="1" ht="21.75" customHeight="1">
      <c r="B157" s="142"/>
      <c r="C157" s="143" t="s">
        <v>226</v>
      </c>
      <c r="D157" s="143" t="s">
        <v>142</v>
      </c>
      <c r="E157" s="144" t="s">
        <v>227</v>
      </c>
      <c r="F157" s="145" t="s">
        <v>228</v>
      </c>
      <c r="G157" s="146" t="s">
        <v>167</v>
      </c>
      <c r="H157" s="147">
        <v>389.52</v>
      </c>
      <c r="I157" s="147">
        <v>0.52400000000000002</v>
      </c>
      <c r="J157" s="147">
        <f t="shared" si="0"/>
        <v>204.108</v>
      </c>
      <c r="K157" s="148"/>
      <c r="L157" s="27"/>
      <c r="M157" s="149" t="s">
        <v>1</v>
      </c>
      <c r="N157" s="121" t="s">
        <v>37</v>
      </c>
      <c r="O157" s="150">
        <v>8.0000000000000002E-3</v>
      </c>
      <c r="P157" s="150">
        <f t="shared" si="1"/>
        <v>3.1161599999999998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146</v>
      </c>
      <c r="AT157" s="152" t="s">
        <v>142</v>
      </c>
      <c r="AU157" s="152" t="s">
        <v>84</v>
      </c>
      <c r="AY157" s="13" t="s">
        <v>140</v>
      </c>
      <c r="BE157" s="153">
        <f t="shared" si="4"/>
        <v>0</v>
      </c>
      <c r="BF157" s="153">
        <f t="shared" si="5"/>
        <v>204.108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84</v>
      </c>
      <c r="BK157" s="154">
        <f t="shared" si="9"/>
        <v>204.108</v>
      </c>
      <c r="BL157" s="13" t="s">
        <v>146</v>
      </c>
      <c r="BM157" s="152" t="s">
        <v>229</v>
      </c>
    </row>
    <row r="158" spans="2:65" s="1" customFormat="1" ht="24.2" customHeight="1">
      <c r="B158" s="142"/>
      <c r="C158" s="143" t="s">
        <v>230</v>
      </c>
      <c r="D158" s="143" t="s">
        <v>142</v>
      </c>
      <c r="E158" s="144" t="s">
        <v>231</v>
      </c>
      <c r="F158" s="145" t="s">
        <v>232</v>
      </c>
      <c r="G158" s="146" t="s">
        <v>233</v>
      </c>
      <c r="H158" s="147">
        <v>110.925</v>
      </c>
      <c r="I158" s="147">
        <v>46.59</v>
      </c>
      <c r="J158" s="147">
        <f t="shared" si="0"/>
        <v>5167.9960000000001</v>
      </c>
      <c r="K158" s="148"/>
      <c r="L158" s="27"/>
      <c r="M158" s="149" t="s">
        <v>1</v>
      </c>
      <c r="N158" s="121" t="s">
        <v>37</v>
      </c>
      <c r="O158" s="150">
        <v>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146</v>
      </c>
      <c r="AT158" s="152" t="s">
        <v>142</v>
      </c>
      <c r="AU158" s="152" t="s">
        <v>84</v>
      </c>
      <c r="AY158" s="13" t="s">
        <v>140</v>
      </c>
      <c r="BE158" s="153">
        <f t="shared" si="4"/>
        <v>0</v>
      </c>
      <c r="BF158" s="153">
        <f t="shared" si="5"/>
        <v>5167.9960000000001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84</v>
      </c>
      <c r="BK158" s="154">
        <f t="shared" si="9"/>
        <v>5167.9960000000001</v>
      </c>
      <c r="BL158" s="13" t="s">
        <v>146</v>
      </c>
      <c r="BM158" s="152" t="s">
        <v>234</v>
      </c>
    </row>
    <row r="159" spans="2:65" s="1" customFormat="1" ht="24.2" customHeight="1">
      <c r="B159" s="142"/>
      <c r="C159" s="143" t="s">
        <v>235</v>
      </c>
      <c r="D159" s="143" t="s">
        <v>142</v>
      </c>
      <c r="E159" s="144" t="s">
        <v>236</v>
      </c>
      <c r="F159" s="145" t="s">
        <v>237</v>
      </c>
      <c r="G159" s="146" t="s">
        <v>233</v>
      </c>
      <c r="H159" s="147">
        <v>558.15599999999995</v>
      </c>
      <c r="I159" s="147">
        <v>23.87</v>
      </c>
      <c r="J159" s="147">
        <f t="shared" si="0"/>
        <v>13323.183999999999</v>
      </c>
      <c r="K159" s="148"/>
      <c r="L159" s="27"/>
      <c r="M159" s="149" t="s">
        <v>1</v>
      </c>
      <c r="N159" s="121" t="s">
        <v>37</v>
      </c>
      <c r="O159" s="150">
        <v>0</v>
      </c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AR159" s="152" t="s">
        <v>146</v>
      </c>
      <c r="AT159" s="152" t="s">
        <v>142</v>
      </c>
      <c r="AU159" s="152" t="s">
        <v>84</v>
      </c>
      <c r="AY159" s="13" t="s">
        <v>140</v>
      </c>
      <c r="BE159" s="153">
        <f t="shared" si="4"/>
        <v>0</v>
      </c>
      <c r="BF159" s="153">
        <f t="shared" si="5"/>
        <v>13323.183999999999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84</v>
      </c>
      <c r="BK159" s="154">
        <f t="shared" si="9"/>
        <v>13323.183999999999</v>
      </c>
      <c r="BL159" s="13" t="s">
        <v>146</v>
      </c>
      <c r="BM159" s="152" t="s">
        <v>238</v>
      </c>
    </row>
    <row r="160" spans="2:65" s="1" customFormat="1" ht="33" customHeight="1">
      <c r="B160" s="142"/>
      <c r="C160" s="143" t="s">
        <v>239</v>
      </c>
      <c r="D160" s="143" t="s">
        <v>142</v>
      </c>
      <c r="E160" s="144" t="s">
        <v>240</v>
      </c>
      <c r="F160" s="145" t="s">
        <v>241</v>
      </c>
      <c r="G160" s="146" t="s">
        <v>167</v>
      </c>
      <c r="H160" s="147">
        <v>355.66199999999998</v>
      </c>
      <c r="I160" s="147">
        <v>3.3140000000000001</v>
      </c>
      <c r="J160" s="147">
        <f t="shared" si="0"/>
        <v>1178.664</v>
      </c>
      <c r="K160" s="148"/>
      <c r="L160" s="27"/>
      <c r="M160" s="149" t="s">
        <v>1</v>
      </c>
      <c r="N160" s="121" t="s">
        <v>37</v>
      </c>
      <c r="O160" s="150">
        <v>0.22900000000000001</v>
      </c>
      <c r="P160" s="150">
        <f t="shared" si="1"/>
        <v>81.446597999999994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AR160" s="152" t="s">
        <v>146</v>
      </c>
      <c r="AT160" s="152" t="s">
        <v>142</v>
      </c>
      <c r="AU160" s="152" t="s">
        <v>84</v>
      </c>
      <c r="AY160" s="13" t="s">
        <v>140</v>
      </c>
      <c r="BE160" s="153">
        <f t="shared" si="4"/>
        <v>0</v>
      </c>
      <c r="BF160" s="153">
        <f t="shared" si="5"/>
        <v>1178.664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84</v>
      </c>
      <c r="BK160" s="154">
        <f t="shared" si="9"/>
        <v>1178.664</v>
      </c>
      <c r="BL160" s="13" t="s">
        <v>146</v>
      </c>
      <c r="BM160" s="152" t="s">
        <v>242</v>
      </c>
    </row>
    <row r="161" spans="2:65" s="1" customFormat="1" ht="24.2" customHeight="1">
      <c r="B161" s="142"/>
      <c r="C161" s="143" t="s">
        <v>243</v>
      </c>
      <c r="D161" s="143" t="s">
        <v>142</v>
      </c>
      <c r="E161" s="144" t="s">
        <v>244</v>
      </c>
      <c r="F161" s="145" t="s">
        <v>245</v>
      </c>
      <c r="G161" s="146" t="s">
        <v>167</v>
      </c>
      <c r="H161" s="147">
        <v>186.48</v>
      </c>
      <c r="I161" s="147">
        <v>26.334</v>
      </c>
      <c r="J161" s="147">
        <f t="shared" si="0"/>
        <v>4910.7640000000001</v>
      </c>
      <c r="K161" s="148"/>
      <c r="L161" s="27"/>
      <c r="M161" s="149" t="s">
        <v>1</v>
      </c>
      <c r="N161" s="121" t="s">
        <v>37</v>
      </c>
      <c r="O161" s="150">
        <v>2.39</v>
      </c>
      <c r="P161" s="150">
        <f t="shared" si="1"/>
        <v>445.68720000000002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AR161" s="152" t="s">
        <v>146</v>
      </c>
      <c r="AT161" s="152" t="s">
        <v>142</v>
      </c>
      <c r="AU161" s="152" t="s">
        <v>84</v>
      </c>
      <c r="AY161" s="13" t="s">
        <v>140</v>
      </c>
      <c r="BE161" s="153">
        <f t="shared" si="4"/>
        <v>0</v>
      </c>
      <c r="BF161" s="153">
        <f t="shared" si="5"/>
        <v>4910.7640000000001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84</v>
      </c>
      <c r="BK161" s="154">
        <f t="shared" si="9"/>
        <v>4910.7640000000001</v>
      </c>
      <c r="BL161" s="13" t="s">
        <v>146</v>
      </c>
      <c r="BM161" s="152" t="s">
        <v>246</v>
      </c>
    </row>
    <row r="162" spans="2:65" s="1" customFormat="1" ht="16.5" customHeight="1">
      <c r="B162" s="142"/>
      <c r="C162" s="155" t="s">
        <v>247</v>
      </c>
      <c r="D162" s="155" t="s">
        <v>194</v>
      </c>
      <c r="E162" s="156" t="s">
        <v>248</v>
      </c>
      <c r="F162" s="157" t="s">
        <v>249</v>
      </c>
      <c r="G162" s="158" t="s">
        <v>233</v>
      </c>
      <c r="H162" s="159">
        <v>307.69200000000001</v>
      </c>
      <c r="I162" s="159">
        <v>13.661</v>
      </c>
      <c r="J162" s="159">
        <f t="shared" si="0"/>
        <v>4203.38</v>
      </c>
      <c r="K162" s="160"/>
      <c r="L162" s="161"/>
      <c r="M162" s="162" t="s">
        <v>1</v>
      </c>
      <c r="N162" s="163" t="s">
        <v>37</v>
      </c>
      <c r="O162" s="150">
        <v>0</v>
      </c>
      <c r="P162" s="150">
        <f t="shared" si="1"/>
        <v>0</v>
      </c>
      <c r="Q162" s="150">
        <v>1</v>
      </c>
      <c r="R162" s="150">
        <f t="shared" si="2"/>
        <v>307.69200000000001</v>
      </c>
      <c r="S162" s="150">
        <v>0</v>
      </c>
      <c r="T162" s="151">
        <f t="shared" si="3"/>
        <v>0</v>
      </c>
      <c r="AR162" s="152" t="s">
        <v>173</v>
      </c>
      <c r="AT162" s="152" t="s">
        <v>194</v>
      </c>
      <c r="AU162" s="152" t="s">
        <v>84</v>
      </c>
      <c r="AY162" s="13" t="s">
        <v>140</v>
      </c>
      <c r="BE162" s="153">
        <f t="shared" si="4"/>
        <v>0</v>
      </c>
      <c r="BF162" s="153">
        <f t="shared" si="5"/>
        <v>4203.38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3" t="s">
        <v>84</v>
      </c>
      <c r="BK162" s="154">
        <f t="shared" si="9"/>
        <v>4203.38</v>
      </c>
      <c r="BL162" s="13" t="s">
        <v>146</v>
      </c>
      <c r="BM162" s="152" t="s">
        <v>250</v>
      </c>
    </row>
    <row r="163" spans="2:65" s="1" customFormat="1" ht="24.2" customHeight="1">
      <c r="B163" s="142"/>
      <c r="C163" s="143" t="s">
        <v>251</v>
      </c>
      <c r="D163" s="143" t="s">
        <v>142</v>
      </c>
      <c r="E163" s="144" t="s">
        <v>252</v>
      </c>
      <c r="F163" s="145" t="s">
        <v>253</v>
      </c>
      <c r="G163" s="146" t="s">
        <v>145</v>
      </c>
      <c r="H163" s="147">
        <v>1704</v>
      </c>
      <c r="I163" s="147">
        <v>0.56899999999999995</v>
      </c>
      <c r="J163" s="147">
        <f t="shared" si="0"/>
        <v>969.57600000000002</v>
      </c>
      <c r="K163" s="148"/>
      <c r="L163" s="27"/>
      <c r="M163" s="149" t="s">
        <v>1</v>
      </c>
      <c r="N163" s="121" t="s">
        <v>37</v>
      </c>
      <c r="O163" s="150">
        <v>2.8000000000000001E-2</v>
      </c>
      <c r="P163" s="150">
        <f t="shared" si="1"/>
        <v>47.712000000000003</v>
      </c>
      <c r="Q163" s="150">
        <v>0</v>
      </c>
      <c r="R163" s="150">
        <f t="shared" si="2"/>
        <v>0</v>
      </c>
      <c r="S163" s="150">
        <v>0</v>
      </c>
      <c r="T163" s="151">
        <f t="shared" si="3"/>
        <v>0</v>
      </c>
      <c r="AR163" s="152" t="s">
        <v>146</v>
      </c>
      <c r="AT163" s="152" t="s">
        <v>142</v>
      </c>
      <c r="AU163" s="152" t="s">
        <v>84</v>
      </c>
      <c r="AY163" s="13" t="s">
        <v>140</v>
      </c>
      <c r="BE163" s="153">
        <f t="shared" si="4"/>
        <v>0</v>
      </c>
      <c r="BF163" s="153">
        <f t="shared" si="5"/>
        <v>969.57600000000002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3" t="s">
        <v>84</v>
      </c>
      <c r="BK163" s="154">
        <f t="shared" si="9"/>
        <v>969.57600000000002</v>
      </c>
      <c r="BL163" s="13" t="s">
        <v>146</v>
      </c>
      <c r="BM163" s="152" t="s">
        <v>254</v>
      </c>
    </row>
    <row r="164" spans="2:65" s="11" customFormat="1" ht="22.9" customHeight="1">
      <c r="B164" s="131"/>
      <c r="D164" s="132" t="s">
        <v>70</v>
      </c>
      <c r="E164" s="140" t="s">
        <v>146</v>
      </c>
      <c r="F164" s="140" t="s">
        <v>255</v>
      </c>
      <c r="J164" s="141">
        <f>BK164</f>
        <v>5435.06</v>
      </c>
      <c r="L164" s="131"/>
      <c r="M164" s="135"/>
      <c r="P164" s="136">
        <f>SUM(P165:P167)</f>
        <v>145.53021000000001</v>
      </c>
      <c r="R164" s="136">
        <f>SUM(R165:R167)</f>
        <v>250.98420836</v>
      </c>
      <c r="T164" s="137">
        <f>SUM(T165:T167)</f>
        <v>0</v>
      </c>
      <c r="AR164" s="132" t="s">
        <v>78</v>
      </c>
      <c r="AT164" s="138" t="s">
        <v>70</v>
      </c>
      <c r="AU164" s="138" t="s">
        <v>78</v>
      </c>
      <c r="AY164" s="132" t="s">
        <v>140</v>
      </c>
      <c r="BK164" s="139">
        <f>SUM(BK165:BK167)</f>
        <v>5435.06</v>
      </c>
    </row>
    <row r="165" spans="2:65" s="1" customFormat="1" ht="37.9" customHeight="1">
      <c r="B165" s="142"/>
      <c r="C165" s="143" t="s">
        <v>256</v>
      </c>
      <c r="D165" s="143" t="s">
        <v>142</v>
      </c>
      <c r="E165" s="144" t="s">
        <v>257</v>
      </c>
      <c r="F165" s="145" t="s">
        <v>258</v>
      </c>
      <c r="G165" s="146" t="s">
        <v>167</v>
      </c>
      <c r="H165" s="147">
        <v>69.930000000000007</v>
      </c>
      <c r="I165" s="147">
        <v>43.317</v>
      </c>
      <c r="J165" s="147">
        <f>ROUND(I165*H165,3)</f>
        <v>3029.1579999999999</v>
      </c>
      <c r="K165" s="148"/>
      <c r="L165" s="27"/>
      <c r="M165" s="149" t="s">
        <v>1</v>
      </c>
      <c r="N165" s="121" t="s">
        <v>37</v>
      </c>
      <c r="O165" s="150">
        <v>1.603</v>
      </c>
      <c r="P165" s="150">
        <f>O165*H165</f>
        <v>112.09779</v>
      </c>
      <c r="Q165" s="150">
        <v>1.8907700000000001</v>
      </c>
      <c r="R165" s="150">
        <f>Q165*H165</f>
        <v>132.22154610000001</v>
      </c>
      <c r="S165" s="150">
        <v>0</v>
      </c>
      <c r="T165" s="151">
        <f>S165*H165</f>
        <v>0</v>
      </c>
      <c r="AR165" s="152" t="s">
        <v>146</v>
      </c>
      <c r="AT165" s="152" t="s">
        <v>142</v>
      </c>
      <c r="AU165" s="152" t="s">
        <v>84</v>
      </c>
      <c r="AY165" s="13" t="s">
        <v>140</v>
      </c>
      <c r="BE165" s="153">
        <f>IF(N165="základná",J165,0)</f>
        <v>0</v>
      </c>
      <c r="BF165" s="153">
        <f>IF(N165="znížená",J165,0)</f>
        <v>3029.1579999999999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3" t="s">
        <v>84</v>
      </c>
      <c r="BK165" s="154">
        <f>ROUND(I165*H165,3)</f>
        <v>3029.1579999999999</v>
      </c>
      <c r="BL165" s="13" t="s">
        <v>146</v>
      </c>
      <c r="BM165" s="152" t="s">
        <v>259</v>
      </c>
    </row>
    <row r="166" spans="2:65" s="1" customFormat="1" ht="16.5" customHeight="1">
      <c r="B166" s="142"/>
      <c r="C166" s="155" t="s">
        <v>260</v>
      </c>
      <c r="D166" s="155" t="s">
        <v>194</v>
      </c>
      <c r="E166" s="156" t="s">
        <v>248</v>
      </c>
      <c r="F166" s="157" t="s">
        <v>249</v>
      </c>
      <c r="G166" s="158" t="s">
        <v>233</v>
      </c>
      <c r="H166" s="159">
        <v>115.38500000000001</v>
      </c>
      <c r="I166" s="159">
        <v>15.016</v>
      </c>
      <c r="J166" s="159">
        <f>ROUND(I166*H166,3)</f>
        <v>1732.6210000000001</v>
      </c>
      <c r="K166" s="160"/>
      <c r="L166" s="161"/>
      <c r="M166" s="162" t="s">
        <v>1</v>
      </c>
      <c r="N166" s="163" t="s">
        <v>37</v>
      </c>
      <c r="O166" s="150">
        <v>0</v>
      </c>
      <c r="P166" s="150">
        <f>O166*H166</f>
        <v>0</v>
      </c>
      <c r="Q166" s="150">
        <v>1</v>
      </c>
      <c r="R166" s="150">
        <f>Q166*H166</f>
        <v>115.38500000000001</v>
      </c>
      <c r="S166" s="150">
        <v>0</v>
      </c>
      <c r="T166" s="151">
        <f>S166*H166</f>
        <v>0</v>
      </c>
      <c r="AR166" s="152" t="s">
        <v>173</v>
      </c>
      <c r="AT166" s="152" t="s">
        <v>194</v>
      </c>
      <c r="AU166" s="152" t="s">
        <v>84</v>
      </c>
      <c r="AY166" s="13" t="s">
        <v>140</v>
      </c>
      <c r="BE166" s="153">
        <f>IF(N166="základná",J166,0)</f>
        <v>0</v>
      </c>
      <c r="BF166" s="153">
        <f>IF(N166="znížená",J166,0)</f>
        <v>1732.6210000000001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3" t="s">
        <v>84</v>
      </c>
      <c r="BK166" s="154">
        <f>ROUND(I166*H166,3)</f>
        <v>1732.6210000000001</v>
      </c>
      <c r="BL166" s="13" t="s">
        <v>146</v>
      </c>
      <c r="BM166" s="152" t="s">
        <v>261</v>
      </c>
    </row>
    <row r="167" spans="2:65" s="1" customFormat="1" ht="33" customHeight="1">
      <c r="B167" s="142"/>
      <c r="C167" s="143" t="s">
        <v>262</v>
      </c>
      <c r="D167" s="143" t="s">
        <v>142</v>
      </c>
      <c r="E167" s="144" t="s">
        <v>263</v>
      </c>
      <c r="F167" s="145" t="s">
        <v>264</v>
      </c>
      <c r="G167" s="146" t="s">
        <v>201</v>
      </c>
      <c r="H167" s="147">
        <v>21</v>
      </c>
      <c r="I167" s="147">
        <v>32.061</v>
      </c>
      <c r="J167" s="147">
        <f>ROUND(I167*H167,3)</f>
        <v>673.28099999999995</v>
      </c>
      <c r="K167" s="148"/>
      <c r="L167" s="27"/>
      <c r="M167" s="149" t="s">
        <v>1</v>
      </c>
      <c r="N167" s="121" t="s">
        <v>37</v>
      </c>
      <c r="O167" s="150">
        <v>1.59202</v>
      </c>
      <c r="P167" s="150">
        <f>O167*H167</f>
        <v>33.43242</v>
      </c>
      <c r="Q167" s="150">
        <v>0.16084106000000001</v>
      </c>
      <c r="R167" s="150">
        <f>Q167*H167</f>
        <v>3.3776622600000001</v>
      </c>
      <c r="S167" s="150">
        <v>0</v>
      </c>
      <c r="T167" s="151">
        <f>S167*H167</f>
        <v>0</v>
      </c>
      <c r="AR167" s="152" t="s">
        <v>146</v>
      </c>
      <c r="AT167" s="152" t="s">
        <v>142</v>
      </c>
      <c r="AU167" s="152" t="s">
        <v>84</v>
      </c>
      <c r="AY167" s="13" t="s">
        <v>140</v>
      </c>
      <c r="BE167" s="153">
        <f>IF(N167="základná",J167,0)</f>
        <v>0</v>
      </c>
      <c r="BF167" s="153">
        <f>IF(N167="znížená",J167,0)</f>
        <v>673.28099999999995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3" t="s">
        <v>84</v>
      </c>
      <c r="BK167" s="154">
        <f>ROUND(I167*H167,3)</f>
        <v>673.28099999999995</v>
      </c>
      <c r="BL167" s="13" t="s">
        <v>146</v>
      </c>
      <c r="BM167" s="152" t="s">
        <v>265</v>
      </c>
    </row>
    <row r="168" spans="2:65" s="11" customFormat="1" ht="22.9" customHeight="1">
      <c r="B168" s="131"/>
      <c r="D168" s="132" t="s">
        <v>70</v>
      </c>
      <c r="E168" s="140" t="s">
        <v>160</v>
      </c>
      <c r="F168" s="140" t="s">
        <v>266</v>
      </c>
      <c r="J168" s="141">
        <f>BK168</f>
        <v>11973.688</v>
      </c>
      <c r="L168" s="131"/>
      <c r="M168" s="135"/>
      <c r="P168" s="136">
        <f>SUM(P169:P173)</f>
        <v>57.172224</v>
      </c>
      <c r="R168" s="136">
        <f>SUM(R169:R173)</f>
        <v>297.49443705600004</v>
      </c>
      <c r="T168" s="137">
        <f>SUM(T169:T173)</f>
        <v>0</v>
      </c>
      <c r="AR168" s="132" t="s">
        <v>78</v>
      </c>
      <c r="AT168" s="138" t="s">
        <v>70</v>
      </c>
      <c r="AU168" s="138" t="s">
        <v>78</v>
      </c>
      <c r="AY168" s="132" t="s">
        <v>140</v>
      </c>
      <c r="BK168" s="139">
        <f>SUM(BK169:BK173)</f>
        <v>11973.688</v>
      </c>
    </row>
    <row r="169" spans="2:65" s="1" customFormat="1" ht="33" customHeight="1">
      <c r="B169" s="142"/>
      <c r="C169" s="143" t="s">
        <v>267</v>
      </c>
      <c r="D169" s="143" t="s">
        <v>142</v>
      </c>
      <c r="E169" s="144" t="s">
        <v>268</v>
      </c>
      <c r="F169" s="145" t="s">
        <v>269</v>
      </c>
      <c r="G169" s="146" t="s">
        <v>145</v>
      </c>
      <c r="H169" s="147">
        <v>295.8</v>
      </c>
      <c r="I169" s="147">
        <v>7.0979999999999999</v>
      </c>
      <c r="J169" s="147">
        <f>ROUND(I169*H169,3)</f>
        <v>2099.5880000000002</v>
      </c>
      <c r="K169" s="148"/>
      <c r="L169" s="27"/>
      <c r="M169" s="149" t="s">
        <v>1</v>
      </c>
      <c r="N169" s="121" t="s">
        <v>37</v>
      </c>
      <c r="O169" s="150">
        <v>2.3120000000000002E-2</v>
      </c>
      <c r="P169" s="150">
        <f>O169*H169</f>
        <v>6.838896000000001</v>
      </c>
      <c r="Q169" s="150">
        <v>0.38624999999999998</v>
      </c>
      <c r="R169" s="150">
        <f>Q169*H169</f>
        <v>114.25275000000001</v>
      </c>
      <c r="S169" s="150">
        <v>0</v>
      </c>
      <c r="T169" s="151">
        <f>S169*H169</f>
        <v>0</v>
      </c>
      <c r="AR169" s="152" t="s">
        <v>146</v>
      </c>
      <c r="AT169" s="152" t="s">
        <v>142</v>
      </c>
      <c r="AU169" s="152" t="s">
        <v>84</v>
      </c>
      <c r="AY169" s="13" t="s">
        <v>140</v>
      </c>
      <c r="BE169" s="153">
        <f>IF(N169="základná",J169,0)</f>
        <v>0</v>
      </c>
      <c r="BF169" s="153">
        <f>IF(N169="znížená",J169,0)</f>
        <v>2099.5880000000002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84</v>
      </c>
      <c r="BK169" s="154">
        <f>ROUND(I169*H169,3)</f>
        <v>2099.5880000000002</v>
      </c>
      <c r="BL169" s="13" t="s">
        <v>146</v>
      </c>
      <c r="BM169" s="152" t="s">
        <v>270</v>
      </c>
    </row>
    <row r="170" spans="2:65" s="1" customFormat="1" ht="37.9" customHeight="1">
      <c r="B170" s="142"/>
      <c r="C170" s="143" t="s">
        <v>271</v>
      </c>
      <c r="D170" s="143" t="s">
        <v>142</v>
      </c>
      <c r="E170" s="144" t="s">
        <v>272</v>
      </c>
      <c r="F170" s="145" t="s">
        <v>273</v>
      </c>
      <c r="G170" s="146" t="s">
        <v>145</v>
      </c>
      <c r="H170" s="147">
        <v>295.8</v>
      </c>
      <c r="I170" s="147">
        <v>9.0850000000000009</v>
      </c>
      <c r="J170" s="147">
        <f>ROUND(I170*H170,3)</f>
        <v>2687.3429999999998</v>
      </c>
      <c r="K170" s="148"/>
      <c r="L170" s="27"/>
      <c r="M170" s="149" t="s">
        <v>1</v>
      </c>
      <c r="N170" s="121" t="s">
        <v>37</v>
      </c>
      <c r="O170" s="150">
        <v>2.4119999999999999E-2</v>
      </c>
      <c r="P170" s="150">
        <f>O170*H170</f>
        <v>7.1346959999999999</v>
      </c>
      <c r="Q170" s="150">
        <v>0.35913832000000001</v>
      </c>
      <c r="R170" s="150">
        <f>Q170*H170</f>
        <v>106.233115056</v>
      </c>
      <c r="S170" s="150">
        <v>0</v>
      </c>
      <c r="T170" s="151">
        <f>S170*H170</f>
        <v>0</v>
      </c>
      <c r="AR170" s="152" t="s">
        <v>146</v>
      </c>
      <c r="AT170" s="152" t="s">
        <v>142</v>
      </c>
      <c r="AU170" s="152" t="s">
        <v>84</v>
      </c>
      <c r="AY170" s="13" t="s">
        <v>140</v>
      </c>
      <c r="BE170" s="153">
        <f>IF(N170="základná",J170,0)</f>
        <v>0</v>
      </c>
      <c r="BF170" s="153">
        <f>IF(N170="znížená",J170,0)</f>
        <v>2687.3429999999998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84</v>
      </c>
      <c r="BK170" s="154">
        <f>ROUND(I170*H170,3)</f>
        <v>2687.3429999999998</v>
      </c>
      <c r="BL170" s="13" t="s">
        <v>146</v>
      </c>
      <c r="BM170" s="152" t="s">
        <v>274</v>
      </c>
    </row>
    <row r="171" spans="2:65" s="1" customFormat="1" ht="33" customHeight="1">
      <c r="B171" s="142"/>
      <c r="C171" s="143" t="s">
        <v>275</v>
      </c>
      <c r="D171" s="143" t="s">
        <v>142</v>
      </c>
      <c r="E171" s="144" t="s">
        <v>276</v>
      </c>
      <c r="F171" s="145" t="s">
        <v>277</v>
      </c>
      <c r="G171" s="146" t="s">
        <v>145</v>
      </c>
      <c r="H171" s="147">
        <v>591.6</v>
      </c>
      <c r="I171" s="147">
        <v>0.29599999999999999</v>
      </c>
      <c r="J171" s="147">
        <f>ROUND(I171*H171,3)</f>
        <v>175.114</v>
      </c>
      <c r="K171" s="148"/>
      <c r="L171" s="27"/>
      <c r="M171" s="149" t="s">
        <v>1</v>
      </c>
      <c r="N171" s="121" t="s">
        <v>37</v>
      </c>
      <c r="O171" s="150">
        <v>2.0200000000000001E-3</v>
      </c>
      <c r="P171" s="150">
        <f>O171*H171</f>
        <v>1.1950320000000001</v>
      </c>
      <c r="Q171" s="150">
        <v>5.1000000000000004E-4</v>
      </c>
      <c r="R171" s="150">
        <f>Q171*H171</f>
        <v>0.30171600000000004</v>
      </c>
      <c r="S171" s="150">
        <v>0</v>
      </c>
      <c r="T171" s="151">
        <f>S171*H171</f>
        <v>0</v>
      </c>
      <c r="AR171" s="152" t="s">
        <v>146</v>
      </c>
      <c r="AT171" s="152" t="s">
        <v>142</v>
      </c>
      <c r="AU171" s="152" t="s">
        <v>84</v>
      </c>
      <c r="AY171" s="13" t="s">
        <v>140</v>
      </c>
      <c r="BE171" s="153">
        <f>IF(N171="základná",J171,0)</f>
        <v>0</v>
      </c>
      <c r="BF171" s="153">
        <f>IF(N171="znížená",J171,0)</f>
        <v>175.114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84</v>
      </c>
      <c r="BK171" s="154">
        <f>ROUND(I171*H171,3)</f>
        <v>175.114</v>
      </c>
      <c r="BL171" s="13" t="s">
        <v>146</v>
      </c>
      <c r="BM171" s="152" t="s">
        <v>278</v>
      </c>
    </row>
    <row r="172" spans="2:65" s="1" customFormat="1" ht="33" customHeight="1">
      <c r="B172" s="142"/>
      <c r="C172" s="143" t="s">
        <v>279</v>
      </c>
      <c r="D172" s="143" t="s">
        <v>142</v>
      </c>
      <c r="E172" s="144" t="s">
        <v>280</v>
      </c>
      <c r="F172" s="145" t="s">
        <v>281</v>
      </c>
      <c r="G172" s="146" t="s">
        <v>145</v>
      </c>
      <c r="H172" s="147">
        <v>295.8</v>
      </c>
      <c r="I172" s="147">
        <v>11.898</v>
      </c>
      <c r="J172" s="147">
        <f>ROUND(I172*H172,3)</f>
        <v>3519.4279999999999</v>
      </c>
      <c r="K172" s="148"/>
      <c r="L172" s="27"/>
      <c r="M172" s="149" t="s">
        <v>1</v>
      </c>
      <c r="N172" s="121" t="s">
        <v>37</v>
      </c>
      <c r="O172" s="150">
        <v>7.0999999999999994E-2</v>
      </c>
      <c r="P172" s="150">
        <f>O172*H172</f>
        <v>21.001799999999999</v>
      </c>
      <c r="Q172" s="150">
        <v>0.12966</v>
      </c>
      <c r="R172" s="150">
        <f>Q172*H172</f>
        <v>38.353428000000001</v>
      </c>
      <c r="S172" s="150">
        <v>0</v>
      </c>
      <c r="T172" s="151">
        <f>S172*H172</f>
        <v>0</v>
      </c>
      <c r="AR172" s="152" t="s">
        <v>146</v>
      </c>
      <c r="AT172" s="152" t="s">
        <v>142</v>
      </c>
      <c r="AU172" s="152" t="s">
        <v>84</v>
      </c>
      <c r="AY172" s="13" t="s">
        <v>140</v>
      </c>
      <c r="BE172" s="153">
        <f>IF(N172="základná",J172,0)</f>
        <v>0</v>
      </c>
      <c r="BF172" s="153">
        <f>IF(N172="znížená",J172,0)</f>
        <v>3519.4279999999999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84</v>
      </c>
      <c r="BK172" s="154">
        <f>ROUND(I172*H172,3)</f>
        <v>3519.4279999999999</v>
      </c>
      <c r="BL172" s="13" t="s">
        <v>146</v>
      </c>
      <c r="BM172" s="152" t="s">
        <v>282</v>
      </c>
    </row>
    <row r="173" spans="2:65" s="1" customFormat="1" ht="37.9" customHeight="1">
      <c r="B173" s="142"/>
      <c r="C173" s="143" t="s">
        <v>283</v>
      </c>
      <c r="D173" s="143" t="s">
        <v>142</v>
      </c>
      <c r="E173" s="144" t="s">
        <v>284</v>
      </c>
      <c r="F173" s="145" t="s">
        <v>285</v>
      </c>
      <c r="G173" s="146" t="s">
        <v>145</v>
      </c>
      <c r="H173" s="147">
        <v>295.8</v>
      </c>
      <c r="I173" s="147">
        <v>11.805999999999999</v>
      </c>
      <c r="J173" s="147">
        <f>ROUND(I173*H173,3)</f>
        <v>3492.2150000000001</v>
      </c>
      <c r="K173" s="148"/>
      <c r="L173" s="27"/>
      <c r="M173" s="149" t="s">
        <v>1</v>
      </c>
      <c r="N173" s="121" t="s">
        <v>37</v>
      </c>
      <c r="O173" s="150">
        <v>7.0999999999999994E-2</v>
      </c>
      <c r="P173" s="150">
        <f>O173*H173</f>
        <v>21.001799999999999</v>
      </c>
      <c r="Q173" s="150">
        <v>0.12966</v>
      </c>
      <c r="R173" s="150">
        <f>Q173*H173</f>
        <v>38.353428000000001</v>
      </c>
      <c r="S173" s="150">
        <v>0</v>
      </c>
      <c r="T173" s="151">
        <f>S173*H173</f>
        <v>0</v>
      </c>
      <c r="AR173" s="152" t="s">
        <v>146</v>
      </c>
      <c r="AT173" s="152" t="s">
        <v>142</v>
      </c>
      <c r="AU173" s="152" t="s">
        <v>84</v>
      </c>
      <c r="AY173" s="13" t="s">
        <v>140</v>
      </c>
      <c r="BE173" s="153">
        <f>IF(N173="základná",J173,0)</f>
        <v>0</v>
      </c>
      <c r="BF173" s="153">
        <f>IF(N173="znížená",J173,0)</f>
        <v>3492.2150000000001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84</v>
      </c>
      <c r="BK173" s="154">
        <f>ROUND(I173*H173,3)</f>
        <v>3492.2150000000001</v>
      </c>
      <c r="BL173" s="13" t="s">
        <v>146</v>
      </c>
      <c r="BM173" s="152" t="s">
        <v>286</v>
      </c>
    </row>
    <row r="174" spans="2:65" s="11" customFormat="1" ht="22.9" customHeight="1">
      <c r="B174" s="131"/>
      <c r="D174" s="132" t="s">
        <v>70</v>
      </c>
      <c r="E174" s="140" t="s">
        <v>173</v>
      </c>
      <c r="F174" s="140" t="s">
        <v>287</v>
      </c>
      <c r="J174" s="141">
        <f>BK174</f>
        <v>31885.583000000002</v>
      </c>
      <c r="L174" s="131"/>
      <c r="M174" s="135"/>
      <c r="P174" s="136">
        <f>SUM(P175:P212)</f>
        <v>502.45450000000011</v>
      </c>
      <c r="R174" s="136">
        <f>SUM(R175:R212)</f>
        <v>7.951337940000001</v>
      </c>
      <c r="T174" s="137">
        <f>SUM(T175:T212)</f>
        <v>0</v>
      </c>
      <c r="AR174" s="132" t="s">
        <v>78</v>
      </c>
      <c r="AT174" s="138" t="s">
        <v>70</v>
      </c>
      <c r="AU174" s="138" t="s">
        <v>78</v>
      </c>
      <c r="AY174" s="132" t="s">
        <v>140</v>
      </c>
      <c r="BK174" s="139">
        <f>SUM(BK175:BK212)</f>
        <v>31885.583000000002</v>
      </c>
    </row>
    <row r="175" spans="2:65" s="1" customFormat="1" ht="24.2" customHeight="1">
      <c r="B175" s="142"/>
      <c r="C175" s="143" t="s">
        <v>288</v>
      </c>
      <c r="D175" s="143" t="s">
        <v>142</v>
      </c>
      <c r="E175" s="144" t="s">
        <v>289</v>
      </c>
      <c r="F175" s="145" t="s">
        <v>290</v>
      </c>
      <c r="G175" s="146" t="s">
        <v>201</v>
      </c>
      <c r="H175" s="147">
        <v>16</v>
      </c>
      <c r="I175" s="147">
        <v>19.951000000000001</v>
      </c>
      <c r="J175" s="147">
        <f t="shared" ref="J175:J212" si="10">ROUND(I175*H175,3)</f>
        <v>319.21600000000001</v>
      </c>
      <c r="K175" s="148"/>
      <c r="L175" s="27"/>
      <c r="M175" s="149" t="s">
        <v>1</v>
      </c>
      <c r="N175" s="121" t="s">
        <v>37</v>
      </c>
      <c r="O175" s="150">
        <v>0.71899999999999997</v>
      </c>
      <c r="P175" s="150">
        <f t="shared" ref="P175:P212" si="11">O175*H175</f>
        <v>11.504</v>
      </c>
      <c r="Q175" s="150">
        <v>3.8240000000000001E-3</v>
      </c>
      <c r="R175" s="150">
        <f t="shared" ref="R175:R212" si="12">Q175*H175</f>
        <v>6.1184000000000002E-2</v>
      </c>
      <c r="S175" s="150">
        <v>0</v>
      </c>
      <c r="T175" s="151">
        <f t="shared" ref="T175:T212" si="13">S175*H175</f>
        <v>0</v>
      </c>
      <c r="AR175" s="152" t="s">
        <v>146</v>
      </c>
      <c r="AT175" s="152" t="s">
        <v>142</v>
      </c>
      <c r="AU175" s="152" t="s">
        <v>84</v>
      </c>
      <c r="AY175" s="13" t="s">
        <v>140</v>
      </c>
      <c r="BE175" s="153">
        <f t="shared" ref="BE175:BE212" si="14">IF(N175="základná",J175,0)</f>
        <v>0</v>
      </c>
      <c r="BF175" s="153">
        <f t="shared" ref="BF175:BF212" si="15">IF(N175="znížená",J175,0)</f>
        <v>319.21600000000001</v>
      </c>
      <c r="BG175" s="153">
        <f t="shared" ref="BG175:BG212" si="16">IF(N175="zákl. prenesená",J175,0)</f>
        <v>0</v>
      </c>
      <c r="BH175" s="153">
        <f t="shared" ref="BH175:BH212" si="17">IF(N175="zníž. prenesená",J175,0)</f>
        <v>0</v>
      </c>
      <c r="BI175" s="153">
        <f t="shared" ref="BI175:BI212" si="18">IF(N175="nulová",J175,0)</f>
        <v>0</v>
      </c>
      <c r="BJ175" s="13" t="s">
        <v>84</v>
      </c>
      <c r="BK175" s="154">
        <f t="shared" ref="BK175:BK212" si="19">ROUND(I175*H175,3)</f>
        <v>319.21600000000001</v>
      </c>
      <c r="BL175" s="13" t="s">
        <v>146</v>
      </c>
      <c r="BM175" s="152" t="s">
        <v>291</v>
      </c>
    </row>
    <row r="176" spans="2:65" s="1" customFormat="1" ht="16.5" customHeight="1">
      <c r="B176" s="142"/>
      <c r="C176" s="155" t="s">
        <v>292</v>
      </c>
      <c r="D176" s="155" t="s">
        <v>194</v>
      </c>
      <c r="E176" s="156" t="s">
        <v>293</v>
      </c>
      <c r="F176" s="157" t="s">
        <v>294</v>
      </c>
      <c r="G176" s="158" t="s">
        <v>201</v>
      </c>
      <c r="H176" s="159">
        <v>8</v>
      </c>
      <c r="I176" s="159">
        <v>98.853999999999999</v>
      </c>
      <c r="J176" s="159">
        <f t="shared" si="10"/>
        <v>790.83199999999999</v>
      </c>
      <c r="K176" s="160"/>
      <c r="L176" s="161"/>
      <c r="M176" s="162" t="s">
        <v>1</v>
      </c>
      <c r="N176" s="163" t="s">
        <v>37</v>
      </c>
      <c r="O176" s="150">
        <v>0</v>
      </c>
      <c r="P176" s="150">
        <f t="shared" si="11"/>
        <v>0</v>
      </c>
      <c r="Q176" s="150">
        <v>1.4E-2</v>
      </c>
      <c r="R176" s="150">
        <f t="shared" si="12"/>
        <v>0.112</v>
      </c>
      <c r="S176" s="150">
        <v>0</v>
      </c>
      <c r="T176" s="151">
        <f t="shared" si="13"/>
        <v>0</v>
      </c>
      <c r="AR176" s="152" t="s">
        <v>173</v>
      </c>
      <c r="AT176" s="152" t="s">
        <v>194</v>
      </c>
      <c r="AU176" s="152" t="s">
        <v>84</v>
      </c>
      <c r="AY176" s="13" t="s">
        <v>140</v>
      </c>
      <c r="BE176" s="153">
        <f t="shared" si="14"/>
        <v>0</v>
      </c>
      <c r="BF176" s="153">
        <f t="shared" si="15"/>
        <v>790.83199999999999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84</v>
      </c>
      <c r="BK176" s="154">
        <f t="shared" si="19"/>
        <v>790.83199999999999</v>
      </c>
      <c r="BL176" s="13" t="s">
        <v>146</v>
      </c>
      <c r="BM176" s="152" t="s">
        <v>295</v>
      </c>
    </row>
    <row r="177" spans="2:65" s="1" customFormat="1" ht="33" customHeight="1">
      <c r="B177" s="142"/>
      <c r="C177" s="155" t="s">
        <v>296</v>
      </c>
      <c r="D177" s="155" t="s">
        <v>194</v>
      </c>
      <c r="E177" s="156" t="s">
        <v>297</v>
      </c>
      <c r="F177" s="157" t="s">
        <v>298</v>
      </c>
      <c r="G177" s="158" t="s">
        <v>201</v>
      </c>
      <c r="H177" s="159">
        <v>8</v>
      </c>
      <c r="I177" s="159">
        <v>56.463000000000001</v>
      </c>
      <c r="J177" s="159">
        <f t="shared" si="10"/>
        <v>451.70400000000001</v>
      </c>
      <c r="K177" s="160"/>
      <c r="L177" s="161"/>
      <c r="M177" s="162" t="s">
        <v>1</v>
      </c>
      <c r="N177" s="163" t="s">
        <v>37</v>
      </c>
      <c r="O177" s="150">
        <v>0</v>
      </c>
      <c r="P177" s="150">
        <f t="shared" si="11"/>
        <v>0</v>
      </c>
      <c r="Q177" s="150">
        <v>8.9999999999999993E-3</v>
      </c>
      <c r="R177" s="150">
        <f t="shared" si="12"/>
        <v>7.1999999999999995E-2</v>
      </c>
      <c r="S177" s="150">
        <v>0</v>
      </c>
      <c r="T177" s="151">
        <f t="shared" si="13"/>
        <v>0</v>
      </c>
      <c r="AR177" s="152" t="s">
        <v>173</v>
      </c>
      <c r="AT177" s="152" t="s">
        <v>194</v>
      </c>
      <c r="AU177" s="152" t="s">
        <v>84</v>
      </c>
      <c r="AY177" s="13" t="s">
        <v>140</v>
      </c>
      <c r="BE177" s="153">
        <f t="shared" si="14"/>
        <v>0</v>
      </c>
      <c r="BF177" s="153">
        <f t="shared" si="15"/>
        <v>451.70400000000001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84</v>
      </c>
      <c r="BK177" s="154">
        <f t="shared" si="19"/>
        <v>451.70400000000001</v>
      </c>
      <c r="BL177" s="13" t="s">
        <v>146</v>
      </c>
      <c r="BM177" s="152" t="s">
        <v>299</v>
      </c>
    </row>
    <row r="178" spans="2:65" s="1" customFormat="1" ht="24.2" customHeight="1">
      <c r="B178" s="142"/>
      <c r="C178" s="143" t="s">
        <v>300</v>
      </c>
      <c r="D178" s="143" t="s">
        <v>142</v>
      </c>
      <c r="E178" s="144" t="s">
        <v>301</v>
      </c>
      <c r="F178" s="145" t="s">
        <v>302</v>
      </c>
      <c r="G178" s="146" t="s">
        <v>201</v>
      </c>
      <c r="H178" s="147">
        <v>9</v>
      </c>
      <c r="I178" s="147">
        <v>28.478999999999999</v>
      </c>
      <c r="J178" s="147">
        <f t="shared" si="10"/>
        <v>256.31099999999998</v>
      </c>
      <c r="K178" s="148"/>
      <c r="L178" s="27"/>
      <c r="M178" s="149" t="s">
        <v>1</v>
      </c>
      <c r="N178" s="121" t="s">
        <v>37</v>
      </c>
      <c r="O178" s="150">
        <v>1.173</v>
      </c>
      <c r="P178" s="150">
        <f t="shared" si="11"/>
        <v>10.557</v>
      </c>
      <c r="Q178" s="150">
        <v>3.8019999999999998E-3</v>
      </c>
      <c r="R178" s="150">
        <f t="shared" si="12"/>
        <v>3.4217999999999998E-2</v>
      </c>
      <c r="S178" s="150">
        <v>0</v>
      </c>
      <c r="T178" s="151">
        <f t="shared" si="13"/>
        <v>0</v>
      </c>
      <c r="AR178" s="152" t="s">
        <v>146</v>
      </c>
      <c r="AT178" s="152" t="s">
        <v>142</v>
      </c>
      <c r="AU178" s="152" t="s">
        <v>84</v>
      </c>
      <c r="AY178" s="13" t="s">
        <v>140</v>
      </c>
      <c r="BE178" s="153">
        <f t="shared" si="14"/>
        <v>0</v>
      </c>
      <c r="BF178" s="153">
        <f t="shared" si="15"/>
        <v>256.31099999999998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84</v>
      </c>
      <c r="BK178" s="154">
        <f t="shared" si="19"/>
        <v>256.31099999999998</v>
      </c>
      <c r="BL178" s="13" t="s">
        <v>146</v>
      </c>
      <c r="BM178" s="152" t="s">
        <v>303</v>
      </c>
    </row>
    <row r="179" spans="2:65" s="1" customFormat="1" ht="24.2" customHeight="1">
      <c r="B179" s="142"/>
      <c r="C179" s="155" t="s">
        <v>304</v>
      </c>
      <c r="D179" s="155" t="s">
        <v>194</v>
      </c>
      <c r="E179" s="156" t="s">
        <v>305</v>
      </c>
      <c r="F179" s="157" t="s">
        <v>306</v>
      </c>
      <c r="G179" s="158" t="s">
        <v>201</v>
      </c>
      <c r="H179" s="159">
        <v>6</v>
      </c>
      <c r="I179" s="159">
        <v>117.09399999999999</v>
      </c>
      <c r="J179" s="159">
        <f t="shared" si="10"/>
        <v>702.56399999999996</v>
      </c>
      <c r="K179" s="160"/>
      <c r="L179" s="161"/>
      <c r="M179" s="162" t="s">
        <v>1</v>
      </c>
      <c r="N179" s="163" t="s">
        <v>37</v>
      </c>
      <c r="O179" s="150">
        <v>0</v>
      </c>
      <c r="P179" s="150">
        <f t="shared" si="11"/>
        <v>0</v>
      </c>
      <c r="Q179" s="150">
        <v>1.9E-2</v>
      </c>
      <c r="R179" s="150">
        <f t="shared" si="12"/>
        <v>0.11399999999999999</v>
      </c>
      <c r="S179" s="150">
        <v>0</v>
      </c>
      <c r="T179" s="151">
        <f t="shared" si="13"/>
        <v>0</v>
      </c>
      <c r="AR179" s="152" t="s">
        <v>173</v>
      </c>
      <c r="AT179" s="152" t="s">
        <v>194</v>
      </c>
      <c r="AU179" s="152" t="s">
        <v>84</v>
      </c>
      <c r="AY179" s="13" t="s">
        <v>140</v>
      </c>
      <c r="BE179" s="153">
        <f t="shared" si="14"/>
        <v>0</v>
      </c>
      <c r="BF179" s="153">
        <f t="shared" si="15"/>
        <v>702.56399999999996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84</v>
      </c>
      <c r="BK179" s="154">
        <f t="shared" si="19"/>
        <v>702.56399999999996</v>
      </c>
      <c r="BL179" s="13" t="s">
        <v>146</v>
      </c>
      <c r="BM179" s="152" t="s">
        <v>307</v>
      </c>
    </row>
    <row r="180" spans="2:65" s="1" customFormat="1" ht="24.2" customHeight="1">
      <c r="B180" s="142"/>
      <c r="C180" s="155" t="s">
        <v>308</v>
      </c>
      <c r="D180" s="155" t="s">
        <v>194</v>
      </c>
      <c r="E180" s="156" t="s">
        <v>309</v>
      </c>
      <c r="F180" s="157" t="s">
        <v>310</v>
      </c>
      <c r="G180" s="158" t="s">
        <v>201</v>
      </c>
      <c r="H180" s="159">
        <v>1</v>
      </c>
      <c r="I180" s="159">
        <v>137.09399999999999</v>
      </c>
      <c r="J180" s="159">
        <f t="shared" si="10"/>
        <v>137.09399999999999</v>
      </c>
      <c r="K180" s="160"/>
      <c r="L180" s="161"/>
      <c r="M180" s="162" t="s">
        <v>1</v>
      </c>
      <c r="N180" s="163" t="s">
        <v>37</v>
      </c>
      <c r="O180" s="150">
        <v>0</v>
      </c>
      <c r="P180" s="150">
        <f t="shared" si="11"/>
        <v>0</v>
      </c>
      <c r="Q180" s="150">
        <v>0.02</v>
      </c>
      <c r="R180" s="150">
        <f t="shared" si="12"/>
        <v>0.02</v>
      </c>
      <c r="S180" s="150">
        <v>0</v>
      </c>
      <c r="T180" s="151">
        <f t="shared" si="13"/>
        <v>0</v>
      </c>
      <c r="AR180" s="152" t="s">
        <v>173</v>
      </c>
      <c r="AT180" s="152" t="s">
        <v>194</v>
      </c>
      <c r="AU180" s="152" t="s">
        <v>84</v>
      </c>
      <c r="AY180" s="13" t="s">
        <v>140</v>
      </c>
      <c r="BE180" s="153">
        <f t="shared" si="14"/>
        <v>0</v>
      </c>
      <c r="BF180" s="153">
        <f t="shared" si="15"/>
        <v>137.09399999999999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84</v>
      </c>
      <c r="BK180" s="154">
        <f t="shared" si="19"/>
        <v>137.09399999999999</v>
      </c>
      <c r="BL180" s="13" t="s">
        <v>146</v>
      </c>
      <c r="BM180" s="152" t="s">
        <v>311</v>
      </c>
    </row>
    <row r="181" spans="2:65" s="1" customFormat="1" ht="33" customHeight="1">
      <c r="B181" s="142"/>
      <c r="C181" s="155" t="s">
        <v>312</v>
      </c>
      <c r="D181" s="155" t="s">
        <v>194</v>
      </c>
      <c r="E181" s="156" t="s">
        <v>313</v>
      </c>
      <c r="F181" s="157" t="s">
        <v>314</v>
      </c>
      <c r="G181" s="158" t="s">
        <v>201</v>
      </c>
      <c r="H181" s="159">
        <v>2</v>
      </c>
      <c r="I181" s="159">
        <v>149.364</v>
      </c>
      <c r="J181" s="159">
        <f t="shared" si="10"/>
        <v>298.72800000000001</v>
      </c>
      <c r="K181" s="160"/>
      <c r="L181" s="161"/>
      <c r="M181" s="162" t="s">
        <v>1</v>
      </c>
      <c r="N181" s="163" t="s">
        <v>37</v>
      </c>
      <c r="O181" s="150">
        <v>0</v>
      </c>
      <c r="P181" s="150">
        <f t="shared" si="11"/>
        <v>0</v>
      </c>
      <c r="Q181" s="150">
        <v>3.4000000000000002E-2</v>
      </c>
      <c r="R181" s="150">
        <f t="shared" si="12"/>
        <v>6.8000000000000005E-2</v>
      </c>
      <c r="S181" s="150">
        <v>0</v>
      </c>
      <c r="T181" s="151">
        <f t="shared" si="13"/>
        <v>0</v>
      </c>
      <c r="AR181" s="152" t="s">
        <v>173</v>
      </c>
      <c r="AT181" s="152" t="s">
        <v>194</v>
      </c>
      <c r="AU181" s="152" t="s">
        <v>84</v>
      </c>
      <c r="AY181" s="13" t="s">
        <v>140</v>
      </c>
      <c r="BE181" s="153">
        <f t="shared" si="14"/>
        <v>0</v>
      </c>
      <c r="BF181" s="153">
        <f t="shared" si="15"/>
        <v>298.72800000000001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84</v>
      </c>
      <c r="BK181" s="154">
        <f t="shared" si="19"/>
        <v>298.72800000000001</v>
      </c>
      <c r="BL181" s="13" t="s">
        <v>146</v>
      </c>
      <c r="BM181" s="152" t="s">
        <v>315</v>
      </c>
    </row>
    <row r="182" spans="2:65" s="1" customFormat="1" ht="33" customHeight="1">
      <c r="B182" s="142"/>
      <c r="C182" s="143" t="s">
        <v>316</v>
      </c>
      <c r="D182" s="143" t="s">
        <v>142</v>
      </c>
      <c r="E182" s="144" t="s">
        <v>317</v>
      </c>
      <c r="F182" s="145" t="s">
        <v>318</v>
      </c>
      <c r="G182" s="146" t="s">
        <v>158</v>
      </c>
      <c r="H182" s="147">
        <v>793</v>
      </c>
      <c r="I182" s="147">
        <v>0.81799999999999995</v>
      </c>
      <c r="J182" s="147">
        <f t="shared" si="10"/>
        <v>648.67399999999998</v>
      </c>
      <c r="K182" s="148"/>
      <c r="L182" s="27"/>
      <c r="M182" s="149" t="s">
        <v>1</v>
      </c>
      <c r="N182" s="121" t="s">
        <v>37</v>
      </c>
      <c r="O182" s="150">
        <v>4.1000000000000002E-2</v>
      </c>
      <c r="P182" s="150">
        <f t="shared" si="11"/>
        <v>32.512999999999998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AR182" s="152" t="s">
        <v>146</v>
      </c>
      <c r="AT182" s="152" t="s">
        <v>142</v>
      </c>
      <c r="AU182" s="152" t="s">
        <v>84</v>
      </c>
      <c r="AY182" s="13" t="s">
        <v>140</v>
      </c>
      <c r="BE182" s="153">
        <f t="shared" si="14"/>
        <v>0</v>
      </c>
      <c r="BF182" s="153">
        <f t="shared" si="15"/>
        <v>648.67399999999998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84</v>
      </c>
      <c r="BK182" s="154">
        <f t="shared" si="19"/>
        <v>648.67399999999998</v>
      </c>
      <c r="BL182" s="13" t="s">
        <v>146</v>
      </c>
      <c r="BM182" s="152" t="s">
        <v>319</v>
      </c>
    </row>
    <row r="183" spans="2:65" s="1" customFormat="1" ht="24.2" customHeight="1">
      <c r="B183" s="142"/>
      <c r="C183" s="155" t="s">
        <v>320</v>
      </c>
      <c r="D183" s="155" t="s">
        <v>194</v>
      </c>
      <c r="E183" s="156" t="s">
        <v>321</v>
      </c>
      <c r="F183" s="157" t="s">
        <v>322</v>
      </c>
      <c r="G183" s="158" t="s">
        <v>158</v>
      </c>
      <c r="H183" s="159">
        <v>793</v>
      </c>
      <c r="I183" s="159">
        <v>10.086</v>
      </c>
      <c r="J183" s="159">
        <f t="shared" si="10"/>
        <v>7998.1980000000003</v>
      </c>
      <c r="K183" s="160"/>
      <c r="L183" s="161"/>
      <c r="M183" s="162" t="s">
        <v>1</v>
      </c>
      <c r="N183" s="163" t="s">
        <v>37</v>
      </c>
      <c r="O183" s="150">
        <v>0</v>
      </c>
      <c r="P183" s="150">
        <f t="shared" si="11"/>
        <v>0</v>
      </c>
      <c r="Q183" s="150">
        <v>2.5999999999999999E-3</v>
      </c>
      <c r="R183" s="150">
        <f t="shared" si="12"/>
        <v>2.0617999999999999</v>
      </c>
      <c r="S183" s="150">
        <v>0</v>
      </c>
      <c r="T183" s="151">
        <f t="shared" si="13"/>
        <v>0</v>
      </c>
      <c r="AR183" s="152" t="s">
        <v>173</v>
      </c>
      <c r="AT183" s="152" t="s">
        <v>194</v>
      </c>
      <c r="AU183" s="152" t="s">
        <v>84</v>
      </c>
      <c r="AY183" s="13" t="s">
        <v>140</v>
      </c>
      <c r="BE183" s="153">
        <f t="shared" si="14"/>
        <v>0</v>
      </c>
      <c r="BF183" s="153">
        <f t="shared" si="15"/>
        <v>7998.1980000000003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84</v>
      </c>
      <c r="BK183" s="154">
        <f t="shared" si="19"/>
        <v>7998.1980000000003</v>
      </c>
      <c r="BL183" s="13" t="s">
        <v>146</v>
      </c>
      <c r="BM183" s="152" t="s">
        <v>323</v>
      </c>
    </row>
    <row r="184" spans="2:65" s="1" customFormat="1" ht="24.2" customHeight="1">
      <c r="B184" s="142"/>
      <c r="C184" s="143" t="s">
        <v>324</v>
      </c>
      <c r="D184" s="143" t="s">
        <v>142</v>
      </c>
      <c r="E184" s="144" t="s">
        <v>325</v>
      </c>
      <c r="F184" s="145" t="s">
        <v>326</v>
      </c>
      <c r="G184" s="146" t="s">
        <v>201</v>
      </c>
      <c r="H184" s="147">
        <v>37</v>
      </c>
      <c r="I184" s="147">
        <v>7.7130000000000001</v>
      </c>
      <c r="J184" s="147">
        <f t="shared" si="10"/>
        <v>285.38099999999997</v>
      </c>
      <c r="K184" s="148"/>
      <c r="L184" s="27"/>
      <c r="M184" s="149" t="s">
        <v>1</v>
      </c>
      <c r="N184" s="121" t="s">
        <v>37</v>
      </c>
      <c r="O184" s="150">
        <v>0.42</v>
      </c>
      <c r="P184" s="150">
        <f t="shared" si="11"/>
        <v>15.54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146</v>
      </c>
      <c r="AT184" s="152" t="s">
        <v>142</v>
      </c>
      <c r="AU184" s="152" t="s">
        <v>84</v>
      </c>
      <c r="AY184" s="13" t="s">
        <v>140</v>
      </c>
      <c r="BE184" s="153">
        <f t="shared" si="14"/>
        <v>0</v>
      </c>
      <c r="BF184" s="153">
        <f t="shared" si="15"/>
        <v>285.38099999999997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84</v>
      </c>
      <c r="BK184" s="154">
        <f t="shared" si="19"/>
        <v>285.38099999999997</v>
      </c>
      <c r="BL184" s="13" t="s">
        <v>146</v>
      </c>
      <c r="BM184" s="152" t="s">
        <v>327</v>
      </c>
    </row>
    <row r="185" spans="2:65" s="1" customFormat="1" ht="24.2" customHeight="1">
      <c r="B185" s="142"/>
      <c r="C185" s="155" t="s">
        <v>328</v>
      </c>
      <c r="D185" s="155" t="s">
        <v>194</v>
      </c>
      <c r="E185" s="156" t="s">
        <v>329</v>
      </c>
      <c r="F185" s="157" t="s">
        <v>330</v>
      </c>
      <c r="G185" s="158" t="s">
        <v>201</v>
      </c>
      <c r="H185" s="159">
        <v>34</v>
      </c>
      <c r="I185" s="159">
        <v>17.135000000000002</v>
      </c>
      <c r="J185" s="159">
        <f t="shared" si="10"/>
        <v>582.59</v>
      </c>
      <c r="K185" s="160"/>
      <c r="L185" s="161"/>
      <c r="M185" s="162" t="s">
        <v>1</v>
      </c>
      <c r="N185" s="163" t="s">
        <v>37</v>
      </c>
      <c r="O185" s="150">
        <v>0</v>
      </c>
      <c r="P185" s="150">
        <f t="shared" si="11"/>
        <v>0</v>
      </c>
      <c r="Q185" s="150">
        <v>6.7000000000000002E-4</v>
      </c>
      <c r="R185" s="150">
        <f t="shared" si="12"/>
        <v>2.2780000000000002E-2</v>
      </c>
      <c r="S185" s="150">
        <v>0</v>
      </c>
      <c r="T185" s="151">
        <f t="shared" si="13"/>
        <v>0</v>
      </c>
      <c r="AR185" s="152" t="s">
        <v>173</v>
      </c>
      <c r="AT185" s="152" t="s">
        <v>194</v>
      </c>
      <c r="AU185" s="152" t="s">
        <v>84</v>
      </c>
      <c r="AY185" s="13" t="s">
        <v>140</v>
      </c>
      <c r="BE185" s="153">
        <f t="shared" si="14"/>
        <v>0</v>
      </c>
      <c r="BF185" s="153">
        <f t="shared" si="15"/>
        <v>582.59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84</v>
      </c>
      <c r="BK185" s="154">
        <f t="shared" si="19"/>
        <v>582.59</v>
      </c>
      <c r="BL185" s="13" t="s">
        <v>146</v>
      </c>
      <c r="BM185" s="152" t="s">
        <v>331</v>
      </c>
    </row>
    <row r="186" spans="2:65" s="1" customFormat="1" ht="24.2" customHeight="1">
      <c r="B186" s="142"/>
      <c r="C186" s="155" t="s">
        <v>332</v>
      </c>
      <c r="D186" s="155" t="s">
        <v>194</v>
      </c>
      <c r="E186" s="156" t="s">
        <v>333</v>
      </c>
      <c r="F186" s="157" t="s">
        <v>334</v>
      </c>
      <c r="G186" s="158" t="s">
        <v>201</v>
      </c>
      <c r="H186" s="159">
        <v>17</v>
      </c>
      <c r="I186" s="159">
        <v>7.5739999999999998</v>
      </c>
      <c r="J186" s="159">
        <f t="shared" si="10"/>
        <v>128.75800000000001</v>
      </c>
      <c r="K186" s="160"/>
      <c r="L186" s="161"/>
      <c r="M186" s="162" t="s">
        <v>1</v>
      </c>
      <c r="N186" s="163" t="s">
        <v>37</v>
      </c>
      <c r="O186" s="150">
        <v>0</v>
      </c>
      <c r="P186" s="150">
        <f t="shared" si="11"/>
        <v>0</v>
      </c>
      <c r="Q186" s="150">
        <v>6.4999999999999997E-4</v>
      </c>
      <c r="R186" s="150">
        <f t="shared" si="12"/>
        <v>1.1049999999999999E-2</v>
      </c>
      <c r="S186" s="150">
        <v>0</v>
      </c>
      <c r="T186" s="151">
        <f t="shared" si="13"/>
        <v>0</v>
      </c>
      <c r="AR186" s="152" t="s">
        <v>173</v>
      </c>
      <c r="AT186" s="152" t="s">
        <v>194</v>
      </c>
      <c r="AU186" s="152" t="s">
        <v>84</v>
      </c>
      <c r="AY186" s="13" t="s">
        <v>140</v>
      </c>
      <c r="BE186" s="153">
        <f t="shared" si="14"/>
        <v>0</v>
      </c>
      <c r="BF186" s="153">
        <f t="shared" si="15"/>
        <v>128.75800000000001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84</v>
      </c>
      <c r="BK186" s="154">
        <f t="shared" si="19"/>
        <v>128.75800000000001</v>
      </c>
      <c r="BL186" s="13" t="s">
        <v>146</v>
      </c>
      <c r="BM186" s="152" t="s">
        <v>335</v>
      </c>
    </row>
    <row r="187" spans="2:65" s="1" customFormat="1" ht="24.2" customHeight="1">
      <c r="B187" s="142"/>
      <c r="C187" s="155" t="s">
        <v>336</v>
      </c>
      <c r="D187" s="155" t="s">
        <v>194</v>
      </c>
      <c r="E187" s="156" t="s">
        <v>337</v>
      </c>
      <c r="F187" s="157" t="s">
        <v>338</v>
      </c>
      <c r="G187" s="158" t="s">
        <v>201</v>
      </c>
      <c r="H187" s="159">
        <v>1</v>
      </c>
      <c r="I187" s="159">
        <v>44.768999999999998</v>
      </c>
      <c r="J187" s="159">
        <f t="shared" si="10"/>
        <v>44.768999999999998</v>
      </c>
      <c r="K187" s="160"/>
      <c r="L187" s="161"/>
      <c r="M187" s="162" t="s">
        <v>1</v>
      </c>
      <c r="N187" s="163" t="s">
        <v>37</v>
      </c>
      <c r="O187" s="150">
        <v>0</v>
      </c>
      <c r="P187" s="150">
        <f t="shared" si="11"/>
        <v>0</v>
      </c>
      <c r="Q187" s="150">
        <v>9.7000000000000005E-4</v>
      </c>
      <c r="R187" s="150">
        <f t="shared" si="12"/>
        <v>9.7000000000000005E-4</v>
      </c>
      <c r="S187" s="150">
        <v>0</v>
      </c>
      <c r="T187" s="151">
        <f t="shared" si="13"/>
        <v>0</v>
      </c>
      <c r="AR187" s="152" t="s">
        <v>173</v>
      </c>
      <c r="AT187" s="152" t="s">
        <v>194</v>
      </c>
      <c r="AU187" s="152" t="s">
        <v>84</v>
      </c>
      <c r="AY187" s="13" t="s">
        <v>140</v>
      </c>
      <c r="BE187" s="153">
        <f t="shared" si="14"/>
        <v>0</v>
      </c>
      <c r="BF187" s="153">
        <f t="shared" si="15"/>
        <v>44.768999999999998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84</v>
      </c>
      <c r="BK187" s="154">
        <f t="shared" si="19"/>
        <v>44.768999999999998</v>
      </c>
      <c r="BL187" s="13" t="s">
        <v>146</v>
      </c>
      <c r="BM187" s="152" t="s">
        <v>339</v>
      </c>
    </row>
    <row r="188" spans="2:65" s="1" customFormat="1" ht="24.2" customHeight="1">
      <c r="B188" s="142"/>
      <c r="C188" s="155" t="s">
        <v>340</v>
      </c>
      <c r="D188" s="155" t="s">
        <v>194</v>
      </c>
      <c r="E188" s="156" t="s">
        <v>341</v>
      </c>
      <c r="F188" s="157" t="s">
        <v>342</v>
      </c>
      <c r="G188" s="158" t="s">
        <v>201</v>
      </c>
      <c r="H188" s="159">
        <v>1</v>
      </c>
      <c r="I188" s="159">
        <v>9.9429999999999996</v>
      </c>
      <c r="J188" s="159">
        <f t="shared" si="10"/>
        <v>9.9429999999999996</v>
      </c>
      <c r="K188" s="160"/>
      <c r="L188" s="161"/>
      <c r="M188" s="162" t="s">
        <v>1</v>
      </c>
      <c r="N188" s="163" t="s">
        <v>37</v>
      </c>
      <c r="O188" s="150">
        <v>0</v>
      </c>
      <c r="P188" s="150">
        <f t="shared" si="11"/>
        <v>0</v>
      </c>
      <c r="Q188" s="150">
        <v>8.0000000000000007E-5</v>
      </c>
      <c r="R188" s="150">
        <f t="shared" si="12"/>
        <v>8.0000000000000007E-5</v>
      </c>
      <c r="S188" s="150">
        <v>0</v>
      </c>
      <c r="T188" s="151">
        <f t="shared" si="13"/>
        <v>0</v>
      </c>
      <c r="AR188" s="152" t="s">
        <v>173</v>
      </c>
      <c r="AT188" s="152" t="s">
        <v>194</v>
      </c>
      <c r="AU188" s="152" t="s">
        <v>84</v>
      </c>
      <c r="AY188" s="13" t="s">
        <v>140</v>
      </c>
      <c r="BE188" s="153">
        <f t="shared" si="14"/>
        <v>0</v>
      </c>
      <c r="BF188" s="153">
        <f t="shared" si="15"/>
        <v>9.9429999999999996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84</v>
      </c>
      <c r="BK188" s="154">
        <f t="shared" si="19"/>
        <v>9.9429999999999996</v>
      </c>
      <c r="BL188" s="13" t="s">
        <v>146</v>
      </c>
      <c r="BM188" s="152" t="s">
        <v>343</v>
      </c>
    </row>
    <row r="189" spans="2:65" s="1" customFormat="1" ht="24.2" customHeight="1">
      <c r="B189" s="142"/>
      <c r="C189" s="155" t="s">
        <v>344</v>
      </c>
      <c r="D189" s="155" t="s">
        <v>194</v>
      </c>
      <c r="E189" s="156" t="s">
        <v>345</v>
      </c>
      <c r="F189" s="157" t="s">
        <v>346</v>
      </c>
      <c r="G189" s="158" t="s">
        <v>201</v>
      </c>
      <c r="H189" s="159">
        <v>1</v>
      </c>
      <c r="I189" s="159">
        <v>52.212000000000003</v>
      </c>
      <c r="J189" s="159">
        <f t="shared" si="10"/>
        <v>52.212000000000003</v>
      </c>
      <c r="K189" s="160"/>
      <c r="L189" s="161"/>
      <c r="M189" s="162" t="s">
        <v>1</v>
      </c>
      <c r="N189" s="163" t="s">
        <v>37</v>
      </c>
      <c r="O189" s="150">
        <v>0</v>
      </c>
      <c r="P189" s="150">
        <f t="shared" si="11"/>
        <v>0</v>
      </c>
      <c r="Q189" s="150">
        <v>9.2000000000000003E-4</v>
      </c>
      <c r="R189" s="150">
        <f t="shared" si="12"/>
        <v>9.2000000000000003E-4</v>
      </c>
      <c r="S189" s="150">
        <v>0</v>
      </c>
      <c r="T189" s="151">
        <f t="shared" si="13"/>
        <v>0</v>
      </c>
      <c r="AR189" s="152" t="s">
        <v>173</v>
      </c>
      <c r="AT189" s="152" t="s">
        <v>194</v>
      </c>
      <c r="AU189" s="152" t="s">
        <v>84</v>
      </c>
      <c r="AY189" s="13" t="s">
        <v>140</v>
      </c>
      <c r="BE189" s="153">
        <f t="shared" si="14"/>
        <v>0</v>
      </c>
      <c r="BF189" s="153">
        <f t="shared" si="15"/>
        <v>52.212000000000003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84</v>
      </c>
      <c r="BK189" s="154">
        <f t="shared" si="19"/>
        <v>52.212000000000003</v>
      </c>
      <c r="BL189" s="13" t="s">
        <v>146</v>
      </c>
      <c r="BM189" s="152" t="s">
        <v>347</v>
      </c>
    </row>
    <row r="190" spans="2:65" s="1" customFormat="1" ht="24.2" customHeight="1">
      <c r="B190" s="142"/>
      <c r="C190" s="143" t="s">
        <v>348</v>
      </c>
      <c r="D190" s="143" t="s">
        <v>142</v>
      </c>
      <c r="E190" s="144" t="s">
        <v>349</v>
      </c>
      <c r="F190" s="145" t="s">
        <v>350</v>
      </c>
      <c r="G190" s="146" t="s">
        <v>201</v>
      </c>
      <c r="H190" s="147">
        <v>6</v>
      </c>
      <c r="I190" s="147">
        <v>23.018000000000001</v>
      </c>
      <c r="J190" s="147">
        <f t="shared" si="10"/>
        <v>138.108</v>
      </c>
      <c r="K190" s="148"/>
      <c r="L190" s="27"/>
      <c r="M190" s="149" t="s">
        <v>1</v>
      </c>
      <c r="N190" s="121" t="s">
        <v>37</v>
      </c>
      <c r="O190" s="150">
        <v>1.47</v>
      </c>
      <c r="P190" s="150">
        <f t="shared" si="11"/>
        <v>8.82</v>
      </c>
      <c r="Q190" s="150">
        <v>7.9086E-4</v>
      </c>
      <c r="R190" s="150">
        <f t="shared" si="12"/>
        <v>4.74516E-3</v>
      </c>
      <c r="S190" s="150">
        <v>0</v>
      </c>
      <c r="T190" s="151">
        <f t="shared" si="13"/>
        <v>0</v>
      </c>
      <c r="AR190" s="152" t="s">
        <v>146</v>
      </c>
      <c r="AT190" s="152" t="s">
        <v>142</v>
      </c>
      <c r="AU190" s="152" t="s">
        <v>84</v>
      </c>
      <c r="AY190" s="13" t="s">
        <v>140</v>
      </c>
      <c r="BE190" s="153">
        <f t="shared" si="14"/>
        <v>0</v>
      </c>
      <c r="BF190" s="153">
        <f t="shared" si="15"/>
        <v>138.108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84</v>
      </c>
      <c r="BK190" s="154">
        <f t="shared" si="19"/>
        <v>138.108</v>
      </c>
      <c r="BL190" s="13" t="s">
        <v>146</v>
      </c>
      <c r="BM190" s="152" t="s">
        <v>351</v>
      </c>
    </row>
    <row r="191" spans="2:65" s="1" customFormat="1" ht="24.2" customHeight="1">
      <c r="B191" s="142"/>
      <c r="C191" s="155" t="s">
        <v>352</v>
      </c>
      <c r="D191" s="155" t="s">
        <v>194</v>
      </c>
      <c r="E191" s="156" t="s">
        <v>353</v>
      </c>
      <c r="F191" s="157" t="s">
        <v>354</v>
      </c>
      <c r="G191" s="158" t="s">
        <v>201</v>
      </c>
      <c r="H191" s="159">
        <v>6</v>
      </c>
      <c r="I191" s="159">
        <v>204.07599999999999</v>
      </c>
      <c r="J191" s="159">
        <f t="shared" si="10"/>
        <v>1224.4559999999999</v>
      </c>
      <c r="K191" s="160"/>
      <c r="L191" s="161"/>
      <c r="M191" s="162" t="s">
        <v>1</v>
      </c>
      <c r="N191" s="163" t="s">
        <v>37</v>
      </c>
      <c r="O191" s="150">
        <v>0</v>
      </c>
      <c r="P191" s="150">
        <f t="shared" si="11"/>
        <v>0</v>
      </c>
      <c r="Q191" s="150">
        <v>3.4499999999999999E-3</v>
      </c>
      <c r="R191" s="150">
        <f t="shared" si="12"/>
        <v>2.07E-2</v>
      </c>
      <c r="S191" s="150">
        <v>0</v>
      </c>
      <c r="T191" s="151">
        <f t="shared" si="13"/>
        <v>0</v>
      </c>
      <c r="AR191" s="152" t="s">
        <v>173</v>
      </c>
      <c r="AT191" s="152" t="s">
        <v>194</v>
      </c>
      <c r="AU191" s="152" t="s">
        <v>84</v>
      </c>
      <c r="AY191" s="13" t="s">
        <v>140</v>
      </c>
      <c r="BE191" s="153">
        <f t="shared" si="14"/>
        <v>0</v>
      </c>
      <c r="BF191" s="153">
        <f t="shared" si="15"/>
        <v>1224.4559999999999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3" t="s">
        <v>84</v>
      </c>
      <c r="BK191" s="154">
        <f t="shared" si="19"/>
        <v>1224.4559999999999</v>
      </c>
      <c r="BL191" s="13" t="s">
        <v>146</v>
      </c>
      <c r="BM191" s="152" t="s">
        <v>355</v>
      </c>
    </row>
    <row r="192" spans="2:65" s="1" customFormat="1" ht="24.2" customHeight="1">
      <c r="B192" s="142"/>
      <c r="C192" s="155" t="s">
        <v>356</v>
      </c>
      <c r="D192" s="155" t="s">
        <v>194</v>
      </c>
      <c r="E192" s="156" t="s">
        <v>357</v>
      </c>
      <c r="F192" s="157" t="s">
        <v>358</v>
      </c>
      <c r="G192" s="158" t="s">
        <v>201</v>
      </c>
      <c r="H192" s="159">
        <v>6</v>
      </c>
      <c r="I192" s="159">
        <v>210.30500000000001</v>
      </c>
      <c r="J192" s="159">
        <f t="shared" si="10"/>
        <v>1261.83</v>
      </c>
      <c r="K192" s="160"/>
      <c r="L192" s="161"/>
      <c r="M192" s="162" t="s">
        <v>1</v>
      </c>
      <c r="N192" s="163" t="s">
        <v>37</v>
      </c>
      <c r="O192" s="150">
        <v>0</v>
      </c>
      <c r="P192" s="150">
        <f t="shared" si="11"/>
        <v>0</v>
      </c>
      <c r="Q192" s="150">
        <v>1.8499999999999999E-2</v>
      </c>
      <c r="R192" s="150">
        <f t="shared" si="12"/>
        <v>0.11099999999999999</v>
      </c>
      <c r="S192" s="150">
        <v>0</v>
      </c>
      <c r="T192" s="151">
        <f t="shared" si="13"/>
        <v>0</v>
      </c>
      <c r="AR192" s="152" t="s">
        <v>173</v>
      </c>
      <c r="AT192" s="152" t="s">
        <v>194</v>
      </c>
      <c r="AU192" s="152" t="s">
        <v>84</v>
      </c>
      <c r="AY192" s="13" t="s">
        <v>140</v>
      </c>
      <c r="BE192" s="153">
        <f t="shared" si="14"/>
        <v>0</v>
      </c>
      <c r="BF192" s="153">
        <f t="shared" si="15"/>
        <v>1261.83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3" t="s">
        <v>84</v>
      </c>
      <c r="BK192" s="154">
        <f t="shared" si="19"/>
        <v>1261.83</v>
      </c>
      <c r="BL192" s="13" t="s">
        <v>146</v>
      </c>
      <c r="BM192" s="152" t="s">
        <v>359</v>
      </c>
    </row>
    <row r="193" spans="2:65" s="1" customFormat="1" ht="24.2" customHeight="1">
      <c r="B193" s="142"/>
      <c r="C193" s="143" t="s">
        <v>360</v>
      </c>
      <c r="D193" s="143" t="s">
        <v>142</v>
      </c>
      <c r="E193" s="144" t="s">
        <v>361</v>
      </c>
      <c r="F193" s="145" t="s">
        <v>362</v>
      </c>
      <c r="G193" s="146" t="s">
        <v>201</v>
      </c>
      <c r="H193" s="147">
        <v>8</v>
      </c>
      <c r="I193" s="147">
        <v>10.054</v>
      </c>
      <c r="J193" s="147">
        <f t="shared" si="10"/>
        <v>80.432000000000002</v>
      </c>
      <c r="K193" s="148"/>
      <c r="L193" s="27"/>
      <c r="M193" s="149" t="s">
        <v>1</v>
      </c>
      <c r="N193" s="121" t="s">
        <v>37</v>
      </c>
      <c r="O193" s="150">
        <v>0.67</v>
      </c>
      <c r="P193" s="150">
        <f t="shared" si="11"/>
        <v>5.36</v>
      </c>
      <c r="Q193" s="150">
        <v>3.3872999999999998E-4</v>
      </c>
      <c r="R193" s="150">
        <f t="shared" si="12"/>
        <v>2.7098399999999998E-3</v>
      </c>
      <c r="S193" s="150">
        <v>0</v>
      </c>
      <c r="T193" s="151">
        <f t="shared" si="13"/>
        <v>0</v>
      </c>
      <c r="AR193" s="152" t="s">
        <v>146</v>
      </c>
      <c r="AT193" s="152" t="s">
        <v>142</v>
      </c>
      <c r="AU193" s="152" t="s">
        <v>84</v>
      </c>
      <c r="AY193" s="13" t="s">
        <v>140</v>
      </c>
      <c r="BE193" s="153">
        <f t="shared" si="14"/>
        <v>0</v>
      </c>
      <c r="BF193" s="153">
        <f t="shared" si="15"/>
        <v>80.432000000000002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3" t="s">
        <v>84</v>
      </c>
      <c r="BK193" s="154">
        <f t="shared" si="19"/>
        <v>80.432000000000002</v>
      </c>
      <c r="BL193" s="13" t="s">
        <v>146</v>
      </c>
      <c r="BM193" s="152" t="s">
        <v>363</v>
      </c>
    </row>
    <row r="194" spans="2:65" s="1" customFormat="1" ht="33" customHeight="1">
      <c r="B194" s="142"/>
      <c r="C194" s="155" t="s">
        <v>364</v>
      </c>
      <c r="D194" s="155" t="s">
        <v>194</v>
      </c>
      <c r="E194" s="156" t="s">
        <v>365</v>
      </c>
      <c r="F194" s="157" t="s">
        <v>366</v>
      </c>
      <c r="G194" s="158" t="s">
        <v>201</v>
      </c>
      <c r="H194" s="159">
        <v>8</v>
      </c>
      <c r="I194" s="159">
        <v>520.80600000000004</v>
      </c>
      <c r="J194" s="159">
        <f t="shared" si="10"/>
        <v>4166.4480000000003</v>
      </c>
      <c r="K194" s="160"/>
      <c r="L194" s="161"/>
      <c r="M194" s="162" t="s">
        <v>1</v>
      </c>
      <c r="N194" s="163" t="s">
        <v>37</v>
      </c>
      <c r="O194" s="150">
        <v>0</v>
      </c>
      <c r="P194" s="150">
        <f t="shared" si="11"/>
        <v>0</v>
      </c>
      <c r="Q194" s="150">
        <v>3.15E-2</v>
      </c>
      <c r="R194" s="150">
        <f t="shared" si="12"/>
        <v>0.252</v>
      </c>
      <c r="S194" s="150">
        <v>0</v>
      </c>
      <c r="T194" s="151">
        <f t="shared" si="13"/>
        <v>0</v>
      </c>
      <c r="AR194" s="152" t="s">
        <v>173</v>
      </c>
      <c r="AT194" s="152" t="s">
        <v>194</v>
      </c>
      <c r="AU194" s="152" t="s">
        <v>84</v>
      </c>
      <c r="AY194" s="13" t="s">
        <v>140</v>
      </c>
      <c r="BE194" s="153">
        <f t="shared" si="14"/>
        <v>0</v>
      </c>
      <c r="BF194" s="153">
        <f t="shared" si="15"/>
        <v>4166.4480000000003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3" t="s">
        <v>84</v>
      </c>
      <c r="BK194" s="154">
        <f t="shared" si="19"/>
        <v>4166.4480000000003</v>
      </c>
      <c r="BL194" s="13" t="s">
        <v>146</v>
      </c>
      <c r="BM194" s="152" t="s">
        <v>367</v>
      </c>
    </row>
    <row r="195" spans="2:65" s="1" customFormat="1" ht="24.2" customHeight="1">
      <c r="B195" s="142"/>
      <c r="C195" s="143" t="s">
        <v>368</v>
      </c>
      <c r="D195" s="143" t="s">
        <v>142</v>
      </c>
      <c r="E195" s="144" t="s">
        <v>369</v>
      </c>
      <c r="F195" s="145" t="s">
        <v>370</v>
      </c>
      <c r="G195" s="146" t="s">
        <v>201</v>
      </c>
      <c r="H195" s="147">
        <v>7</v>
      </c>
      <c r="I195" s="147">
        <v>29.933</v>
      </c>
      <c r="J195" s="147">
        <f t="shared" si="10"/>
        <v>209.53100000000001</v>
      </c>
      <c r="K195" s="148"/>
      <c r="L195" s="27"/>
      <c r="M195" s="149" t="s">
        <v>1</v>
      </c>
      <c r="N195" s="121" t="s">
        <v>37</v>
      </c>
      <c r="O195" s="150">
        <v>1.7649999999999999</v>
      </c>
      <c r="P195" s="150">
        <f t="shared" si="11"/>
        <v>12.354999999999999</v>
      </c>
      <c r="Q195" s="150">
        <v>1.58172E-3</v>
      </c>
      <c r="R195" s="150">
        <f t="shared" si="12"/>
        <v>1.107204E-2</v>
      </c>
      <c r="S195" s="150">
        <v>0</v>
      </c>
      <c r="T195" s="151">
        <f t="shared" si="13"/>
        <v>0</v>
      </c>
      <c r="AR195" s="152" t="s">
        <v>146</v>
      </c>
      <c r="AT195" s="152" t="s">
        <v>142</v>
      </c>
      <c r="AU195" s="152" t="s">
        <v>84</v>
      </c>
      <c r="AY195" s="13" t="s">
        <v>140</v>
      </c>
      <c r="BE195" s="153">
        <f t="shared" si="14"/>
        <v>0</v>
      </c>
      <c r="BF195" s="153">
        <f t="shared" si="15"/>
        <v>209.53100000000001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3" t="s">
        <v>84</v>
      </c>
      <c r="BK195" s="154">
        <f t="shared" si="19"/>
        <v>209.53100000000001</v>
      </c>
      <c r="BL195" s="13" t="s">
        <v>146</v>
      </c>
      <c r="BM195" s="152" t="s">
        <v>371</v>
      </c>
    </row>
    <row r="196" spans="2:65" s="1" customFormat="1" ht="24.2" customHeight="1">
      <c r="B196" s="142"/>
      <c r="C196" s="155" t="s">
        <v>372</v>
      </c>
      <c r="D196" s="155" t="s">
        <v>194</v>
      </c>
      <c r="E196" s="156" t="s">
        <v>353</v>
      </c>
      <c r="F196" s="157" t="s">
        <v>354</v>
      </c>
      <c r="G196" s="158" t="s">
        <v>201</v>
      </c>
      <c r="H196" s="159">
        <v>7</v>
      </c>
      <c r="I196" s="159">
        <v>207.09399999999999</v>
      </c>
      <c r="J196" s="159">
        <f t="shared" si="10"/>
        <v>1449.6579999999999</v>
      </c>
      <c r="K196" s="160"/>
      <c r="L196" s="161"/>
      <c r="M196" s="162" t="s">
        <v>1</v>
      </c>
      <c r="N196" s="163" t="s">
        <v>37</v>
      </c>
      <c r="O196" s="150">
        <v>0</v>
      </c>
      <c r="P196" s="150">
        <f t="shared" si="11"/>
        <v>0</v>
      </c>
      <c r="Q196" s="150">
        <v>3.4499999999999999E-3</v>
      </c>
      <c r="R196" s="150">
        <f t="shared" si="12"/>
        <v>2.4149999999999998E-2</v>
      </c>
      <c r="S196" s="150">
        <v>0</v>
      </c>
      <c r="T196" s="151">
        <f t="shared" si="13"/>
        <v>0</v>
      </c>
      <c r="AR196" s="152" t="s">
        <v>173</v>
      </c>
      <c r="AT196" s="152" t="s">
        <v>194</v>
      </c>
      <c r="AU196" s="152" t="s">
        <v>84</v>
      </c>
      <c r="AY196" s="13" t="s">
        <v>140</v>
      </c>
      <c r="BE196" s="153">
        <f t="shared" si="14"/>
        <v>0</v>
      </c>
      <c r="BF196" s="153">
        <f t="shared" si="15"/>
        <v>1449.6579999999999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3" t="s">
        <v>84</v>
      </c>
      <c r="BK196" s="154">
        <f t="shared" si="19"/>
        <v>1449.6579999999999</v>
      </c>
      <c r="BL196" s="13" t="s">
        <v>146</v>
      </c>
      <c r="BM196" s="152" t="s">
        <v>373</v>
      </c>
    </row>
    <row r="197" spans="2:65" s="1" customFormat="1" ht="24.2" customHeight="1">
      <c r="B197" s="142"/>
      <c r="C197" s="155" t="s">
        <v>374</v>
      </c>
      <c r="D197" s="155" t="s">
        <v>194</v>
      </c>
      <c r="E197" s="156" t="s">
        <v>375</v>
      </c>
      <c r="F197" s="157" t="s">
        <v>376</v>
      </c>
      <c r="G197" s="158" t="s">
        <v>201</v>
      </c>
      <c r="H197" s="159">
        <v>5</v>
      </c>
      <c r="I197" s="159">
        <v>242.018</v>
      </c>
      <c r="J197" s="159">
        <f t="shared" si="10"/>
        <v>1210.0899999999999</v>
      </c>
      <c r="K197" s="160"/>
      <c r="L197" s="161"/>
      <c r="M197" s="162" t="s">
        <v>1</v>
      </c>
      <c r="N197" s="163" t="s">
        <v>37</v>
      </c>
      <c r="O197" s="150">
        <v>0</v>
      </c>
      <c r="P197" s="150">
        <f t="shared" si="11"/>
        <v>0</v>
      </c>
      <c r="Q197" s="150">
        <v>2.4500000000000001E-2</v>
      </c>
      <c r="R197" s="150">
        <f t="shared" si="12"/>
        <v>0.1225</v>
      </c>
      <c r="S197" s="150">
        <v>0</v>
      </c>
      <c r="T197" s="151">
        <f t="shared" si="13"/>
        <v>0</v>
      </c>
      <c r="AR197" s="152" t="s">
        <v>173</v>
      </c>
      <c r="AT197" s="152" t="s">
        <v>194</v>
      </c>
      <c r="AU197" s="152" t="s">
        <v>84</v>
      </c>
      <c r="AY197" s="13" t="s">
        <v>140</v>
      </c>
      <c r="BE197" s="153">
        <f t="shared" si="14"/>
        <v>0</v>
      </c>
      <c r="BF197" s="153">
        <f t="shared" si="15"/>
        <v>1210.0899999999999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3" t="s">
        <v>84</v>
      </c>
      <c r="BK197" s="154">
        <f t="shared" si="19"/>
        <v>1210.0899999999999</v>
      </c>
      <c r="BL197" s="13" t="s">
        <v>146</v>
      </c>
      <c r="BM197" s="152" t="s">
        <v>377</v>
      </c>
    </row>
    <row r="198" spans="2:65" s="1" customFormat="1" ht="24.2" customHeight="1">
      <c r="B198" s="142"/>
      <c r="C198" s="155" t="s">
        <v>378</v>
      </c>
      <c r="D198" s="155" t="s">
        <v>194</v>
      </c>
      <c r="E198" s="156" t="s">
        <v>379</v>
      </c>
      <c r="F198" s="157" t="s">
        <v>380</v>
      </c>
      <c r="G198" s="158" t="s">
        <v>201</v>
      </c>
      <c r="H198" s="159">
        <v>2</v>
      </c>
      <c r="I198" s="159">
        <v>231.428</v>
      </c>
      <c r="J198" s="159">
        <f t="shared" si="10"/>
        <v>462.85599999999999</v>
      </c>
      <c r="K198" s="160"/>
      <c r="L198" s="161"/>
      <c r="M198" s="162" t="s">
        <v>1</v>
      </c>
      <c r="N198" s="163" t="s">
        <v>37</v>
      </c>
      <c r="O198" s="150">
        <v>0</v>
      </c>
      <c r="P198" s="150">
        <f t="shared" si="11"/>
        <v>0</v>
      </c>
      <c r="Q198" s="150">
        <v>0.02</v>
      </c>
      <c r="R198" s="150">
        <f t="shared" si="12"/>
        <v>0.04</v>
      </c>
      <c r="S198" s="150">
        <v>0</v>
      </c>
      <c r="T198" s="151">
        <f t="shared" si="13"/>
        <v>0</v>
      </c>
      <c r="AR198" s="152" t="s">
        <v>173</v>
      </c>
      <c r="AT198" s="152" t="s">
        <v>194</v>
      </c>
      <c r="AU198" s="152" t="s">
        <v>84</v>
      </c>
      <c r="AY198" s="13" t="s">
        <v>140</v>
      </c>
      <c r="BE198" s="153">
        <f t="shared" si="14"/>
        <v>0</v>
      </c>
      <c r="BF198" s="153">
        <f t="shared" si="15"/>
        <v>462.85599999999999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3" t="s">
        <v>84</v>
      </c>
      <c r="BK198" s="154">
        <f t="shared" si="19"/>
        <v>462.85599999999999</v>
      </c>
      <c r="BL198" s="13" t="s">
        <v>146</v>
      </c>
      <c r="BM198" s="152" t="s">
        <v>381</v>
      </c>
    </row>
    <row r="199" spans="2:65" s="1" customFormat="1" ht="24.2" customHeight="1">
      <c r="B199" s="142"/>
      <c r="C199" s="143" t="s">
        <v>382</v>
      </c>
      <c r="D199" s="143" t="s">
        <v>142</v>
      </c>
      <c r="E199" s="144" t="s">
        <v>383</v>
      </c>
      <c r="F199" s="145" t="s">
        <v>384</v>
      </c>
      <c r="G199" s="146" t="s">
        <v>158</v>
      </c>
      <c r="H199" s="147">
        <v>793</v>
      </c>
      <c r="I199" s="147">
        <v>0.68</v>
      </c>
      <c r="J199" s="147">
        <f t="shared" si="10"/>
        <v>539.24</v>
      </c>
      <c r="K199" s="148"/>
      <c r="L199" s="27"/>
      <c r="M199" s="149" t="s">
        <v>1</v>
      </c>
      <c r="N199" s="121" t="s">
        <v>37</v>
      </c>
      <c r="O199" s="150">
        <v>4.1000000000000002E-2</v>
      </c>
      <c r="P199" s="150">
        <f t="shared" si="11"/>
        <v>32.512999999999998</v>
      </c>
      <c r="Q199" s="150">
        <v>0</v>
      </c>
      <c r="R199" s="150">
        <f t="shared" si="12"/>
        <v>0</v>
      </c>
      <c r="S199" s="150">
        <v>0</v>
      </c>
      <c r="T199" s="151">
        <f t="shared" si="13"/>
        <v>0</v>
      </c>
      <c r="AR199" s="152" t="s">
        <v>146</v>
      </c>
      <c r="AT199" s="152" t="s">
        <v>142</v>
      </c>
      <c r="AU199" s="152" t="s">
        <v>84</v>
      </c>
      <c r="AY199" s="13" t="s">
        <v>140</v>
      </c>
      <c r="BE199" s="153">
        <f t="shared" si="14"/>
        <v>0</v>
      </c>
      <c r="BF199" s="153">
        <f t="shared" si="15"/>
        <v>539.24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3" t="s">
        <v>84</v>
      </c>
      <c r="BK199" s="154">
        <f t="shared" si="19"/>
        <v>539.24</v>
      </c>
      <c r="BL199" s="13" t="s">
        <v>146</v>
      </c>
      <c r="BM199" s="152" t="s">
        <v>385</v>
      </c>
    </row>
    <row r="200" spans="2:65" s="1" customFormat="1" ht="24.2" customHeight="1">
      <c r="B200" s="142"/>
      <c r="C200" s="143" t="s">
        <v>386</v>
      </c>
      <c r="D200" s="143" t="s">
        <v>142</v>
      </c>
      <c r="E200" s="144" t="s">
        <v>387</v>
      </c>
      <c r="F200" s="145" t="s">
        <v>388</v>
      </c>
      <c r="G200" s="146" t="s">
        <v>158</v>
      </c>
      <c r="H200" s="147">
        <v>793</v>
      </c>
      <c r="I200" s="147">
        <v>4.9029999999999996</v>
      </c>
      <c r="J200" s="147">
        <f t="shared" si="10"/>
        <v>3888.0790000000002</v>
      </c>
      <c r="K200" s="148"/>
      <c r="L200" s="27"/>
      <c r="M200" s="149" t="s">
        <v>1</v>
      </c>
      <c r="N200" s="121" t="s">
        <v>37</v>
      </c>
      <c r="O200" s="150">
        <v>0.27600000000000002</v>
      </c>
      <c r="P200" s="150">
        <f t="shared" si="11"/>
        <v>218.86800000000002</v>
      </c>
      <c r="Q200" s="150">
        <v>0</v>
      </c>
      <c r="R200" s="150">
        <f t="shared" si="12"/>
        <v>0</v>
      </c>
      <c r="S200" s="150">
        <v>0</v>
      </c>
      <c r="T200" s="151">
        <f t="shared" si="13"/>
        <v>0</v>
      </c>
      <c r="AR200" s="152" t="s">
        <v>146</v>
      </c>
      <c r="AT200" s="152" t="s">
        <v>142</v>
      </c>
      <c r="AU200" s="152" t="s">
        <v>84</v>
      </c>
      <c r="AY200" s="13" t="s">
        <v>140</v>
      </c>
      <c r="BE200" s="153">
        <f t="shared" si="14"/>
        <v>0</v>
      </c>
      <c r="BF200" s="153">
        <f t="shared" si="15"/>
        <v>3888.0790000000002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3" t="s">
        <v>84</v>
      </c>
      <c r="BK200" s="154">
        <f t="shared" si="19"/>
        <v>3888.0790000000002</v>
      </c>
      <c r="BL200" s="13" t="s">
        <v>146</v>
      </c>
      <c r="BM200" s="152" t="s">
        <v>389</v>
      </c>
    </row>
    <row r="201" spans="2:65" s="1" customFormat="1" ht="24.2" customHeight="1">
      <c r="B201" s="142"/>
      <c r="C201" s="143" t="s">
        <v>390</v>
      </c>
      <c r="D201" s="143" t="s">
        <v>142</v>
      </c>
      <c r="E201" s="144" t="s">
        <v>391</v>
      </c>
      <c r="F201" s="145" t="s">
        <v>392</v>
      </c>
      <c r="G201" s="146" t="s">
        <v>201</v>
      </c>
      <c r="H201" s="147">
        <v>4</v>
      </c>
      <c r="I201" s="147">
        <v>187.649</v>
      </c>
      <c r="J201" s="147">
        <f t="shared" si="10"/>
        <v>750.596</v>
      </c>
      <c r="K201" s="148"/>
      <c r="L201" s="27"/>
      <c r="M201" s="149" t="s">
        <v>1</v>
      </c>
      <c r="N201" s="121" t="s">
        <v>37</v>
      </c>
      <c r="O201" s="150">
        <v>9.58</v>
      </c>
      <c r="P201" s="150">
        <f t="shared" si="11"/>
        <v>38.32</v>
      </c>
      <c r="Q201" s="150">
        <v>1.581726E-2</v>
      </c>
      <c r="R201" s="150">
        <f t="shared" si="12"/>
        <v>6.3269039999999999E-2</v>
      </c>
      <c r="S201" s="150">
        <v>0</v>
      </c>
      <c r="T201" s="151">
        <f t="shared" si="13"/>
        <v>0</v>
      </c>
      <c r="AR201" s="152" t="s">
        <v>146</v>
      </c>
      <c r="AT201" s="152" t="s">
        <v>142</v>
      </c>
      <c r="AU201" s="152" t="s">
        <v>84</v>
      </c>
      <c r="AY201" s="13" t="s">
        <v>140</v>
      </c>
      <c r="BE201" s="153">
        <f t="shared" si="14"/>
        <v>0</v>
      </c>
      <c r="BF201" s="153">
        <f t="shared" si="15"/>
        <v>750.596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3" t="s">
        <v>84</v>
      </c>
      <c r="BK201" s="154">
        <f t="shared" si="19"/>
        <v>750.596</v>
      </c>
      <c r="BL201" s="13" t="s">
        <v>146</v>
      </c>
      <c r="BM201" s="152" t="s">
        <v>393</v>
      </c>
    </row>
    <row r="202" spans="2:65" s="1" customFormat="1" ht="16.5" customHeight="1">
      <c r="B202" s="142"/>
      <c r="C202" s="143" t="s">
        <v>394</v>
      </c>
      <c r="D202" s="143" t="s">
        <v>142</v>
      </c>
      <c r="E202" s="144" t="s">
        <v>395</v>
      </c>
      <c r="F202" s="145" t="s">
        <v>396</v>
      </c>
      <c r="G202" s="146" t="s">
        <v>201</v>
      </c>
      <c r="H202" s="147">
        <v>13</v>
      </c>
      <c r="I202" s="147">
        <v>24.414000000000001</v>
      </c>
      <c r="J202" s="147">
        <f t="shared" si="10"/>
        <v>317.38200000000001</v>
      </c>
      <c r="K202" s="148"/>
      <c r="L202" s="27"/>
      <c r="M202" s="149" t="s">
        <v>1</v>
      </c>
      <c r="N202" s="121" t="s">
        <v>37</v>
      </c>
      <c r="O202" s="150">
        <v>0.81599999999999995</v>
      </c>
      <c r="P202" s="150">
        <f t="shared" si="11"/>
        <v>10.607999999999999</v>
      </c>
      <c r="Q202" s="150">
        <v>0.118654</v>
      </c>
      <c r="R202" s="150">
        <f t="shared" si="12"/>
        <v>1.542502</v>
      </c>
      <c r="S202" s="150">
        <v>0</v>
      </c>
      <c r="T202" s="151">
        <f t="shared" si="13"/>
        <v>0</v>
      </c>
      <c r="AR202" s="152" t="s">
        <v>146</v>
      </c>
      <c r="AT202" s="152" t="s">
        <v>142</v>
      </c>
      <c r="AU202" s="152" t="s">
        <v>84</v>
      </c>
      <c r="AY202" s="13" t="s">
        <v>140</v>
      </c>
      <c r="BE202" s="153">
        <f t="shared" si="14"/>
        <v>0</v>
      </c>
      <c r="BF202" s="153">
        <f t="shared" si="15"/>
        <v>317.38200000000001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3" t="s">
        <v>84</v>
      </c>
      <c r="BK202" s="154">
        <f t="shared" si="19"/>
        <v>317.38200000000001</v>
      </c>
      <c r="BL202" s="13" t="s">
        <v>146</v>
      </c>
      <c r="BM202" s="152" t="s">
        <v>397</v>
      </c>
    </row>
    <row r="203" spans="2:65" s="1" customFormat="1" ht="16.5" customHeight="1">
      <c r="B203" s="142"/>
      <c r="C203" s="155" t="s">
        <v>398</v>
      </c>
      <c r="D203" s="155" t="s">
        <v>194</v>
      </c>
      <c r="E203" s="156" t="s">
        <v>399</v>
      </c>
      <c r="F203" s="157" t="s">
        <v>400</v>
      </c>
      <c r="G203" s="158" t="s">
        <v>201</v>
      </c>
      <c r="H203" s="159">
        <v>13</v>
      </c>
      <c r="I203" s="159">
        <v>17.986000000000001</v>
      </c>
      <c r="J203" s="159">
        <f t="shared" si="10"/>
        <v>233.81800000000001</v>
      </c>
      <c r="K203" s="160"/>
      <c r="L203" s="161"/>
      <c r="M203" s="162" t="s">
        <v>1</v>
      </c>
      <c r="N203" s="163" t="s">
        <v>37</v>
      </c>
      <c r="O203" s="150">
        <v>0</v>
      </c>
      <c r="P203" s="150">
        <f t="shared" si="11"/>
        <v>0</v>
      </c>
      <c r="Q203" s="150">
        <v>1.6E-2</v>
      </c>
      <c r="R203" s="150">
        <f t="shared" si="12"/>
        <v>0.20800000000000002</v>
      </c>
      <c r="S203" s="150">
        <v>0</v>
      </c>
      <c r="T203" s="151">
        <f t="shared" si="13"/>
        <v>0</v>
      </c>
      <c r="AR203" s="152" t="s">
        <v>173</v>
      </c>
      <c r="AT203" s="152" t="s">
        <v>194</v>
      </c>
      <c r="AU203" s="152" t="s">
        <v>84</v>
      </c>
      <c r="AY203" s="13" t="s">
        <v>140</v>
      </c>
      <c r="BE203" s="153">
        <f t="shared" si="14"/>
        <v>0</v>
      </c>
      <c r="BF203" s="153">
        <f t="shared" si="15"/>
        <v>233.81800000000001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3" t="s">
        <v>84</v>
      </c>
      <c r="BK203" s="154">
        <f t="shared" si="19"/>
        <v>233.81800000000001</v>
      </c>
      <c r="BL203" s="13" t="s">
        <v>146</v>
      </c>
      <c r="BM203" s="152" t="s">
        <v>401</v>
      </c>
    </row>
    <row r="204" spans="2:65" s="1" customFormat="1" ht="16.5" customHeight="1">
      <c r="B204" s="142"/>
      <c r="C204" s="143" t="s">
        <v>402</v>
      </c>
      <c r="D204" s="143" t="s">
        <v>142</v>
      </c>
      <c r="E204" s="144" t="s">
        <v>403</v>
      </c>
      <c r="F204" s="145" t="s">
        <v>404</v>
      </c>
      <c r="G204" s="146" t="s">
        <v>201</v>
      </c>
      <c r="H204" s="147">
        <v>8</v>
      </c>
      <c r="I204" s="147">
        <v>47.863999999999997</v>
      </c>
      <c r="J204" s="147">
        <f t="shared" si="10"/>
        <v>382.91199999999998</v>
      </c>
      <c r="K204" s="148"/>
      <c r="L204" s="27"/>
      <c r="M204" s="149" t="s">
        <v>1</v>
      </c>
      <c r="N204" s="121" t="s">
        <v>37</v>
      </c>
      <c r="O204" s="150">
        <v>1.1180000000000001</v>
      </c>
      <c r="P204" s="150">
        <f t="shared" si="11"/>
        <v>8.9440000000000008</v>
      </c>
      <c r="Q204" s="150">
        <v>0.31789200000000001</v>
      </c>
      <c r="R204" s="150">
        <f t="shared" si="12"/>
        <v>2.5431360000000001</v>
      </c>
      <c r="S204" s="150">
        <v>0</v>
      </c>
      <c r="T204" s="151">
        <f t="shared" si="13"/>
        <v>0</v>
      </c>
      <c r="AR204" s="152" t="s">
        <v>146</v>
      </c>
      <c r="AT204" s="152" t="s">
        <v>142</v>
      </c>
      <c r="AU204" s="152" t="s">
        <v>84</v>
      </c>
      <c r="AY204" s="13" t="s">
        <v>140</v>
      </c>
      <c r="BE204" s="153">
        <f t="shared" si="14"/>
        <v>0</v>
      </c>
      <c r="BF204" s="153">
        <f t="shared" si="15"/>
        <v>382.91199999999998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3" t="s">
        <v>84</v>
      </c>
      <c r="BK204" s="154">
        <f t="shared" si="19"/>
        <v>382.91199999999998</v>
      </c>
      <c r="BL204" s="13" t="s">
        <v>146</v>
      </c>
      <c r="BM204" s="152" t="s">
        <v>405</v>
      </c>
    </row>
    <row r="205" spans="2:65" s="1" customFormat="1" ht="24.2" customHeight="1">
      <c r="B205" s="142"/>
      <c r="C205" s="155" t="s">
        <v>406</v>
      </c>
      <c r="D205" s="155" t="s">
        <v>194</v>
      </c>
      <c r="E205" s="156" t="s">
        <v>407</v>
      </c>
      <c r="F205" s="157" t="s">
        <v>408</v>
      </c>
      <c r="G205" s="158" t="s">
        <v>201</v>
      </c>
      <c r="H205" s="159">
        <v>8</v>
      </c>
      <c r="I205" s="159">
        <v>66</v>
      </c>
      <c r="J205" s="159">
        <f t="shared" si="10"/>
        <v>528</v>
      </c>
      <c r="K205" s="160"/>
      <c r="L205" s="161"/>
      <c r="M205" s="162" t="s">
        <v>1</v>
      </c>
      <c r="N205" s="163" t="s">
        <v>37</v>
      </c>
      <c r="O205" s="150">
        <v>0</v>
      </c>
      <c r="P205" s="150">
        <f t="shared" si="11"/>
        <v>0</v>
      </c>
      <c r="Q205" s="150">
        <v>3.2000000000000001E-2</v>
      </c>
      <c r="R205" s="150">
        <f t="shared" si="12"/>
        <v>0.25600000000000001</v>
      </c>
      <c r="S205" s="150">
        <v>0</v>
      </c>
      <c r="T205" s="151">
        <f t="shared" si="13"/>
        <v>0</v>
      </c>
      <c r="AR205" s="152" t="s">
        <v>173</v>
      </c>
      <c r="AT205" s="152" t="s">
        <v>194</v>
      </c>
      <c r="AU205" s="152" t="s">
        <v>84</v>
      </c>
      <c r="AY205" s="13" t="s">
        <v>140</v>
      </c>
      <c r="BE205" s="153">
        <f t="shared" si="14"/>
        <v>0</v>
      </c>
      <c r="BF205" s="153">
        <f t="shared" si="15"/>
        <v>528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3" t="s">
        <v>84</v>
      </c>
      <c r="BK205" s="154">
        <f t="shared" si="19"/>
        <v>528</v>
      </c>
      <c r="BL205" s="13" t="s">
        <v>146</v>
      </c>
      <c r="BM205" s="152" t="s">
        <v>409</v>
      </c>
    </row>
    <row r="206" spans="2:65" s="1" customFormat="1" ht="24.2" customHeight="1">
      <c r="B206" s="142"/>
      <c r="C206" s="143" t="s">
        <v>410</v>
      </c>
      <c r="D206" s="143" t="s">
        <v>142</v>
      </c>
      <c r="E206" s="144" t="s">
        <v>411</v>
      </c>
      <c r="F206" s="145" t="s">
        <v>412</v>
      </c>
      <c r="G206" s="146" t="s">
        <v>201</v>
      </c>
      <c r="H206" s="147">
        <v>2</v>
      </c>
      <c r="I206" s="147">
        <v>6.0970000000000004</v>
      </c>
      <c r="J206" s="147">
        <f t="shared" si="10"/>
        <v>12.194000000000001</v>
      </c>
      <c r="K206" s="148"/>
      <c r="L206" s="27"/>
      <c r="M206" s="149" t="s">
        <v>1</v>
      </c>
      <c r="N206" s="121" t="s">
        <v>37</v>
      </c>
      <c r="O206" s="150">
        <v>0.318</v>
      </c>
      <c r="P206" s="150">
        <f t="shared" si="11"/>
        <v>0.63600000000000001</v>
      </c>
      <c r="Q206" s="150">
        <v>2.5680000000000001E-4</v>
      </c>
      <c r="R206" s="150">
        <f t="shared" si="12"/>
        <v>5.1360000000000002E-4</v>
      </c>
      <c r="S206" s="150">
        <v>0</v>
      </c>
      <c r="T206" s="151">
        <f t="shared" si="13"/>
        <v>0</v>
      </c>
      <c r="AR206" s="152" t="s">
        <v>146</v>
      </c>
      <c r="AT206" s="152" t="s">
        <v>142</v>
      </c>
      <c r="AU206" s="152" t="s">
        <v>84</v>
      </c>
      <c r="AY206" s="13" t="s">
        <v>140</v>
      </c>
      <c r="BE206" s="153">
        <f t="shared" si="14"/>
        <v>0</v>
      </c>
      <c r="BF206" s="153">
        <f t="shared" si="15"/>
        <v>12.194000000000001</v>
      </c>
      <c r="BG206" s="153">
        <f t="shared" si="16"/>
        <v>0</v>
      </c>
      <c r="BH206" s="153">
        <f t="shared" si="17"/>
        <v>0</v>
      </c>
      <c r="BI206" s="153">
        <f t="shared" si="18"/>
        <v>0</v>
      </c>
      <c r="BJ206" s="13" t="s">
        <v>84</v>
      </c>
      <c r="BK206" s="154">
        <f t="shared" si="19"/>
        <v>12.194000000000001</v>
      </c>
      <c r="BL206" s="13" t="s">
        <v>146</v>
      </c>
      <c r="BM206" s="152" t="s">
        <v>413</v>
      </c>
    </row>
    <row r="207" spans="2:65" s="1" customFormat="1" ht="33" customHeight="1">
      <c r="B207" s="142"/>
      <c r="C207" s="143" t="s">
        <v>414</v>
      </c>
      <c r="D207" s="143" t="s">
        <v>142</v>
      </c>
      <c r="E207" s="144" t="s">
        <v>415</v>
      </c>
      <c r="F207" s="145" t="s">
        <v>416</v>
      </c>
      <c r="G207" s="146" t="s">
        <v>201</v>
      </c>
      <c r="H207" s="147">
        <v>8</v>
      </c>
      <c r="I207" s="147">
        <v>7.4660000000000002</v>
      </c>
      <c r="J207" s="147">
        <f t="shared" si="10"/>
        <v>59.728000000000002</v>
      </c>
      <c r="K207" s="148"/>
      <c r="L207" s="27"/>
      <c r="M207" s="149" t="s">
        <v>1</v>
      </c>
      <c r="N207" s="121" t="s">
        <v>37</v>
      </c>
      <c r="O207" s="150">
        <v>0.38100000000000001</v>
      </c>
      <c r="P207" s="150">
        <f t="shared" si="11"/>
        <v>3.048</v>
      </c>
      <c r="Q207" s="150">
        <v>2.4971999999999999E-4</v>
      </c>
      <c r="R207" s="150">
        <f t="shared" si="12"/>
        <v>1.9977599999999999E-3</v>
      </c>
      <c r="S207" s="150">
        <v>0</v>
      </c>
      <c r="T207" s="151">
        <f t="shared" si="13"/>
        <v>0</v>
      </c>
      <c r="AR207" s="152" t="s">
        <v>146</v>
      </c>
      <c r="AT207" s="152" t="s">
        <v>142</v>
      </c>
      <c r="AU207" s="152" t="s">
        <v>84</v>
      </c>
      <c r="AY207" s="13" t="s">
        <v>140</v>
      </c>
      <c r="BE207" s="153">
        <f t="shared" si="14"/>
        <v>0</v>
      </c>
      <c r="BF207" s="153">
        <f t="shared" si="15"/>
        <v>59.728000000000002</v>
      </c>
      <c r="BG207" s="153">
        <f t="shared" si="16"/>
        <v>0</v>
      </c>
      <c r="BH207" s="153">
        <f t="shared" si="17"/>
        <v>0</v>
      </c>
      <c r="BI207" s="153">
        <f t="shared" si="18"/>
        <v>0</v>
      </c>
      <c r="BJ207" s="13" t="s">
        <v>84</v>
      </c>
      <c r="BK207" s="154">
        <f t="shared" si="19"/>
        <v>59.728000000000002</v>
      </c>
      <c r="BL207" s="13" t="s">
        <v>146</v>
      </c>
      <c r="BM207" s="152" t="s">
        <v>417</v>
      </c>
    </row>
    <row r="208" spans="2:65" s="1" customFormat="1" ht="16.5" customHeight="1">
      <c r="B208" s="142"/>
      <c r="C208" s="143" t="s">
        <v>418</v>
      </c>
      <c r="D208" s="143" t="s">
        <v>142</v>
      </c>
      <c r="E208" s="144" t="s">
        <v>419</v>
      </c>
      <c r="F208" s="145" t="s">
        <v>420</v>
      </c>
      <c r="G208" s="146" t="s">
        <v>158</v>
      </c>
      <c r="H208" s="147">
        <v>836</v>
      </c>
      <c r="I208" s="147">
        <v>1.6850000000000001</v>
      </c>
      <c r="J208" s="147">
        <f t="shared" si="10"/>
        <v>1408.66</v>
      </c>
      <c r="K208" s="148"/>
      <c r="L208" s="27"/>
      <c r="M208" s="149" t="s">
        <v>1</v>
      </c>
      <c r="N208" s="121" t="s">
        <v>37</v>
      </c>
      <c r="O208" s="150">
        <v>0.05</v>
      </c>
      <c r="P208" s="150">
        <f t="shared" si="11"/>
        <v>41.800000000000004</v>
      </c>
      <c r="Q208" s="150">
        <v>8.7000000000000001E-5</v>
      </c>
      <c r="R208" s="150">
        <f t="shared" si="12"/>
        <v>7.2732000000000005E-2</v>
      </c>
      <c r="S208" s="150">
        <v>0</v>
      </c>
      <c r="T208" s="151">
        <f t="shared" si="13"/>
        <v>0</v>
      </c>
      <c r="AR208" s="152" t="s">
        <v>146</v>
      </c>
      <c r="AT208" s="152" t="s">
        <v>142</v>
      </c>
      <c r="AU208" s="152" t="s">
        <v>84</v>
      </c>
      <c r="AY208" s="13" t="s">
        <v>140</v>
      </c>
      <c r="BE208" s="153">
        <f t="shared" si="14"/>
        <v>0</v>
      </c>
      <c r="BF208" s="153">
        <f t="shared" si="15"/>
        <v>1408.66</v>
      </c>
      <c r="BG208" s="153">
        <f t="shared" si="16"/>
        <v>0</v>
      </c>
      <c r="BH208" s="153">
        <f t="shared" si="17"/>
        <v>0</v>
      </c>
      <c r="BI208" s="153">
        <f t="shared" si="18"/>
        <v>0</v>
      </c>
      <c r="BJ208" s="13" t="s">
        <v>84</v>
      </c>
      <c r="BK208" s="154">
        <f t="shared" si="19"/>
        <v>1408.66</v>
      </c>
      <c r="BL208" s="13" t="s">
        <v>146</v>
      </c>
      <c r="BM208" s="152" t="s">
        <v>421</v>
      </c>
    </row>
    <row r="209" spans="2:65" s="1" customFormat="1" ht="24.2" customHeight="1">
      <c r="B209" s="142"/>
      <c r="C209" s="143" t="s">
        <v>422</v>
      </c>
      <c r="D209" s="143" t="s">
        <v>142</v>
      </c>
      <c r="E209" s="144" t="s">
        <v>423</v>
      </c>
      <c r="F209" s="145" t="s">
        <v>424</v>
      </c>
      <c r="G209" s="146" t="s">
        <v>158</v>
      </c>
      <c r="H209" s="147">
        <v>777</v>
      </c>
      <c r="I209" s="147">
        <v>0.73099999999999998</v>
      </c>
      <c r="J209" s="147">
        <f t="shared" si="10"/>
        <v>567.98699999999997</v>
      </c>
      <c r="K209" s="148"/>
      <c r="L209" s="27"/>
      <c r="M209" s="149" t="s">
        <v>1</v>
      </c>
      <c r="N209" s="121" t="s">
        <v>37</v>
      </c>
      <c r="O209" s="150">
        <v>5.2499999999999998E-2</v>
      </c>
      <c r="P209" s="150">
        <f t="shared" si="11"/>
        <v>40.792499999999997</v>
      </c>
      <c r="Q209" s="150">
        <v>1E-4</v>
      </c>
      <c r="R209" s="150">
        <f t="shared" si="12"/>
        <v>7.7700000000000005E-2</v>
      </c>
      <c r="S209" s="150">
        <v>0</v>
      </c>
      <c r="T209" s="151">
        <f t="shared" si="13"/>
        <v>0</v>
      </c>
      <c r="AR209" s="152" t="s">
        <v>146</v>
      </c>
      <c r="AT209" s="152" t="s">
        <v>142</v>
      </c>
      <c r="AU209" s="152" t="s">
        <v>84</v>
      </c>
      <c r="AY209" s="13" t="s">
        <v>140</v>
      </c>
      <c r="BE209" s="153">
        <f t="shared" si="14"/>
        <v>0</v>
      </c>
      <c r="BF209" s="153">
        <f t="shared" si="15"/>
        <v>567.98699999999997</v>
      </c>
      <c r="BG209" s="153">
        <f t="shared" si="16"/>
        <v>0</v>
      </c>
      <c r="BH209" s="153">
        <f t="shared" si="17"/>
        <v>0</v>
      </c>
      <c r="BI209" s="153">
        <f t="shared" si="18"/>
        <v>0</v>
      </c>
      <c r="BJ209" s="13" t="s">
        <v>84</v>
      </c>
      <c r="BK209" s="154">
        <f t="shared" si="19"/>
        <v>567.98699999999997</v>
      </c>
      <c r="BL209" s="13" t="s">
        <v>146</v>
      </c>
      <c r="BM209" s="152" t="s">
        <v>425</v>
      </c>
    </row>
    <row r="210" spans="2:65" s="1" customFormat="1" ht="24.2" customHeight="1">
      <c r="B210" s="142"/>
      <c r="C210" s="155" t="s">
        <v>426</v>
      </c>
      <c r="D210" s="155" t="s">
        <v>194</v>
      </c>
      <c r="E210" s="156" t="s">
        <v>427</v>
      </c>
      <c r="F210" s="157" t="s">
        <v>428</v>
      </c>
      <c r="G210" s="158" t="s">
        <v>429</v>
      </c>
      <c r="H210" s="159">
        <v>7.77</v>
      </c>
      <c r="I210" s="159">
        <v>9.4589999999999996</v>
      </c>
      <c r="J210" s="159">
        <f t="shared" si="10"/>
        <v>73.495999999999995</v>
      </c>
      <c r="K210" s="160"/>
      <c r="L210" s="161"/>
      <c r="M210" s="162" t="s">
        <v>1</v>
      </c>
      <c r="N210" s="163" t="s">
        <v>37</v>
      </c>
      <c r="O210" s="150">
        <v>0</v>
      </c>
      <c r="P210" s="150">
        <f t="shared" si="11"/>
        <v>0</v>
      </c>
      <c r="Q210" s="150">
        <v>2.0500000000000002E-3</v>
      </c>
      <c r="R210" s="150">
        <f t="shared" si="12"/>
        <v>1.5928500000000002E-2</v>
      </c>
      <c r="S210" s="150">
        <v>0</v>
      </c>
      <c r="T210" s="151">
        <f t="shared" si="13"/>
        <v>0</v>
      </c>
      <c r="AR210" s="152" t="s">
        <v>173</v>
      </c>
      <c r="AT210" s="152" t="s">
        <v>194</v>
      </c>
      <c r="AU210" s="152" t="s">
        <v>84</v>
      </c>
      <c r="AY210" s="13" t="s">
        <v>140</v>
      </c>
      <c r="BE210" s="153">
        <f t="shared" si="14"/>
        <v>0</v>
      </c>
      <c r="BF210" s="153">
        <f t="shared" si="15"/>
        <v>73.495999999999995</v>
      </c>
      <c r="BG210" s="153">
        <f t="shared" si="16"/>
        <v>0</v>
      </c>
      <c r="BH210" s="153">
        <f t="shared" si="17"/>
        <v>0</v>
      </c>
      <c r="BI210" s="153">
        <f t="shared" si="18"/>
        <v>0</v>
      </c>
      <c r="BJ210" s="13" t="s">
        <v>84</v>
      </c>
      <c r="BK210" s="154">
        <f t="shared" si="19"/>
        <v>73.495999999999995</v>
      </c>
      <c r="BL210" s="13" t="s">
        <v>146</v>
      </c>
      <c r="BM210" s="152" t="s">
        <v>430</v>
      </c>
    </row>
    <row r="211" spans="2:65" s="1" customFormat="1" ht="24.2" customHeight="1">
      <c r="B211" s="142"/>
      <c r="C211" s="143" t="s">
        <v>431</v>
      </c>
      <c r="D211" s="143" t="s">
        <v>142</v>
      </c>
      <c r="E211" s="144" t="s">
        <v>432</v>
      </c>
      <c r="F211" s="145" t="s">
        <v>433</v>
      </c>
      <c r="G211" s="146" t="s">
        <v>201</v>
      </c>
      <c r="H211" s="147">
        <v>14</v>
      </c>
      <c r="I211" s="147">
        <v>8.5380000000000003</v>
      </c>
      <c r="J211" s="147">
        <f t="shared" si="10"/>
        <v>119.532</v>
      </c>
      <c r="K211" s="148"/>
      <c r="L211" s="27"/>
      <c r="M211" s="149" t="s">
        <v>1</v>
      </c>
      <c r="N211" s="121" t="s">
        <v>37</v>
      </c>
      <c r="O211" s="150">
        <v>0.73399999999999999</v>
      </c>
      <c r="P211" s="150">
        <f t="shared" si="11"/>
        <v>10.276</v>
      </c>
      <c r="Q211" s="150">
        <v>0</v>
      </c>
      <c r="R211" s="150">
        <f t="shared" si="12"/>
        <v>0</v>
      </c>
      <c r="S211" s="150">
        <v>0</v>
      </c>
      <c r="T211" s="151">
        <f t="shared" si="13"/>
        <v>0</v>
      </c>
      <c r="AR211" s="152" t="s">
        <v>146</v>
      </c>
      <c r="AT211" s="152" t="s">
        <v>142</v>
      </c>
      <c r="AU211" s="152" t="s">
        <v>84</v>
      </c>
      <c r="AY211" s="13" t="s">
        <v>140</v>
      </c>
      <c r="BE211" s="153">
        <f t="shared" si="14"/>
        <v>0</v>
      </c>
      <c r="BF211" s="153">
        <f t="shared" si="15"/>
        <v>119.532</v>
      </c>
      <c r="BG211" s="153">
        <f t="shared" si="16"/>
        <v>0</v>
      </c>
      <c r="BH211" s="153">
        <f t="shared" si="17"/>
        <v>0</v>
      </c>
      <c r="BI211" s="153">
        <f t="shared" si="18"/>
        <v>0</v>
      </c>
      <c r="BJ211" s="13" t="s">
        <v>84</v>
      </c>
      <c r="BK211" s="154">
        <f t="shared" si="19"/>
        <v>119.532</v>
      </c>
      <c r="BL211" s="13" t="s">
        <v>146</v>
      </c>
      <c r="BM211" s="152" t="s">
        <v>434</v>
      </c>
    </row>
    <row r="212" spans="2:65" s="1" customFormat="1" ht="33" customHeight="1">
      <c r="B212" s="142"/>
      <c r="C212" s="155" t="s">
        <v>435</v>
      </c>
      <c r="D212" s="155" t="s">
        <v>194</v>
      </c>
      <c r="E212" s="156" t="s">
        <v>436</v>
      </c>
      <c r="F212" s="157" t="s">
        <v>437</v>
      </c>
      <c r="G212" s="158" t="s">
        <v>201</v>
      </c>
      <c r="H212" s="159">
        <v>84</v>
      </c>
      <c r="I212" s="159">
        <v>1.1140000000000001</v>
      </c>
      <c r="J212" s="159">
        <f t="shared" si="10"/>
        <v>93.575999999999993</v>
      </c>
      <c r="K212" s="160"/>
      <c r="L212" s="161"/>
      <c r="M212" s="162" t="s">
        <v>1</v>
      </c>
      <c r="N212" s="163" t="s">
        <v>37</v>
      </c>
      <c r="O212" s="150">
        <v>0</v>
      </c>
      <c r="P212" s="150">
        <f t="shared" si="11"/>
        <v>0</v>
      </c>
      <c r="Q212" s="150">
        <v>2.0000000000000002E-5</v>
      </c>
      <c r="R212" s="150">
        <f t="shared" si="12"/>
        <v>1.6800000000000001E-3</v>
      </c>
      <c r="S212" s="150">
        <v>0</v>
      </c>
      <c r="T212" s="151">
        <f t="shared" si="13"/>
        <v>0</v>
      </c>
      <c r="AR212" s="152" t="s">
        <v>173</v>
      </c>
      <c r="AT212" s="152" t="s">
        <v>194</v>
      </c>
      <c r="AU212" s="152" t="s">
        <v>84</v>
      </c>
      <c r="AY212" s="13" t="s">
        <v>140</v>
      </c>
      <c r="BE212" s="153">
        <f t="shared" si="14"/>
        <v>0</v>
      </c>
      <c r="BF212" s="153">
        <f t="shared" si="15"/>
        <v>93.575999999999993</v>
      </c>
      <c r="BG212" s="153">
        <f t="shared" si="16"/>
        <v>0</v>
      </c>
      <c r="BH212" s="153">
        <f t="shared" si="17"/>
        <v>0</v>
      </c>
      <c r="BI212" s="153">
        <f t="shared" si="18"/>
        <v>0</v>
      </c>
      <c r="BJ212" s="13" t="s">
        <v>84</v>
      </c>
      <c r="BK212" s="154">
        <f t="shared" si="19"/>
        <v>93.575999999999993</v>
      </c>
      <c r="BL212" s="13" t="s">
        <v>146</v>
      </c>
      <c r="BM212" s="152" t="s">
        <v>438</v>
      </c>
    </row>
    <row r="213" spans="2:65" s="11" customFormat="1" ht="22.9" customHeight="1">
      <c r="B213" s="131"/>
      <c r="D213" s="132" t="s">
        <v>70</v>
      </c>
      <c r="E213" s="140" t="s">
        <v>177</v>
      </c>
      <c r="F213" s="140" t="s">
        <v>439</v>
      </c>
      <c r="J213" s="141">
        <f>BK213</f>
        <v>4568.4470000000001</v>
      </c>
      <c r="L213" s="131"/>
      <c r="M213" s="135"/>
      <c r="P213" s="136">
        <f>SUM(P214:P217)</f>
        <v>206.00004999999999</v>
      </c>
      <c r="R213" s="136">
        <f>SUM(R214:R217)</f>
        <v>1.4789999999999999E-4</v>
      </c>
      <c r="T213" s="137">
        <f>SUM(T214:T217)</f>
        <v>0</v>
      </c>
      <c r="AR213" s="132" t="s">
        <v>78</v>
      </c>
      <c r="AT213" s="138" t="s">
        <v>70</v>
      </c>
      <c r="AU213" s="138" t="s">
        <v>78</v>
      </c>
      <c r="AY213" s="132" t="s">
        <v>140</v>
      </c>
      <c r="BK213" s="139">
        <f>SUM(BK214:BK217)</f>
        <v>4568.4470000000001</v>
      </c>
    </row>
    <row r="214" spans="2:65" s="1" customFormat="1" ht="24.2" customHeight="1">
      <c r="B214" s="142"/>
      <c r="C214" s="143" t="s">
        <v>440</v>
      </c>
      <c r="D214" s="143" t="s">
        <v>142</v>
      </c>
      <c r="E214" s="144" t="s">
        <v>441</v>
      </c>
      <c r="F214" s="145" t="s">
        <v>442</v>
      </c>
      <c r="G214" s="146" t="s">
        <v>158</v>
      </c>
      <c r="H214" s="147">
        <v>493</v>
      </c>
      <c r="I214" s="147">
        <v>5.0430000000000001</v>
      </c>
      <c r="J214" s="147">
        <f>ROUND(I214*H214,3)</f>
        <v>2486.1990000000001</v>
      </c>
      <c r="K214" s="148"/>
      <c r="L214" s="27"/>
      <c r="M214" s="149" t="s">
        <v>1</v>
      </c>
      <c r="N214" s="121" t="s">
        <v>37</v>
      </c>
      <c r="O214" s="150">
        <v>0.29499999999999998</v>
      </c>
      <c r="P214" s="150">
        <f>O214*H214</f>
        <v>145.435</v>
      </c>
      <c r="Q214" s="150">
        <v>2.9999999999999999E-7</v>
      </c>
      <c r="R214" s="150">
        <f>Q214*H214</f>
        <v>1.4789999999999999E-4</v>
      </c>
      <c r="S214" s="150">
        <v>0</v>
      </c>
      <c r="T214" s="151">
        <f>S214*H214</f>
        <v>0</v>
      </c>
      <c r="AR214" s="152" t="s">
        <v>146</v>
      </c>
      <c r="AT214" s="152" t="s">
        <v>142</v>
      </c>
      <c r="AU214" s="152" t="s">
        <v>84</v>
      </c>
      <c r="AY214" s="13" t="s">
        <v>140</v>
      </c>
      <c r="BE214" s="153">
        <f>IF(N214="základná",J214,0)</f>
        <v>0</v>
      </c>
      <c r="BF214" s="153">
        <f>IF(N214="znížená",J214,0)</f>
        <v>2486.1990000000001</v>
      </c>
      <c r="BG214" s="153">
        <f>IF(N214="zákl. prenesená",J214,0)</f>
        <v>0</v>
      </c>
      <c r="BH214" s="153">
        <f>IF(N214="zníž. prenesená",J214,0)</f>
        <v>0</v>
      </c>
      <c r="BI214" s="153">
        <f>IF(N214="nulová",J214,0)</f>
        <v>0</v>
      </c>
      <c r="BJ214" s="13" t="s">
        <v>84</v>
      </c>
      <c r="BK214" s="154">
        <f>ROUND(I214*H214,3)</f>
        <v>2486.1990000000001</v>
      </c>
      <c r="BL214" s="13" t="s">
        <v>146</v>
      </c>
      <c r="BM214" s="152" t="s">
        <v>443</v>
      </c>
    </row>
    <row r="215" spans="2:65" s="1" customFormat="1" ht="24.2" customHeight="1">
      <c r="B215" s="142"/>
      <c r="C215" s="143" t="s">
        <v>444</v>
      </c>
      <c r="D215" s="143" t="s">
        <v>142</v>
      </c>
      <c r="E215" s="144" t="s">
        <v>445</v>
      </c>
      <c r="F215" s="145" t="s">
        <v>446</v>
      </c>
      <c r="G215" s="146" t="s">
        <v>233</v>
      </c>
      <c r="H215" s="147">
        <v>258.82499999999999</v>
      </c>
      <c r="I215" s="147">
        <v>1.385</v>
      </c>
      <c r="J215" s="147">
        <f>ROUND(I215*H215,3)</f>
        <v>358.47300000000001</v>
      </c>
      <c r="K215" s="148"/>
      <c r="L215" s="27"/>
      <c r="M215" s="149" t="s">
        <v>1</v>
      </c>
      <c r="N215" s="121" t="s">
        <v>37</v>
      </c>
      <c r="O215" s="150">
        <v>3.1E-2</v>
      </c>
      <c r="P215" s="150">
        <f>O215*H215</f>
        <v>8.0235749999999992</v>
      </c>
      <c r="Q215" s="150">
        <v>0</v>
      </c>
      <c r="R215" s="150">
        <f>Q215*H215</f>
        <v>0</v>
      </c>
      <c r="S215" s="150">
        <v>0</v>
      </c>
      <c r="T215" s="151">
        <f>S215*H215</f>
        <v>0</v>
      </c>
      <c r="AR215" s="152" t="s">
        <v>146</v>
      </c>
      <c r="AT215" s="152" t="s">
        <v>142</v>
      </c>
      <c r="AU215" s="152" t="s">
        <v>84</v>
      </c>
      <c r="AY215" s="13" t="s">
        <v>140</v>
      </c>
      <c r="BE215" s="153">
        <f>IF(N215="základná",J215,0)</f>
        <v>0</v>
      </c>
      <c r="BF215" s="153">
        <f>IF(N215="znížená",J215,0)</f>
        <v>358.47300000000001</v>
      </c>
      <c r="BG215" s="153">
        <f>IF(N215="zákl. prenesená",J215,0)</f>
        <v>0</v>
      </c>
      <c r="BH215" s="153">
        <f>IF(N215="zníž. prenesená",J215,0)</f>
        <v>0</v>
      </c>
      <c r="BI215" s="153">
        <f>IF(N215="nulová",J215,0)</f>
        <v>0</v>
      </c>
      <c r="BJ215" s="13" t="s">
        <v>84</v>
      </c>
      <c r="BK215" s="154">
        <f>ROUND(I215*H215,3)</f>
        <v>358.47300000000001</v>
      </c>
      <c r="BL215" s="13" t="s">
        <v>146</v>
      </c>
      <c r="BM215" s="152" t="s">
        <v>447</v>
      </c>
    </row>
    <row r="216" spans="2:65" s="1" customFormat="1" ht="24.2" customHeight="1">
      <c r="B216" s="142"/>
      <c r="C216" s="143" t="s">
        <v>448</v>
      </c>
      <c r="D216" s="143" t="s">
        <v>142</v>
      </c>
      <c r="E216" s="144" t="s">
        <v>449</v>
      </c>
      <c r="F216" s="145" t="s">
        <v>450</v>
      </c>
      <c r="G216" s="146" t="s">
        <v>233</v>
      </c>
      <c r="H216" s="147">
        <v>2329.4250000000002</v>
      </c>
      <c r="I216" s="147">
        <v>0.28399999999999997</v>
      </c>
      <c r="J216" s="147">
        <f>ROUND(I216*H216,3)</f>
        <v>661.55700000000002</v>
      </c>
      <c r="K216" s="148"/>
      <c r="L216" s="27"/>
      <c r="M216" s="149" t="s">
        <v>1</v>
      </c>
      <c r="N216" s="121" t="s">
        <v>37</v>
      </c>
      <c r="O216" s="150">
        <v>6.0000000000000001E-3</v>
      </c>
      <c r="P216" s="150">
        <f>O216*H216</f>
        <v>13.976550000000001</v>
      </c>
      <c r="Q216" s="150">
        <v>0</v>
      </c>
      <c r="R216" s="150">
        <f>Q216*H216</f>
        <v>0</v>
      </c>
      <c r="S216" s="150">
        <v>0</v>
      </c>
      <c r="T216" s="151">
        <f>S216*H216</f>
        <v>0</v>
      </c>
      <c r="AR216" s="152" t="s">
        <v>146</v>
      </c>
      <c r="AT216" s="152" t="s">
        <v>142</v>
      </c>
      <c r="AU216" s="152" t="s">
        <v>84</v>
      </c>
      <c r="AY216" s="13" t="s">
        <v>140</v>
      </c>
      <c r="BE216" s="153">
        <f>IF(N216="základná",J216,0)</f>
        <v>0</v>
      </c>
      <c r="BF216" s="153">
        <f>IF(N216="znížená",J216,0)</f>
        <v>661.55700000000002</v>
      </c>
      <c r="BG216" s="153">
        <f>IF(N216="zákl. prenesená",J216,0)</f>
        <v>0</v>
      </c>
      <c r="BH216" s="153">
        <f>IF(N216="zníž. prenesená",J216,0)</f>
        <v>0</v>
      </c>
      <c r="BI216" s="153">
        <f>IF(N216="nulová",J216,0)</f>
        <v>0</v>
      </c>
      <c r="BJ216" s="13" t="s">
        <v>84</v>
      </c>
      <c r="BK216" s="154">
        <f>ROUND(I216*H216,3)</f>
        <v>661.55700000000002</v>
      </c>
      <c r="BL216" s="13" t="s">
        <v>146</v>
      </c>
      <c r="BM216" s="152" t="s">
        <v>451</v>
      </c>
    </row>
    <row r="217" spans="2:65" s="1" customFormat="1" ht="24.2" customHeight="1">
      <c r="B217" s="142"/>
      <c r="C217" s="143" t="s">
        <v>452</v>
      </c>
      <c r="D217" s="143" t="s">
        <v>142</v>
      </c>
      <c r="E217" s="144" t="s">
        <v>453</v>
      </c>
      <c r="F217" s="145" t="s">
        <v>454</v>
      </c>
      <c r="G217" s="146" t="s">
        <v>233</v>
      </c>
      <c r="H217" s="147">
        <v>258.82499999999999</v>
      </c>
      <c r="I217" s="147">
        <v>4.1040000000000001</v>
      </c>
      <c r="J217" s="147">
        <f>ROUND(I217*H217,3)</f>
        <v>1062.2180000000001</v>
      </c>
      <c r="K217" s="148"/>
      <c r="L217" s="27"/>
      <c r="M217" s="149" t="s">
        <v>1</v>
      </c>
      <c r="N217" s="121" t="s">
        <v>37</v>
      </c>
      <c r="O217" s="150">
        <v>0.14899999999999999</v>
      </c>
      <c r="P217" s="150">
        <f>O217*H217</f>
        <v>38.564924999999995</v>
      </c>
      <c r="Q217" s="150">
        <v>0</v>
      </c>
      <c r="R217" s="150">
        <f>Q217*H217</f>
        <v>0</v>
      </c>
      <c r="S217" s="150">
        <v>0</v>
      </c>
      <c r="T217" s="151">
        <f>S217*H217</f>
        <v>0</v>
      </c>
      <c r="AR217" s="152" t="s">
        <v>146</v>
      </c>
      <c r="AT217" s="152" t="s">
        <v>142</v>
      </c>
      <c r="AU217" s="152" t="s">
        <v>84</v>
      </c>
      <c r="AY217" s="13" t="s">
        <v>140</v>
      </c>
      <c r="BE217" s="153">
        <f>IF(N217="základná",J217,0)</f>
        <v>0</v>
      </c>
      <c r="BF217" s="153">
        <f>IF(N217="znížená",J217,0)</f>
        <v>1062.2180000000001</v>
      </c>
      <c r="BG217" s="153">
        <f>IF(N217="zákl. prenesená",J217,0)</f>
        <v>0</v>
      </c>
      <c r="BH217" s="153">
        <f>IF(N217="zníž. prenesená",J217,0)</f>
        <v>0</v>
      </c>
      <c r="BI217" s="153">
        <f>IF(N217="nulová",J217,0)</f>
        <v>0</v>
      </c>
      <c r="BJ217" s="13" t="s">
        <v>84</v>
      </c>
      <c r="BK217" s="154">
        <f>ROUND(I217*H217,3)</f>
        <v>1062.2180000000001</v>
      </c>
      <c r="BL217" s="13" t="s">
        <v>146</v>
      </c>
      <c r="BM217" s="152" t="s">
        <v>455</v>
      </c>
    </row>
    <row r="218" spans="2:65" s="11" customFormat="1" ht="22.9" customHeight="1">
      <c r="B218" s="131"/>
      <c r="D218" s="132" t="s">
        <v>70</v>
      </c>
      <c r="E218" s="140" t="s">
        <v>456</v>
      </c>
      <c r="F218" s="140" t="s">
        <v>457</v>
      </c>
      <c r="J218" s="141">
        <f>BK218</f>
        <v>23942.42</v>
      </c>
      <c r="L218" s="131"/>
      <c r="M218" s="135"/>
      <c r="P218" s="136">
        <f>P219</f>
        <v>1117.492105</v>
      </c>
      <c r="R218" s="136">
        <f>R219</f>
        <v>0</v>
      </c>
      <c r="T218" s="137">
        <f>T219</f>
        <v>0</v>
      </c>
      <c r="AR218" s="132" t="s">
        <v>78</v>
      </c>
      <c r="AT218" s="138" t="s">
        <v>70</v>
      </c>
      <c r="AU218" s="138" t="s">
        <v>78</v>
      </c>
      <c r="AY218" s="132" t="s">
        <v>140</v>
      </c>
      <c r="BK218" s="139">
        <f>BK219</f>
        <v>23942.42</v>
      </c>
    </row>
    <row r="219" spans="2:65" s="1" customFormat="1" ht="33" customHeight="1">
      <c r="B219" s="142"/>
      <c r="C219" s="143" t="s">
        <v>458</v>
      </c>
      <c r="D219" s="143" t="s">
        <v>142</v>
      </c>
      <c r="E219" s="144" t="s">
        <v>459</v>
      </c>
      <c r="F219" s="145" t="s">
        <v>460</v>
      </c>
      <c r="G219" s="146" t="s">
        <v>233</v>
      </c>
      <c r="H219" s="147">
        <v>866.94500000000005</v>
      </c>
      <c r="I219" s="147">
        <v>27.617000000000001</v>
      </c>
      <c r="J219" s="147">
        <f>ROUND(I219*H219,3)</f>
        <v>23942.42</v>
      </c>
      <c r="K219" s="148"/>
      <c r="L219" s="27"/>
      <c r="M219" s="149" t="s">
        <v>1</v>
      </c>
      <c r="N219" s="121" t="s">
        <v>37</v>
      </c>
      <c r="O219" s="150">
        <v>1.2889999999999999</v>
      </c>
      <c r="P219" s="150">
        <f>O219*H219</f>
        <v>1117.492105</v>
      </c>
      <c r="Q219" s="150">
        <v>0</v>
      </c>
      <c r="R219" s="150">
        <f>Q219*H219</f>
        <v>0</v>
      </c>
      <c r="S219" s="150">
        <v>0</v>
      </c>
      <c r="T219" s="151">
        <f>S219*H219</f>
        <v>0</v>
      </c>
      <c r="AR219" s="152" t="s">
        <v>398</v>
      </c>
      <c r="AT219" s="152" t="s">
        <v>142</v>
      </c>
      <c r="AU219" s="152" t="s">
        <v>84</v>
      </c>
      <c r="AY219" s="13" t="s">
        <v>140</v>
      </c>
      <c r="BE219" s="153">
        <f>IF(N219="základná",J219,0)</f>
        <v>0</v>
      </c>
      <c r="BF219" s="153">
        <f>IF(N219="znížená",J219,0)</f>
        <v>23942.42</v>
      </c>
      <c r="BG219" s="153">
        <f>IF(N219="zákl. prenesená",J219,0)</f>
        <v>0</v>
      </c>
      <c r="BH219" s="153">
        <f>IF(N219="zníž. prenesená",J219,0)</f>
        <v>0</v>
      </c>
      <c r="BI219" s="153">
        <f>IF(N219="nulová",J219,0)</f>
        <v>0</v>
      </c>
      <c r="BJ219" s="13" t="s">
        <v>84</v>
      </c>
      <c r="BK219" s="154">
        <f>ROUND(I219*H219,3)</f>
        <v>23942.42</v>
      </c>
      <c r="BL219" s="13" t="s">
        <v>398</v>
      </c>
      <c r="BM219" s="152" t="s">
        <v>461</v>
      </c>
    </row>
    <row r="220" spans="2:65" s="11" customFormat="1" ht="25.9" customHeight="1">
      <c r="B220" s="131"/>
      <c r="D220" s="132" t="s">
        <v>70</v>
      </c>
      <c r="E220" s="133" t="s">
        <v>462</v>
      </c>
      <c r="F220" s="133" t="s">
        <v>463</v>
      </c>
      <c r="J220" s="134">
        <f>BK220</f>
        <v>428.84800000000007</v>
      </c>
      <c r="L220" s="131"/>
      <c r="M220" s="135"/>
      <c r="P220" s="136">
        <f>SUM(P221:P223)</f>
        <v>3.5920000000000001</v>
      </c>
      <c r="R220" s="136">
        <f>SUM(R221:R223)</f>
        <v>0.10639999999999999</v>
      </c>
      <c r="T220" s="137">
        <f>SUM(T221:T223)</f>
        <v>0</v>
      </c>
      <c r="AR220" s="132" t="s">
        <v>151</v>
      </c>
      <c r="AT220" s="138" t="s">
        <v>70</v>
      </c>
      <c r="AU220" s="138" t="s">
        <v>71</v>
      </c>
      <c r="AY220" s="132" t="s">
        <v>140</v>
      </c>
      <c r="BK220" s="139">
        <f>SUM(BK221:BK223)</f>
        <v>428.84800000000007</v>
      </c>
    </row>
    <row r="221" spans="2:65" s="1" customFormat="1" ht="16.5" customHeight="1">
      <c r="B221" s="142"/>
      <c r="C221" s="143" t="s">
        <v>464</v>
      </c>
      <c r="D221" s="143" t="s">
        <v>142</v>
      </c>
      <c r="E221" s="144" t="s">
        <v>465</v>
      </c>
      <c r="F221" s="145" t="s">
        <v>466</v>
      </c>
      <c r="G221" s="146" t="s">
        <v>201</v>
      </c>
      <c r="H221" s="147">
        <v>8</v>
      </c>
      <c r="I221" s="147">
        <v>7.1970000000000001</v>
      </c>
      <c r="J221" s="147">
        <f>ROUND(I221*H221,3)</f>
        <v>57.576000000000001</v>
      </c>
      <c r="K221" s="148"/>
      <c r="L221" s="27"/>
      <c r="M221" s="149" t="s">
        <v>1</v>
      </c>
      <c r="N221" s="121" t="s">
        <v>37</v>
      </c>
      <c r="O221" s="150">
        <v>0.44900000000000001</v>
      </c>
      <c r="P221" s="150">
        <f>O221*H221</f>
        <v>3.5920000000000001</v>
      </c>
      <c r="Q221" s="150">
        <v>0</v>
      </c>
      <c r="R221" s="150">
        <f>Q221*H221</f>
        <v>0</v>
      </c>
      <c r="S221" s="150">
        <v>0</v>
      </c>
      <c r="T221" s="151">
        <f>S221*H221</f>
        <v>0</v>
      </c>
      <c r="AR221" s="152" t="s">
        <v>398</v>
      </c>
      <c r="AT221" s="152" t="s">
        <v>142</v>
      </c>
      <c r="AU221" s="152" t="s">
        <v>78</v>
      </c>
      <c r="AY221" s="13" t="s">
        <v>140</v>
      </c>
      <c r="BE221" s="153">
        <f>IF(N221="základná",J221,0)</f>
        <v>0</v>
      </c>
      <c r="BF221" s="153">
        <f>IF(N221="znížená",J221,0)</f>
        <v>57.576000000000001</v>
      </c>
      <c r="BG221" s="153">
        <f>IF(N221="zákl. prenesená",J221,0)</f>
        <v>0</v>
      </c>
      <c r="BH221" s="153">
        <f>IF(N221="zníž. prenesená",J221,0)</f>
        <v>0</v>
      </c>
      <c r="BI221" s="153">
        <f>IF(N221="nulová",J221,0)</f>
        <v>0</v>
      </c>
      <c r="BJ221" s="13" t="s">
        <v>84</v>
      </c>
      <c r="BK221" s="154">
        <f>ROUND(I221*H221,3)</f>
        <v>57.576000000000001</v>
      </c>
      <c r="BL221" s="13" t="s">
        <v>398</v>
      </c>
      <c r="BM221" s="152" t="s">
        <v>467</v>
      </c>
    </row>
    <row r="222" spans="2:65" s="1" customFormat="1" ht="37.9" customHeight="1">
      <c r="B222" s="142"/>
      <c r="C222" s="155" t="s">
        <v>468</v>
      </c>
      <c r="D222" s="155" t="s">
        <v>194</v>
      </c>
      <c r="E222" s="156" t="s">
        <v>469</v>
      </c>
      <c r="F222" s="157" t="s">
        <v>470</v>
      </c>
      <c r="G222" s="158" t="s">
        <v>201</v>
      </c>
      <c r="H222" s="159">
        <v>8</v>
      </c>
      <c r="I222" s="159">
        <v>41.691000000000003</v>
      </c>
      <c r="J222" s="159">
        <f>ROUND(I222*H222,3)</f>
        <v>333.52800000000002</v>
      </c>
      <c r="K222" s="160"/>
      <c r="L222" s="161"/>
      <c r="M222" s="162" t="s">
        <v>1</v>
      </c>
      <c r="N222" s="163" t="s">
        <v>37</v>
      </c>
      <c r="O222" s="150">
        <v>0</v>
      </c>
      <c r="P222" s="150">
        <f>O222*H222</f>
        <v>0</v>
      </c>
      <c r="Q222" s="150">
        <v>7.0000000000000001E-3</v>
      </c>
      <c r="R222" s="150">
        <f>Q222*H222</f>
        <v>5.6000000000000001E-2</v>
      </c>
      <c r="S222" s="150">
        <v>0</v>
      </c>
      <c r="T222" s="151">
        <f>S222*H222</f>
        <v>0</v>
      </c>
      <c r="AR222" s="152" t="s">
        <v>471</v>
      </c>
      <c r="AT222" s="152" t="s">
        <v>194</v>
      </c>
      <c r="AU222" s="152" t="s">
        <v>78</v>
      </c>
      <c r="AY222" s="13" t="s">
        <v>140</v>
      </c>
      <c r="BE222" s="153">
        <f>IF(N222="základná",J222,0)</f>
        <v>0</v>
      </c>
      <c r="BF222" s="153">
        <f>IF(N222="znížená",J222,0)</f>
        <v>333.52800000000002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3" t="s">
        <v>84</v>
      </c>
      <c r="BK222" s="154">
        <f>ROUND(I222*H222,3)</f>
        <v>333.52800000000002</v>
      </c>
      <c r="BL222" s="13" t="s">
        <v>398</v>
      </c>
      <c r="BM222" s="152" t="s">
        <v>472</v>
      </c>
    </row>
    <row r="223" spans="2:65" s="1" customFormat="1" ht="24.2" customHeight="1">
      <c r="B223" s="142"/>
      <c r="C223" s="155" t="s">
        <v>473</v>
      </c>
      <c r="D223" s="155" t="s">
        <v>194</v>
      </c>
      <c r="E223" s="156" t="s">
        <v>474</v>
      </c>
      <c r="F223" s="157" t="s">
        <v>475</v>
      </c>
      <c r="G223" s="158" t="s">
        <v>201</v>
      </c>
      <c r="H223" s="159">
        <v>8</v>
      </c>
      <c r="I223" s="159">
        <v>4.718</v>
      </c>
      <c r="J223" s="159">
        <f>ROUND(I223*H223,3)</f>
        <v>37.744</v>
      </c>
      <c r="K223" s="160"/>
      <c r="L223" s="161"/>
      <c r="M223" s="162" t="s">
        <v>1</v>
      </c>
      <c r="N223" s="163" t="s">
        <v>37</v>
      </c>
      <c r="O223" s="150">
        <v>0</v>
      </c>
      <c r="P223" s="150">
        <f>O223*H223</f>
        <v>0</v>
      </c>
      <c r="Q223" s="150">
        <v>6.3E-3</v>
      </c>
      <c r="R223" s="150">
        <f>Q223*H223</f>
        <v>5.04E-2</v>
      </c>
      <c r="S223" s="150">
        <v>0</v>
      </c>
      <c r="T223" s="151">
        <f>S223*H223</f>
        <v>0</v>
      </c>
      <c r="AR223" s="152" t="s">
        <v>471</v>
      </c>
      <c r="AT223" s="152" t="s">
        <v>194</v>
      </c>
      <c r="AU223" s="152" t="s">
        <v>78</v>
      </c>
      <c r="AY223" s="13" t="s">
        <v>140</v>
      </c>
      <c r="BE223" s="153">
        <f>IF(N223="základná",J223,0)</f>
        <v>0</v>
      </c>
      <c r="BF223" s="153">
        <f>IF(N223="znížená",J223,0)</f>
        <v>37.744</v>
      </c>
      <c r="BG223" s="153">
        <f>IF(N223="zákl. prenesená",J223,0)</f>
        <v>0</v>
      </c>
      <c r="BH223" s="153">
        <f>IF(N223="zníž. prenesená",J223,0)</f>
        <v>0</v>
      </c>
      <c r="BI223" s="153">
        <f>IF(N223="nulová",J223,0)</f>
        <v>0</v>
      </c>
      <c r="BJ223" s="13" t="s">
        <v>84</v>
      </c>
      <c r="BK223" s="154">
        <f>ROUND(I223*H223,3)</f>
        <v>37.744</v>
      </c>
      <c r="BL223" s="13" t="s">
        <v>398</v>
      </c>
      <c r="BM223" s="152" t="s">
        <v>476</v>
      </c>
    </row>
    <row r="224" spans="2:65" s="11" customFormat="1" ht="25.9" customHeight="1">
      <c r="B224" s="131"/>
      <c r="D224" s="132" t="s">
        <v>70</v>
      </c>
      <c r="E224" s="133" t="s">
        <v>194</v>
      </c>
      <c r="F224" s="133" t="s">
        <v>477</v>
      </c>
      <c r="J224" s="134">
        <f>BK224</f>
        <v>1138.9290000000001</v>
      </c>
      <c r="L224" s="131"/>
      <c r="M224" s="135"/>
      <c r="P224" s="136">
        <f>P225</f>
        <v>0</v>
      </c>
      <c r="R224" s="136">
        <f>R225</f>
        <v>0</v>
      </c>
      <c r="T224" s="137">
        <f>T225</f>
        <v>0</v>
      </c>
      <c r="AR224" s="132" t="s">
        <v>151</v>
      </c>
      <c r="AT224" s="138" t="s">
        <v>70</v>
      </c>
      <c r="AU224" s="138" t="s">
        <v>71</v>
      </c>
      <c r="AY224" s="132" t="s">
        <v>140</v>
      </c>
      <c r="BK224" s="139">
        <f>BK225</f>
        <v>1138.9290000000001</v>
      </c>
    </row>
    <row r="225" spans="2:65" s="11" customFormat="1" ht="22.9" customHeight="1">
      <c r="B225" s="131"/>
      <c r="D225" s="132" t="s">
        <v>70</v>
      </c>
      <c r="E225" s="140" t="s">
        <v>478</v>
      </c>
      <c r="F225" s="140" t="s">
        <v>479</v>
      </c>
      <c r="J225" s="141">
        <f>BK225</f>
        <v>1138.9290000000001</v>
      </c>
      <c r="L225" s="131"/>
      <c r="M225" s="135"/>
      <c r="P225" s="136">
        <f>SUM(P226:P227)</f>
        <v>0</v>
      </c>
      <c r="R225" s="136">
        <f>SUM(R226:R227)</f>
        <v>0</v>
      </c>
      <c r="T225" s="137">
        <f>SUM(T226:T227)</f>
        <v>0</v>
      </c>
      <c r="AR225" s="132" t="s">
        <v>151</v>
      </c>
      <c r="AT225" s="138" t="s">
        <v>70</v>
      </c>
      <c r="AU225" s="138" t="s">
        <v>78</v>
      </c>
      <c r="AY225" s="132" t="s">
        <v>140</v>
      </c>
      <c r="BK225" s="139">
        <f>SUM(BK226:BK227)</f>
        <v>1138.9290000000001</v>
      </c>
    </row>
    <row r="226" spans="2:65" s="1" customFormat="1" ht="37.9" customHeight="1">
      <c r="B226" s="142"/>
      <c r="C226" s="143" t="s">
        <v>480</v>
      </c>
      <c r="D226" s="143" t="s">
        <v>142</v>
      </c>
      <c r="E226" s="144" t="s">
        <v>481</v>
      </c>
      <c r="F226" s="145" t="s">
        <v>482</v>
      </c>
      <c r="G226" s="146" t="s">
        <v>483</v>
      </c>
      <c r="H226" s="147">
        <v>55</v>
      </c>
      <c r="I226" s="147">
        <v>11.913</v>
      </c>
      <c r="J226" s="147">
        <f>ROUND(I226*H226,3)</f>
        <v>655.21500000000003</v>
      </c>
      <c r="K226" s="148"/>
      <c r="L226" s="27"/>
      <c r="M226" s="149" t="s">
        <v>1</v>
      </c>
      <c r="N226" s="121" t="s">
        <v>37</v>
      </c>
      <c r="O226" s="150">
        <v>0</v>
      </c>
      <c r="P226" s="150">
        <f>O226*H226</f>
        <v>0</v>
      </c>
      <c r="Q226" s="150">
        <v>0</v>
      </c>
      <c r="R226" s="150">
        <f>Q226*H226</f>
        <v>0</v>
      </c>
      <c r="S226" s="150">
        <v>0</v>
      </c>
      <c r="T226" s="151">
        <f>S226*H226</f>
        <v>0</v>
      </c>
      <c r="AR226" s="152" t="s">
        <v>398</v>
      </c>
      <c r="AT226" s="152" t="s">
        <v>142</v>
      </c>
      <c r="AU226" s="152" t="s">
        <v>84</v>
      </c>
      <c r="AY226" s="13" t="s">
        <v>140</v>
      </c>
      <c r="BE226" s="153">
        <f>IF(N226="základná",J226,0)</f>
        <v>0</v>
      </c>
      <c r="BF226" s="153">
        <f>IF(N226="znížená",J226,0)</f>
        <v>655.21500000000003</v>
      </c>
      <c r="BG226" s="153">
        <f>IF(N226="zákl. prenesená",J226,0)</f>
        <v>0</v>
      </c>
      <c r="BH226" s="153">
        <f>IF(N226="zníž. prenesená",J226,0)</f>
        <v>0</v>
      </c>
      <c r="BI226" s="153">
        <f>IF(N226="nulová",J226,0)</f>
        <v>0</v>
      </c>
      <c r="BJ226" s="13" t="s">
        <v>84</v>
      </c>
      <c r="BK226" s="154">
        <f>ROUND(I226*H226,3)</f>
        <v>655.21500000000003</v>
      </c>
      <c r="BL226" s="13" t="s">
        <v>398</v>
      </c>
      <c r="BM226" s="152" t="s">
        <v>484</v>
      </c>
    </row>
    <row r="227" spans="2:65" s="1" customFormat="1" ht="24.2" customHeight="1">
      <c r="B227" s="142"/>
      <c r="C227" s="143" t="s">
        <v>485</v>
      </c>
      <c r="D227" s="143" t="s">
        <v>142</v>
      </c>
      <c r="E227" s="144" t="s">
        <v>486</v>
      </c>
      <c r="F227" s="145" t="s">
        <v>487</v>
      </c>
      <c r="G227" s="146" t="s">
        <v>488</v>
      </c>
      <c r="H227" s="147">
        <v>7.93</v>
      </c>
      <c r="I227" s="147">
        <v>60.997999999999998</v>
      </c>
      <c r="J227" s="147">
        <f>ROUND(I227*H227,3)</f>
        <v>483.714</v>
      </c>
      <c r="K227" s="148"/>
      <c r="L227" s="27"/>
      <c r="M227" s="164" t="s">
        <v>1</v>
      </c>
      <c r="N227" s="165" t="s">
        <v>37</v>
      </c>
      <c r="O227" s="166">
        <v>0</v>
      </c>
      <c r="P227" s="166">
        <f>O227*H227</f>
        <v>0</v>
      </c>
      <c r="Q227" s="166">
        <v>0</v>
      </c>
      <c r="R227" s="166">
        <f>Q227*H227</f>
        <v>0</v>
      </c>
      <c r="S227" s="166">
        <v>0</v>
      </c>
      <c r="T227" s="167">
        <f>S227*H227</f>
        <v>0</v>
      </c>
      <c r="AR227" s="152" t="s">
        <v>398</v>
      </c>
      <c r="AT227" s="152" t="s">
        <v>142</v>
      </c>
      <c r="AU227" s="152" t="s">
        <v>84</v>
      </c>
      <c r="AY227" s="13" t="s">
        <v>140</v>
      </c>
      <c r="BE227" s="153">
        <f>IF(N227="základná",J227,0)</f>
        <v>0</v>
      </c>
      <c r="BF227" s="153">
        <f>IF(N227="znížená",J227,0)</f>
        <v>483.714</v>
      </c>
      <c r="BG227" s="153">
        <f>IF(N227="zákl. prenesená",J227,0)</f>
        <v>0</v>
      </c>
      <c r="BH227" s="153">
        <f>IF(N227="zníž. prenesená",J227,0)</f>
        <v>0</v>
      </c>
      <c r="BI227" s="153">
        <f>IF(N227="nulová",J227,0)</f>
        <v>0</v>
      </c>
      <c r="BJ227" s="13" t="s">
        <v>84</v>
      </c>
      <c r="BK227" s="154">
        <f>ROUND(I227*H227,3)</f>
        <v>483.714</v>
      </c>
      <c r="BL227" s="13" t="s">
        <v>398</v>
      </c>
      <c r="BM227" s="152" t="s">
        <v>489</v>
      </c>
    </row>
    <row r="228" spans="2:65" s="1" customFormat="1" ht="6.95" customHeight="1">
      <c r="B228" s="42"/>
      <c r="C228" s="43"/>
      <c r="D228" s="43"/>
      <c r="E228" s="43"/>
      <c r="F228" s="43"/>
      <c r="G228" s="43"/>
      <c r="H228" s="43"/>
      <c r="I228" s="43"/>
      <c r="J228" s="43"/>
      <c r="K228" s="43"/>
      <c r="L228" s="27"/>
    </row>
  </sheetData>
  <autoFilter ref="C133:K227" xr:uid="{00000000-0009-0000-0000-000001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2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10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102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11" t="str">
        <f>'Rekapitulácia stavby'!K6</f>
        <v>Vodovod - Ďurďoš, Prosačov, Remeniny, Matiaška</v>
      </c>
      <c r="F7" s="212"/>
      <c r="G7" s="212"/>
      <c r="H7" s="212"/>
      <c r="L7" s="16"/>
    </row>
    <row r="8" spans="2:46" ht="12" customHeight="1">
      <c r="B8" s="16"/>
      <c r="D8" s="22" t="s">
        <v>103</v>
      </c>
      <c r="L8" s="16"/>
    </row>
    <row r="9" spans="2:46" s="1" customFormat="1" ht="16.5" customHeight="1">
      <c r="B9" s="27"/>
      <c r="E9" s="211" t="s">
        <v>104</v>
      </c>
      <c r="F9" s="213"/>
      <c r="G9" s="213"/>
      <c r="H9" s="213"/>
      <c r="L9" s="27"/>
    </row>
    <row r="10" spans="2:46" s="1" customFormat="1" ht="12" customHeight="1">
      <c r="B10" s="27"/>
      <c r="D10" s="22" t="s">
        <v>105</v>
      </c>
      <c r="L10" s="27"/>
    </row>
    <row r="11" spans="2:46" s="1" customFormat="1" ht="16.5" customHeight="1">
      <c r="B11" s="27"/>
      <c r="E11" s="168" t="s">
        <v>490</v>
      </c>
      <c r="F11" s="213"/>
      <c r="G11" s="213"/>
      <c r="H11" s="213"/>
      <c r="L11" s="27"/>
    </row>
    <row r="12" spans="2:46" s="1" customFormat="1" ht="11.25">
      <c r="B12" s="27"/>
      <c r="L12" s="27"/>
    </row>
    <row r="13" spans="2:46" s="1" customFormat="1" ht="12" customHeight="1">
      <c r="B13" s="27"/>
      <c r="D13" s="22" t="s">
        <v>13</v>
      </c>
      <c r="F13" s="20" t="s">
        <v>1</v>
      </c>
      <c r="I13" s="22" t="s">
        <v>14</v>
      </c>
      <c r="J13" s="20" t="s">
        <v>1</v>
      </c>
      <c r="L13" s="27"/>
    </row>
    <row r="14" spans="2:46" s="1" customFormat="1" ht="12" customHeight="1">
      <c r="B14" s="27"/>
      <c r="D14" s="22" t="s">
        <v>15</v>
      </c>
      <c r="F14" s="20" t="s">
        <v>16</v>
      </c>
      <c r="I14" s="22" t="s">
        <v>17</v>
      </c>
      <c r="J14" s="50" t="str">
        <f>'Rekapitulácia stavby'!AN8</f>
        <v>30. 7. 2023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19</v>
      </c>
      <c r="I16" s="22" t="s">
        <v>20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23</v>
      </c>
      <c r="I19" s="22" t="s">
        <v>20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2" t="str">
        <f>'Rekapitulácia stavby'!E14</f>
        <v xml:space="preserve"> </v>
      </c>
      <c r="F20" s="192"/>
      <c r="G20" s="192"/>
      <c r="H20" s="192"/>
      <c r="I20" s="22" t="s">
        <v>22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24</v>
      </c>
      <c r="I22" s="22" t="s">
        <v>20</v>
      </c>
      <c r="J22" s="20" t="s">
        <v>1</v>
      </c>
      <c r="L22" s="27"/>
    </row>
    <row r="23" spans="2:12" s="1" customFormat="1" ht="18" customHeight="1">
      <c r="B23" s="27"/>
      <c r="E23" s="20" t="s">
        <v>107</v>
      </c>
      <c r="I23" s="22" t="s">
        <v>22</v>
      </c>
      <c r="J23" s="20" t="s">
        <v>1</v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20</v>
      </c>
      <c r="J25" s="20" t="s">
        <v>1</v>
      </c>
      <c r="L25" s="27"/>
    </row>
    <row r="26" spans="2:12" s="1" customFormat="1" ht="18" customHeight="1">
      <c r="B26" s="27"/>
      <c r="E26" s="20" t="s">
        <v>107</v>
      </c>
      <c r="I26" s="22" t="s">
        <v>22</v>
      </c>
      <c r="J26" s="20" t="s">
        <v>1</v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5" t="s">
        <v>1</v>
      </c>
      <c r="F29" s="195"/>
      <c r="G29" s="195"/>
      <c r="H29" s="195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108</v>
      </c>
      <c r="J32" s="26">
        <f>J98</f>
        <v>33931.209000000003</v>
      </c>
      <c r="L32" s="27"/>
    </row>
    <row r="33" spans="2:12" s="1" customFormat="1" ht="14.45" customHeight="1">
      <c r="B33" s="27"/>
      <c r="D33" s="25" t="s">
        <v>109</v>
      </c>
      <c r="J33" s="26">
        <f>J110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33931.21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ROUND((SUM(BE110:BE111) + SUM(BE133:BE207)),  2)</f>
        <v>0</v>
      </c>
      <c r="G37" s="99"/>
      <c r="H37" s="99"/>
      <c r="I37" s="100">
        <v>0.2</v>
      </c>
      <c r="J37" s="98">
        <f>ROUND(((SUM(BE110:BE111) + SUM(BE133:BE207))*I37),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ROUND((SUM(BF110:BF111) + SUM(BF133:BF207)),  2)</f>
        <v>33931.21</v>
      </c>
      <c r="I38" s="101">
        <v>0.2</v>
      </c>
      <c r="J38" s="84">
        <f>ROUND(((SUM(BF110:BF111) + SUM(BF133:BF207))*I38),  2)</f>
        <v>6786.24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ROUND((SUM(BG110:BG111) + SUM(BG133:BG207)),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ROUND((SUM(BH110:BH111) + SUM(BH133:BH207)),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ROUND((SUM(BI110:BI111) + SUM(BI133:BI207)),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40717.449999999997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110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12</v>
      </c>
      <c r="L84" s="27"/>
    </row>
    <row r="85" spans="2:12" s="1" customFormat="1" ht="16.5" customHeight="1">
      <c r="B85" s="27"/>
      <c r="E85" s="211" t="str">
        <f>E7</f>
        <v>Vodovod - Ďurďoš, Prosačov, Remeniny, Matiaška</v>
      </c>
      <c r="F85" s="212"/>
      <c r="G85" s="212"/>
      <c r="H85" s="212"/>
      <c r="L85" s="27"/>
    </row>
    <row r="86" spans="2:12" ht="12" customHeight="1">
      <c r="B86" s="16"/>
      <c r="C86" s="22" t="s">
        <v>103</v>
      </c>
      <c r="L86" s="16"/>
    </row>
    <row r="87" spans="2:12" s="1" customFormat="1" ht="16.5" customHeight="1">
      <c r="B87" s="27"/>
      <c r="E87" s="211" t="s">
        <v>104</v>
      </c>
      <c r="F87" s="213"/>
      <c r="G87" s="213"/>
      <c r="H87" s="213"/>
      <c r="L87" s="27"/>
    </row>
    <row r="88" spans="2:12" s="1" customFormat="1" ht="12" customHeight="1">
      <c r="B88" s="27"/>
      <c r="C88" s="22" t="s">
        <v>105</v>
      </c>
      <c r="L88" s="27"/>
    </row>
    <row r="89" spans="2:12" s="1" customFormat="1" ht="16.5" customHeight="1">
      <c r="B89" s="27"/>
      <c r="E89" s="168" t="str">
        <f>E11</f>
        <v>07.3-3 90 - Rad 3 D 90</v>
      </c>
      <c r="F89" s="213"/>
      <c r="G89" s="213"/>
      <c r="H89" s="213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15</v>
      </c>
      <c r="F91" s="20" t="str">
        <f>F14</f>
        <v>Prosačov</v>
      </c>
      <c r="I91" s="22" t="s">
        <v>17</v>
      </c>
      <c r="J91" s="50" t="str">
        <f>IF(J14="","",J14)</f>
        <v>30. 7. 2023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19</v>
      </c>
      <c r="F93" s="20" t="str">
        <f>E17</f>
        <v xml:space="preserve"> </v>
      </c>
      <c r="I93" s="22" t="s">
        <v>24</v>
      </c>
      <c r="J93" s="23" t="str">
        <f>E23</f>
        <v>Ing. Milan Uhorščák</v>
      </c>
      <c r="L93" s="27"/>
    </row>
    <row r="94" spans="2:12" s="1" customFormat="1" ht="15.2" customHeight="1">
      <c r="B94" s="27"/>
      <c r="C94" s="22" t="s">
        <v>23</v>
      </c>
      <c r="F94" s="20" t="str">
        <f>IF(E20="","",E20)</f>
        <v xml:space="preserve"> </v>
      </c>
      <c r="I94" s="22" t="s">
        <v>27</v>
      </c>
      <c r="J94" s="23" t="str">
        <f>E26</f>
        <v>Ing. Milan Uhorščák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111</v>
      </c>
      <c r="D96" s="93"/>
      <c r="E96" s="93"/>
      <c r="F96" s="93"/>
      <c r="G96" s="93"/>
      <c r="H96" s="93"/>
      <c r="I96" s="93"/>
      <c r="J96" s="110" t="s">
        <v>112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113</v>
      </c>
      <c r="J98" s="64">
        <f>J133</f>
        <v>33931.209000000003</v>
      </c>
      <c r="L98" s="27"/>
      <c r="AU98" s="13" t="s">
        <v>114</v>
      </c>
    </row>
    <row r="99" spans="2:47" s="8" customFormat="1" ht="24.95" customHeight="1">
      <c r="B99" s="112"/>
      <c r="D99" s="113" t="s">
        <v>115</v>
      </c>
      <c r="E99" s="114"/>
      <c r="F99" s="114"/>
      <c r="G99" s="114"/>
      <c r="H99" s="114"/>
      <c r="I99" s="114"/>
      <c r="J99" s="115">
        <f>J134</f>
        <v>33460.983</v>
      </c>
      <c r="L99" s="112"/>
    </row>
    <row r="100" spans="2:47" s="9" customFormat="1" ht="19.899999999999999" customHeight="1">
      <c r="B100" s="116"/>
      <c r="D100" s="117" t="s">
        <v>116</v>
      </c>
      <c r="E100" s="118"/>
      <c r="F100" s="118"/>
      <c r="G100" s="118"/>
      <c r="H100" s="118"/>
      <c r="I100" s="118"/>
      <c r="J100" s="119">
        <f>J135</f>
        <v>20965.464</v>
      </c>
      <c r="L100" s="116"/>
    </row>
    <row r="101" spans="2:47" s="9" customFormat="1" ht="19.899999999999999" customHeight="1">
      <c r="B101" s="116"/>
      <c r="D101" s="117" t="s">
        <v>117</v>
      </c>
      <c r="E101" s="118"/>
      <c r="F101" s="118"/>
      <c r="G101" s="118"/>
      <c r="H101" s="118"/>
      <c r="I101" s="118"/>
      <c r="J101" s="119">
        <f>J158</f>
        <v>1301.002</v>
      </c>
      <c r="L101" s="116"/>
    </row>
    <row r="102" spans="2:47" s="9" customFormat="1" ht="19.899999999999999" customHeight="1">
      <c r="B102" s="116"/>
      <c r="D102" s="117" t="s">
        <v>119</v>
      </c>
      <c r="E102" s="118"/>
      <c r="F102" s="118"/>
      <c r="G102" s="118"/>
      <c r="H102" s="118"/>
      <c r="I102" s="118"/>
      <c r="J102" s="119">
        <f>J162</f>
        <v>7423.4409999999998</v>
      </c>
      <c r="L102" s="116"/>
    </row>
    <row r="103" spans="2:47" s="9" customFormat="1" ht="19.899999999999999" customHeight="1">
      <c r="B103" s="116"/>
      <c r="D103" s="117" t="s">
        <v>120</v>
      </c>
      <c r="E103" s="118"/>
      <c r="F103" s="118"/>
      <c r="G103" s="118"/>
      <c r="H103" s="118"/>
      <c r="I103" s="118"/>
      <c r="J103" s="119">
        <f>J197</f>
        <v>0</v>
      </c>
      <c r="L103" s="116"/>
    </row>
    <row r="104" spans="2:47" s="9" customFormat="1" ht="19.899999999999999" customHeight="1">
      <c r="B104" s="116"/>
      <c r="D104" s="117" t="s">
        <v>121</v>
      </c>
      <c r="E104" s="118"/>
      <c r="F104" s="118"/>
      <c r="G104" s="118"/>
      <c r="H104" s="118"/>
      <c r="I104" s="118"/>
      <c r="J104" s="119">
        <f>J198</f>
        <v>3771.076</v>
      </c>
      <c r="L104" s="116"/>
    </row>
    <row r="105" spans="2:47" s="8" customFormat="1" ht="24.95" customHeight="1">
      <c r="B105" s="112"/>
      <c r="D105" s="113" t="s">
        <v>122</v>
      </c>
      <c r="E105" s="114"/>
      <c r="F105" s="114"/>
      <c r="G105" s="114"/>
      <c r="H105" s="114"/>
      <c r="I105" s="114"/>
      <c r="J105" s="115">
        <f>J200</f>
        <v>277.98500000000001</v>
      </c>
      <c r="L105" s="112"/>
    </row>
    <row r="106" spans="2:47" s="8" customFormat="1" ht="24.95" customHeight="1">
      <c r="B106" s="112"/>
      <c r="D106" s="113" t="s">
        <v>123</v>
      </c>
      <c r="E106" s="114"/>
      <c r="F106" s="114"/>
      <c r="G106" s="114"/>
      <c r="H106" s="114"/>
      <c r="I106" s="114"/>
      <c r="J106" s="115">
        <f>J204</f>
        <v>192.24099999999999</v>
      </c>
      <c r="L106" s="112"/>
    </row>
    <row r="107" spans="2:47" s="9" customFormat="1" ht="19.899999999999999" customHeight="1">
      <c r="B107" s="116"/>
      <c r="D107" s="117" t="s">
        <v>124</v>
      </c>
      <c r="E107" s="118"/>
      <c r="F107" s="118"/>
      <c r="G107" s="118"/>
      <c r="H107" s="118"/>
      <c r="I107" s="118"/>
      <c r="J107" s="119">
        <f>J205</f>
        <v>192.24099999999999</v>
      </c>
      <c r="L107" s="116"/>
    </row>
    <row r="108" spans="2:47" s="1" customFormat="1" ht="21.75" customHeight="1">
      <c r="B108" s="27"/>
      <c r="L108" s="27"/>
    </row>
    <row r="109" spans="2:47" s="1" customFormat="1" ht="6.95" customHeight="1">
      <c r="B109" s="27"/>
      <c r="L109" s="27"/>
    </row>
    <row r="110" spans="2:47" s="1" customFormat="1" ht="29.25" customHeight="1">
      <c r="B110" s="27"/>
      <c r="C110" s="111" t="s">
        <v>125</v>
      </c>
      <c r="J110" s="120">
        <v>0</v>
      </c>
      <c r="L110" s="27"/>
      <c r="N110" s="121" t="s">
        <v>35</v>
      </c>
    </row>
    <row r="111" spans="2:47" s="1" customFormat="1" ht="18" customHeight="1">
      <c r="B111" s="27"/>
      <c r="L111" s="27"/>
    </row>
    <row r="112" spans="2:47" s="1" customFormat="1" ht="29.25" customHeight="1">
      <c r="B112" s="27"/>
      <c r="C112" s="92" t="s">
        <v>101</v>
      </c>
      <c r="D112" s="93"/>
      <c r="E112" s="93"/>
      <c r="F112" s="93"/>
      <c r="G112" s="93"/>
      <c r="H112" s="93"/>
      <c r="I112" s="93"/>
      <c r="J112" s="94">
        <f>ROUND(J98+J110,2)</f>
        <v>33931.21</v>
      </c>
      <c r="K112" s="93"/>
      <c r="L112" s="27"/>
    </row>
    <row r="113" spans="2:1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7"/>
    </row>
    <row r="117" spans="2:12" s="1" customFormat="1" ht="6.95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27"/>
    </row>
    <row r="118" spans="2:12" s="1" customFormat="1" ht="24.95" customHeight="1">
      <c r="B118" s="27"/>
      <c r="C118" s="17" t="s">
        <v>126</v>
      </c>
      <c r="L118" s="27"/>
    </row>
    <row r="119" spans="2:12" s="1" customFormat="1" ht="6.95" customHeight="1">
      <c r="B119" s="27"/>
      <c r="L119" s="27"/>
    </row>
    <row r="120" spans="2:12" s="1" customFormat="1" ht="12" customHeight="1">
      <c r="B120" s="27"/>
      <c r="C120" s="22" t="s">
        <v>12</v>
      </c>
      <c r="L120" s="27"/>
    </row>
    <row r="121" spans="2:12" s="1" customFormat="1" ht="16.5" customHeight="1">
      <c r="B121" s="27"/>
      <c r="E121" s="211" t="str">
        <f>E7</f>
        <v>Vodovod - Ďurďoš, Prosačov, Remeniny, Matiaška</v>
      </c>
      <c r="F121" s="212"/>
      <c r="G121" s="212"/>
      <c r="H121" s="212"/>
      <c r="L121" s="27"/>
    </row>
    <row r="122" spans="2:12" ht="12" customHeight="1">
      <c r="B122" s="16"/>
      <c r="C122" s="22" t="s">
        <v>103</v>
      </c>
      <c r="L122" s="16"/>
    </row>
    <row r="123" spans="2:12" s="1" customFormat="1" ht="16.5" customHeight="1">
      <c r="B123" s="27"/>
      <c r="E123" s="211" t="s">
        <v>104</v>
      </c>
      <c r="F123" s="213"/>
      <c r="G123" s="213"/>
      <c r="H123" s="213"/>
      <c r="L123" s="27"/>
    </row>
    <row r="124" spans="2:12" s="1" customFormat="1" ht="12" customHeight="1">
      <c r="B124" s="27"/>
      <c r="C124" s="22" t="s">
        <v>105</v>
      </c>
      <c r="L124" s="27"/>
    </row>
    <row r="125" spans="2:12" s="1" customFormat="1" ht="16.5" customHeight="1">
      <c r="B125" s="27"/>
      <c r="E125" s="168" t="str">
        <f>E11</f>
        <v>07.3-3 90 - Rad 3 D 90</v>
      </c>
      <c r="F125" s="213"/>
      <c r="G125" s="213"/>
      <c r="H125" s="213"/>
      <c r="L125" s="27"/>
    </row>
    <row r="126" spans="2:12" s="1" customFormat="1" ht="6.95" customHeight="1">
      <c r="B126" s="27"/>
      <c r="L126" s="27"/>
    </row>
    <row r="127" spans="2:12" s="1" customFormat="1" ht="12" customHeight="1">
      <c r="B127" s="27"/>
      <c r="C127" s="22" t="s">
        <v>15</v>
      </c>
      <c r="F127" s="20" t="str">
        <f>F14</f>
        <v>Prosačov</v>
      </c>
      <c r="I127" s="22" t="s">
        <v>17</v>
      </c>
      <c r="J127" s="50" t="str">
        <f>IF(J14="","",J14)</f>
        <v>30. 7. 2023</v>
      </c>
      <c r="L127" s="27"/>
    </row>
    <row r="128" spans="2:12" s="1" customFormat="1" ht="6.95" customHeight="1">
      <c r="B128" s="27"/>
      <c r="L128" s="27"/>
    </row>
    <row r="129" spans="2:65" s="1" customFormat="1" ht="15.2" customHeight="1">
      <c r="B129" s="27"/>
      <c r="C129" s="22" t="s">
        <v>19</v>
      </c>
      <c r="F129" s="20" t="str">
        <f>E17</f>
        <v xml:space="preserve"> </v>
      </c>
      <c r="I129" s="22" t="s">
        <v>24</v>
      </c>
      <c r="J129" s="23" t="str">
        <f>E23</f>
        <v>Ing. Milan Uhorščák</v>
      </c>
      <c r="L129" s="27"/>
    </row>
    <row r="130" spans="2:65" s="1" customFormat="1" ht="15.2" customHeight="1">
      <c r="B130" s="27"/>
      <c r="C130" s="22" t="s">
        <v>23</v>
      </c>
      <c r="F130" s="20" t="str">
        <f>IF(E20="","",E20)</f>
        <v xml:space="preserve"> </v>
      </c>
      <c r="I130" s="22" t="s">
        <v>27</v>
      </c>
      <c r="J130" s="23" t="str">
        <f>E26</f>
        <v>Ing. Milan Uhorščák</v>
      </c>
      <c r="L130" s="27"/>
    </row>
    <row r="131" spans="2:65" s="1" customFormat="1" ht="10.35" customHeight="1">
      <c r="B131" s="27"/>
      <c r="L131" s="27"/>
    </row>
    <row r="132" spans="2:65" s="10" customFormat="1" ht="29.25" customHeight="1">
      <c r="B132" s="122"/>
      <c r="C132" s="123" t="s">
        <v>127</v>
      </c>
      <c r="D132" s="124" t="s">
        <v>56</v>
      </c>
      <c r="E132" s="124" t="s">
        <v>52</v>
      </c>
      <c r="F132" s="124" t="s">
        <v>53</v>
      </c>
      <c r="G132" s="124" t="s">
        <v>128</v>
      </c>
      <c r="H132" s="124" t="s">
        <v>129</v>
      </c>
      <c r="I132" s="124" t="s">
        <v>130</v>
      </c>
      <c r="J132" s="125" t="s">
        <v>112</v>
      </c>
      <c r="K132" s="126" t="s">
        <v>131</v>
      </c>
      <c r="L132" s="122"/>
      <c r="M132" s="57" t="s">
        <v>1</v>
      </c>
      <c r="N132" s="58" t="s">
        <v>35</v>
      </c>
      <c r="O132" s="58" t="s">
        <v>132</v>
      </c>
      <c r="P132" s="58" t="s">
        <v>133</v>
      </c>
      <c r="Q132" s="58" t="s">
        <v>134</v>
      </c>
      <c r="R132" s="58" t="s">
        <v>135</v>
      </c>
      <c r="S132" s="58" t="s">
        <v>136</v>
      </c>
      <c r="T132" s="59" t="s">
        <v>137</v>
      </c>
    </row>
    <row r="133" spans="2:65" s="1" customFormat="1" ht="22.9" customHeight="1">
      <c r="B133" s="27"/>
      <c r="C133" s="62" t="s">
        <v>108</v>
      </c>
      <c r="J133" s="127">
        <f>BK133</f>
        <v>33931.209000000003</v>
      </c>
      <c r="L133" s="27"/>
      <c r="M133" s="60"/>
      <c r="N133" s="51"/>
      <c r="O133" s="51"/>
      <c r="P133" s="128">
        <f>P134+P200+P204</f>
        <v>1616.5665519999998</v>
      </c>
      <c r="Q133" s="51"/>
      <c r="R133" s="128">
        <f>R134+R200+R204</f>
        <v>134.85842630399998</v>
      </c>
      <c r="S133" s="51"/>
      <c r="T133" s="129">
        <f>T134+T200+T204</f>
        <v>0</v>
      </c>
      <c r="AT133" s="13" t="s">
        <v>70</v>
      </c>
      <c r="AU133" s="13" t="s">
        <v>114</v>
      </c>
      <c r="BK133" s="130">
        <f>BK134+BK200+BK204</f>
        <v>33931.209000000003</v>
      </c>
    </row>
    <row r="134" spans="2:65" s="11" customFormat="1" ht="25.9" customHeight="1">
      <c r="B134" s="131"/>
      <c r="D134" s="132" t="s">
        <v>70</v>
      </c>
      <c r="E134" s="133" t="s">
        <v>138</v>
      </c>
      <c r="F134" s="133" t="s">
        <v>139</v>
      </c>
      <c r="J134" s="134">
        <f>BK134</f>
        <v>33460.983</v>
      </c>
      <c r="L134" s="131"/>
      <c r="M134" s="135"/>
      <c r="P134" s="136">
        <f>P135+P158+P162+P197+P198</f>
        <v>1614.3215519999999</v>
      </c>
      <c r="R134" s="136">
        <f>R135+R158+R162+R197+R198</f>
        <v>134.79192630399999</v>
      </c>
      <c r="T134" s="137">
        <f>T135+T158+T162+T197+T198</f>
        <v>0</v>
      </c>
      <c r="AR134" s="132" t="s">
        <v>78</v>
      </c>
      <c r="AT134" s="138" t="s">
        <v>70</v>
      </c>
      <c r="AU134" s="138" t="s">
        <v>71</v>
      </c>
      <c r="AY134" s="132" t="s">
        <v>140</v>
      </c>
      <c r="BK134" s="139">
        <f>BK135+BK158+BK162+BK197+BK198</f>
        <v>33460.983</v>
      </c>
    </row>
    <row r="135" spans="2:65" s="11" customFormat="1" ht="22.9" customHeight="1">
      <c r="B135" s="131"/>
      <c r="D135" s="132" t="s">
        <v>70</v>
      </c>
      <c r="E135" s="140" t="s">
        <v>78</v>
      </c>
      <c r="F135" s="140" t="s">
        <v>141</v>
      </c>
      <c r="J135" s="141">
        <f>BK135</f>
        <v>20965.464</v>
      </c>
      <c r="L135" s="131"/>
      <c r="M135" s="135"/>
      <c r="P135" s="136">
        <f>SUM(P136:P157)</f>
        <v>1269.4958839999999</v>
      </c>
      <c r="R135" s="136">
        <f>SUM(R136:R157)</f>
        <v>73.601332343999999</v>
      </c>
      <c r="T135" s="137">
        <f>SUM(T136:T157)</f>
        <v>0</v>
      </c>
      <c r="AR135" s="132" t="s">
        <v>78</v>
      </c>
      <c r="AT135" s="138" t="s">
        <v>70</v>
      </c>
      <c r="AU135" s="138" t="s">
        <v>78</v>
      </c>
      <c r="AY135" s="132" t="s">
        <v>140</v>
      </c>
      <c r="BK135" s="139">
        <f>SUM(BK136:BK157)</f>
        <v>20965.464</v>
      </c>
    </row>
    <row r="136" spans="2:65" s="1" customFormat="1" ht="24.2" customHeight="1">
      <c r="B136" s="142"/>
      <c r="C136" s="143" t="s">
        <v>78</v>
      </c>
      <c r="D136" s="143" t="s">
        <v>142</v>
      </c>
      <c r="E136" s="144" t="s">
        <v>152</v>
      </c>
      <c r="F136" s="145" t="s">
        <v>153</v>
      </c>
      <c r="G136" s="146" t="s">
        <v>154</v>
      </c>
      <c r="H136" s="147">
        <v>24</v>
      </c>
      <c r="I136" s="147">
        <v>3.9180000000000001</v>
      </c>
      <c r="J136" s="147">
        <f t="shared" ref="J136:J157" si="0">ROUND(I136*H136,3)</f>
        <v>94.031999999999996</v>
      </c>
      <c r="K136" s="148"/>
      <c r="L136" s="27"/>
      <c r="M136" s="149" t="s">
        <v>1</v>
      </c>
      <c r="N136" s="121" t="s">
        <v>37</v>
      </c>
      <c r="O136" s="150">
        <v>0.22336</v>
      </c>
      <c r="P136" s="150">
        <f t="shared" ref="P136:P157" si="1">O136*H136</f>
        <v>5.3606400000000001</v>
      </c>
      <c r="Q136" s="150">
        <v>0</v>
      </c>
      <c r="R136" s="150">
        <f t="shared" ref="R136:R157" si="2">Q136*H136</f>
        <v>0</v>
      </c>
      <c r="S136" s="150">
        <v>0</v>
      </c>
      <c r="T136" s="151">
        <f t="shared" ref="T136:T157" si="3">S136*H136</f>
        <v>0</v>
      </c>
      <c r="AR136" s="152" t="s">
        <v>146</v>
      </c>
      <c r="AT136" s="152" t="s">
        <v>142</v>
      </c>
      <c r="AU136" s="152" t="s">
        <v>84</v>
      </c>
      <c r="AY136" s="13" t="s">
        <v>140</v>
      </c>
      <c r="BE136" s="153">
        <f t="shared" ref="BE136:BE157" si="4">IF(N136="základná",J136,0)</f>
        <v>0</v>
      </c>
      <c r="BF136" s="153">
        <f t="shared" ref="BF136:BF157" si="5">IF(N136="znížená",J136,0)</f>
        <v>94.031999999999996</v>
      </c>
      <c r="BG136" s="153">
        <f t="shared" ref="BG136:BG157" si="6">IF(N136="zákl. prenesená",J136,0)</f>
        <v>0</v>
      </c>
      <c r="BH136" s="153">
        <f t="shared" ref="BH136:BH157" si="7">IF(N136="zníž. prenesená",J136,0)</f>
        <v>0</v>
      </c>
      <c r="BI136" s="153">
        <f t="shared" ref="BI136:BI157" si="8">IF(N136="nulová",J136,0)</f>
        <v>0</v>
      </c>
      <c r="BJ136" s="13" t="s">
        <v>84</v>
      </c>
      <c r="BK136" s="154">
        <f t="shared" ref="BK136:BK157" si="9">ROUND(I136*H136,3)</f>
        <v>94.031999999999996</v>
      </c>
      <c r="BL136" s="13" t="s">
        <v>146</v>
      </c>
      <c r="BM136" s="152" t="s">
        <v>155</v>
      </c>
    </row>
    <row r="137" spans="2:65" s="1" customFormat="1" ht="21.75" customHeight="1">
      <c r="B137" s="142"/>
      <c r="C137" s="143" t="s">
        <v>84</v>
      </c>
      <c r="D137" s="143" t="s">
        <v>142</v>
      </c>
      <c r="E137" s="144" t="s">
        <v>156</v>
      </c>
      <c r="F137" s="145" t="s">
        <v>157</v>
      </c>
      <c r="G137" s="146" t="s">
        <v>158</v>
      </c>
      <c r="H137" s="147">
        <v>2</v>
      </c>
      <c r="I137" s="147">
        <v>14.712</v>
      </c>
      <c r="J137" s="147">
        <f t="shared" si="0"/>
        <v>29.423999999999999</v>
      </c>
      <c r="K137" s="148"/>
      <c r="L137" s="27"/>
      <c r="M137" s="149" t="s">
        <v>1</v>
      </c>
      <c r="N137" s="121" t="s">
        <v>37</v>
      </c>
      <c r="O137" s="150">
        <v>0.85799999999999998</v>
      </c>
      <c r="P137" s="150">
        <f t="shared" si="1"/>
        <v>1.716</v>
      </c>
      <c r="Q137" s="150">
        <v>1.0121E-2</v>
      </c>
      <c r="R137" s="150">
        <f t="shared" si="2"/>
        <v>2.0242E-2</v>
      </c>
      <c r="S137" s="150">
        <v>0</v>
      </c>
      <c r="T137" s="151">
        <f t="shared" si="3"/>
        <v>0</v>
      </c>
      <c r="AR137" s="152" t="s">
        <v>146</v>
      </c>
      <c r="AT137" s="152" t="s">
        <v>142</v>
      </c>
      <c r="AU137" s="152" t="s">
        <v>84</v>
      </c>
      <c r="AY137" s="13" t="s">
        <v>140</v>
      </c>
      <c r="BE137" s="153">
        <f t="shared" si="4"/>
        <v>0</v>
      </c>
      <c r="BF137" s="153">
        <f t="shared" si="5"/>
        <v>29.423999999999999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84</v>
      </c>
      <c r="BK137" s="154">
        <f t="shared" si="9"/>
        <v>29.423999999999999</v>
      </c>
      <c r="BL137" s="13" t="s">
        <v>146</v>
      </c>
      <c r="BM137" s="152" t="s">
        <v>159</v>
      </c>
    </row>
    <row r="138" spans="2:65" s="1" customFormat="1" ht="24.2" customHeight="1">
      <c r="B138" s="142"/>
      <c r="C138" s="143" t="s">
        <v>151</v>
      </c>
      <c r="D138" s="143" t="s">
        <v>142</v>
      </c>
      <c r="E138" s="144" t="s">
        <v>161</v>
      </c>
      <c r="F138" s="145" t="s">
        <v>162</v>
      </c>
      <c r="G138" s="146" t="s">
        <v>158</v>
      </c>
      <c r="H138" s="147">
        <v>20</v>
      </c>
      <c r="I138" s="147">
        <v>5.4249999999999998</v>
      </c>
      <c r="J138" s="147">
        <f t="shared" si="0"/>
        <v>108.5</v>
      </c>
      <c r="K138" s="148"/>
      <c r="L138" s="27"/>
      <c r="M138" s="149" t="s">
        <v>1</v>
      </c>
      <c r="N138" s="121" t="s">
        <v>37</v>
      </c>
      <c r="O138" s="150">
        <v>0.27</v>
      </c>
      <c r="P138" s="150">
        <f t="shared" si="1"/>
        <v>5.4</v>
      </c>
      <c r="Q138" s="150">
        <v>3.5950000000000001E-3</v>
      </c>
      <c r="R138" s="150">
        <f t="shared" si="2"/>
        <v>7.1900000000000006E-2</v>
      </c>
      <c r="S138" s="150">
        <v>0</v>
      </c>
      <c r="T138" s="151">
        <f t="shared" si="3"/>
        <v>0</v>
      </c>
      <c r="AR138" s="152" t="s">
        <v>146</v>
      </c>
      <c r="AT138" s="152" t="s">
        <v>142</v>
      </c>
      <c r="AU138" s="152" t="s">
        <v>84</v>
      </c>
      <c r="AY138" s="13" t="s">
        <v>140</v>
      </c>
      <c r="BE138" s="153">
        <f t="shared" si="4"/>
        <v>0</v>
      </c>
      <c r="BF138" s="153">
        <f t="shared" si="5"/>
        <v>108.5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84</v>
      </c>
      <c r="BK138" s="154">
        <f t="shared" si="9"/>
        <v>108.5</v>
      </c>
      <c r="BL138" s="13" t="s">
        <v>146</v>
      </c>
      <c r="BM138" s="152" t="s">
        <v>163</v>
      </c>
    </row>
    <row r="139" spans="2:65" s="1" customFormat="1" ht="24.2" customHeight="1">
      <c r="B139" s="142"/>
      <c r="C139" s="143" t="s">
        <v>146</v>
      </c>
      <c r="D139" s="143" t="s">
        <v>142</v>
      </c>
      <c r="E139" s="144" t="s">
        <v>165</v>
      </c>
      <c r="F139" s="145" t="s">
        <v>166</v>
      </c>
      <c r="G139" s="146" t="s">
        <v>167</v>
      </c>
      <c r="H139" s="147">
        <v>3.6</v>
      </c>
      <c r="I139" s="147">
        <v>14.023999999999999</v>
      </c>
      <c r="J139" s="147">
        <f t="shared" si="0"/>
        <v>50.485999999999997</v>
      </c>
      <c r="K139" s="148"/>
      <c r="L139" s="27"/>
      <c r="M139" s="149" t="s">
        <v>1</v>
      </c>
      <c r="N139" s="121" t="s">
        <v>37</v>
      </c>
      <c r="O139" s="150">
        <v>1.464</v>
      </c>
      <c r="P139" s="150">
        <f t="shared" si="1"/>
        <v>5.2704000000000004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146</v>
      </c>
      <c r="AT139" s="152" t="s">
        <v>142</v>
      </c>
      <c r="AU139" s="152" t="s">
        <v>84</v>
      </c>
      <c r="AY139" s="13" t="s">
        <v>140</v>
      </c>
      <c r="BE139" s="153">
        <f t="shared" si="4"/>
        <v>0</v>
      </c>
      <c r="BF139" s="153">
        <f t="shared" si="5"/>
        <v>50.485999999999997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84</v>
      </c>
      <c r="BK139" s="154">
        <f t="shared" si="9"/>
        <v>50.485999999999997</v>
      </c>
      <c r="BL139" s="13" t="s">
        <v>146</v>
      </c>
      <c r="BM139" s="152" t="s">
        <v>168</v>
      </c>
    </row>
    <row r="140" spans="2:65" s="1" customFormat="1" ht="21.75" customHeight="1">
      <c r="B140" s="142"/>
      <c r="C140" s="143" t="s">
        <v>160</v>
      </c>
      <c r="D140" s="143" t="s">
        <v>142</v>
      </c>
      <c r="E140" s="144" t="s">
        <v>491</v>
      </c>
      <c r="F140" s="145" t="s">
        <v>492</v>
      </c>
      <c r="G140" s="146" t="s">
        <v>167</v>
      </c>
      <c r="H140" s="147">
        <v>95.495999999999995</v>
      </c>
      <c r="I140" s="147">
        <v>27.422999999999998</v>
      </c>
      <c r="J140" s="147">
        <f t="shared" si="0"/>
        <v>2618.7869999999998</v>
      </c>
      <c r="K140" s="148"/>
      <c r="L140" s="27"/>
      <c r="M140" s="149" t="s">
        <v>1</v>
      </c>
      <c r="N140" s="121" t="s">
        <v>37</v>
      </c>
      <c r="O140" s="150">
        <v>2.5139999999999998</v>
      </c>
      <c r="P140" s="150">
        <f t="shared" si="1"/>
        <v>240.07694399999997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146</v>
      </c>
      <c r="AT140" s="152" t="s">
        <v>142</v>
      </c>
      <c r="AU140" s="152" t="s">
        <v>84</v>
      </c>
      <c r="AY140" s="13" t="s">
        <v>140</v>
      </c>
      <c r="BE140" s="153">
        <f t="shared" si="4"/>
        <v>0</v>
      </c>
      <c r="BF140" s="153">
        <f t="shared" si="5"/>
        <v>2618.7869999999998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84</v>
      </c>
      <c r="BK140" s="154">
        <f t="shared" si="9"/>
        <v>2618.7869999999998</v>
      </c>
      <c r="BL140" s="13" t="s">
        <v>146</v>
      </c>
      <c r="BM140" s="152" t="s">
        <v>493</v>
      </c>
    </row>
    <row r="141" spans="2:65" s="1" customFormat="1" ht="37.9" customHeight="1">
      <c r="B141" s="142"/>
      <c r="C141" s="143" t="s">
        <v>164</v>
      </c>
      <c r="D141" s="143" t="s">
        <v>142</v>
      </c>
      <c r="E141" s="144" t="s">
        <v>178</v>
      </c>
      <c r="F141" s="145" t="s">
        <v>179</v>
      </c>
      <c r="G141" s="146" t="s">
        <v>167</v>
      </c>
      <c r="H141" s="147">
        <v>95.495999999999995</v>
      </c>
      <c r="I141" s="147">
        <v>9.2729999999999997</v>
      </c>
      <c r="J141" s="147">
        <f t="shared" si="0"/>
        <v>885.53399999999999</v>
      </c>
      <c r="K141" s="148"/>
      <c r="L141" s="27"/>
      <c r="M141" s="149" t="s">
        <v>1</v>
      </c>
      <c r="N141" s="121" t="s">
        <v>37</v>
      </c>
      <c r="O141" s="150">
        <v>0.61299999999999999</v>
      </c>
      <c r="P141" s="150">
        <f t="shared" si="1"/>
        <v>58.539047999999994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146</v>
      </c>
      <c r="AT141" s="152" t="s">
        <v>142</v>
      </c>
      <c r="AU141" s="152" t="s">
        <v>84</v>
      </c>
      <c r="AY141" s="13" t="s">
        <v>140</v>
      </c>
      <c r="BE141" s="153">
        <f t="shared" si="4"/>
        <v>0</v>
      </c>
      <c r="BF141" s="153">
        <f t="shared" si="5"/>
        <v>885.53399999999999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84</v>
      </c>
      <c r="BK141" s="154">
        <f t="shared" si="9"/>
        <v>885.53399999999999</v>
      </c>
      <c r="BL141" s="13" t="s">
        <v>146</v>
      </c>
      <c r="BM141" s="152" t="s">
        <v>180</v>
      </c>
    </row>
    <row r="142" spans="2:65" s="1" customFormat="1" ht="21.75" customHeight="1">
      <c r="B142" s="142"/>
      <c r="C142" s="143" t="s">
        <v>169</v>
      </c>
      <c r="D142" s="143" t="s">
        <v>142</v>
      </c>
      <c r="E142" s="144" t="s">
        <v>494</v>
      </c>
      <c r="F142" s="145" t="s">
        <v>495</v>
      </c>
      <c r="G142" s="146" t="s">
        <v>167</v>
      </c>
      <c r="H142" s="147">
        <v>95.495999999999995</v>
      </c>
      <c r="I142" s="147">
        <v>53.74</v>
      </c>
      <c r="J142" s="147">
        <f t="shared" si="0"/>
        <v>5131.9549999999999</v>
      </c>
      <c r="K142" s="148"/>
      <c r="L142" s="27"/>
      <c r="M142" s="149" t="s">
        <v>1</v>
      </c>
      <c r="N142" s="121" t="s">
        <v>37</v>
      </c>
      <c r="O142" s="150">
        <v>4.2</v>
      </c>
      <c r="P142" s="150">
        <f t="shared" si="1"/>
        <v>401.08319999999998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146</v>
      </c>
      <c r="AT142" s="152" t="s">
        <v>142</v>
      </c>
      <c r="AU142" s="152" t="s">
        <v>84</v>
      </c>
      <c r="AY142" s="13" t="s">
        <v>140</v>
      </c>
      <c r="BE142" s="153">
        <f t="shared" si="4"/>
        <v>0</v>
      </c>
      <c r="BF142" s="153">
        <f t="shared" si="5"/>
        <v>5131.9549999999999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84</v>
      </c>
      <c r="BK142" s="154">
        <f t="shared" si="9"/>
        <v>5131.9549999999999</v>
      </c>
      <c r="BL142" s="13" t="s">
        <v>146</v>
      </c>
      <c r="BM142" s="152" t="s">
        <v>496</v>
      </c>
    </row>
    <row r="143" spans="2:65" s="1" customFormat="1" ht="37.9" customHeight="1">
      <c r="B143" s="142"/>
      <c r="C143" s="143" t="s">
        <v>173</v>
      </c>
      <c r="D143" s="143" t="s">
        <v>142</v>
      </c>
      <c r="E143" s="144" t="s">
        <v>186</v>
      </c>
      <c r="F143" s="145" t="s">
        <v>187</v>
      </c>
      <c r="G143" s="146" t="s">
        <v>167</v>
      </c>
      <c r="H143" s="147">
        <v>95.495999999999995</v>
      </c>
      <c r="I143" s="147">
        <v>13.167999999999999</v>
      </c>
      <c r="J143" s="147">
        <f t="shared" si="0"/>
        <v>1257.491</v>
      </c>
      <c r="K143" s="148"/>
      <c r="L143" s="27"/>
      <c r="M143" s="149" t="s">
        <v>1</v>
      </c>
      <c r="N143" s="121" t="s">
        <v>37</v>
      </c>
      <c r="O143" s="150">
        <v>0.95</v>
      </c>
      <c r="P143" s="150">
        <f t="shared" si="1"/>
        <v>90.721199999999996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146</v>
      </c>
      <c r="AT143" s="152" t="s">
        <v>142</v>
      </c>
      <c r="AU143" s="152" t="s">
        <v>84</v>
      </c>
      <c r="AY143" s="13" t="s">
        <v>140</v>
      </c>
      <c r="BE143" s="153">
        <f t="shared" si="4"/>
        <v>0</v>
      </c>
      <c r="BF143" s="153">
        <f t="shared" si="5"/>
        <v>1257.491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84</v>
      </c>
      <c r="BK143" s="154">
        <f t="shared" si="9"/>
        <v>1257.491</v>
      </c>
      <c r="BL143" s="13" t="s">
        <v>146</v>
      </c>
      <c r="BM143" s="152" t="s">
        <v>188</v>
      </c>
    </row>
    <row r="144" spans="2:65" s="1" customFormat="1" ht="33" customHeight="1">
      <c r="B144" s="142"/>
      <c r="C144" s="143" t="s">
        <v>177</v>
      </c>
      <c r="D144" s="143" t="s">
        <v>142</v>
      </c>
      <c r="E144" s="144" t="s">
        <v>190</v>
      </c>
      <c r="F144" s="145" t="s">
        <v>191</v>
      </c>
      <c r="G144" s="146" t="s">
        <v>158</v>
      </c>
      <c r="H144" s="147">
        <v>9</v>
      </c>
      <c r="I144" s="147">
        <v>78.138999999999996</v>
      </c>
      <c r="J144" s="147">
        <f t="shared" si="0"/>
        <v>703.25099999999998</v>
      </c>
      <c r="K144" s="148"/>
      <c r="L144" s="27"/>
      <c r="M144" s="149" t="s">
        <v>1</v>
      </c>
      <c r="N144" s="121" t="s">
        <v>37</v>
      </c>
      <c r="O144" s="150">
        <v>2.0430000000000001</v>
      </c>
      <c r="P144" s="150">
        <f t="shared" si="1"/>
        <v>18.387</v>
      </c>
      <c r="Q144" s="150">
        <v>2.1700000000000001E-3</v>
      </c>
      <c r="R144" s="150">
        <f t="shared" si="2"/>
        <v>1.9529999999999999E-2</v>
      </c>
      <c r="S144" s="150">
        <v>0</v>
      </c>
      <c r="T144" s="151">
        <f t="shared" si="3"/>
        <v>0</v>
      </c>
      <c r="AR144" s="152" t="s">
        <v>146</v>
      </c>
      <c r="AT144" s="152" t="s">
        <v>142</v>
      </c>
      <c r="AU144" s="152" t="s">
        <v>84</v>
      </c>
      <c r="AY144" s="13" t="s">
        <v>140</v>
      </c>
      <c r="BE144" s="153">
        <f t="shared" si="4"/>
        <v>0</v>
      </c>
      <c r="BF144" s="153">
        <f t="shared" si="5"/>
        <v>703.25099999999998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84</v>
      </c>
      <c r="BK144" s="154">
        <f t="shared" si="9"/>
        <v>703.25099999999998</v>
      </c>
      <c r="BL144" s="13" t="s">
        <v>146</v>
      </c>
      <c r="BM144" s="152" t="s">
        <v>192</v>
      </c>
    </row>
    <row r="145" spans="2:65" s="1" customFormat="1" ht="24.2" customHeight="1">
      <c r="B145" s="142"/>
      <c r="C145" s="155" t="s">
        <v>181</v>
      </c>
      <c r="D145" s="155" t="s">
        <v>194</v>
      </c>
      <c r="E145" s="156" t="s">
        <v>195</v>
      </c>
      <c r="F145" s="157" t="s">
        <v>196</v>
      </c>
      <c r="G145" s="158" t="s">
        <v>158</v>
      </c>
      <c r="H145" s="159">
        <v>9</v>
      </c>
      <c r="I145" s="159">
        <v>24.391999999999999</v>
      </c>
      <c r="J145" s="159">
        <f t="shared" si="0"/>
        <v>219.52799999999999</v>
      </c>
      <c r="K145" s="160"/>
      <c r="L145" s="161"/>
      <c r="M145" s="162" t="s">
        <v>1</v>
      </c>
      <c r="N145" s="163" t="s">
        <v>37</v>
      </c>
      <c r="O145" s="150">
        <v>0</v>
      </c>
      <c r="P145" s="150">
        <f t="shared" si="1"/>
        <v>0</v>
      </c>
      <c r="Q145" s="150">
        <v>5.4400000000000004E-3</v>
      </c>
      <c r="R145" s="150">
        <f t="shared" si="2"/>
        <v>4.8960000000000004E-2</v>
      </c>
      <c r="S145" s="150">
        <v>0</v>
      </c>
      <c r="T145" s="151">
        <f t="shared" si="3"/>
        <v>0</v>
      </c>
      <c r="AR145" s="152" t="s">
        <v>173</v>
      </c>
      <c r="AT145" s="152" t="s">
        <v>194</v>
      </c>
      <c r="AU145" s="152" t="s">
        <v>84</v>
      </c>
      <c r="AY145" s="13" t="s">
        <v>140</v>
      </c>
      <c r="BE145" s="153">
        <f t="shared" si="4"/>
        <v>0</v>
      </c>
      <c r="BF145" s="153">
        <f t="shared" si="5"/>
        <v>219.52799999999999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84</v>
      </c>
      <c r="BK145" s="154">
        <f t="shared" si="9"/>
        <v>219.52799999999999</v>
      </c>
      <c r="BL145" s="13" t="s">
        <v>146</v>
      </c>
      <c r="BM145" s="152" t="s">
        <v>197</v>
      </c>
    </row>
    <row r="146" spans="2:65" s="1" customFormat="1" ht="21.75" customHeight="1">
      <c r="B146" s="142"/>
      <c r="C146" s="155" t="s">
        <v>185</v>
      </c>
      <c r="D146" s="155" t="s">
        <v>194</v>
      </c>
      <c r="E146" s="156" t="s">
        <v>199</v>
      </c>
      <c r="F146" s="157" t="s">
        <v>200</v>
      </c>
      <c r="G146" s="158" t="s">
        <v>201</v>
      </c>
      <c r="H146" s="159">
        <v>2</v>
      </c>
      <c r="I146" s="159">
        <v>45.869</v>
      </c>
      <c r="J146" s="159">
        <f t="shared" si="0"/>
        <v>91.738</v>
      </c>
      <c r="K146" s="160"/>
      <c r="L146" s="161"/>
      <c r="M146" s="162" t="s">
        <v>1</v>
      </c>
      <c r="N146" s="163" t="s">
        <v>37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173</v>
      </c>
      <c r="AT146" s="152" t="s">
        <v>194</v>
      </c>
      <c r="AU146" s="152" t="s">
        <v>84</v>
      </c>
      <c r="AY146" s="13" t="s">
        <v>140</v>
      </c>
      <c r="BE146" s="153">
        <f t="shared" si="4"/>
        <v>0</v>
      </c>
      <c r="BF146" s="153">
        <f t="shared" si="5"/>
        <v>91.738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84</v>
      </c>
      <c r="BK146" s="154">
        <f t="shared" si="9"/>
        <v>91.738</v>
      </c>
      <c r="BL146" s="13" t="s">
        <v>146</v>
      </c>
      <c r="BM146" s="152" t="s">
        <v>202</v>
      </c>
    </row>
    <row r="147" spans="2:65" s="1" customFormat="1" ht="24.2" customHeight="1">
      <c r="B147" s="142"/>
      <c r="C147" s="143" t="s">
        <v>189</v>
      </c>
      <c r="D147" s="143" t="s">
        <v>142</v>
      </c>
      <c r="E147" s="144" t="s">
        <v>204</v>
      </c>
      <c r="F147" s="145" t="s">
        <v>205</v>
      </c>
      <c r="G147" s="146" t="s">
        <v>145</v>
      </c>
      <c r="H147" s="147">
        <v>636.64</v>
      </c>
      <c r="I147" s="147">
        <v>3.7629999999999999</v>
      </c>
      <c r="J147" s="147">
        <f t="shared" si="0"/>
        <v>2395.6759999999999</v>
      </c>
      <c r="K147" s="148"/>
      <c r="L147" s="27"/>
      <c r="M147" s="149" t="s">
        <v>1</v>
      </c>
      <c r="N147" s="121" t="s">
        <v>37</v>
      </c>
      <c r="O147" s="150">
        <v>0.249</v>
      </c>
      <c r="P147" s="150">
        <f t="shared" si="1"/>
        <v>158.52336</v>
      </c>
      <c r="Q147" s="150">
        <v>9.0585000000000004E-4</v>
      </c>
      <c r="R147" s="150">
        <f t="shared" si="2"/>
        <v>0.57670034400000003</v>
      </c>
      <c r="S147" s="150">
        <v>0</v>
      </c>
      <c r="T147" s="151">
        <f t="shared" si="3"/>
        <v>0</v>
      </c>
      <c r="AR147" s="152" t="s">
        <v>146</v>
      </c>
      <c r="AT147" s="152" t="s">
        <v>142</v>
      </c>
      <c r="AU147" s="152" t="s">
        <v>84</v>
      </c>
      <c r="AY147" s="13" t="s">
        <v>140</v>
      </c>
      <c r="BE147" s="153">
        <f t="shared" si="4"/>
        <v>0</v>
      </c>
      <c r="BF147" s="153">
        <f t="shared" si="5"/>
        <v>2395.6759999999999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84</v>
      </c>
      <c r="BK147" s="154">
        <f t="shared" si="9"/>
        <v>2395.6759999999999</v>
      </c>
      <c r="BL147" s="13" t="s">
        <v>146</v>
      </c>
      <c r="BM147" s="152" t="s">
        <v>206</v>
      </c>
    </row>
    <row r="148" spans="2:65" s="1" customFormat="1" ht="24.2" customHeight="1">
      <c r="B148" s="142"/>
      <c r="C148" s="143" t="s">
        <v>193</v>
      </c>
      <c r="D148" s="143" t="s">
        <v>142</v>
      </c>
      <c r="E148" s="144" t="s">
        <v>208</v>
      </c>
      <c r="F148" s="145" t="s">
        <v>209</v>
      </c>
      <c r="G148" s="146" t="s">
        <v>145</v>
      </c>
      <c r="H148" s="147">
        <v>636.64</v>
      </c>
      <c r="I148" s="147">
        <v>2.4969999999999999</v>
      </c>
      <c r="J148" s="147">
        <f t="shared" si="0"/>
        <v>1589.69</v>
      </c>
      <c r="K148" s="148"/>
      <c r="L148" s="27"/>
      <c r="M148" s="149" t="s">
        <v>1</v>
      </c>
      <c r="N148" s="121" t="s">
        <v>37</v>
      </c>
      <c r="O148" s="150">
        <v>0.188</v>
      </c>
      <c r="P148" s="150">
        <f t="shared" si="1"/>
        <v>119.68832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146</v>
      </c>
      <c r="AT148" s="152" t="s">
        <v>142</v>
      </c>
      <c r="AU148" s="152" t="s">
        <v>84</v>
      </c>
      <c r="AY148" s="13" t="s">
        <v>140</v>
      </c>
      <c r="BE148" s="153">
        <f t="shared" si="4"/>
        <v>0</v>
      </c>
      <c r="BF148" s="153">
        <f t="shared" si="5"/>
        <v>1589.69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84</v>
      </c>
      <c r="BK148" s="154">
        <f t="shared" si="9"/>
        <v>1589.69</v>
      </c>
      <c r="BL148" s="13" t="s">
        <v>146</v>
      </c>
      <c r="BM148" s="152" t="s">
        <v>210</v>
      </c>
    </row>
    <row r="149" spans="2:65" s="1" customFormat="1" ht="37.9" customHeight="1">
      <c r="B149" s="142"/>
      <c r="C149" s="143" t="s">
        <v>198</v>
      </c>
      <c r="D149" s="143" t="s">
        <v>142</v>
      </c>
      <c r="E149" s="144" t="s">
        <v>212</v>
      </c>
      <c r="F149" s="145" t="s">
        <v>213</v>
      </c>
      <c r="G149" s="146" t="s">
        <v>167</v>
      </c>
      <c r="H149" s="147">
        <v>260.54399999999998</v>
      </c>
      <c r="I149" s="147">
        <v>2.4079999999999999</v>
      </c>
      <c r="J149" s="147">
        <f t="shared" si="0"/>
        <v>627.39</v>
      </c>
      <c r="K149" s="148"/>
      <c r="L149" s="27"/>
      <c r="M149" s="149" t="s">
        <v>1</v>
      </c>
      <c r="N149" s="121" t="s">
        <v>37</v>
      </c>
      <c r="O149" s="150">
        <v>4.5600000000000002E-2</v>
      </c>
      <c r="P149" s="150">
        <f t="shared" si="1"/>
        <v>11.880806399999999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146</v>
      </c>
      <c r="AT149" s="152" t="s">
        <v>142</v>
      </c>
      <c r="AU149" s="152" t="s">
        <v>84</v>
      </c>
      <c r="AY149" s="13" t="s">
        <v>140</v>
      </c>
      <c r="BE149" s="153">
        <f t="shared" si="4"/>
        <v>0</v>
      </c>
      <c r="BF149" s="153">
        <f t="shared" si="5"/>
        <v>627.39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84</v>
      </c>
      <c r="BK149" s="154">
        <f t="shared" si="9"/>
        <v>627.39</v>
      </c>
      <c r="BL149" s="13" t="s">
        <v>146</v>
      </c>
      <c r="BM149" s="152" t="s">
        <v>214</v>
      </c>
    </row>
    <row r="150" spans="2:65" s="1" customFormat="1" ht="37.9" customHeight="1">
      <c r="B150" s="142"/>
      <c r="C150" s="143" t="s">
        <v>203</v>
      </c>
      <c r="D150" s="143" t="s">
        <v>142</v>
      </c>
      <c r="E150" s="144" t="s">
        <v>216</v>
      </c>
      <c r="F150" s="145" t="s">
        <v>217</v>
      </c>
      <c r="G150" s="146" t="s">
        <v>167</v>
      </c>
      <c r="H150" s="147">
        <v>60.72</v>
      </c>
      <c r="I150" s="147">
        <v>2.8889999999999998</v>
      </c>
      <c r="J150" s="147">
        <f t="shared" si="0"/>
        <v>175.42</v>
      </c>
      <c r="K150" s="148"/>
      <c r="L150" s="27"/>
      <c r="M150" s="149" t="s">
        <v>1</v>
      </c>
      <c r="N150" s="121" t="s">
        <v>37</v>
      </c>
      <c r="O150" s="150">
        <v>5.4399999999999997E-2</v>
      </c>
      <c r="P150" s="150">
        <f t="shared" si="1"/>
        <v>3.3031679999999999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146</v>
      </c>
      <c r="AT150" s="152" t="s">
        <v>142</v>
      </c>
      <c r="AU150" s="152" t="s">
        <v>84</v>
      </c>
      <c r="AY150" s="13" t="s">
        <v>140</v>
      </c>
      <c r="BE150" s="153">
        <f t="shared" si="4"/>
        <v>0</v>
      </c>
      <c r="BF150" s="153">
        <f t="shared" si="5"/>
        <v>175.42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84</v>
      </c>
      <c r="BK150" s="154">
        <f t="shared" si="9"/>
        <v>175.42</v>
      </c>
      <c r="BL150" s="13" t="s">
        <v>146</v>
      </c>
      <c r="BM150" s="152" t="s">
        <v>218</v>
      </c>
    </row>
    <row r="151" spans="2:65" s="1" customFormat="1" ht="44.25" customHeight="1">
      <c r="B151" s="142"/>
      <c r="C151" s="143" t="s">
        <v>207</v>
      </c>
      <c r="D151" s="143" t="s">
        <v>142</v>
      </c>
      <c r="E151" s="144" t="s">
        <v>220</v>
      </c>
      <c r="F151" s="145" t="s">
        <v>221</v>
      </c>
      <c r="G151" s="146" t="s">
        <v>167</v>
      </c>
      <c r="H151" s="147">
        <v>425.04</v>
      </c>
      <c r="I151" s="147">
        <v>0.26200000000000001</v>
      </c>
      <c r="J151" s="147">
        <f t="shared" si="0"/>
        <v>111.36</v>
      </c>
      <c r="K151" s="148"/>
      <c r="L151" s="27"/>
      <c r="M151" s="149" t="s">
        <v>1</v>
      </c>
      <c r="N151" s="121" t="s">
        <v>37</v>
      </c>
      <c r="O151" s="150">
        <v>5.3899999999999998E-3</v>
      </c>
      <c r="P151" s="150">
        <f t="shared" si="1"/>
        <v>2.2909655999999998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146</v>
      </c>
      <c r="AT151" s="152" t="s">
        <v>142</v>
      </c>
      <c r="AU151" s="152" t="s">
        <v>84</v>
      </c>
      <c r="AY151" s="13" t="s">
        <v>140</v>
      </c>
      <c r="BE151" s="153">
        <f t="shared" si="4"/>
        <v>0</v>
      </c>
      <c r="BF151" s="153">
        <f t="shared" si="5"/>
        <v>111.36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84</v>
      </c>
      <c r="BK151" s="154">
        <f t="shared" si="9"/>
        <v>111.36</v>
      </c>
      <c r="BL151" s="13" t="s">
        <v>146</v>
      </c>
      <c r="BM151" s="152" t="s">
        <v>222</v>
      </c>
    </row>
    <row r="152" spans="2:65" s="1" customFormat="1" ht="24.2" customHeight="1">
      <c r="B152" s="142"/>
      <c r="C152" s="143" t="s">
        <v>211</v>
      </c>
      <c r="D152" s="143" t="s">
        <v>142</v>
      </c>
      <c r="E152" s="144" t="s">
        <v>223</v>
      </c>
      <c r="F152" s="145" t="s">
        <v>224</v>
      </c>
      <c r="G152" s="146" t="s">
        <v>167</v>
      </c>
      <c r="H152" s="147">
        <v>130.27199999999999</v>
      </c>
      <c r="I152" s="147">
        <v>1.786</v>
      </c>
      <c r="J152" s="147">
        <f t="shared" si="0"/>
        <v>232.666</v>
      </c>
      <c r="K152" s="148"/>
      <c r="L152" s="27"/>
      <c r="M152" s="149" t="s">
        <v>1</v>
      </c>
      <c r="N152" s="121" t="s">
        <v>37</v>
      </c>
      <c r="O152" s="150">
        <v>8.6999999999999994E-2</v>
      </c>
      <c r="P152" s="150">
        <f t="shared" si="1"/>
        <v>11.333663999999999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146</v>
      </c>
      <c r="AT152" s="152" t="s">
        <v>142</v>
      </c>
      <c r="AU152" s="152" t="s">
        <v>84</v>
      </c>
      <c r="AY152" s="13" t="s">
        <v>140</v>
      </c>
      <c r="BE152" s="153">
        <f t="shared" si="4"/>
        <v>0</v>
      </c>
      <c r="BF152" s="153">
        <f t="shared" si="5"/>
        <v>232.666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84</v>
      </c>
      <c r="BK152" s="154">
        <f t="shared" si="9"/>
        <v>232.666</v>
      </c>
      <c r="BL152" s="13" t="s">
        <v>146</v>
      </c>
      <c r="BM152" s="152" t="s">
        <v>225</v>
      </c>
    </row>
    <row r="153" spans="2:65" s="1" customFormat="1" ht="16.5" customHeight="1">
      <c r="B153" s="142"/>
      <c r="C153" s="143" t="s">
        <v>215</v>
      </c>
      <c r="D153" s="143" t="s">
        <v>142</v>
      </c>
      <c r="E153" s="144" t="s">
        <v>497</v>
      </c>
      <c r="F153" s="145" t="s">
        <v>498</v>
      </c>
      <c r="G153" s="146" t="s">
        <v>167</v>
      </c>
      <c r="H153" s="147">
        <v>60.72</v>
      </c>
      <c r="I153" s="147">
        <v>0.58499999999999996</v>
      </c>
      <c r="J153" s="147">
        <f t="shared" si="0"/>
        <v>35.521000000000001</v>
      </c>
      <c r="K153" s="148"/>
      <c r="L153" s="27"/>
      <c r="M153" s="149" t="s">
        <v>1</v>
      </c>
      <c r="N153" s="121" t="s">
        <v>37</v>
      </c>
      <c r="O153" s="150">
        <v>8.9999999999999993E-3</v>
      </c>
      <c r="P153" s="150">
        <f t="shared" si="1"/>
        <v>0.54647999999999997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146</v>
      </c>
      <c r="AT153" s="152" t="s">
        <v>142</v>
      </c>
      <c r="AU153" s="152" t="s">
        <v>84</v>
      </c>
      <c r="AY153" s="13" t="s">
        <v>140</v>
      </c>
      <c r="BE153" s="153">
        <f t="shared" si="4"/>
        <v>0</v>
      </c>
      <c r="BF153" s="153">
        <f t="shared" si="5"/>
        <v>35.521000000000001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84</v>
      </c>
      <c r="BK153" s="154">
        <f t="shared" si="9"/>
        <v>35.521000000000001</v>
      </c>
      <c r="BL153" s="13" t="s">
        <v>146</v>
      </c>
      <c r="BM153" s="152" t="s">
        <v>499</v>
      </c>
    </row>
    <row r="154" spans="2:65" s="1" customFormat="1" ht="24.2" customHeight="1">
      <c r="B154" s="142"/>
      <c r="C154" s="143" t="s">
        <v>219</v>
      </c>
      <c r="D154" s="143" t="s">
        <v>142</v>
      </c>
      <c r="E154" s="144" t="s">
        <v>236</v>
      </c>
      <c r="F154" s="145" t="s">
        <v>237</v>
      </c>
      <c r="G154" s="146" t="s">
        <v>233</v>
      </c>
      <c r="H154" s="147">
        <v>97.152000000000001</v>
      </c>
      <c r="I154" s="147">
        <v>20.28</v>
      </c>
      <c r="J154" s="147">
        <f t="shared" si="0"/>
        <v>1970.2429999999999</v>
      </c>
      <c r="K154" s="148"/>
      <c r="L154" s="27"/>
      <c r="M154" s="149" t="s">
        <v>1</v>
      </c>
      <c r="N154" s="121" t="s">
        <v>37</v>
      </c>
      <c r="O154" s="150">
        <v>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146</v>
      </c>
      <c r="AT154" s="152" t="s">
        <v>142</v>
      </c>
      <c r="AU154" s="152" t="s">
        <v>84</v>
      </c>
      <c r="AY154" s="13" t="s">
        <v>140</v>
      </c>
      <c r="BE154" s="153">
        <f t="shared" si="4"/>
        <v>0</v>
      </c>
      <c r="BF154" s="153">
        <f t="shared" si="5"/>
        <v>1970.2429999999999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84</v>
      </c>
      <c r="BK154" s="154">
        <f t="shared" si="9"/>
        <v>1970.2429999999999</v>
      </c>
      <c r="BL154" s="13" t="s">
        <v>146</v>
      </c>
      <c r="BM154" s="152" t="s">
        <v>500</v>
      </c>
    </row>
    <row r="155" spans="2:65" s="1" customFormat="1" ht="33" customHeight="1">
      <c r="B155" s="142"/>
      <c r="C155" s="143" t="s">
        <v>7</v>
      </c>
      <c r="D155" s="143" t="s">
        <v>142</v>
      </c>
      <c r="E155" s="144" t="s">
        <v>240</v>
      </c>
      <c r="F155" s="145" t="s">
        <v>241</v>
      </c>
      <c r="G155" s="146" t="s">
        <v>167</v>
      </c>
      <c r="H155" s="147">
        <v>130.27199999999999</v>
      </c>
      <c r="I155" s="147">
        <v>3.004</v>
      </c>
      <c r="J155" s="147">
        <f t="shared" si="0"/>
        <v>391.33699999999999</v>
      </c>
      <c r="K155" s="148"/>
      <c r="L155" s="27"/>
      <c r="M155" s="149" t="s">
        <v>1</v>
      </c>
      <c r="N155" s="121" t="s">
        <v>37</v>
      </c>
      <c r="O155" s="150">
        <v>0.22900000000000001</v>
      </c>
      <c r="P155" s="150">
        <f t="shared" si="1"/>
        <v>29.832287999999998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146</v>
      </c>
      <c r="AT155" s="152" t="s">
        <v>142</v>
      </c>
      <c r="AU155" s="152" t="s">
        <v>84</v>
      </c>
      <c r="AY155" s="13" t="s">
        <v>140</v>
      </c>
      <c r="BE155" s="153">
        <f t="shared" si="4"/>
        <v>0</v>
      </c>
      <c r="BF155" s="153">
        <f t="shared" si="5"/>
        <v>391.33699999999999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84</v>
      </c>
      <c r="BK155" s="154">
        <f t="shared" si="9"/>
        <v>391.33699999999999</v>
      </c>
      <c r="BL155" s="13" t="s">
        <v>146</v>
      </c>
      <c r="BM155" s="152" t="s">
        <v>242</v>
      </c>
    </row>
    <row r="156" spans="2:65" s="1" customFormat="1" ht="24.2" customHeight="1">
      <c r="B156" s="142"/>
      <c r="C156" s="143" t="s">
        <v>226</v>
      </c>
      <c r="D156" s="143" t="s">
        <v>142</v>
      </c>
      <c r="E156" s="144" t="s">
        <v>244</v>
      </c>
      <c r="F156" s="145" t="s">
        <v>245</v>
      </c>
      <c r="G156" s="146" t="s">
        <v>167</v>
      </c>
      <c r="H156" s="147">
        <v>44.16</v>
      </c>
      <c r="I156" s="147">
        <v>26.992000000000001</v>
      </c>
      <c r="J156" s="147">
        <f t="shared" si="0"/>
        <v>1191.9670000000001</v>
      </c>
      <c r="K156" s="148"/>
      <c r="L156" s="27"/>
      <c r="M156" s="149" t="s">
        <v>1</v>
      </c>
      <c r="N156" s="121" t="s">
        <v>37</v>
      </c>
      <c r="O156" s="150">
        <v>2.39</v>
      </c>
      <c r="P156" s="150">
        <f t="shared" si="1"/>
        <v>105.5424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146</v>
      </c>
      <c r="AT156" s="152" t="s">
        <v>142</v>
      </c>
      <c r="AU156" s="152" t="s">
        <v>84</v>
      </c>
      <c r="AY156" s="13" t="s">
        <v>140</v>
      </c>
      <c r="BE156" s="153">
        <f t="shared" si="4"/>
        <v>0</v>
      </c>
      <c r="BF156" s="153">
        <f t="shared" si="5"/>
        <v>1191.9670000000001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84</v>
      </c>
      <c r="BK156" s="154">
        <f t="shared" si="9"/>
        <v>1191.9670000000001</v>
      </c>
      <c r="BL156" s="13" t="s">
        <v>146</v>
      </c>
      <c r="BM156" s="152" t="s">
        <v>246</v>
      </c>
    </row>
    <row r="157" spans="2:65" s="1" customFormat="1" ht="16.5" customHeight="1">
      <c r="B157" s="142"/>
      <c r="C157" s="155" t="s">
        <v>230</v>
      </c>
      <c r="D157" s="155" t="s">
        <v>194</v>
      </c>
      <c r="E157" s="156" t="s">
        <v>248</v>
      </c>
      <c r="F157" s="157" t="s">
        <v>249</v>
      </c>
      <c r="G157" s="158" t="s">
        <v>233</v>
      </c>
      <c r="H157" s="159">
        <v>72.864000000000004</v>
      </c>
      <c r="I157" s="159">
        <v>14.458</v>
      </c>
      <c r="J157" s="159">
        <f t="shared" si="0"/>
        <v>1053.4680000000001</v>
      </c>
      <c r="K157" s="160"/>
      <c r="L157" s="161"/>
      <c r="M157" s="162" t="s">
        <v>1</v>
      </c>
      <c r="N157" s="163" t="s">
        <v>37</v>
      </c>
      <c r="O157" s="150">
        <v>0</v>
      </c>
      <c r="P157" s="150">
        <f t="shared" si="1"/>
        <v>0</v>
      </c>
      <c r="Q157" s="150">
        <v>1</v>
      </c>
      <c r="R157" s="150">
        <f t="shared" si="2"/>
        <v>72.864000000000004</v>
      </c>
      <c r="S157" s="150">
        <v>0</v>
      </c>
      <c r="T157" s="151">
        <f t="shared" si="3"/>
        <v>0</v>
      </c>
      <c r="AR157" s="152" t="s">
        <v>173</v>
      </c>
      <c r="AT157" s="152" t="s">
        <v>194</v>
      </c>
      <c r="AU157" s="152" t="s">
        <v>84</v>
      </c>
      <c r="AY157" s="13" t="s">
        <v>140</v>
      </c>
      <c r="BE157" s="153">
        <f t="shared" si="4"/>
        <v>0</v>
      </c>
      <c r="BF157" s="153">
        <f t="shared" si="5"/>
        <v>1053.4680000000001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84</v>
      </c>
      <c r="BK157" s="154">
        <f t="shared" si="9"/>
        <v>1053.4680000000001</v>
      </c>
      <c r="BL157" s="13" t="s">
        <v>146</v>
      </c>
      <c r="BM157" s="152" t="s">
        <v>250</v>
      </c>
    </row>
    <row r="158" spans="2:65" s="11" customFormat="1" ht="22.9" customHeight="1">
      <c r="B158" s="131"/>
      <c r="D158" s="132" t="s">
        <v>70</v>
      </c>
      <c r="E158" s="140" t="s">
        <v>146</v>
      </c>
      <c r="F158" s="140" t="s">
        <v>255</v>
      </c>
      <c r="J158" s="141">
        <f>BK158</f>
        <v>1301.002</v>
      </c>
      <c r="L158" s="131"/>
      <c r="M158" s="135"/>
      <c r="P158" s="136">
        <f>SUM(P159:P161)</f>
        <v>34.505779999999994</v>
      </c>
      <c r="R158" s="136">
        <f>SUM(R159:R161)</f>
        <v>59.439356499999995</v>
      </c>
      <c r="T158" s="137">
        <f>SUM(T159:T161)</f>
        <v>0</v>
      </c>
      <c r="AR158" s="132" t="s">
        <v>78</v>
      </c>
      <c r="AT158" s="138" t="s">
        <v>70</v>
      </c>
      <c r="AU158" s="138" t="s">
        <v>78</v>
      </c>
      <c r="AY158" s="132" t="s">
        <v>140</v>
      </c>
      <c r="BK158" s="139">
        <f>SUM(BK159:BK161)</f>
        <v>1301.002</v>
      </c>
    </row>
    <row r="159" spans="2:65" s="1" customFormat="1" ht="37.9" customHeight="1">
      <c r="B159" s="142"/>
      <c r="C159" s="143" t="s">
        <v>235</v>
      </c>
      <c r="D159" s="143" t="s">
        <v>142</v>
      </c>
      <c r="E159" s="144" t="s">
        <v>257</v>
      </c>
      <c r="F159" s="145" t="s">
        <v>258</v>
      </c>
      <c r="G159" s="146" t="s">
        <v>167</v>
      </c>
      <c r="H159" s="147">
        <v>16.559999999999999</v>
      </c>
      <c r="I159" s="147">
        <v>43.768000000000001</v>
      </c>
      <c r="J159" s="147">
        <f>ROUND(I159*H159,3)</f>
        <v>724.798</v>
      </c>
      <c r="K159" s="148"/>
      <c r="L159" s="27"/>
      <c r="M159" s="149" t="s">
        <v>1</v>
      </c>
      <c r="N159" s="121" t="s">
        <v>37</v>
      </c>
      <c r="O159" s="150">
        <v>1.603</v>
      </c>
      <c r="P159" s="150">
        <f>O159*H159</f>
        <v>26.545679999999997</v>
      </c>
      <c r="Q159" s="150">
        <v>1.8907700000000001</v>
      </c>
      <c r="R159" s="150">
        <f>Q159*H159</f>
        <v>31.311151199999998</v>
      </c>
      <c r="S159" s="150">
        <v>0</v>
      </c>
      <c r="T159" s="151">
        <f>S159*H159</f>
        <v>0</v>
      </c>
      <c r="AR159" s="152" t="s">
        <v>146</v>
      </c>
      <c r="AT159" s="152" t="s">
        <v>142</v>
      </c>
      <c r="AU159" s="152" t="s">
        <v>84</v>
      </c>
      <c r="AY159" s="13" t="s">
        <v>140</v>
      </c>
      <c r="BE159" s="153">
        <f>IF(N159="základná",J159,0)</f>
        <v>0</v>
      </c>
      <c r="BF159" s="153">
        <f>IF(N159="znížená",J159,0)</f>
        <v>724.798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84</v>
      </c>
      <c r="BK159" s="154">
        <f>ROUND(I159*H159,3)</f>
        <v>724.798</v>
      </c>
      <c r="BL159" s="13" t="s">
        <v>146</v>
      </c>
      <c r="BM159" s="152" t="s">
        <v>259</v>
      </c>
    </row>
    <row r="160" spans="2:65" s="1" customFormat="1" ht="16.5" customHeight="1">
      <c r="B160" s="142"/>
      <c r="C160" s="155" t="s">
        <v>239</v>
      </c>
      <c r="D160" s="155" t="s">
        <v>194</v>
      </c>
      <c r="E160" s="156" t="s">
        <v>248</v>
      </c>
      <c r="F160" s="157" t="s">
        <v>249</v>
      </c>
      <c r="G160" s="158" t="s">
        <v>233</v>
      </c>
      <c r="H160" s="159">
        <v>27.324000000000002</v>
      </c>
      <c r="I160" s="159">
        <v>15.204000000000001</v>
      </c>
      <c r="J160" s="159">
        <f>ROUND(I160*H160,3)</f>
        <v>415.43400000000003</v>
      </c>
      <c r="K160" s="160"/>
      <c r="L160" s="161"/>
      <c r="M160" s="162" t="s">
        <v>1</v>
      </c>
      <c r="N160" s="163" t="s">
        <v>37</v>
      </c>
      <c r="O160" s="150">
        <v>0</v>
      </c>
      <c r="P160" s="150">
        <f>O160*H160</f>
        <v>0</v>
      </c>
      <c r="Q160" s="150">
        <v>1</v>
      </c>
      <c r="R160" s="150">
        <f>Q160*H160</f>
        <v>27.324000000000002</v>
      </c>
      <c r="S160" s="150">
        <v>0</v>
      </c>
      <c r="T160" s="151">
        <f>S160*H160</f>
        <v>0</v>
      </c>
      <c r="AR160" s="152" t="s">
        <v>173</v>
      </c>
      <c r="AT160" s="152" t="s">
        <v>194</v>
      </c>
      <c r="AU160" s="152" t="s">
        <v>84</v>
      </c>
      <c r="AY160" s="13" t="s">
        <v>140</v>
      </c>
      <c r="BE160" s="153">
        <f>IF(N160="základná",J160,0)</f>
        <v>0</v>
      </c>
      <c r="BF160" s="153">
        <f>IF(N160="znížená",J160,0)</f>
        <v>415.43400000000003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84</v>
      </c>
      <c r="BK160" s="154">
        <f>ROUND(I160*H160,3)</f>
        <v>415.43400000000003</v>
      </c>
      <c r="BL160" s="13" t="s">
        <v>146</v>
      </c>
      <c r="BM160" s="152" t="s">
        <v>261</v>
      </c>
    </row>
    <row r="161" spans="2:65" s="1" customFormat="1" ht="33" customHeight="1">
      <c r="B161" s="142"/>
      <c r="C161" s="143" t="s">
        <v>243</v>
      </c>
      <c r="D161" s="143" t="s">
        <v>142</v>
      </c>
      <c r="E161" s="144" t="s">
        <v>263</v>
      </c>
      <c r="F161" s="145" t="s">
        <v>264</v>
      </c>
      <c r="G161" s="146" t="s">
        <v>201</v>
      </c>
      <c r="H161" s="147">
        <v>5</v>
      </c>
      <c r="I161" s="147">
        <v>32.154000000000003</v>
      </c>
      <c r="J161" s="147">
        <f>ROUND(I161*H161,3)</f>
        <v>160.77000000000001</v>
      </c>
      <c r="K161" s="148"/>
      <c r="L161" s="27"/>
      <c r="M161" s="149" t="s">
        <v>1</v>
      </c>
      <c r="N161" s="121" t="s">
        <v>37</v>
      </c>
      <c r="O161" s="150">
        <v>1.59202</v>
      </c>
      <c r="P161" s="150">
        <f>O161*H161</f>
        <v>7.9600999999999997</v>
      </c>
      <c r="Q161" s="150">
        <v>0.16084106000000001</v>
      </c>
      <c r="R161" s="150">
        <f>Q161*H161</f>
        <v>0.80420530000000001</v>
      </c>
      <c r="S161" s="150">
        <v>0</v>
      </c>
      <c r="T161" s="151">
        <f>S161*H161</f>
        <v>0</v>
      </c>
      <c r="AR161" s="152" t="s">
        <v>146</v>
      </c>
      <c r="AT161" s="152" t="s">
        <v>142</v>
      </c>
      <c r="AU161" s="152" t="s">
        <v>84</v>
      </c>
      <c r="AY161" s="13" t="s">
        <v>140</v>
      </c>
      <c r="BE161" s="153">
        <f>IF(N161="základná",J161,0)</f>
        <v>0</v>
      </c>
      <c r="BF161" s="153">
        <f>IF(N161="znížená",J161,0)</f>
        <v>160.77000000000001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84</v>
      </c>
      <c r="BK161" s="154">
        <f>ROUND(I161*H161,3)</f>
        <v>160.77000000000001</v>
      </c>
      <c r="BL161" s="13" t="s">
        <v>146</v>
      </c>
      <c r="BM161" s="152" t="s">
        <v>265</v>
      </c>
    </row>
    <row r="162" spans="2:65" s="11" customFormat="1" ht="22.9" customHeight="1">
      <c r="B162" s="131"/>
      <c r="D162" s="132" t="s">
        <v>70</v>
      </c>
      <c r="E162" s="140" t="s">
        <v>173</v>
      </c>
      <c r="F162" s="140" t="s">
        <v>287</v>
      </c>
      <c r="J162" s="141">
        <f>BK162</f>
        <v>7423.4409999999998</v>
      </c>
      <c r="L162" s="131"/>
      <c r="M162" s="135"/>
      <c r="P162" s="136">
        <f>SUM(P163:P196)</f>
        <v>136.57300000000001</v>
      </c>
      <c r="R162" s="136">
        <f>SUM(R163:R196)</f>
        <v>1.7512374600000002</v>
      </c>
      <c r="T162" s="137">
        <f>SUM(T163:T196)</f>
        <v>0</v>
      </c>
      <c r="AR162" s="132" t="s">
        <v>78</v>
      </c>
      <c r="AT162" s="138" t="s">
        <v>70</v>
      </c>
      <c r="AU162" s="138" t="s">
        <v>78</v>
      </c>
      <c r="AY162" s="132" t="s">
        <v>140</v>
      </c>
      <c r="BK162" s="139">
        <f>SUM(BK163:BK196)</f>
        <v>7423.4409999999998</v>
      </c>
    </row>
    <row r="163" spans="2:65" s="1" customFormat="1" ht="24.2" customHeight="1">
      <c r="B163" s="142"/>
      <c r="C163" s="143" t="s">
        <v>247</v>
      </c>
      <c r="D163" s="143" t="s">
        <v>142</v>
      </c>
      <c r="E163" s="144" t="s">
        <v>289</v>
      </c>
      <c r="F163" s="145" t="s">
        <v>290</v>
      </c>
      <c r="G163" s="146" t="s">
        <v>201</v>
      </c>
      <c r="H163" s="147">
        <v>4</v>
      </c>
      <c r="I163" s="147">
        <v>21.431999999999999</v>
      </c>
      <c r="J163" s="147">
        <f t="shared" ref="J163:J196" si="10">ROUND(I163*H163,3)</f>
        <v>85.727999999999994</v>
      </c>
      <c r="K163" s="148"/>
      <c r="L163" s="27"/>
      <c r="M163" s="149" t="s">
        <v>1</v>
      </c>
      <c r="N163" s="121" t="s">
        <v>37</v>
      </c>
      <c r="O163" s="150">
        <v>0.71899999999999997</v>
      </c>
      <c r="P163" s="150">
        <f t="shared" ref="P163:P196" si="11">O163*H163</f>
        <v>2.8759999999999999</v>
      </c>
      <c r="Q163" s="150">
        <v>3.8240000000000001E-3</v>
      </c>
      <c r="R163" s="150">
        <f t="shared" ref="R163:R196" si="12">Q163*H163</f>
        <v>1.5296000000000001E-2</v>
      </c>
      <c r="S163" s="150">
        <v>0</v>
      </c>
      <c r="T163" s="151">
        <f t="shared" ref="T163:T196" si="13">S163*H163</f>
        <v>0</v>
      </c>
      <c r="AR163" s="152" t="s">
        <v>146</v>
      </c>
      <c r="AT163" s="152" t="s">
        <v>142</v>
      </c>
      <c r="AU163" s="152" t="s">
        <v>84</v>
      </c>
      <c r="AY163" s="13" t="s">
        <v>140</v>
      </c>
      <c r="BE163" s="153">
        <f t="shared" ref="BE163:BE196" si="14">IF(N163="základná",J163,0)</f>
        <v>0</v>
      </c>
      <c r="BF163" s="153">
        <f t="shared" ref="BF163:BF196" si="15">IF(N163="znížená",J163,0)</f>
        <v>85.727999999999994</v>
      </c>
      <c r="BG163" s="153">
        <f t="shared" ref="BG163:BG196" si="16">IF(N163="zákl. prenesená",J163,0)</f>
        <v>0</v>
      </c>
      <c r="BH163" s="153">
        <f t="shared" ref="BH163:BH196" si="17">IF(N163="zníž. prenesená",J163,0)</f>
        <v>0</v>
      </c>
      <c r="BI163" s="153">
        <f t="shared" ref="BI163:BI196" si="18">IF(N163="nulová",J163,0)</f>
        <v>0</v>
      </c>
      <c r="BJ163" s="13" t="s">
        <v>84</v>
      </c>
      <c r="BK163" s="154">
        <f t="shared" ref="BK163:BK196" si="19">ROUND(I163*H163,3)</f>
        <v>85.727999999999994</v>
      </c>
      <c r="BL163" s="13" t="s">
        <v>146</v>
      </c>
      <c r="BM163" s="152" t="s">
        <v>291</v>
      </c>
    </row>
    <row r="164" spans="2:65" s="1" customFormat="1" ht="16.5" customHeight="1">
      <c r="B164" s="142"/>
      <c r="C164" s="155" t="s">
        <v>251</v>
      </c>
      <c r="D164" s="155" t="s">
        <v>194</v>
      </c>
      <c r="E164" s="156" t="s">
        <v>293</v>
      </c>
      <c r="F164" s="157" t="s">
        <v>294</v>
      </c>
      <c r="G164" s="158" t="s">
        <v>201</v>
      </c>
      <c r="H164" s="159">
        <v>2</v>
      </c>
      <c r="I164" s="159">
        <v>99.512</v>
      </c>
      <c r="J164" s="159">
        <f t="shared" si="10"/>
        <v>199.024</v>
      </c>
      <c r="K164" s="160"/>
      <c r="L164" s="161"/>
      <c r="M164" s="162" t="s">
        <v>1</v>
      </c>
      <c r="N164" s="163" t="s">
        <v>37</v>
      </c>
      <c r="O164" s="150">
        <v>0</v>
      </c>
      <c r="P164" s="150">
        <f t="shared" si="11"/>
        <v>0</v>
      </c>
      <c r="Q164" s="150">
        <v>1.4E-2</v>
      </c>
      <c r="R164" s="150">
        <f t="shared" si="12"/>
        <v>2.8000000000000001E-2</v>
      </c>
      <c r="S164" s="150">
        <v>0</v>
      </c>
      <c r="T164" s="151">
        <f t="shared" si="13"/>
        <v>0</v>
      </c>
      <c r="AR164" s="152" t="s">
        <v>173</v>
      </c>
      <c r="AT164" s="152" t="s">
        <v>194</v>
      </c>
      <c r="AU164" s="152" t="s">
        <v>84</v>
      </c>
      <c r="AY164" s="13" t="s">
        <v>140</v>
      </c>
      <c r="BE164" s="153">
        <f t="shared" si="14"/>
        <v>0</v>
      </c>
      <c r="BF164" s="153">
        <f t="shared" si="15"/>
        <v>199.024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84</v>
      </c>
      <c r="BK164" s="154">
        <f t="shared" si="19"/>
        <v>199.024</v>
      </c>
      <c r="BL164" s="13" t="s">
        <v>146</v>
      </c>
      <c r="BM164" s="152" t="s">
        <v>295</v>
      </c>
    </row>
    <row r="165" spans="2:65" s="1" customFormat="1" ht="33" customHeight="1">
      <c r="B165" s="142"/>
      <c r="C165" s="155" t="s">
        <v>256</v>
      </c>
      <c r="D165" s="155" t="s">
        <v>194</v>
      </c>
      <c r="E165" s="156" t="s">
        <v>297</v>
      </c>
      <c r="F165" s="157" t="s">
        <v>298</v>
      </c>
      <c r="G165" s="158" t="s">
        <v>201</v>
      </c>
      <c r="H165" s="159">
        <v>2</v>
      </c>
      <c r="I165" s="159">
        <v>63.476999999999997</v>
      </c>
      <c r="J165" s="159">
        <f t="shared" si="10"/>
        <v>126.95399999999999</v>
      </c>
      <c r="K165" s="160"/>
      <c r="L165" s="161"/>
      <c r="M165" s="162" t="s">
        <v>1</v>
      </c>
      <c r="N165" s="163" t="s">
        <v>37</v>
      </c>
      <c r="O165" s="150">
        <v>0</v>
      </c>
      <c r="P165" s="150">
        <f t="shared" si="11"/>
        <v>0</v>
      </c>
      <c r="Q165" s="150">
        <v>8.9999999999999993E-3</v>
      </c>
      <c r="R165" s="150">
        <f t="shared" si="12"/>
        <v>1.7999999999999999E-2</v>
      </c>
      <c r="S165" s="150">
        <v>0</v>
      </c>
      <c r="T165" s="151">
        <f t="shared" si="13"/>
        <v>0</v>
      </c>
      <c r="AR165" s="152" t="s">
        <v>173</v>
      </c>
      <c r="AT165" s="152" t="s">
        <v>194</v>
      </c>
      <c r="AU165" s="152" t="s">
        <v>84</v>
      </c>
      <c r="AY165" s="13" t="s">
        <v>140</v>
      </c>
      <c r="BE165" s="153">
        <f t="shared" si="14"/>
        <v>0</v>
      </c>
      <c r="BF165" s="153">
        <f t="shared" si="15"/>
        <v>126.95399999999999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84</v>
      </c>
      <c r="BK165" s="154">
        <f t="shared" si="19"/>
        <v>126.95399999999999</v>
      </c>
      <c r="BL165" s="13" t="s">
        <v>146</v>
      </c>
      <c r="BM165" s="152" t="s">
        <v>299</v>
      </c>
    </row>
    <row r="166" spans="2:65" s="1" customFormat="1" ht="24.2" customHeight="1">
      <c r="B166" s="142"/>
      <c r="C166" s="143" t="s">
        <v>260</v>
      </c>
      <c r="D166" s="143" t="s">
        <v>142</v>
      </c>
      <c r="E166" s="144" t="s">
        <v>501</v>
      </c>
      <c r="F166" s="145" t="s">
        <v>502</v>
      </c>
      <c r="G166" s="146" t="s">
        <v>201</v>
      </c>
      <c r="H166" s="147">
        <v>1</v>
      </c>
      <c r="I166" s="147">
        <v>23.501000000000001</v>
      </c>
      <c r="J166" s="147">
        <f t="shared" si="10"/>
        <v>23.501000000000001</v>
      </c>
      <c r="K166" s="148"/>
      <c r="L166" s="27"/>
      <c r="M166" s="149" t="s">
        <v>1</v>
      </c>
      <c r="N166" s="121" t="s">
        <v>37</v>
      </c>
      <c r="O166" s="150">
        <v>1.034</v>
      </c>
      <c r="P166" s="150">
        <f t="shared" si="11"/>
        <v>1.034</v>
      </c>
      <c r="Q166" s="150">
        <v>3.8240000000000001E-3</v>
      </c>
      <c r="R166" s="150">
        <f t="shared" si="12"/>
        <v>3.8240000000000001E-3</v>
      </c>
      <c r="S166" s="150">
        <v>0</v>
      </c>
      <c r="T166" s="151">
        <f t="shared" si="13"/>
        <v>0</v>
      </c>
      <c r="AR166" s="152" t="s">
        <v>146</v>
      </c>
      <c r="AT166" s="152" t="s">
        <v>142</v>
      </c>
      <c r="AU166" s="152" t="s">
        <v>84</v>
      </c>
      <c r="AY166" s="13" t="s">
        <v>140</v>
      </c>
      <c r="BE166" s="153">
        <f t="shared" si="14"/>
        <v>0</v>
      </c>
      <c r="BF166" s="153">
        <f t="shared" si="15"/>
        <v>23.501000000000001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84</v>
      </c>
      <c r="BK166" s="154">
        <f t="shared" si="19"/>
        <v>23.501000000000001</v>
      </c>
      <c r="BL166" s="13" t="s">
        <v>146</v>
      </c>
      <c r="BM166" s="152" t="s">
        <v>503</v>
      </c>
    </row>
    <row r="167" spans="2:65" s="1" customFormat="1" ht="33" customHeight="1">
      <c r="B167" s="142"/>
      <c r="C167" s="155" t="s">
        <v>262</v>
      </c>
      <c r="D167" s="155" t="s">
        <v>194</v>
      </c>
      <c r="E167" s="156" t="s">
        <v>504</v>
      </c>
      <c r="F167" s="157" t="s">
        <v>505</v>
      </c>
      <c r="G167" s="158" t="s">
        <v>201</v>
      </c>
      <c r="H167" s="159">
        <v>1</v>
      </c>
      <c r="I167" s="159">
        <v>104.575</v>
      </c>
      <c r="J167" s="159">
        <f t="shared" si="10"/>
        <v>104.575</v>
      </c>
      <c r="K167" s="160"/>
      <c r="L167" s="161"/>
      <c r="M167" s="162" t="s">
        <v>1</v>
      </c>
      <c r="N167" s="163" t="s">
        <v>37</v>
      </c>
      <c r="O167" s="150">
        <v>0</v>
      </c>
      <c r="P167" s="150">
        <f t="shared" si="11"/>
        <v>0</v>
      </c>
      <c r="Q167" s="150">
        <v>2.7E-2</v>
      </c>
      <c r="R167" s="150">
        <f t="shared" si="12"/>
        <v>2.7E-2</v>
      </c>
      <c r="S167" s="150">
        <v>0</v>
      </c>
      <c r="T167" s="151">
        <f t="shared" si="13"/>
        <v>0</v>
      </c>
      <c r="AR167" s="152" t="s">
        <v>173</v>
      </c>
      <c r="AT167" s="152" t="s">
        <v>194</v>
      </c>
      <c r="AU167" s="152" t="s">
        <v>84</v>
      </c>
      <c r="AY167" s="13" t="s">
        <v>140</v>
      </c>
      <c r="BE167" s="153">
        <f t="shared" si="14"/>
        <v>0</v>
      </c>
      <c r="BF167" s="153">
        <f t="shared" si="15"/>
        <v>104.575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84</v>
      </c>
      <c r="BK167" s="154">
        <f t="shared" si="19"/>
        <v>104.575</v>
      </c>
      <c r="BL167" s="13" t="s">
        <v>146</v>
      </c>
      <c r="BM167" s="152" t="s">
        <v>506</v>
      </c>
    </row>
    <row r="168" spans="2:65" s="1" customFormat="1" ht="33" customHeight="1">
      <c r="B168" s="142"/>
      <c r="C168" s="143" t="s">
        <v>267</v>
      </c>
      <c r="D168" s="143" t="s">
        <v>142</v>
      </c>
      <c r="E168" s="144" t="s">
        <v>507</v>
      </c>
      <c r="F168" s="145" t="s">
        <v>508</v>
      </c>
      <c r="G168" s="146" t="s">
        <v>158</v>
      </c>
      <c r="H168" s="147">
        <v>193</v>
      </c>
      <c r="I168" s="147">
        <v>0.83399999999999996</v>
      </c>
      <c r="J168" s="147">
        <f t="shared" si="10"/>
        <v>160.96199999999999</v>
      </c>
      <c r="K168" s="148"/>
      <c r="L168" s="27"/>
      <c r="M168" s="149" t="s">
        <v>1</v>
      </c>
      <c r="N168" s="121" t="s">
        <v>37</v>
      </c>
      <c r="O168" s="150">
        <v>3.9E-2</v>
      </c>
      <c r="P168" s="150">
        <f t="shared" si="11"/>
        <v>7.5270000000000001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146</v>
      </c>
      <c r="AT168" s="152" t="s">
        <v>142</v>
      </c>
      <c r="AU168" s="152" t="s">
        <v>84</v>
      </c>
      <c r="AY168" s="13" t="s">
        <v>140</v>
      </c>
      <c r="BE168" s="153">
        <f t="shared" si="14"/>
        <v>0</v>
      </c>
      <c r="BF168" s="153">
        <f t="shared" si="15"/>
        <v>160.96199999999999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84</v>
      </c>
      <c r="BK168" s="154">
        <f t="shared" si="19"/>
        <v>160.96199999999999</v>
      </c>
      <c r="BL168" s="13" t="s">
        <v>146</v>
      </c>
      <c r="BM168" s="152" t="s">
        <v>509</v>
      </c>
    </row>
    <row r="169" spans="2:65" s="1" customFormat="1" ht="21.75" customHeight="1">
      <c r="B169" s="142"/>
      <c r="C169" s="155" t="s">
        <v>271</v>
      </c>
      <c r="D169" s="155" t="s">
        <v>194</v>
      </c>
      <c r="E169" s="156" t="s">
        <v>510</v>
      </c>
      <c r="F169" s="157" t="s">
        <v>511</v>
      </c>
      <c r="G169" s="158" t="s">
        <v>158</v>
      </c>
      <c r="H169" s="159">
        <v>193</v>
      </c>
      <c r="I169" s="159">
        <v>7.8760000000000003</v>
      </c>
      <c r="J169" s="159">
        <f t="shared" si="10"/>
        <v>1520.068</v>
      </c>
      <c r="K169" s="160"/>
      <c r="L169" s="161"/>
      <c r="M169" s="162" t="s">
        <v>1</v>
      </c>
      <c r="N169" s="163" t="s">
        <v>37</v>
      </c>
      <c r="O169" s="150">
        <v>0</v>
      </c>
      <c r="P169" s="150">
        <f t="shared" si="11"/>
        <v>0</v>
      </c>
      <c r="Q169" s="150">
        <v>1.75E-3</v>
      </c>
      <c r="R169" s="150">
        <f t="shared" si="12"/>
        <v>0.33774999999999999</v>
      </c>
      <c r="S169" s="150">
        <v>0</v>
      </c>
      <c r="T169" s="151">
        <f t="shared" si="13"/>
        <v>0</v>
      </c>
      <c r="AR169" s="152" t="s">
        <v>173</v>
      </c>
      <c r="AT169" s="152" t="s">
        <v>194</v>
      </c>
      <c r="AU169" s="152" t="s">
        <v>84</v>
      </c>
      <c r="AY169" s="13" t="s">
        <v>140</v>
      </c>
      <c r="BE169" s="153">
        <f t="shared" si="14"/>
        <v>0</v>
      </c>
      <c r="BF169" s="153">
        <f t="shared" si="15"/>
        <v>1520.068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84</v>
      </c>
      <c r="BK169" s="154">
        <f t="shared" si="19"/>
        <v>1520.068</v>
      </c>
      <c r="BL169" s="13" t="s">
        <v>146</v>
      </c>
      <c r="BM169" s="152" t="s">
        <v>512</v>
      </c>
    </row>
    <row r="170" spans="2:65" s="1" customFormat="1" ht="24.2" customHeight="1">
      <c r="B170" s="142"/>
      <c r="C170" s="143" t="s">
        <v>275</v>
      </c>
      <c r="D170" s="143" t="s">
        <v>142</v>
      </c>
      <c r="E170" s="144" t="s">
        <v>513</v>
      </c>
      <c r="F170" s="145" t="s">
        <v>514</v>
      </c>
      <c r="G170" s="146" t="s">
        <v>201</v>
      </c>
      <c r="H170" s="147">
        <v>18</v>
      </c>
      <c r="I170" s="147">
        <v>7.7290000000000001</v>
      </c>
      <c r="J170" s="147">
        <f t="shared" si="10"/>
        <v>139.12200000000001</v>
      </c>
      <c r="K170" s="148"/>
      <c r="L170" s="27"/>
      <c r="M170" s="149" t="s">
        <v>1</v>
      </c>
      <c r="N170" s="121" t="s">
        <v>37</v>
      </c>
      <c r="O170" s="150">
        <v>0.41599999999999998</v>
      </c>
      <c r="P170" s="150">
        <f t="shared" si="11"/>
        <v>7.4879999999999995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146</v>
      </c>
      <c r="AT170" s="152" t="s">
        <v>142</v>
      </c>
      <c r="AU170" s="152" t="s">
        <v>84</v>
      </c>
      <c r="AY170" s="13" t="s">
        <v>140</v>
      </c>
      <c r="BE170" s="153">
        <f t="shared" si="14"/>
        <v>0</v>
      </c>
      <c r="BF170" s="153">
        <f t="shared" si="15"/>
        <v>139.12200000000001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84</v>
      </c>
      <c r="BK170" s="154">
        <f t="shared" si="19"/>
        <v>139.12200000000001</v>
      </c>
      <c r="BL170" s="13" t="s">
        <v>146</v>
      </c>
      <c r="BM170" s="152" t="s">
        <v>515</v>
      </c>
    </row>
    <row r="171" spans="2:65" s="1" customFormat="1" ht="24.2" customHeight="1">
      <c r="B171" s="142"/>
      <c r="C171" s="155" t="s">
        <v>279</v>
      </c>
      <c r="D171" s="155" t="s">
        <v>194</v>
      </c>
      <c r="E171" s="156" t="s">
        <v>516</v>
      </c>
      <c r="F171" s="157" t="s">
        <v>517</v>
      </c>
      <c r="G171" s="158" t="s">
        <v>201</v>
      </c>
      <c r="H171" s="159">
        <v>4</v>
      </c>
      <c r="I171" s="159">
        <v>6.7789999999999999</v>
      </c>
      <c r="J171" s="159">
        <f t="shared" si="10"/>
        <v>27.116</v>
      </c>
      <c r="K171" s="160"/>
      <c r="L171" s="161"/>
      <c r="M171" s="162" t="s">
        <v>1</v>
      </c>
      <c r="N171" s="163" t="s">
        <v>37</v>
      </c>
      <c r="O171" s="150">
        <v>0</v>
      </c>
      <c r="P171" s="150">
        <f t="shared" si="11"/>
        <v>0</v>
      </c>
      <c r="Q171" s="150">
        <v>4.6000000000000001E-4</v>
      </c>
      <c r="R171" s="150">
        <f t="shared" si="12"/>
        <v>1.8400000000000001E-3</v>
      </c>
      <c r="S171" s="150">
        <v>0</v>
      </c>
      <c r="T171" s="151">
        <f t="shared" si="13"/>
        <v>0</v>
      </c>
      <c r="AR171" s="152" t="s">
        <v>173</v>
      </c>
      <c r="AT171" s="152" t="s">
        <v>194</v>
      </c>
      <c r="AU171" s="152" t="s">
        <v>84</v>
      </c>
      <c r="AY171" s="13" t="s">
        <v>140</v>
      </c>
      <c r="BE171" s="153">
        <f t="shared" si="14"/>
        <v>0</v>
      </c>
      <c r="BF171" s="153">
        <f t="shared" si="15"/>
        <v>27.116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84</v>
      </c>
      <c r="BK171" s="154">
        <f t="shared" si="19"/>
        <v>27.116</v>
      </c>
      <c r="BL171" s="13" t="s">
        <v>146</v>
      </c>
      <c r="BM171" s="152" t="s">
        <v>518</v>
      </c>
    </row>
    <row r="172" spans="2:65" s="1" customFormat="1" ht="24.2" customHeight="1">
      <c r="B172" s="142"/>
      <c r="C172" s="155" t="s">
        <v>283</v>
      </c>
      <c r="D172" s="155" t="s">
        <v>194</v>
      </c>
      <c r="E172" s="156" t="s">
        <v>519</v>
      </c>
      <c r="F172" s="157" t="s">
        <v>520</v>
      </c>
      <c r="G172" s="158" t="s">
        <v>201</v>
      </c>
      <c r="H172" s="159">
        <v>1</v>
      </c>
      <c r="I172" s="159">
        <v>34.811999999999998</v>
      </c>
      <c r="J172" s="159">
        <f t="shared" si="10"/>
        <v>34.811999999999998</v>
      </c>
      <c r="K172" s="160"/>
      <c r="L172" s="161"/>
      <c r="M172" s="162" t="s">
        <v>1</v>
      </c>
      <c r="N172" s="163" t="s">
        <v>37</v>
      </c>
      <c r="O172" s="150">
        <v>0</v>
      </c>
      <c r="P172" s="150">
        <f t="shared" si="11"/>
        <v>0</v>
      </c>
      <c r="Q172" s="150">
        <v>5.5999999999999995E-4</v>
      </c>
      <c r="R172" s="150">
        <f t="shared" si="12"/>
        <v>5.5999999999999995E-4</v>
      </c>
      <c r="S172" s="150">
        <v>0</v>
      </c>
      <c r="T172" s="151">
        <f t="shared" si="13"/>
        <v>0</v>
      </c>
      <c r="AR172" s="152" t="s">
        <v>173</v>
      </c>
      <c r="AT172" s="152" t="s">
        <v>194</v>
      </c>
      <c r="AU172" s="152" t="s">
        <v>84</v>
      </c>
      <c r="AY172" s="13" t="s">
        <v>140</v>
      </c>
      <c r="BE172" s="153">
        <f t="shared" si="14"/>
        <v>0</v>
      </c>
      <c r="BF172" s="153">
        <f t="shared" si="15"/>
        <v>34.811999999999998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84</v>
      </c>
      <c r="BK172" s="154">
        <f t="shared" si="19"/>
        <v>34.811999999999998</v>
      </c>
      <c r="BL172" s="13" t="s">
        <v>146</v>
      </c>
      <c r="BM172" s="152" t="s">
        <v>521</v>
      </c>
    </row>
    <row r="173" spans="2:65" s="1" customFormat="1" ht="24.2" customHeight="1">
      <c r="B173" s="142"/>
      <c r="C173" s="155" t="s">
        <v>288</v>
      </c>
      <c r="D173" s="155" t="s">
        <v>194</v>
      </c>
      <c r="E173" s="156" t="s">
        <v>522</v>
      </c>
      <c r="F173" s="157" t="s">
        <v>523</v>
      </c>
      <c r="G173" s="158" t="s">
        <v>201</v>
      </c>
      <c r="H173" s="159">
        <v>2</v>
      </c>
      <c r="I173" s="159">
        <v>32.411999999999999</v>
      </c>
      <c r="J173" s="159">
        <f t="shared" si="10"/>
        <v>64.823999999999998</v>
      </c>
      <c r="K173" s="160"/>
      <c r="L173" s="161"/>
      <c r="M173" s="162" t="s">
        <v>1</v>
      </c>
      <c r="N173" s="163" t="s">
        <v>37</v>
      </c>
      <c r="O173" s="150">
        <v>0</v>
      </c>
      <c r="P173" s="150">
        <f t="shared" si="11"/>
        <v>0</v>
      </c>
      <c r="Q173" s="150">
        <v>8.3000000000000001E-4</v>
      </c>
      <c r="R173" s="150">
        <f t="shared" si="12"/>
        <v>1.66E-3</v>
      </c>
      <c r="S173" s="150">
        <v>0</v>
      </c>
      <c r="T173" s="151">
        <f t="shared" si="13"/>
        <v>0</v>
      </c>
      <c r="AR173" s="152" t="s">
        <v>173</v>
      </c>
      <c r="AT173" s="152" t="s">
        <v>194</v>
      </c>
      <c r="AU173" s="152" t="s">
        <v>84</v>
      </c>
      <c r="AY173" s="13" t="s">
        <v>140</v>
      </c>
      <c r="BE173" s="153">
        <f t="shared" si="14"/>
        <v>0</v>
      </c>
      <c r="BF173" s="153">
        <f t="shared" si="15"/>
        <v>64.823999999999998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84</v>
      </c>
      <c r="BK173" s="154">
        <f t="shared" si="19"/>
        <v>64.823999999999998</v>
      </c>
      <c r="BL173" s="13" t="s">
        <v>146</v>
      </c>
      <c r="BM173" s="152" t="s">
        <v>524</v>
      </c>
    </row>
    <row r="174" spans="2:65" s="1" customFormat="1" ht="24.2" customHeight="1">
      <c r="B174" s="142"/>
      <c r="C174" s="155" t="s">
        <v>292</v>
      </c>
      <c r="D174" s="155" t="s">
        <v>194</v>
      </c>
      <c r="E174" s="156" t="s">
        <v>525</v>
      </c>
      <c r="F174" s="157" t="s">
        <v>526</v>
      </c>
      <c r="G174" s="158" t="s">
        <v>201</v>
      </c>
      <c r="H174" s="159">
        <v>1</v>
      </c>
      <c r="I174" s="159">
        <v>47.74</v>
      </c>
      <c r="J174" s="159">
        <f t="shared" si="10"/>
        <v>47.74</v>
      </c>
      <c r="K174" s="160"/>
      <c r="L174" s="161"/>
      <c r="M174" s="162" t="s">
        <v>1</v>
      </c>
      <c r="N174" s="163" t="s">
        <v>37</v>
      </c>
      <c r="O174" s="150">
        <v>0</v>
      </c>
      <c r="P174" s="150">
        <f t="shared" si="11"/>
        <v>0</v>
      </c>
      <c r="Q174" s="150">
        <v>9.2000000000000003E-4</v>
      </c>
      <c r="R174" s="150">
        <f t="shared" si="12"/>
        <v>9.2000000000000003E-4</v>
      </c>
      <c r="S174" s="150">
        <v>0</v>
      </c>
      <c r="T174" s="151">
        <f t="shared" si="13"/>
        <v>0</v>
      </c>
      <c r="AR174" s="152" t="s">
        <v>173</v>
      </c>
      <c r="AT174" s="152" t="s">
        <v>194</v>
      </c>
      <c r="AU174" s="152" t="s">
        <v>84</v>
      </c>
      <c r="AY174" s="13" t="s">
        <v>140</v>
      </c>
      <c r="BE174" s="153">
        <f t="shared" si="14"/>
        <v>0</v>
      </c>
      <c r="BF174" s="153">
        <f t="shared" si="15"/>
        <v>47.74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84</v>
      </c>
      <c r="BK174" s="154">
        <f t="shared" si="19"/>
        <v>47.74</v>
      </c>
      <c r="BL174" s="13" t="s">
        <v>146</v>
      </c>
      <c r="BM174" s="152" t="s">
        <v>527</v>
      </c>
    </row>
    <row r="175" spans="2:65" s="1" customFormat="1" ht="24.2" customHeight="1">
      <c r="B175" s="142"/>
      <c r="C175" s="155" t="s">
        <v>296</v>
      </c>
      <c r="D175" s="155" t="s">
        <v>194</v>
      </c>
      <c r="E175" s="156" t="s">
        <v>528</v>
      </c>
      <c r="F175" s="157" t="s">
        <v>529</v>
      </c>
      <c r="G175" s="158" t="s">
        <v>201</v>
      </c>
      <c r="H175" s="159">
        <v>10</v>
      </c>
      <c r="I175" s="159">
        <v>13.858000000000001</v>
      </c>
      <c r="J175" s="159">
        <f t="shared" si="10"/>
        <v>138.58000000000001</v>
      </c>
      <c r="K175" s="160"/>
      <c r="L175" s="161"/>
      <c r="M175" s="162" t="s">
        <v>1</v>
      </c>
      <c r="N175" s="163" t="s">
        <v>37</v>
      </c>
      <c r="O175" s="150">
        <v>0</v>
      </c>
      <c r="P175" s="150">
        <f t="shared" si="11"/>
        <v>0</v>
      </c>
      <c r="Q175" s="150">
        <v>4.0999999999999999E-4</v>
      </c>
      <c r="R175" s="150">
        <f t="shared" si="12"/>
        <v>4.0999999999999995E-3</v>
      </c>
      <c r="S175" s="150">
        <v>0</v>
      </c>
      <c r="T175" s="151">
        <f t="shared" si="13"/>
        <v>0</v>
      </c>
      <c r="AR175" s="152" t="s">
        <v>173</v>
      </c>
      <c r="AT175" s="152" t="s">
        <v>194</v>
      </c>
      <c r="AU175" s="152" t="s">
        <v>84</v>
      </c>
      <c r="AY175" s="13" t="s">
        <v>140</v>
      </c>
      <c r="BE175" s="153">
        <f t="shared" si="14"/>
        <v>0</v>
      </c>
      <c r="BF175" s="153">
        <f t="shared" si="15"/>
        <v>138.58000000000001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84</v>
      </c>
      <c r="BK175" s="154">
        <f t="shared" si="19"/>
        <v>138.58000000000001</v>
      </c>
      <c r="BL175" s="13" t="s">
        <v>146</v>
      </c>
      <c r="BM175" s="152" t="s">
        <v>530</v>
      </c>
    </row>
    <row r="176" spans="2:65" s="1" customFormat="1" ht="24.2" customHeight="1">
      <c r="B176" s="142"/>
      <c r="C176" s="143" t="s">
        <v>300</v>
      </c>
      <c r="D176" s="143" t="s">
        <v>142</v>
      </c>
      <c r="E176" s="144" t="s">
        <v>349</v>
      </c>
      <c r="F176" s="145" t="s">
        <v>350</v>
      </c>
      <c r="G176" s="146" t="s">
        <v>201</v>
      </c>
      <c r="H176" s="147">
        <v>2</v>
      </c>
      <c r="I176" s="147">
        <v>24.056000000000001</v>
      </c>
      <c r="J176" s="147">
        <f t="shared" si="10"/>
        <v>48.112000000000002</v>
      </c>
      <c r="K176" s="148"/>
      <c r="L176" s="27"/>
      <c r="M176" s="149" t="s">
        <v>1</v>
      </c>
      <c r="N176" s="121" t="s">
        <v>37</v>
      </c>
      <c r="O176" s="150">
        <v>1.47</v>
      </c>
      <c r="P176" s="150">
        <f t="shared" si="11"/>
        <v>2.94</v>
      </c>
      <c r="Q176" s="150">
        <v>7.9086E-4</v>
      </c>
      <c r="R176" s="150">
        <f t="shared" si="12"/>
        <v>1.58172E-3</v>
      </c>
      <c r="S176" s="150">
        <v>0</v>
      </c>
      <c r="T176" s="151">
        <f t="shared" si="13"/>
        <v>0</v>
      </c>
      <c r="AR176" s="152" t="s">
        <v>146</v>
      </c>
      <c r="AT176" s="152" t="s">
        <v>142</v>
      </c>
      <c r="AU176" s="152" t="s">
        <v>84</v>
      </c>
      <c r="AY176" s="13" t="s">
        <v>140</v>
      </c>
      <c r="BE176" s="153">
        <f t="shared" si="14"/>
        <v>0</v>
      </c>
      <c r="BF176" s="153">
        <f t="shared" si="15"/>
        <v>48.112000000000002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84</v>
      </c>
      <c r="BK176" s="154">
        <f t="shared" si="19"/>
        <v>48.112000000000002</v>
      </c>
      <c r="BL176" s="13" t="s">
        <v>146</v>
      </c>
      <c r="BM176" s="152" t="s">
        <v>351</v>
      </c>
    </row>
    <row r="177" spans="2:65" s="1" customFormat="1" ht="24.2" customHeight="1">
      <c r="B177" s="142"/>
      <c r="C177" s="155" t="s">
        <v>304</v>
      </c>
      <c r="D177" s="155" t="s">
        <v>194</v>
      </c>
      <c r="E177" s="156" t="s">
        <v>353</v>
      </c>
      <c r="F177" s="157" t="s">
        <v>354</v>
      </c>
      <c r="G177" s="158" t="s">
        <v>201</v>
      </c>
      <c r="H177" s="159">
        <v>2</v>
      </c>
      <c r="I177" s="159">
        <v>220.08099999999999</v>
      </c>
      <c r="J177" s="159">
        <f t="shared" si="10"/>
        <v>440.16199999999998</v>
      </c>
      <c r="K177" s="160"/>
      <c r="L177" s="161"/>
      <c r="M177" s="162" t="s">
        <v>1</v>
      </c>
      <c r="N177" s="163" t="s">
        <v>37</v>
      </c>
      <c r="O177" s="150">
        <v>0</v>
      </c>
      <c r="P177" s="150">
        <f t="shared" si="11"/>
        <v>0</v>
      </c>
      <c r="Q177" s="150">
        <v>3.4499999999999999E-3</v>
      </c>
      <c r="R177" s="150">
        <f t="shared" si="12"/>
        <v>6.8999999999999999E-3</v>
      </c>
      <c r="S177" s="150">
        <v>0</v>
      </c>
      <c r="T177" s="151">
        <f t="shared" si="13"/>
        <v>0</v>
      </c>
      <c r="AR177" s="152" t="s">
        <v>173</v>
      </c>
      <c r="AT177" s="152" t="s">
        <v>194</v>
      </c>
      <c r="AU177" s="152" t="s">
        <v>84</v>
      </c>
      <c r="AY177" s="13" t="s">
        <v>140</v>
      </c>
      <c r="BE177" s="153">
        <f t="shared" si="14"/>
        <v>0</v>
      </c>
      <c r="BF177" s="153">
        <f t="shared" si="15"/>
        <v>440.16199999999998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84</v>
      </c>
      <c r="BK177" s="154">
        <f t="shared" si="19"/>
        <v>440.16199999999998</v>
      </c>
      <c r="BL177" s="13" t="s">
        <v>146</v>
      </c>
      <c r="BM177" s="152" t="s">
        <v>355</v>
      </c>
    </row>
    <row r="178" spans="2:65" s="1" customFormat="1" ht="24.2" customHeight="1">
      <c r="B178" s="142"/>
      <c r="C178" s="155" t="s">
        <v>308</v>
      </c>
      <c r="D178" s="155" t="s">
        <v>194</v>
      </c>
      <c r="E178" s="156" t="s">
        <v>357</v>
      </c>
      <c r="F178" s="157" t="s">
        <v>358</v>
      </c>
      <c r="G178" s="158" t="s">
        <v>201</v>
      </c>
      <c r="H178" s="159">
        <v>2</v>
      </c>
      <c r="I178" s="159">
        <v>208.76599999999999</v>
      </c>
      <c r="J178" s="159">
        <f t="shared" si="10"/>
        <v>417.53199999999998</v>
      </c>
      <c r="K178" s="160"/>
      <c r="L178" s="161"/>
      <c r="M178" s="162" t="s">
        <v>1</v>
      </c>
      <c r="N178" s="163" t="s">
        <v>37</v>
      </c>
      <c r="O178" s="150">
        <v>0</v>
      </c>
      <c r="P178" s="150">
        <f t="shared" si="11"/>
        <v>0</v>
      </c>
      <c r="Q178" s="150">
        <v>1.8499999999999999E-2</v>
      </c>
      <c r="R178" s="150">
        <f t="shared" si="12"/>
        <v>3.6999999999999998E-2</v>
      </c>
      <c r="S178" s="150">
        <v>0</v>
      </c>
      <c r="T178" s="151">
        <f t="shared" si="13"/>
        <v>0</v>
      </c>
      <c r="AR178" s="152" t="s">
        <v>173</v>
      </c>
      <c r="AT178" s="152" t="s">
        <v>194</v>
      </c>
      <c r="AU178" s="152" t="s">
        <v>84</v>
      </c>
      <c r="AY178" s="13" t="s">
        <v>140</v>
      </c>
      <c r="BE178" s="153">
        <f t="shared" si="14"/>
        <v>0</v>
      </c>
      <c r="BF178" s="153">
        <f t="shared" si="15"/>
        <v>417.53199999999998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84</v>
      </c>
      <c r="BK178" s="154">
        <f t="shared" si="19"/>
        <v>417.53199999999998</v>
      </c>
      <c r="BL178" s="13" t="s">
        <v>146</v>
      </c>
      <c r="BM178" s="152" t="s">
        <v>359</v>
      </c>
    </row>
    <row r="179" spans="2:65" s="1" customFormat="1" ht="24.2" customHeight="1">
      <c r="B179" s="142"/>
      <c r="C179" s="143" t="s">
        <v>312</v>
      </c>
      <c r="D179" s="143" t="s">
        <v>142</v>
      </c>
      <c r="E179" s="144" t="s">
        <v>361</v>
      </c>
      <c r="F179" s="145" t="s">
        <v>362</v>
      </c>
      <c r="G179" s="146" t="s">
        <v>201</v>
      </c>
      <c r="H179" s="147">
        <v>2</v>
      </c>
      <c r="I179" s="147">
        <v>9.6579999999999995</v>
      </c>
      <c r="J179" s="147">
        <f t="shared" si="10"/>
        <v>19.315999999999999</v>
      </c>
      <c r="K179" s="148"/>
      <c r="L179" s="27"/>
      <c r="M179" s="149" t="s">
        <v>1</v>
      </c>
      <c r="N179" s="121" t="s">
        <v>37</v>
      </c>
      <c r="O179" s="150">
        <v>0.67</v>
      </c>
      <c r="P179" s="150">
        <f t="shared" si="11"/>
        <v>1.34</v>
      </c>
      <c r="Q179" s="150">
        <v>3.3872999999999998E-4</v>
      </c>
      <c r="R179" s="150">
        <f t="shared" si="12"/>
        <v>6.7745999999999995E-4</v>
      </c>
      <c r="S179" s="150">
        <v>0</v>
      </c>
      <c r="T179" s="151">
        <f t="shared" si="13"/>
        <v>0</v>
      </c>
      <c r="AR179" s="152" t="s">
        <v>146</v>
      </c>
      <c r="AT179" s="152" t="s">
        <v>142</v>
      </c>
      <c r="AU179" s="152" t="s">
        <v>84</v>
      </c>
      <c r="AY179" s="13" t="s">
        <v>140</v>
      </c>
      <c r="BE179" s="153">
        <f t="shared" si="14"/>
        <v>0</v>
      </c>
      <c r="BF179" s="153">
        <f t="shared" si="15"/>
        <v>19.315999999999999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84</v>
      </c>
      <c r="BK179" s="154">
        <f t="shared" si="19"/>
        <v>19.315999999999999</v>
      </c>
      <c r="BL179" s="13" t="s">
        <v>146</v>
      </c>
      <c r="BM179" s="152" t="s">
        <v>363</v>
      </c>
    </row>
    <row r="180" spans="2:65" s="1" customFormat="1" ht="33" customHeight="1">
      <c r="B180" s="142"/>
      <c r="C180" s="155" t="s">
        <v>316</v>
      </c>
      <c r="D180" s="155" t="s">
        <v>194</v>
      </c>
      <c r="E180" s="156" t="s">
        <v>365</v>
      </c>
      <c r="F180" s="157" t="s">
        <v>366</v>
      </c>
      <c r="G180" s="158" t="s">
        <v>201</v>
      </c>
      <c r="H180" s="159">
        <v>2</v>
      </c>
      <c r="I180" s="159">
        <v>443.07</v>
      </c>
      <c r="J180" s="159">
        <f t="shared" si="10"/>
        <v>886.14</v>
      </c>
      <c r="K180" s="160"/>
      <c r="L180" s="161"/>
      <c r="M180" s="162" t="s">
        <v>1</v>
      </c>
      <c r="N180" s="163" t="s">
        <v>37</v>
      </c>
      <c r="O180" s="150">
        <v>0</v>
      </c>
      <c r="P180" s="150">
        <f t="shared" si="11"/>
        <v>0</v>
      </c>
      <c r="Q180" s="150">
        <v>3.15E-2</v>
      </c>
      <c r="R180" s="150">
        <f t="shared" si="12"/>
        <v>6.3E-2</v>
      </c>
      <c r="S180" s="150">
        <v>0</v>
      </c>
      <c r="T180" s="151">
        <f t="shared" si="13"/>
        <v>0</v>
      </c>
      <c r="AR180" s="152" t="s">
        <v>173</v>
      </c>
      <c r="AT180" s="152" t="s">
        <v>194</v>
      </c>
      <c r="AU180" s="152" t="s">
        <v>84</v>
      </c>
      <c r="AY180" s="13" t="s">
        <v>140</v>
      </c>
      <c r="BE180" s="153">
        <f t="shared" si="14"/>
        <v>0</v>
      </c>
      <c r="BF180" s="153">
        <f t="shared" si="15"/>
        <v>886.14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84</v>
      </c>
      <c r="BK180" s="154">
        <f t="shared" si="19"/>
        <v>886.14</v>
      </c>
      <c r="BL180" s="13" t="s">
        <v>146</v>
      </c>
      <c r="BM180" s="152" t="s">
        <v>367</v>
      </c>
    </row>
    <row r="181" spans="2:65" s="1" customFormat="1" ht="24.2" customHeight="1">
      <c r="B181" s="142"/>
      <c r="C181" s="143" t="s">
        <v>320</v>
      </c>
      <c r="D181" s="143" t="s">
        <v>142</v>
      </c>
      <c r="E181" s="144" t="s">
        <v>369</v>
      </c>
      <c r="F181" s="145" t="s">
        <v>531</v>
      </c>
      <c r="G181" s="146" t="s">
        <v>201</v>
      </c>
      <c r="H181" s="147">
        <v>1</v>
      </c>
      <c r="I181" s="147">
        <v>29.887</v>
      </c>
      <c r="J181" s="147">
        <f t="shared" si="10"/>
        <v>29.887</v>
      </c>
      <c r="K181" s="148"/>
      <c r="L181" s="27"/>
      <c r="M181" s="149" t="s">
        <v>1</v>
      </c>
      <c r="N181" s="121" t="s">
        <v>37</v>
      </c>
      <c r="O181" s="150">
        <v>1.7649999999999999</v>
      </c>
      <c r="P181" s="150">
        <f t="shared" si="11"/>
        <v>1.7649999999999999</v>
      </c>
      <c r="Q181" s="150">
        <v>1.58E-3</v>
      </c>
      <c r="R181" s="150">
        <f t="shared" si="12"/>
        <v>1.58E-3</v>
      </c>
      <c r="S181" s="150">
        <v>0</v>
      </c>
      <c r="T181" s="151">
        <f t="shared" si="13"/>
        <v>0</v>
      </c>
      <c r="AR181" s="152" t="s">
        <v>146</v>
      </c>
      <c r="AT181" s="152" t="s">
        <v>142</v>
      </c>
      <c r="AU181" s="152" t="s">
        <v>84</v>
      </c>
      <c r="AY181" s="13" t="s">
        <v>140</v>
      </c>
      <c r="BE181" s="153">
        <f t="shared" si="14"/>
        <v>0</v>
      </c>
      <c r="BF181" s="153">
        <f t="shared" si="15"/>
        <v>29.887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84</v>
      </c>
      <c r="BK181" s="154">
        <f t="shared" si="19"/>
        <v>29.887</v>
      </c>
      <c r="BL181" s="13" t="s">
        <v>146</v>
      </c>
      <c r="BM181" s="152" t="s">
        <v>371</v>
      </c>
    </row>
    <row r="182" spans="2:65" s="1" customFormat="1" ht="24.2" customHeight="1">
      <c r="B182" s="142"/>
      <c r="C182" s="155" t="s">
        <v>324</v>
      </c>
      <c r="D182" s="155" t="s">
        <v>194</v>
      </c>
      <c r="E182" s="156" t="s">
        <v>353</v>
      </c>
      <c r="F182" s="157" t="s">
        <v>354</v>
      </c>
      <c r="G182" s="158" t="s">
        <v>201</v>
      </c>
      <c r="H182" s="159">
        <v>1</v>
      </c>
      <c r="I182" s="159">
        <v>227.71899999999999</v>
      </c>
      <c r="J182" s="159">
        <f t="shared" si="10"/>
        <v>227.71899999999999</v>
      </c>
      <c r="K182" s="160"/>
      <c r="L182" s="161"/>
      <c r="M182" s="162" t="s">
        <v>1</v>
      </c>
      <c r="N182" s="163" t="s">
        <v>37</v>
      </c>
      <c r="O182" s="150">
        <v>0</v>
      </c>
      <c r="P182" s="150">
        <f t="shared" si="11"/>
        <v>0</v>
      </c>
      <c r="Q182" s="150">
        <v>3.4499999999999999E-3</v>
      </c>
      <c r="R182" s="150">
        <f t="shared" si="12"/>
        <v>3.4499999999999999E-3</v>
      </c>
      <c r="S182" s="150">
        <v>0</v>
      </c>
      <c r="T182" s="151">
        <f t="shared" si="13"/>
        <v>0</v>
      </c>
      <c r="AR182" s="152" t="s">
        <v>173</v>
      </c>
      <c r="AT182" s="152" t="s">
        <v>194</v>
      </c>
      <c r="AU182" s="152" t="s">
        <v>84</v>
      </c>
      <c r="AY182" s="13" t="s">
        <v>140</v>
      </c>
      <c r="BE182" s="153">
        <f t="shared" si="14"/>
        <v>0</v>
      </c>
      <c r="BF182" s="153">
        <f t="shared" si="15"/>
        <v>227.71899999999999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84</v>
      </c>
      <c r="BK182" s="154">
        <f t="shared" si="19"/>
        <v>227.71899999999999</v>
      </c>
      <c r="BL182" s="13" t="s">
        <v>146</v>
      </c>
      <c r="BM182" s="152" t="s">
        <v>373</v>
      </c>
    </row>
    <row r="183" spans="2:65" s="1" customFormat="1" ht="24.2" customHeight="1">
      <c r="B183" s="142"/>
      <c r="C183" s="155" t="s">
        <v>328</v>
      </c>
      <c r="D183" s="155" t="s">
        <v>194</v>
      </c>
      <c r="E183" s="156" t="s">
        <v>379</v>
      </c>
      <c r="F183" s="157" t="s">
        <v>380</v>
      </c>
      <c r="G183" s="158" t="s">
        <v>201</v>
      </c>
      <c r="H183" s="159">
        <v>1</v>
      </c>
      <c r="I183" s="159">
        <v>209.71299999999999</v>
      </c>
      <c r="J183" s="159">
        <f t="shared" si="10"/>
        <v>209.71299999999999</v>
      </c>
      <c r="K183" s="160"/>
      <c r="L183" s="161"/>
      <c r="M183" s="162" t="s">
        <v>1</v>
      </c>
      <c r="N183" s="163" t="s">
        <v>37</v>
      </c>
      <c r="O183" s="150">
        <v>0</v>
      </c>
      <c r="P183" s="150">
        <f t="shared" si="11"/>
        <v>0</v>
      </c>
      <c r="Q183" s="150">
        <v>0.02</v>
      </c>
      <c r="R183" s="150">
        <f t="shared" si="12"/>
        <v>0.02</v>
      </c>
      <c r="S183" s="150">
        <v>0</v>
      </c>
      <c r="T183" s="151">
        <f t="shared" si="13"/>
        <v>0</v>
      </c>
      <c r="AR183" s="152" t="s">
        <v>173</v>
      </c>
      <c r="AT183" s="152" t="s">
        <v>194</v>
      </c>
      <c r="AU183" s="152" t="s">
        <v>84</v>
      </c>
      <c r="AY183" s="13" t="s">
        <v>140</v>
      </c>
      <c r="BE183" s="153">
        <f t="shared" si="14"/>
        <v>0</v>
      </c>
      <c r="BF183" s="153">
        <f t="shared" si="15"/>
        <v>209.71299999999999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84</v>
      </c>
      <c r="BK183" s="154">
        <f t="shared" si="19"/>
        <v>209.71299999999999</v>
      </c>
      <c r="BL183" s="13" t="s">
        <v>146</v>
      </c>
      <c r="BM183" s="152" t="s">
        <v>381</v>
      </c>
    </row>
    <row r="184" spans="2:65" s="1" customFormat="1" ht="24.2" customHeight="1">
      <c r="B184" s="142"/>
      <c r="C184" s="143" t="s">
        <v>332</v>
      </c>
      <c r="D184" s="143" t="s">
        <v>142</v>
      </c>
      <c r="E184" s="144" t="s">
        <v>532</v>
      </c>
      <c r="F184" s="145" t="s">
        <v>533</v>
      </c>
      <c r="G184" s="146" t="s">
        <v>158</v>
      </c>
      <c r="H184" s="147">
        <v>193</v>
      </c>
      <c r="I184" s="147">
        <v>0.67300000000000004</v>
      </c>
      <c r="J184" s="147">
        <f t="shared" si="10"/>
        <v>129.88900000000001</v>
      </c>
      <c r="K184" s="148"/>
      <c r="L184" s="27"/>
      <c r="M184" s="149" t="s">
        <v>1</v>
      </c>
      <c r="N184" s="121" t="s">
        <v>37</v>
      </c>
      <c r="O184" s="150">
        <v>4.1000000000000002E-2</v>
      </c>
      <c r="P184" s="150">
        <f t="shared" si="11"/>
        <v>7.9130000000000003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146</v>
      </c>
      <c r="AT184" s="152" t="s">
        <v>142</v>
      </c>
      <c r="AU184" s="152" t="s">
        <v>84</v>
      </c>
      <c r="AY184" s="13" t="s">
        <v>140</v>
      </c>
      <c r="BE184" s="153">
        <f t="shared" si="14"/>
        <v>0</v>
      </c>
      <c r="BF184" s="153">
        <f t="shared" si="15"/>
        <v>129.88900000000001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84</v>
      </c>
      <c r="BK184" s="154">
        <f t="shared" si="19"/>
        <v>129.88900000000001</v>
      </c>
      <c r="BL184" s="13" t="s">
        <v>146</v>
      </c>
      <c r="BM184" s="152" t="s">
        <v>534</v>
      </c>
    </row>
    <row r="185" spans="2:65" s="1" customFormat="1" ht="24.2" customHeight="1">
      <c r="B185" s="142"/>
      <c r="C185" s="143" t="s">
        <v>336</v>
      </c>
      <c r="D185" s="143" t="s">
        <v>142</v>
      </c>
      <c r="E185" s="144" t="s">
        <v>387</v>
      </c>
      <c r="F185" s="145" t="s">
        <v>388</v>
      </c>
      <c r="G185" s="146" t="s">
        <v>158</v>
      </c>
      <c r="H185" s="147">
        <v>193</v>
      </c>
      <c r="I185" s="147">
        <v>4.5999999999999996</v>
      </c>
      <c r="J185" s="147">
        <f t="shared" si="10"/>
        <v>887.8</v>
      </c>
      <c r="K185" s="148"/>
      <c r="L185" s="27"/>
      <c r="M185" s="149" t="s">
        <v>1</v>
      </c>
      <c r="N185" s="121" t="s">
        <v>37</v>
      </c>
      <c r="O185" s="150">
        <v>0.27600000000000002</v>
      </c>
      <c r="P185" s="150">
        <f t="shared" si="11"/>
        <v>53.268000000000008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AR185" s="152" t="s">
        <v>146</v>
      </c>
      <c r="AT185" s="152" t="s">
        <v>142</v>
      </c>
      <c r="AU185" s="152" t="s">
        <v>84</v>
      </c>
      <c r="AY185" s="13" t="s">
        <v>140</v>
      </c>
      <c r="BE185" s="153">
        <f t="shared" si="14"/>
        <v>0</v>
      </c>
      <c r="BF185" s="153">
        <f t="shared" si="15"/>
        <v>887.8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84</v>
      </c>
      <c r="BK185" s="154">
        <f t="shared" si="19"/>
        <v>887.8</v>
      </c>
      <c r="BL185" s="13" t="s">
        <v>146</v>
      </c>
      <c r="BM185" s="152" t="s">
        <v>389</v>
      </c>
    </row>
    <row r="186" spans="2:65" s="1" customFormat="1" ht="24.2" customHeight="1">
      <c r="B186" s="142"/>
      <c r="C186" s="143" t="s">
        <v>340</v>
      </c>
      <c r="D186" s="143" t="s">
        <v>142</v>
      </c>
      <c r="E186" s="144" t="s">
        <v>391</v>
      </c>
      <c r="F186" s="145" t="s">
        <v>392</v>
      </c>
      <c r="G186" s="146" t="s">
        <v>201</v>
      </c>
      <c r="H186" s="147">
        <v>2</v>
      </c>
      <c r="I186" s="147">
        <v>209.613</v>
      </c>
      <c r="J186" s="147">
        <f t="shared" si="10"/>
        <v>419.226</v>
      </c>
      <c r="K186" s="148"/>
      <c r="L186" s="27"/>
      <c r="M186" s="149" t="s">
        <v>1</v>
      </c>
      <c r="N186" s="121" t="s">
        <v>37</v>
      </c>
      <c r="O186" s="150">
        <v>9.58</v>
      </c>
      <c r="P186" s="150">
        <f t="shared" si="11"/>
        <v>19.16</v>
      </c>
      <c r="Q186" s="150">
        <v>1.581726E-2</v>
      </c>
      <c r="R186" s="150">
        <f t="shared" si="12"/>
        <v>3.1634519999999999E-2</v>
      </c>
      <c r="S186" s="150">
        <v>0</v>
      </c>
      <c r="T186" s="151">
        <f t="shared" si="13"/>
        <v>0</v>
      </c>
      <c r="AR186" s="152" t="s">
        <v>146</v>
      </c>
      <c r="AT186" s="152" t="s">
        <v>142</v>
      </c>
      <c r="AU186" s="152" t="s">
        <v>84</v>
      </c>
      <c r="AY186" s="13" t="s">
        <v>140</v>
      </c>
      <c r="BE186" s="153">
        <f t="shared" si="14"/>
        <v>0</v>
      </c>
      <c r="BF186" s="153">
        <f t="shared" si="15"/>
        <v>419.226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84</v>
      </c>
      <c r="BK186" s="154">
        <f t="shared" si="19"/>
        <v>419.226</v>
      </c>
      <c r="BL186" s="13" t="s">
        <v>146</v>
      </c>
      <c r="BM186" s="152" t="s">
        <v>393</v>
      </c>
    </row>
    <row r="187" spans="2:65" s="1" customFormat="1" ht="16.5" customHeight="1">
      <c r="B187" s="142"/>
      <c r="C187" s="143" t="s">
        <v>344</v>
      </c>
      <c r="D187" s="143" t="s">
        <v>142</v>
      </c>
      <c r="E187" s="144" t="s">
        <v>395</v>
      </c>
      <c r="F187" s="145" t="s">
        <v>396</v>
      </c>
      <c r="G187" s="146" t="s">
        <v>201</v>
      </c>
      <c r="H187" s="147">
        <v>3</v>
      </c>
      <c r="I187" s="147">
        <v>26.076000000000001</v>
      </c>
      <c r="J187" s="147">
        <f t="shared" si="10"/>
        <v>78.227999999999994</v>
      </c>
      <c r="K187" s="148"/>
      <c r="L187" s="27"/>
      <c r="M187" s="149" t="s">
        <v>1</v>
      </c>
      <c r="N187" s="121" t="s">
        <v>37</v>
      </c>
      <c r="O187" s="150">
        <v>0.81599999999999995</v>
      </c>
      <c r="P187" s="150">
        <f t="shared" si="11"/>
        <v>2.448</v>
      </c>
      <c r="Q187" s="150">
        <v>0.118654</v>
      </c>
      <c r="R187" s="150">
        <f t="shared" si="12"/>
        <v>0.355962</v>
      </c>
      <c r="S187" s="150">
        <v>0</v>
      </c>
      <c r="T187" s="151">
        <f t="shared" si="13"/>
        <v>0</v>
      </c>
      <c r="AR187" s="152" t="s">
        <v>146</v>
      </c>
      <c r="AT187" s="152" t="s">
        <v>142</v>
      </c>
      <c r="AU187" s="152" t="s">
        <v>84</v>
      </c>
      <c r="AY187" s="13" t="s">
        <v>140</v>
      </c>
      <c r="BE187" s="153">
        <f t="shared" si="14"/>
        <v>0</v>
      </c>
      <c r="BF187" s="153">
        <f t="shared" si="15"/>
        <v>78.227999999999994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84</v>
      </c>
      <c r="BK187" s="154">
        <f t="shared" si="19"/>
        <v>78.227999999999994</v>
      </c>
      <c r="BL187" s="13" t="s">
        <v>146</v>
      </c>
      <c r="BM187" s="152" t="s">
        <v>397</v>
      </c>
    </row>
    <row r="188" spans="2:65" s="1" customFormat="1" ht="16.5" customHeight="1">
      <c r="B188" s="142"/>
      <c r="C188" s="155" t="s">
        <v>348</v>
      </c>
      <c r="D188" s="155" t="s">
        <v>194</v>
      </c>
      <c r="E188" s="156" t="s">
        <v>399</v>
      </c>
      <c r="F188" s="157" t="s">
        <v>400</v>
      </c>
      <c r="G188" s="158" t="s">
        <v>201</v>
      </c>
      <c r="H188" s="159">
        <v>3</v>
      </c>
      <c r="I188" s="159">
        <v>18.849</v>
      </c>
      <c r="J188" s="159">
        <f t="shared" si="10"/>
        <v>56.546999999999997</v>
      </c>
      <c r="K188" s="160"/>
      <c r="L188" s="161"/>
      <c r="M188" s="162" t="s">
        <v>1</v>
      </c>
      <c r="N188" s="163" t="s">
        <v>37</v>
      </c>
      <c r="O188" s="150">
        <v>0</v>
      </c>
      <c r="P188" s="150">
        <f t="shared" si="11"/>
        <v>0</v>
      </c>
      <c r="Q188" s="150">
        <v>1.6E-2</v>
      </c>
      <c r="R188" s="150">
        <f t="shared" si="12"/>
        <v>4.8000000000000001E-2</v>
      </c>
      <c r="S188" s="150">
        <v>0</v>
      </c>
      <c r="T188" s="151">
        <f t="shared" si="13"/>
        <v>0</v>
      </c>
      <c r="AR188" s="152" t="s">
        <v>173</v>
      </c>
      <c r="AT188" s="152" t="s">
        <v>194</v>
      </c>
      <c r="AU188" s="152" t="s">
        <v>84</v>
      </c>
      <c r="AY188" s="13" t="s">
        <v>140</v>
      </c>
      <c r="BE188" s="153">
        <f t="shared" si="14"/>
        <v>0</v>
      </c>
      <c r="BF188" s="153">
        <f t="shared" si="15"/>
        <v>56.546999999999997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84</v>
      </c>
      <c r="BK188" s="154">
        <f t="shared" si="19"/>
        <v>56.546999999999997</v>
      </c>
      <c r="BL188" s="13" t="s">
        <v>146</v>
      </c>
      <c r="BM188" s="152" t="s">
        <v>401</v>
      </c>
    </row>
    <row r="189" spans="2:65" s="1" customFormat="1" ht="16.5" customHeight="1">
      <c r="B189" s="142"/>
      <c r="C189" s="143" t="s">
        <v>352</v>
      </c>
      <c r="D189" s="143" t="s">
        <v>142</v>
      </c>
      <c r="E189" s="144" t="s">
        <v>403</v>
      </c>
      <c r="F189" s="145" t="s">
        <v>404</v>
      </c>
      <c r="G189" s="146" t="s">
        <v>201</v>
      </c>
      <c r="H189" s="147">
        <v>2</v>
      </c>
      <c r="I189" s="147">
        <v>51.554000000000002</v>
      </c>
      <c r="J189" s="147">
        <f t="shared" si="10"/>
        <v>103.108</v>
      </c>
      <c r="K189" s="148"/>
      <c r="L189" s="27"/>
      <c r="M189" s="149" t="s">
        <v>1</v>
      </c>
      <c r="N189" s="121" t="s">
        <v>37</v>
      </c>
      <c r="O189" s="150">
        <v>1.1180000000000001</v>
      </c>
      <c r="P189" s="150">
        <f t="shared" si="11"/>
        <v>2.2360000000000002</v>
      </c>
      <c r="Q189" s="150">
        <v>0.31789200000000001</v>
      </c>
      <c r="R189" s="150">
        <f t="shared" si="12"/>
        <v>0.63578400000000002</v>
      </c>
      <c r="S189" s="150">
        <v>0</v>
      </c>
      <c r="T189" s="151">
        <f t="shared" si="13"/>
        <v>0</v>
      </c>
      <c r="AR189" s="152" t="s">
        <v>146</v>
      </c>
      <c r="AT189" s="152" t="s">
        <v>142</v>
      </c>
      <c r="AU189" s="152" t="s">
        <v>84</v>
      </c>
      <c r="AY189" s="13" t="s">
        <v>140</v>
      </c>
      <c r="BE189" s="153">
        <f t="shared" si="14"/>
        <v>0</v>
      </c>
      <c r="BF189" s="153">
        <f t="shared" si="15"/>
        <v>103.108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84</v>
      </c>
      <c r="BK189" s="154">
        <f t="shared" si="19"/>
        <v>103.108</v>
      </c>
      <c r="BL189" s="13" t="s">
        <v>146</v>
      </c>
      <c r="BM189" s="152" t="s">
        <v>405</v>
      </c>
    </row>
    <row r="190" spans="2:65" s="1" customFormat="1" ht="24.2" customHeight="1">
      <c r="B190" s="142"/>
      <c r="C190" s="155" t="s">
        <v>356</v>
      </c>
      <c r="D190" s="155" t="s">
        <v>194</v>
      </c>
      <c r="E190" s="156" t="s">
        <v>407</v>
      </c>
      <c r="F190" s="157" t="s">
        <v>408</v>
      </c>
      <c r="G190" s="158" t="s">
        <v>201</v>
      </c>
      <c r="H190" s="159">
        <v>2</v>
      </c>
      <c r="I190" s="159">
        <v>65.599999999999994</v>
      </c>
      <c r="J190" s="159">
        <f t="shared" si="10"/>
        <v>131.19999999999999</v>
      </c>
      <c r="K190" s="160"/>
      <c r="L190" s="161"/>
      <c r="M190" s="162" t="s">
        <v>1</v>
      </c>
      <c r="N190" s="163" t="s">
        <v>37</v>
      </c>
      <c r="O190" s="150">
        <v>0</v>
      </c>
      <c r="P190" s="150">
        <f t="shared" si="11"/>
        <v>0</v>
      </c>
      <c r="Q190" s="150">
        <v>3.2000000000000001E-2</v>
      </c>
      <c r="R190" s="150">
        <f t="shared" si="12"/>
        <v>6.4000000000000001E-2</v>
      </c>
      <c r="S190" s="150">
        <v>0</v>
      </c>
      <c r="T190" s="151">
        <f t="shared" si="13"/>
        <v>0</v>
      </c>
      <c r="AR190" s="152" t="s">
        <v>173</v>
      </c>
      <c r="AT190" s="152" t="s">
        <v>194</v>
      </c>
      <c r="AU190" s="152" t="s">
        <v>84</v>
      </c>
      <c r="AY190" s="13" t="s">
        <v>140</v>
      </c>
      <c r="BE190" s="153">
        <f t="shared" si="14"/>
        <v>0</v>
      </c>
      <c r="BF190" s="153">
        <f t="shared" si="15"/>
        <v>131.19999999999999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84</v>
      </c>
      <c r="BK190" s="154">
        <f t="shared" si="19"/>
        <v>131.19999999999999</v>
      </c>
      <c r="BL190" s="13" t="s">
        <v>146</v>
      </c>
      <c r="BM190" s="152" t="s">
        <v>409</v>
      </c>
    </row>
    <row r="191" spans="2:65" s="1" customFormat="1" ht="33" customHeight="1">
      <c r="B191" s="142"/>
      <c r="C191" s="143" t="s">
        <v>360</v>
      </c>
      <c r="D191" s="143" t="s">
        <v>142</v>
      </c>
      <c r="E191" s="144" t="s">
        <v>415</v>
      </c>
      <c r="F191" s="145" t="s">
        <v>416</v>
      </c>
      <c r="G191" s="146" t="s">
        <v>201</v>
      </c>
      <c r="H191" s="147">
        <v>8</v>
      </c>
      <c r="I191" s="147">
        <v>8.6229999999999993</v>
      </c>
      <c r="J191" s="147">
        <f t="shared" si="10"/>
        <v>68.983999999999995</v>
      </c>
      <c r="K191" s="148"/>
      <c r="L191" s="27"/>
      <c r="M191" s="149" t="s">
        <v>1</v>
      </c>
      <c r="N191" s="121" t="s">
        <v>37</v>
      </c>
      <c r="O191" s="150">
        <v>0.38100000000000001</v>
      </c>
      <c r="P191" s="150">
        <f t="shared" si="11"/>
        <v>3.048</v>
      </c>
      <c r="Q191" s="150">
        <v>2.4971999999999999E-4</v>
      </c>
      <c r="R191" s="150">
        <f t="shared" si="12"/>
        <v>1.9977599999999999E-3</v>
      </c>
      <c r="S191" s="150">
        <v>0</v>
      </c>
      <c r="T191" s="151">
        <f t="shared" si="13"/>
        <v>0</v>
      </c>
      <c r="AR191" s="152" t="s">
        <v>146</v>
      </c>
      <c r="AT191" s="152" t="s">
        <v>142</v>
      </c>
      <c r="AU191" s="152" t="s">
        <v>84</v>
      </c>
      <c r="AY191" s="13" t="s">
        <v>140</v>
      </c>
      <c r="BE191" s="153">
        <f t="shared" si="14"/>
        <v>0</v>
      </c>
      <c r="BF191" s="153">
        <f t="shared" si="15"/>
        <v>68.983999999999995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3" t="s">
        <v>84</v>
      </c>
      <c r="BK191" s="154">
        <f t="shared" si="19"/>
        <v>68.983999999999995</v>
      </c>
      <c r="BL191" s="13" t="s">
        <v>146</v>
      </c>
      <c r="BM191" s="152" t="s">
        <v>417</v>
      </c>
    </row>
    <row r="192" spans="2:65" s="1" customFormat="1" ht="16.5" customHeight="1">
      <c r="B192" s="142"/>
      <c r="C192" s="143" t="s">
        <v>364</v>
      </c>
      <c r="D192" s="143" t="s">
        <v>142</v>
      </c>
      <c r="E192" s="144" t="s">
        <v>419</v>
      </c>
      <c r="F192" s="145" t="s">
        <v>420</v>
      </c>
      <c r="G192" s="146" t="s">
        <v>158</v>
      </c>
      <c r="H192" s="147">
        <v>204</v>
      </c>
      <c r="I192" s="147">
        <v>1.71</v>
      </c>
      <c r="J192" s="147">
        <f t="shared" si="10"/>
        <v>348.84</v>
      </c>
      <c r="K192" s="148"/>
      <c r="L192" s="27"/>
      <c r="M192" s="149" t="s">
        <v>1</v>
      </c>
      <c r="N192" s="121" t="s">
        <v>37</v>
      </c>
      <c r="O192" s="150">
        <v>0.05</v>
      </c>
      <c r="P192" s="150">
        <f t="shared" si="11"/>
        <v>10.200000000000001</v>
      </c>
      <c r="Q192" s="150">
        <v>8.7000000000000001E-5</v>
      </c>
      <c r="R192" s="150">
        <f t="shared" si="12"/>
        <v>1.7748E-2</v>
      </c>
      <c r="S192" s="150">
        <v>0</v>
      </c>
      <c r="T192" s="151">
        <f t="shared" si="13"/>
        <v>0</v>
      </c>
      <c r="AR192" s="152" t="s">
        <v>146</v>
      </c>
      <c r="AT192" s="152" t="s">
        <v>142</v>
      </c>
      <c r="AU192" s="152" t="s">
        <v>84</v>
      </c>
      <c r="AY192" s="13" t="s">
        <v>140</v>
      </c>
      <c r="BE192" s="153">
        <f t="shared" si="14"/>
        <v>0</v>
      </c>
      <c r="BF192" s="153">
        <f t="shared" si="15"/>
        <v>348.84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3" t="s">
        <v>84</v>
      </c>
      <c r="BK192" s="154">
        <f t="shared" si="19"/>
        <v>348.84</v>
      </c>
      <c r="BL192" s="13" t="s">
        <v>146</v>
      </c>
      <c r="BM192" s="152" t="s">
        <v>421</v>
      </c>
    </row>
    <row r="193" spans="2:65" s="1" customFormat="1" ht="24.2" customHeight="1">
      <c r="B193" s="142"/>
      <c r="C193" s="143" t="s">
        <v>368</v>
      </c>
      <c r="D193" s="143" t="s">
        <v>142</v>
      </c>
      <c r="E193" s="144" t="s">
        <v>423</v>
      </c>
      <c r="F193" s="145" t="s">
        <v>424</v>
      </c>
      <c r="G193" s="146" t="s">
        <v>158</v>
      </c>
      <c r="H193" s="147">
        <v>184</v>
      </c>
      <c r="I193" s="147">
        <v>0.70099999999999996</v>
      </c>
      <c r="J193" s="147">
        <f t="shared" si="10"/>
        <v>128.98400000000001</v>
      </c>
      <c r="K193" s="148"/>
      <c r="L193" s="27"/>
      <c r="M193" s="149" t="s">
        <v>1</v>
      </c>
      <c r="N193" s="121" t="s">
        <v>37</v>
      </c>
      <c r="O193" s="150">
        <v>5.2499999999999998E-2</v>
      </c>
      <c r="P193" s="150">
        <f t="shared" si="11"/>
        <v>9.66</v>
      </c>
      <c r="Q193" s="150">
        <v>1E-4</v>
      </c>
      <c r="R193" s="150">
        <f t="shared" si="12"/>
        <v>1.84E-2</v>
      </c>
      <c r="S193" s="150">
        <v>0</v>
      </c>
      <c r="T193" s="151">
        <f t="shared" si="13"/>
        <v>0</v>
      </c>
      <c r="AR193" s="152" t="s">
        <v>146</v>
      </c>
      <c r="AT193" s="152" t="s">
        <v>142</v>
      </c>
      <c r="AU193" s="152" t="s">
        <v>84</v>
      </c>
      <c r="AY193" s="13" t="s">
        <v>140</v>
      </c>
      <c r="BE193" s="153">
        <f t="shared" si="14"/>
        <v>0</v>
      </c>
      <c r="BF193" s="153">
        <f t="shared" si="15"/>
        <v>128.98400000000001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3" t="s">
        <v>84</v>
      </c>
      <c r="BK193" s="154">
        <f t="shared" si="19"/>
        <v>128.98400000000001</v>
      </c>
      <c r="BL193" s="13" t="s">
        <v>146</v>
      </c>
      <c r="BM193" s="152" t="s">
        <v>425</v>
      </c>
    </row>
    <row r="194" spans="2:65" s="1" customFormat="1" ht="21.75" customHeight="1">
      <c r="B194" s="142"/>
      <c r="C194" s="155" t="s">
        <v>372</v>
      </c>
      <c r="D194" s="155" t="s">
        <v>194</v>
      </c>
      <c r="E194" s="156" t="s">
        <v>427</v>
      </c>
      <c r="F194" s="157" t="s">
        <v>535</v>
      </c>
      <c r="G194" s="158" t="s">
        <v>429</v>
      </c>
      <c r="H194" s="159">
        <v>1.84</v>
      </c>
      <c r="I194" s="159">
        <v>10.746</v>
      </c>
      <c r="J194" s="159">
        <f t="shared" si="10"/>
        <v>19.773</v>
      </c>
      <c r="K194" s="160"/>
      <c r="L194" s="161"/>
      <c r="M194" s="162" t="s">
        <v>1</v>
      </c>
      <c r="N194" s="163" t="s">
        <v>37</v>
      </c>
      <c r="O194" s="150">
        <v>0</v>
      </c>
      <c r="P194" s="150">
        <f t="shared" si="11"/>
        <v>0</v>
      </c>
      <c r="Q194" s="150">
        <v>2.0500000000000002E-3</v>
      </c>
      <c r="R194" s="150">
        <f t="shared" si="12"/>
        <v>3.7720000000000006E-3</v>
      </c>
      <c r="S194" s="150">
        <v>0</v>
      </c>
      <c r="T194" s="151">
        <f t="shared" si="13"/>
        <v>0</v>
      </c>
      <c r="AR194" s="152" t="s">
        <v>173</v>
      </c>
      <c r="AT194" s="152" t="s">
        <v>194</v>
      </c>
      <c r="AU194" s="152" t="s">
        <v>84</v>
      </c>
      <c r="AY194" s="13" t="s">
        <v>140</v>
      </c>
      <c r="BE194" s="153">
        <f t="shared" si="14"/>
        <v>0</v>
      </c>
      <c r="BF194" s="153">
        <f t="shared" si="15"/>
        <v>19.773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3" t="s">
        <v>84</v>
      </c>
      <c r="BK194" s="154">
        <f t="shared" si="19"/>
        <v>19.773</v>
      </c>
      <c r="BL194" s="13" t="s">
        <v>146</v>
      </c>
      <c r="BM194" s="152" t="s">
        <v>536</v>
      </c>
    </row>
    <row r="195" spans="2:65" s="1" customFormat="1" ht="24.2" customHeight="1">
      <c r="B195" s="142"/>
      <c r="C195" s="143" t="s">
        <v>374</v>
      </c>
      <c r="D195" s="143" t="s">
        <v>142</v>
      </c>
      <c r="E195" s="144" t="s">
        <v>432</v>
      </c>
      <c r="F195" s="145" t="s">
        <v>433</v>
      </c>
      <c r="G195" s="146" t="s">
        <v>201</v>
      </c>
      <c r="H195" s="147">
        <v>5</v>
      </c>
      <c r="I195" s="147">
        <v>9.1189999999999998</v>
      </c>
      <c r="J195" s="147">
        <f t="shared" si="10"/>
        <v>45.594999999999999</v>
      </c>
      <c r="K195" s="148"/>
      <c r="L195" s="27"/>
      <c r="M195" s="149" t="s">
        <v>1</v>
      </c>
      <c r="N195" s="121" t="s">
        <v>37</v>
      </c>
      <c r="O195" s="150">
        <v>0.73399999999999999</v>
      </c>
      <c r="P195" s="150">
        <f t="shared" si="11"/>
        <v>3.67</v>
      </c>
      <c r="Q195" s="150">
        <v>0</v>
      </c>
      <c r="R195" s="150">
        <f t="shared" si="12"/>
        <v>0</v>
      </c>
      <c r="S195" s="150">
        <v>0</v>
      </c>
      <c r="T195" s="151">
        <f t="shared" si="13"/>
        <v>0</v>
      </c>
      <c r="AR195" s="152" t="s">
        <v>146</v>
      </c>
      <c r="AT195" s="152" t="s">
        <v>142</v>
      </c>
      <c r="AU195" s="152" t="s">
        <v>84</v>
      </c>
      <c r="AY195" s="13" t="s">
        <v>140</v>
      </c>
      <c r="BE195" s="153">
        <f t="shared" si="14"/>
        <v>0</v>
      </c>
      <c r="BF195" s="153">
        <f t="shared" si="15"/>
        <v>45.594999999999999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3" t="s">
        <v>84</v>
      </c>
      <c r="BK195" s="154">
        <f t="shared" si="19"/>
        <v>45.594999999999999</v>
      </c>
      <c r="BL195" s="13" t="s">
        <v>146</v>
      </c>
      <c r="BM195" s="152" t="s">
        <v>434</v>
      </c>
    </row>
    <row r="196" spans="2:65" s="1" customFormat="1" ht="33" customHeight="1">
      <c r="B196" s="142"/>
      <c r="C196" s="155" t="s">
        <v>378</v>
      </c>
      <c r="D196" s="155" t="s">
        <v>194</v>
      </c>
      <c r="E196" s="156" t="s">
        <v>436</v>
      </c>
      <c r="F196" s="157" t="s">
        <v>437</v>
      </c>
      <c r="G196" s="158" t="s">
        <v>201</v>
      </c>
      <c r="H196" s="159">
        <v>40</v>
      </c>
      <c r="I196" s="159">
        <v>1.3420000000000001</v>
      </c>
      <c r="J196" s="159">
        <f t="shared" si="10"/>
        <v>53.68</v>
      </c>
      <c r="K196" s="160"/>
      <c r="L196" s="161"/>
      <c r="M196" s="162" t="s">
        <v>1</v>
      </c>
      <c r="N196" s="163" t="s">
        <v>37</v>
      </c>
      <c r="O196" s="150">
        <v>0</v>
      </c>
      <c r="P196" s="150">
        <f t="shared" si="11"/>
        <v>0</v>
      </c>
      <c r="Q196" s="150">
        <v>2.0000000000000002E-5</v>
      </c>
      <c r="R196" s="150">
        <f t="shared" si="12"/>
        <v>8.0000000000000004E-4</v>
      </c>
      <c r="S196" s="150">
        <v>0</v>
      </c>
      <c r="T196" s="151">
        <f t="shared" si="13"/>
        <v>0</v>
      </c>
      <c r="AR196" s="152" t="s">
        <v>173</v>
      </c>
      <c r="AT196" s="152" t="s">
        <v>194</v>
      </c>
      <c r="AU196" s="152" t="s">
        <v>84</v>
      </c>
      <c r="AY196" s="13" t="s">
        <v>140</v>
      </c>
      <c r="BE196" s="153">
        <f t="shared" si="14"/>
        <v>0</v>
      </c>
      <c r="BF196" s="153">
        <f t="shared" si="15"/>
        <v>53.68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3" t="s">
        <v>84</v>
      </c>
      <c r="BK196" s="154">
        <f t="shared" si="19"/>
        <v>53.68</v>
      </c>
      <c r="BL196" s="13" t="s">
        <v>146</v>
      </c>
      <c r="BM196" s="152" t="s">
        <v>438</v>
      </c>
    </row>
    <row r="197" spans="2:65" s="11" customFormat="1" ht="22.9" customHeight="1">
      <c r="B197" s="131"/>
      <c r="D197" s="132" t="s">
        <v>70</v>
      </c>
      <c r="E197" s="140" t="s">
        <v>177</v>
      </c>
      <c r="F197" s="140" t="s">
        <v>439</v>
      </c>
      <c r="J197" s="141">
        <f>BK197</f>
        <v>0</v>
      </c>
      <c r="L197" s="131"/>
      <c r="M197" s="135"/>
      <c r="P197" s="136">
        <v>0</v>
      </c>
      <c r="R197" s="136">
        <v>0</v>
      </c>
      <c r="T197" s="137">
        <v>0</v>
      </c>
      <c r="AR197" s="132" t="s">
        <v>78</v>
      </c>
      <c r="AT197" s="138" t="s">
        <v>70</v>
      </c>
      <c r="AU197" s="138" t="s">
        <v>78</v>
      </c>
      <c r="AY197" s="132" t="s">
        <v>140</v>
      </c>
      <c r="BK197" s="139">
        <v>0</v>
      </c>
    </row>
    <row r="198" spans="2:65" s="11" customFormat="1" ht="22.9" customHeight="1">
      <c r="B198" s="131"/>
      <c r="D198" s="132" t="s">
        <v>70</v>
      </c>
      <c r="E198" s="140" t="s">
        <v>456</v>
      </c>
      <c r="F198" s="140" t="s">
        <v>457</v>
      </c>
      <c r="J198" s="141">
        <f>BK198</f>
        <v>3771.076</v>
      </c>
      <c r="L198" s="131"/>
      <c r="M198" s="135"/>
      <c r="P198" s="136">
        <f>P199</f>
        <v>173.74688799999998</v>
      </c>
      <c r="R198" s="136">
        <f>R199</f>
        <v>0</v>
      </c>
      <c r="T198" s="137">
        <f>T199</f>
        <v>0</v>
      </c>
      <c r="AR198" s="132" t="s">
        <v>78</v>
      </c>
      <c r="AT198" s="138" t="s">
        <v>70</v>
      </c>
      <c r="AU198" s="138" t="s">
        <v>78</v>
      </c>
      <c r="AY198" s="132" t="s">
        <v>140</v>
      </c>
      <c r="BK198" s="139">
        <f>BK199</f>
        <v>3771.076</v>
      </c>
    </row>
    <row r="199" spans="2:65" s="1" customFormat="1" ht="33" customHeight="1">
      <c r="B199" s="142"/>
      <c r="C199" s="143" t="s">
        <v>382</v>
      </c>
      <c r="D199" s="143" t="s">
        <v>142</v>
      </c>
      <c r="E199" s="144" t="s">
        <v>459</v>
      </c>
      <c r="F199" s="145" t="s">
        <v>460</v>
      </c>
      <c r="G199" s="146" t="s">
        <v>233</v>
      </c>
      <c r="H199" s="147">
        <v>134.792</v>
      </c>
      <c r="I199" s="147">
        <v>27.977</v>
      </c>
      <c r="J199" s="147">
        <f>ROUND(I199*H199,3)</f>
        <v>3771.076</v>
      </c>
      <c r="K199" s="148"/>
      <c r="L199" s="27"/>
      <c r="M199" s="149" t="s">
        <v>1</v>
      </c>
      <c r="N199" s="121" t="s">
        <v>37</v>
      </c>
      <c r="O199" s="150">
        <v>1.2889999999999999</v>
      </c>
      <c r="P199" s="150">
        <f>O199*H199</f>
        <v>173.74688799999998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AR199" s="152" t="s">
        <v>398</v>
      </c>
      <c r="AT199" s="152" t="s">
        <v>142</v>
      </c>
      <c r="AU199" s="152" t="s">
        <v>84</v>
      </c>
      <c r="AY199" s="13" t="s">
        <v>140</v>
      </c>
      <c r="BE199" s="153">
        <f>IF(N199="základná",J199,0)</f>
        <v>0</v>
      </c>
      <c r="BF199" s="153">
        <f>IF(N199="znížená",J199,0)</f>
        <v>3771.076</v>
      </c>
      <c r="BG199" s="153">
        <f>IF(N199="zákl. prenesená",J199,0)</f>
        <v>0</v>
      </c>
      <c r="BH199" s="153">
        <f>IF(N199="zníž. prenesená",J199,0)</f>
        <v>0</v>
      </c>
      <c r="BI199" s="153">
        <f>IF(N199="nulová",J199,0)</f>
        <v>0</v>
      </c>
      <c r="BJ199" s="13" t="s">
        <v>84</v>
      </c>
      <c r="BK199" s="154">
        <f>ROUND(I199*H199,3)</f>
        <v>3771.076</v>
      </c>
      <c r="BL199" s="13" t="s">
        <v>398</v>
      </c>
      <c r="BM199" s="152" t="s">
        <v>537</v>
      </c>
    </row>
    <row r="200" spans="2:65" s="11" customFormat="1" ht="25.9" customHeight="1">
      <c r="B200" s="131"/>
      <c r="D200" s="132" t="s">
        <v>70</v>
      </c>
      <c r="E200" s="133" t="s">
        <v>462</v>
      </c>
      <c r="F200" s="133" t="s">
        <v>463</v>
      </c>
      <c r="J200" s="134">
        <f>BK200</f>
        <v>277.98500000000001</v>
      </c>
      <c r="L200" s="131"/>
      <c r="M200" s="135"/>
      <c r="P200" s="136">
        <f>SUM(P201:P203)</f>
        <v>2.2450000000000001</v>
      </c>
      <c r="R200" s="136">
        <f>SUM(R201:R203)</f>
        <v>6.6500000000000004E-2</v>
      </c>
      <c r="T200" s="137">
        <f>SUM(T201:T203)</f>
        <v>0</v>
      </c>
      <c r="AR200" s="132" t="s">
        <v>151</v>
      </c>
      <c r="AT200" s="138" t="s">
        <v>70</v>
      </c>
      <c r="AU200" s="138" t="s">
        <v>71</v>
      </c>
      <c r="AY200" s="132" t="s">
        <v>140</v>
      </c>
      <c r="BK200" s="139">
        <f>SUM(BK201:BK203)</f>
        <v>277.98500000000001</v>
      </c>
    </row>
    <row r="201" spans="2:65" s="1" customFormat="1" ht="16.5" customHeight="1">
      <c r="B201" s="142"/>
      <c r="C201" s="143" t="s">
        <v>386</v>
      </c>
      <c r="D201" s="143" t="s">
        <v>142</v>
      </c>
      <c r="E201" s="144" t="s">
        <v>465</v>
      </c>
      <c r="F201" s="145" t="s">
        <v>466</v>
      </c>
      <c r="G201" s="146" t="s">
        <v>201</v>
      </c>
      <c r="H201" s="147">
        <v>5</v>
      </c>
      <c r="I201" s="147">
        <v>7.5209999999999999</v>
      </c>
      <c r="J201" s="147">
        <f>ROUND(I201*H201,3)</f>
        <v>37.604999999999997</v>
      </c>
      <c r="K201" s="148"/>
      <c r="L201" s="27"/>
      <c r="M201" s="149" t="s">
        <v>1</v>
      </c>
      <c r="N201" s="121" t="s">
        <v>37</v>
      </c>
      <c r="O201" s="150">
        <v>0.44900000000000001</v>
      </c>
      <c r="P201" s="150">
        <f>O201*H201</f>
        <v>2.2450000000000001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52" t="s">
        <v>398</v>
      </c>
      <c r="AT201" s="152" t="s">
        <v>142</v>
      </c>
      <c r="AU201" s="152" t="s">
        <v>78</v>
      </c>
      <c r="AY201" s="13" t="s">
        <v>140</v>
      </c>
      <c r="BE201" s="153">
        <f>IF(N201="základná",J201,0)</f>
        <v>0</v>
      </c>
      <c r="BF201" s="153">
        <f>IF(N201="znížená",J201,0)</f>
        <v>37.604999999999997</v>
      </c>
      <c r="BG201" s="153">
        <f>IF(N201="zákl. prenesená",J201,0)</f>
        <v>0</v>
      </c>
      <c r="BH201" s="153">
        <f>IF(N201="zníž. prenesená",J201,0)</f>
        <v>0</v>
      </c>
      <c r="BI201" s="153">
        <f>IF(N201="nulová",J201,0)</f>
        <v>0</v>
      </c>
      <c r="BJ201" s="13" t="s">
        <v>84</v>
      </c>
      <c r="BK201" s="154">
        <f>ROUND(I201*H201,3)</f>
        <v>37.604999999999997</v>
      </c>
      <c r="BL201" s="13" t="s">
        <v>398</v>
      </c>
      <c r="BM201" s="152" t="s">
        <v>467</v>
      </c>
    </row>
    <row r="202" spans="2:65" s="1" customFormat="1" ht="37.9" customHeight="1">
      <c r="B202" s="142"/>
      <c r="C202" s="155" t="s">
        <v>390</v>
      </c>
      <c r="D202" s="155" t="s">
        <v>194</v>
      </c>
      <c r="E202" s="156" t="s">
        <v>469</v>
      </c>
      <c r="F202" s="157" t="s">
        <v>470</v>
      </c>
      <c r="G202" s="158" t="s">
        <v>201</v>
      </c>
      <c r="H202" s="159">
        <v>5</v>
      </c>
      <c r="I202" s="159">
        <v>43.113</v>
      </c>
      <c r="J202" s="159">
        <f>ROUND(I202*H202,3)</f>
        <v>215.565</v>
      </c>
      <c r="K202" s="160"/>
      <c r="L202" s="161"/>
      <c r="M202" s="162" t="s">
        <v>1</v>
      </c>
      <c r="N202" s="163" t="s">
        <v>37</v>
      </c>
      <c r="O202" s="150">
        <v>0</v>
      </c>
      <c r="P202" s="150">
        <f>O202*H202</f>
        <v>0</v>
      </c>
      <c r="Q202" s="150">
        <v>7.0000000000000001E-3</v>
      </c>
      <c r="R202" s="150">
        <f>Q202*H202</f>
        <v>3.5000000000000003E-2</v>
      </c>
      <c r="S202" s="150">
        <v>0</v>
      </c>
      <c r="T202" s="151">
        <f>S202*H202</f>
        <v>0</v>
      </c>
      <c r="AR202" s="152" t="s">
        <v>471</v>
      </c>
      <c r="AT202" s="152" t="s">
        <v>194</v>
      </c>
      <c r="AU202" s="152" t="s">
        <v>78</v>
      </c>
      <c r="AY202" s="13" t="s">
        <v>140</v>
      </c>
      <c r="BE202" s="153">
        <f>IF(N202="základná",J202,0)</f>
        <v>0</v>
      </c>
      <c r="BF202" s="153">
        <f>IF(N202="znížená",J202,0)</f>
        <v>215.565</v>
      </c>
      <c r="BG202" s="153">
        <f>IF(N202="zákl. prenesená",J202,0)</f>
        <v>0</v>
      </c>
      <c r="BH202" s="153">
        <f>IF(N202="zníž. prenesená",J202,0)</f>
        <v>0</v>
      </c>
      <c r="BI202" s="153">
        <f>IF(N202="nulová",J202,0)</f>
        <v>0</v>
      </c>
      <c r="BJ202" s="13" t="s">
        <v>84</v>
      </c>
      <c r="BK202" s="154">
        <f>ROUND(I202*H202,3)</f>
        <v>215.565</v>
      </c>
      <c r="BL202" s="13" t="s">
        <v>398</v>
      </c>
      <c r="BM202" s="152" t="s">
        <v>472</v>
      </c>
    </row>
    <row r="203" spans="2:65" s="1" customFormat="1" ht="24.2" customHeight="1">
      <c r="B203" s="142"/>
      <c r="C203" s="155" t="s">
        <v>394</v>
      </c>
      <c r="D203" s="155" t="s">
        <v>194</v>
      </c>
      <c r="E203" s="156" t="s">
        <v>474</v>
      </c>
      <c r="F203" s="157" t="s">
        <v>475</v>
      </c>
      <c r="G203" s="158" t="s">
        <v>201</v>
      </c>
      <c r="H203" s="159">
        <v>5</v>
      </c>
      <c r="I203" s="159">
        <v>4.9630000000000001</v>
      </c>
      <c r="J203" s="159">
        <f>ROUND(I203*H203,3)</f>
        <v>24.815000000000001</v>
      </c>
      <c r="K203" s="160"/>
      <c r="L203" s="161"/>
      <c r="M203" s="162" t="s">
        <v>1</v>
      </c>
      <c r="N203" s="163" t="s">
        <v>37</v>
      </c>
      <c r="O203" s="150">
        <v>0</v>
      </c>
      <c r="P203" s="150">
        <f>O203*H203</f>
        <v>0</v>
      </c>
      <c r="Q203" s="150">
        <v>6.3E-3</v>
      </c>
      <c r="R203" s="150">
        <f>Q203*H203</f>
        <v>3.15E-2</v>
      </c>
      <c r="S203" s="150">
        <v>0</v>
      </c>
      <c r="T203" s="151">
        <f>S203*H203</f>
        <v>0</v>
      </c>
      <c r="AR203" s="152" t="s">
        <v>471</v>
      </c>
      <c r="AT203" s="152" t="s">
        <v>194</v>
      </c>
      <c r="AU203" s="152" t="s">
        <v>78</v>
      </c>
      <c r="AY203" s="13" t="s">
        <v>140</v>
      </c>
      <c r="BE203" s="153">
        <f>IF(N203="základná",J203,0)</f>
        <v>0</v>
      </c>
      <c r="BF203" s="153">
        <f>IF(N203="znížená",J203,0)</f>
        <v>24.815000000000001</v>
      </c>
      <c r="BG203" s="153">
        <f>IF(N203="zákl. prenesená",J203,0)</f>
        <v>0</v>
      </c>
      <c r="BH203" s="153">
        <f>IF(N203="zníž. prenesená",J203,0)</f>
        <v>0</v>
      </c>
      <c r="BI203" s="153">
        <f>IF(N203="nulová",J203,0)</f>
        <v>0</v>
      </c>
      <c r="BJ203" s="13" t="s">
        <v>84</v>
      </c>
      <c r="BK203" s="154">
        <f>ROUND(I203*H203,3)</f>
        <v>24.815000000000001</v>
      </c>
      <c r="BL203" s="13" t="s">
        <v>398</v>
      </c>
      <c r="BM203" s="152" t="s">
        <v>476</v>
      </c>
    </row>
    <row r="204" spans="2:65" s="11" customFormat="1" ht="25.9" customHeight="1">
      <c r="B204" s="131"/>
      <c r="D204" s="132" t="s">
        <v>70</v>
      </c>
      <c r="E204" s="133" t="s">
        <v>194</v>
      </c>
      <c r="F204" s="133" t="s">
        <v>477</v>
      </c>
      <c r="J204" s="134">
        <f>BK204</f>
        <v>192.24099999999999</v>
      </c>
      <c r="L204" s="131"/>
      <c r="M204" s="135"/>
      <c r="P204" s="136">
        <f>P205</f>
        <v>0</v>
      </c>
      <c r="R204" s="136">
        <f>R205</f>
        <v>0</v>
      </c>
      <c r="T204" s="137">
        <f>T205</f>
        <v>0</v>
      </c>
      <c r="AR204" s="132" t="s">
        <v>151</v>
      </c>
      <c r="AT204" s="138" t="s">
        <v>70</v>
      </c>
      <c r="AU204" s="138" t="s">
        <v>71</v>
      </c>
      <c r="AY204" s="132" t="s">
        <v>140</v>
      </c>
      <c r="BK204" s="139">
        <f>BK205</f>
        <v>192.24099999999999</v>
      </c>
    </row>
    <row r="205" spans="2:65" s="11" customFormat="1" ht="22.9" customHeight="1">
      <c r="B205" s="131"/>
      <c r="D205" s="132" t="s">
        <v>70</v>
      </c>
      <c r="E205" s="140" t="s">
        <v>478</v>
      </c>
      <c r="F205" s="140" t="s">
        <v>479</v>
      </c>
      <c r="J205" s="141">
        <f>BK205</f>
        <v>192.24099999999999</v>
      </c>
      <c r="L205" s="131"/>
      <c r="M205" s="135"/>
      <c r="P205" s="136">
        <f>SUM(P206:P207)</f>
        <v>0</v>
      </c>
      <c r="R205" s="136">
        <f>SUM(R206:R207)</f>
        <v>0</v>
      </c>
      <c r="T205" s="137">
        <f>SUM(T206:T207)</f>
        <v>0</v>
      </c>
      <c r="AR205" s="132" t="s">
        <v>151</v>
      </c>
      <c r="AT205" s="138" t="s">
        <v>70</v>
      </c>
      <c r="AU205" s="138" t="s">
        <v>78</v>
      </c>
      <c r="AY205" s="132" t="s">
        <v>140</v>
      </c>
      <c r="BK205" s="139">
        <f>SUM(BK206:BK207)</f>
        <v>192.24099999999999</v>
      </c>
    </row>
    <row r="206" spans="2:65" s="1" customFormat="1" ht="37.9" customHeight="1">
      <c r="B206" s="142"/>
      <c r="C206" s="143" t="s">
        <v>398</v>
      </c>
      <c r="D206" s="143" t="s">
        <v>142</v>
      </c>
      <c r="E206" s="144" t="s">
        <v>481</v>
      </c>
      <c r="F206" s="145" t="s">
        <v>482</v>
      </c>
      <c r="G206" s="146" t="s">
        <v>483</v>
      </c>
      <c r="H206" s="147">
        <v>8</v>
      </c>
      <c r="I206" s="147">
        <v>10.766</v>
      </c>
      <c r="J206" s="147">
        <f>ROUND(I206*H206,3)</f>
        <v>86.128</v>
      </c>
      <c r="K206" s="148"/>
      <c r="L206" s="27"/>
      <c r="M206" s="149" t="s">
        <v>1</v>
      </c>
      <c r="N206" s="121" t="s">
        <v>37</v>
      </c>
      <c r="O206" s="150">
        <v>0</v>
      </c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AR206" s="152" t="s">
        <v>398</v>
      </c>
      <c r="AT206" s="152" t="s">
        <v>142</v>
      </c>
      <c r="AU206" s="152" t="s">
        <v>84</v>
      </c>
      <c r="AY206" s="13" t="s">
        <v>140</v>
      </c>
      <c r="BE206" s="153">
        <f>IF(N206="základná",J206,0)</f>
        <v>0</v>
      </c>
      <c r="BF206" s="153">
        <f>IF(N206="znížená",J206,0)</f>
        <v>86.128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3" t="s">
        <v>84</v>
      </c>
      <c r="BK206" s="154">
        <f>ROUND(I206*H206,3)</f>
        <v>86.128</v>
      </c>
      <c r="BL206" s="13" t="s">
        <v>398</v>
      </c>
      <c r="BM206" s="152" t="s">
        <v>538</v>
      </c>
    </row>
    <row r="207" spans="2:65" s="1" customFormat="1" ht="24.2" customHeight="1">
      <c r="B207" s="142"/>
      <c r="C207" s="143" t="s">
        <v>402</v>
      </c>
      <c r="D207" s="143" t="s">
        <v>142</v>
      </c>
      <c r="E207" s="144" t="s">
        <v>486</v>
      </c>
      <c r="F207" s="145" t="s">
        <v>487</v>
      </c>
      <c r="G207" s="146" t="s">
        <v>488</v>
      </c>
      <c r="H207" s="147">
        <v>1.93</v>
      </c>
      <c r="I207" s="147">
        <v>54.981000000000002</v>
      </c>
      <c r="J207" s="147">
        <f>ROUND(I207*H207,3)</f>
        <v>106.113</v>
      </c>
      <c r="K207" s="148"/>
      <c r="L207" s="27"/>
      <c r="M207" s="164" t="s">
        <v>1</v>
      </c>
      <c r="N207" s="165" t="s">
        <v>37</v>
      </c>
      <c r="O207" s="166">
        <v>0</v>
      </c>
      <c r="P207" s="166">
        <f>O207*H207</f>
        <v>0</v>
      </c>
      <c r="Q207" s="166">
        <v>0</v>
      </c>
      <c r="R207" s="166">
        <f>Q207*H207</f>
        <v>0</v>
      </c>
      <c r="S207" s="166">
        <v>0</v>
      </c>
      <c r="T207" s="167">
        <f>S207*H207</f>
        <v>0</v>
      </c>
      <c r="AR207" s="152" t="s">
        <v>146</v>
      </c>
      <c r="AT207" s="152" t="s">
        <v>142</v>
      </c>
      <c r="AU207" s="152" t="s">
        <v>84</v>
      </c>
      <c r="AY207" s="13" t="s">
        <v>140</v>
      </c>
      <c r="BE207" s="153">
        <f>IF(N207="základná",J207,0)</f>
        <v>0</v>
      </c>
      <c r="BF207" s="153">
        <f>IF(N207="znížená",J207,0)</f>
        <v>106.113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3" t="s">
        <v>84</v>
      </c>
      <c r="BK207" s="154">
        <f>ROUND(I207*H207,3)</f>
        <v>106.113</v>
      </c>
      <c r="BL207" s="13" t="s">
        <v>146</v>
      </c>
      <c r="BM207" s="152" t="s">
        <v>539</v>
      </c>
    </row>
    <row r="208" spans="2:65" s="1" customFormat="1" ht="6.95" customHeight="1">
      <c r="B208" s="42"/>
      <c r="C208" s="43"/>
      <c r="D208" s="43"/>
      <c r="E208" s="43"/>
      <c r="F208" s="43"/>
      <c r="G208" s="43"/>
      <c r="H208" s="43"/>
      <c r="I208" s="43"/>
      <c r="J208" s="43"/>
      <c r="K208" s="43"/>
      <c r="L208" s="27"/>
    </row>
  </sheetData>
  <autoFilter ref="C132:K207" xr:uid="{00000000-0009-0000-0000-000002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201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10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102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11" t="str">
        <f>'Rekapitulácia stavby'!K6</f>
        <v>Vodovod - Ďurďoš, Prosačov, Remeniny, Matiaška</v>
      </c>
      <c r="F7" s="212"/>
      <c r="G7" s="212"/>
      <c r="H7" s="212"/>
      <c r="L7" s="16"/>
    </row>
    <row r="8" spans="2:46" ht="12" customHeight="1">
      <c r="B8" s="16"/>
      <c r="D8" s="22" t="s">
        <v>103</v>
      </c>
      <c r="L8" s="16"/>
    </row>
    <row r="9" spans="2:46" s="1" customFormat="1" ht="16.5" customHeight="1">
      <c r="B9" s="27"/>
      <c r="E9" s="211" t="s">
        <v>104</v>
      </c>
      <c r="F9" s="213"/>
      <c r="G9" s="213"/>
      <c r="H9" s="213"/>
      <c r="L9" s="27"/>
    </row>
    <row r="10" spans="2:46" s="1" customFormat="1" ht="12" customHeight="1">
      <c r="B10" s="27"/>
      <c r="D10" s="22" t="s">
        <v>105</v>
      </c>
      <c r="L10" s="27"/>
    </row>
    <row r="11" spans="2:46" s="1" customFormat="1" ht="16.5" customHeight="1">
      <c r="B11" s="27"/>
      <c r="E11" s="168" t="s">
        <v>540</v>
      </c>
      <c r="F11" s="213"/>
      <c r="G11" s="213"/>
      <c r="H11" s="213"/>
      <c r="L11" s="27"/>
    </row>
    <row r="12" spans="2:46" s="1" customFormat="1" ht="11.25">
      <c r="B12" s="27"/>
      <c r="L12" s="27"/>
    </row>
    <row r="13" spans="2:46" s="1" customFormat="1" ht="12" customHeight="1">
      <c r="B13" s="27"/>
      <c r="D13" s="22" t="s">
        <v>13</v>
      </c>
      <c r="F13" s="20" t="s">
        <v>1</v>
      </c>
      <c r="I13" s="22" t="s">
        <v>14</v>
      </c>
      <c r="J13" s="20" t="s">
        <v>1</v>
      </c>
      <c r="L13" s="27"/>
    </row>
    <row r="14" spans="2:46" s="1" customFormat="1" ht="12" customHeight="1">
      <c r="B14" s="27"/>
      <c r="D14" s="22" t="s">
        <v>15</v>
      </c>
      <c r="F14" s="20" t="s">
        <v>16</v>
      </c>
      <c r="I14" s="22" t="s">
        <v>17</v>
      </c>
      <c r="J14" s="50" t="str">
        <f>'Rekapitulácia stavby'!AN8</f>
        <v>30. 7. 2023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19</v>
      </c>
      <c r="I16" s="22" t="s">
        <v>20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23</v>
      </c>
      <c r="I19" s="22" t="s">
        <v>20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2" t="str">
        <f>'Rekapitulácia stavby'!E14</f>
        <v xml:space="preserve"> </v>
      </c>
      <c r="F20" s="192"/>
      <c r="G20" s="192"/>
      <c r="H20" s="192"/>
      <c r="I20" s="22" t="s">
        <v>22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24</v>
      </c>
      <c r="I22" s="22" t="s">
        <v>20</v>
      </c>
      <c r="J22" s="20" t="s">
        <v>1</v>
      </c>
      <c r="L22" s="27"/>
    </row>
    <row r="23" spans="2:12" s="1" customFormat="1" ht="18" customHeight="1">
      <c r="B23" s="27"/>
      <c r="E23" s="20" t="s">
        <v>107</v>
      </c>
      <c r="I23" s="22" t="s">
        <v>22</v>
      </c>
      <c r="J23" s="20" t="s">
        <v>1</v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20</v>
      </c>
      <c r="J25" s="20" t="s">
        <v>1</v>
      </c>
      <c r="L25" s="27"/>
    </row>
    <row r="26" spans="2:12" s="1" customFormat="1" ht="18" customHeight="1">
      <c r="B26" s="27"/>
      <c r="E26" s="20" t="s">
        <v>107</v>
      </c>
      <c r="I26" s="22" t="s">
        <v>22</v>
      </c>
      <c r="J26" s="20" t="s">
        <v>1</v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5" t="s">
        <v>1</v>
      </c>
      <c r="F29" s="195"/>
      <c r="G29" s="195"/>
      <c r="H29" s="195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108</v>
      </c>
      <c r="J32" s="26">
        <f>J98</f>
        <v>14031.84</v>
      </c>
      <c r="L32" s="27"/>
    </row>
    <row r="33" spans="2:12" s="1" customFormat="1" ht="14.45" customHeight="1">
      <c r="B33" s="27"/>
      <c r="D33" s="25" t="s">
        <v>109</v>
      </c>
      <c r="J33" s="26">
        <f>J110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14031.84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ROUND((SUM(BE110:BE111) + SUM(BE133:BE200)),  2)</f>
        <v>0</v>
      </c>
      <c r="G37" s="99"/>
      <c r="H37" s="99"/>
      <c r="I37" s="100">
        <v>0.2</v>
      </c>
      <c r="J37" s="98">
        <f>ROUND(((SUM(BE110:BE111) + SUM(BE133:BE200))*I37),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ROUND((SUM(BF110:BF111) + SUM(BF133:BF200)),  2)</f>
        <v>14031.84</v>
      </c>
      <c r="I38" s="101">
        <v>0.2</v>
      </c>
      <c r="J38" s="84">
        <f>ROUND(((SUM(BF110:BF111) + SUM(BF133:BF200))*I38),  2)</f>
        <v>2806.37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ROUND((SUM(BG110:BG111) + SUM(BG133:BG200)),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ROUND((SUM(BH110:BH111) + SUM(BH133:BH200)),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ROUND((SUM(BI110:BI111) + SUM(BI133:BI200)),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16838.21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110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12</v>
      </c>
      <c r="L84" s="27"/>
    </row>
    <row r="85" spans="2:12" s="1" customFormat="1" ht="16.5" customHeight="1">
      <c r="B85" s="27"/>
      <c r="E85" s="211" t="str">
        <f>E7</f>
        <v>Vodovod - Ďurďoš, Prosačov, Remeniny, Matiaška</v>
      </c>
      <c r="F85" s="212"/>
      <c r="G85" s="212"/>
      <c r="H85" s="212"/>
      <c r="L85" s="27"/>
    </row>
    <row r="86" spans="2:12" ht="12" customHeight="1">
      <c r="B86" s="16"/>
      <c r="C86" s="22" t="s">
        <v>103</v>
      </c>
      <c r="L86" s="16"/>
    </row>
    <row r="87" spans="2:12" s="1" customFormat="1" ht="16.5" customHeight="1">
      <c r="B87" s="27"/>
      <c r="E87" s="211" t="s">
        <v>104</v>
      </c>
      <c r="F87" s="213"/>
      <c r="G87" s="213"/>
      <c r="H87" s="213"/>
      <c r="L87" s="27"/>
    </row>
    <row r="88" spans="2:12" s="1" customFormat="1" ht="12" customHeight="1">
      <c r="B88" s="27"/>
      <c r="C88" s="22" t="s">
        <v>105</v>
      </c>
      <c r="L88" s="27"/>
    </row>
    <row r="89" spans="2:12" s="1" customFormat="1" ht="16.5" customHeight="1">
      <c r="B89" s="27"/>
      <c r="E89" s="168" t="str">
        <f>E11</f>
        <v>07.3-3.1 90 - Rad 3-1 D 90</v>
      </c>
      <c r="F89" s="213"/>
      <c r="G89" s="213"/>
      <c r="H89" s="213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15</v>
      </c>
      <c r="F91" s="20" t="str">
        <f>F14</f>
        <v>Prosačov</v>
      </c>
      <c r="I91" s="22" t="s">
        <v>17</v>
      </c>
      <c r="J91" s="50" t="str">
        <f>IF(J14="","",J14)</f>
        <v>30. 7. 2023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19</v>
      </c>
      <c r="F93" s="20" t="str">
        <f>E17</f>
        <v xml:space="preserve"> </v>
      </c>
      <c r="I93" s="22" t="s">
        <v>24</v>
      </c>
      <c r="J93" s="23" t="str">
        <f>E23</f>
        <v>Ing. Milan Uhorščák</v>
      </c>
      <c r="L93" s="27"/>
    </row>
    <row r="94" spans="2:12" s="1" customFormat="1" ht="15.2" customHeight="1">
      <c r="B94" s="27"/>
      <c r="C94" s="22" t="s">
        <v>23</v>
      </c>
      <c r="F94" s="20" t="str">
        <f>IF(E20="","",E20)</f>
        <v xml:space="preserve"> </v>
      </c>
      <c r="I94" s="22" t="s">
        <v>27</v>
      </c>
      <c r="J94" s="23" t="str">
        <f>E26</f>
        <v>Ing. Milan Uhorščák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111</v>
      </c>
      <c r="D96" s="93"/>
      <c r="E96" s="93"/>
      <c r="F96" s="93"/>
      <c r="G96" s="93"/>
      <c r="H96" s="93"/>
      <c r="I96" s="93"/>
      <c r="J96" s="110" t="s">
        <v>112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113</v>
      </c>
      <c r="J98" s="64">
        <f>J133</f>
        <v>14031.84</v>
      </c>
      <c r="L98" s="27"/>
      <c r="AU98" s="13" t="s">
        <v>114</v>
      </c>
    </row>
    <row r="99" spans="2:47" s="8" customFormat="1" ht="24.95" customHeight="1">
      <c r="B99" s="112"/>
      <c r="D99" s="113" t="s">
        <v>115</v>
      </c>
      <c r="E99" s="114"/>
      <c r="F99" s="114"/>
      <c r="G99" s="114"/>
      <c r="H99" s="114"/>
      <c r="I99" s="114"/>
      <c r="J99" s="115">
        <f>J134</f>
        <v>13719.597</v>
      </c>
      <c r="L99" s="112"/>
    </row>
    <row r="100" spans="2:47" s="9" customFormat="1" ht="19.899999999999999" customHeight="1">
      <c r="B100" s="116"/>
      <c r="D100" s="117" t="s">
        <v>116</v>
      </c>
      <c r="E100" s="118"/>
      <c r="F100" s="118"/>
      <c r="G100" s="118"/>
      <c r="H100" s="118"/>
      <c r="I100" s="118"/>
      <c r="J100" s="119">
        <f>J135</f>
        <v>8184.5039999999999</v>
      </c>
      <c r="L100" s="116"/>
    </row>
    <row r="101" spans="2:47" s="9" customFormat="1" ht="19.899999999999999" customHeight="1">
      <c r="B101" s="116"/>
      <c r="D101" s="117" t="s">
        <v>117</v>
      </c>
      <c r="E101" s="118"/>
      <c r="F101" s="118"/>
      <c r="G101" s="118"/>
      <c r="H101" s="118"/>
      <c r="I101" s="118"/>
      <c r="J101" s="119">
        <f>J158</f>
        <v>517.10400000000004</v>
      </c>
      <c r="L101" s="116"/>
    </row>
    <row r="102" spans="2:47" s="9" customFormat="1" ht="19.899999999999999" customHeight="1">
      <c r="B102" s="116"/>
      <c r="D102" s="117" t="s">
        <v>119</v>
      </c>
      <c r="E102" s="118"/>
      <c r="F102" s="118"/>
      <c r="G102" s="118"/>
      <c r="H102" s="118"/>
      <c r="I102" s="118"/>
      <c r="J102" s="119">
        <f>J162</f>
        <v>3746.1499999999996</v>
      </c>
      <c r="L102" s="116"/>
    </row>
    <row r="103" spans="2:47" s="9" customFormat="1" ht="19.899999999999999" customHeight="1">
      <c r="B103" s="116"/>
      <c r="D103" s="117" t="s">
        <v>120</v>
      </c>
      <c r="E103" s="118"/>
      <c r="F103" s="118"/>
      <c r="G103" s="118"/>
      <c r="H103" s="118"/>
      <c r="I103" s="118"/>
      <c r="J103" s="119">
        <f>J190</f>
        <v>0</v>
      </c>
      <c r="L103" s="116"/>
    </row>
    <row r="104" spans="2:47" s="9" customFormat="1" ht="19.899999999999999" customHeight="1">
      <c r="B104" s="116"/>
      <c r="D104" s="117" t="s">
        <v>121</v>
      </c>
      <c r="E104" s="118"/>
      <c r="F104" s="118"/>
      <c r="G104" s="118"/>
      <c r="H104" s="118"/>
      <c r="I104" s="118"/>
      <c r="J104" s="119">
        <f>J191</f>
        <v>1271.8389999999999</v>
      </c>
      <c r="L104" s="116"/>
    </row>
    <row r="105" spans="2:47" s="8" customFormat="1" ht="24.95" customHeight="1">
      <c r="B105" s="112"/>
      <c r="D105" s="113" t="s">
        <v>122</v>
      </c>
      <c r="E105" s="114"/>
      <c r="F105" s="114"/>
      <c r="G105" s="114"/>
      <c r="H105" s="114"/>
      <c r="I105" s="114"/>
      <c r="J105" s="115">
        <f>J193</f>
        <v>210.51599999999999</v>
      </c>
      <c r="L105" s="112"/>
    </row>
    <row r="106" spans="2:47" s="8" customFormat="1" ht="24.95" customHeight="1">
      <c r="B106" s="112"/>
      <c r="D106" s="113" t="s">
        <v>123</v>
      </c>
      <c r="E106" s="114"/>
      <c r="F106" s="114"/>
      <c r="G106" s="114"/>
      <c r="H106" s="114"/>
      <c r="I106" s="114"/>
      <c r="J106" s="115">
        <f>J197</f>
        <v>101.727</v>
      </c>
      <c r="L106" s="112"/>
    </row>
    <row r="107" spans="2:47" s="9" customFormat="1" ht="19.899999999999999" customHeight="1">
      <c r="B107" s="116"/>
      <c r="D107" s="117" t="s">
        <v>124</v>
      </c>
      <c r="E107" s="118"/>
      <c r="F107" s="118"/>
      <c r="G107" s="118"/>
      <c r="H107" s="118"/>
      <c r="I107" s="118"/>
      <c r="J107" s="119">
        <f>J198</f>
        <v>101.727</v>
      </c>
      <c r="L107" s="116"/>
    </row>
    <row r="108" spans="2:47" s="1" customFormat="1" ht="21.75" customHeight="1">
      <c r="B108" s="27"/>
      <c r="L108" s="27"/>
    </row>
    <row r="109" spans="2:47" s="1" customFormat="1" ht="6.95" customHeight="1">
      <c r="B109" s="27"/>
      <c r="L109" s="27"/>
    </row>
    <row r="110" spans="2:47" s="1" customFormat="1" ht="29.25" customHeight="1">
      <c r="B110" s="27"/>
      <c r="C110" s="111" t="s">
        <v>125</v>
      </c>
      <c r="J110" s="120">
        <v>0</v>
      </c>
      <c r="L110" s="27"/>
      <c r="N110" s="121" t="s">
        <v>35</v>
      </c>
    </row>
    <row r="111" spans="2:47" s="1" customFormat="1" ht="18" customHeight="1">
      <c r="B111" s="27"/>
      <c r="L111" s="27"/>
    </row>
    <row r="112" spans="2:47" s="1" customFormat="1" ht="29.25" customHeight="1">
      <c r="B112" s="27"/>
      <c r="C112" s="92" t="s">
        <v>101</v>
      </c>
      <c r="D112" s="93"/>
      <c r="E112" s="93"/>
      <c r="F112" s="93"/>
      <c r="G112" s="93"/>
      <c r="H112" s="93"/>
      <c r="I112" s="93"/>
      <c r="J112" s="94">
        <f>ROUND(J98+J110,2)</f>
        <v>14031.84</v>
      </c>
      <c r="K112" s="93"/>
      <c r="L112" s="27"/>
    </row>
    <row r="113" spans="2:1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7"/>
    </row>
    <row r="117" spans="2:12" s="1" customFormat="1" ht="6.95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27"/>
    </row>
    <row r="118" spans="2:12" s="1" customFormat="1" ht="24.95" customHeight="1">
      <c r="B118" s="27"/>
      <c r="C118" s="17" t="s">
        <v>126</v>
      </c>
      <c r="L118" s="27"/>
    </row>
    <row r="119" spans="2:12" s="1" customFormat="1" ht="6.95" customHeight="1">
      <c r="B119" s="27"/>
      <c r="L119" s="27"/>
    </row>
    <row r="120" spans="2:12" s="1" customFormat="1" ht="12" customHeight="1">
      <c r="B120" s="27"/>
      <c r="C120" s="22" t="s">
        <v>12</v>
      </c>
      <c r="L120" s="27"/>
    </row>
    <row r="121" spans="2:12" s="1" customFormat="1" ht="16.5" customHeight="1">
      <c r="B121" s="27"/>
      <c r="E121" s="211" t="str">
        <f>E7</f>
        <v>Vodovod - Ďurďoš, Prosačov, Remeniny, Matiaška</v>
      </c>
      <c r="F121" s="212"/>
      <c r="G121" s="212"/>
      <c r="H121" s="212"/>
      <c r="L121" s="27"/>
    </row>
    <row r="122" spans="2:12" ht="12" customHeight="1">
      <c r="B122" s="16"/>
      <c r="C122" s="22" t="s">
        <v>103</v>
      </c>
      <c r="L122" s="16"/>
    </row>
    <row r="123" spans="2:12" s="1" customFormat="1" ht="16.5" customHeight="1">
      <c r="B123" s="27"/>
      <c r="E123" s="211" t="s">
        <v>104</v>
      </c>
      <c r="F123" s="213"/>
      <c r="G123" s="213"/>
      <c r="H123" s="213"/>
      <c r="L123" s="27"/>
    </row>
    <row r="124" spans="2:12" s="1" customFormat="1" ht="12" customHeight="1">
      <c r="B124" s="27"/>
      <c r="C124" s="22" t="s">
        <v>105</v>
      </c>
      <c r="L124" s="27"/>
    </row>
    <row r="125" spans="2:12" s="1" customFormat="1" ht="16.5" customHeight="1">
      <c r="B125" s="27"/>
      <c r="E125" s="168" t="str">
        <f>E11</f>
        <v>07.3-3.1 90 - Rad 3-1 D 90</v>
      </c>
      <c r="F125" s="213"/>
      <c r="G125" s="213"/>
      <c r="H125" s="213"/>
      <c r="L125" s="27"/>
    </row>
    <row r="126" spans="2:12" s="1" customFormat="1" ht="6.95" customHeight="1">
      <c r="B126" s="27"/>
      <c r="L126" s="27"/>
    </row>
    <row r="127" spans="2:12" s="1" customFormat="1" ht="12" customHeight="1">
      <c r="B127" s="27"/>
      <c r="C127" s="22" t="s">
        <v>15</v>
      </c>
      <c r="F127" s="20" t="str">
        <f>F14</f>
        <v>Prosačov</v>
      </c>
      <c r="I127" s="22" t="s">
        <v>17</v>
      </c>
      <c r="J127" s="50" t="str">
        <f>IF(J14="","",J14)</f>
        <v>30. 7. 2023</v>
      </c>
      <c r="L127" s="27"/>
    </row>
    <row r="128" spans="2:12" s="1" customFormat="1" ht="6.95" customHeight="1">
      <c r="B128" s="27"/>
      <c r="L128" s="27"/>
    </row>
    <row r="129" spans="2:65" s="1" customFormat="1" ht="15.2" customHeight="1">
      <c r="B129" s="27"/>
      <c r="C129" s="22" t="s">
        <v>19</v>
      </c>
      <c r="F129" s="20" t="str">
        <f>E17</f>
        <v xml:space="preserve"> </v>
      </c>
      <c r="I129" s="22" t="s">
        <v>24</v>
      </c>
      <c r="J129" s="23" t="str">
        <f>E23</f>
        <v>Ing. Milan Uhorščák</v>
      </c>
      <c r="L129" s="27"/>
    </row>
    <row r="130" spans="2:65" s="1" customFormat="1" ht="15.2" customHeight="1">
      <c r="B130" s="27"/>
      <c r="C130" s="22" t="s">
        <v>23</v>
      </c>
      <c r="F130" s="20" t="str">
        <f>IF(E20="","",E20)</f>
        <v xml:space="preserve"> </v>
      </c>
      <c r="I130" s="22" t="s">
        <v>27</v>
      </c>
      <c r="J130" s="23" t="str">
        <f>E26</f>
        <v>Ing. Milan Uhorščák</v>
      </c>
      <c r="L130" s="27"/>
    </row>
    <row r="131" spans="2:65" s="1" customFormat="1" ht="10.35" customHeight="1">
      <c r="B131" s="27"/>
      <c r="L131" s="27"/>
    </row>
    <row r="132" spans="2:65" s="10" customFormat="1" ht="29.25" customHeight="1">
      <c r="B132" s="122"/>
      <c r="C132" s="123" t="s">
        <v>127</v>
      </c>
      <c r="D132" s="124" t="s">
        <v>56</v>
      </c>
      <c r="E132" s="124" t="s">
        <v>52</v>
      </c>
      <c r="F132" s="124" t="s">
        <v>53</v>
      </c>
      <c r="G132" s="124" t="s">
        <v>128</v>
      </c>
      <c r="H132" s="124" t="s">
        <v>129</v>
      </c>
      <c r="I132" s="124" t="s">
        <v>130</v>
      </c>
      <c r="J132" s="125" t="s">
        <v>112</v>
      </c>
      <c r="K132" s="126" t="s">
        <v>131</v>
      </c>
      <c r="L132" s="122"/>
      <c r="M132" s="57" t="s">
        <v>1</v>
      </c>
      <c r="N132" s="58" t="s">
        <v>35</v>
      </c>
      <c r="O132" s="58" t="s">
        <v>132</v>
      </c>
      <c r="P132" s="58" t="s">
        <v>133</v>
      </c>
      <c r="Q132" s="58" t="s">
        <v>134</v>
      </c>
      <c r="R132" s="58" t="s">
        <v>135</v>
      </c>
      <c r="S132" s="58" t="s">
        <v>136</v>
      </c>
      <c r="T132" s="59" t="s">
        <v>137</v>
      </c>
    </row>
    <row r="133" spans="2:65" s="1" customFormat="1" ht="22.9" customHeight="1">
      <c r="B133" s="27"/>
      <c r="C133" s="62" t="s">
        <v>108</v>
      </c>
      <c r="J133" s="127">
        <f>BK133</f>
        <v>14031.84</v>
      </c>
      <c r="L133" s="27"/>
      <c r="M133" s="60"/>
      <c r="N133" s="51"/>
      <c r="O133" s="51"/>
      <c r="P133" s="128">
        <f>P134+P193+P197</f>
        <v>618.66160469999977</v>
      </c>
      <c r="Q133" s="51"/>
      <c r="R133" s="128">
        <f>R134+R193+R197</f>
        <v>46.773942905000006</v>
      </c>
      <c r="S133" s="51"/>
      <c r="T133" s="129">
        <f>T134+T193+T197</f>
        <v>0</v>
      </c>
      <c r="AT133" s="13" t="s">
        <v>70</v>
      </c>
      <c r="AU133" s="13" t="s">
        <v>114</v>
      </c>
      <c r="BK133" s="130">
        <f>BK134+BK193+BK197</f>
        <v>14031.84</v>
      </c>
    </row>
    <row r="134" spans="2:65" s="11" customFormat="1" ht="25.9" customHeight="1">
      <c r="B134" s="131"/>
      <c r="D134" s="132" t="s">
        <v>70</v>
      </c>
      <c r="E134" s="133" t="s">
        <v>138</v>
      </c>
      <c r="F134" s="133" t="s">
        <v>139</v>
      </c>
      <c r="J134" s="134">
        <f>BK134</f>
        <v>13719.597</v>
      </c>
      <c r="L134" s="131"/>
      <c r="M134" s="135"/>
      <c r="P134" s="136">
        <f>P135+P158+P162+P190+P191</f>
        <v>616.86560469999972</v>
      </c>
      <c r="R134" s="136">
        <f>R135+R158+R162+R190+R191</f>
        <v>46.720742905000009</v>
      </c>
      <c r="T134" s="137">
        <f>T135+T158+T162+T190+T191</f>
        <v>0</v>
      </c>
      <c r="AR134" s="132" t="s">
        <v>78</v>
      </c>
      <c r="AT134" s="138" t="s">
        <v>70</v>
      </c>
      <c r="AU134" s="138" t="s">
        <v>71</v>
      </c>
      <c r="AY134" s="132" t="s">
        <v>140</v>
      </c>
      <c r="BK134" s="139">
        <f>BK135+BK158+BK162+BK190+BK191</f>
        <v>13719.597</v>
      </c>
    </row>
    <row r="135" spans="2:65" s="11" customFormat="1" ht="22.9" customHeight="1">
      <c r="B135" s="131"/>
      <c r="D135" s="132" t="s">
        <v>70</v>
      </c>
      <c r="E135" s="140" t="s">
        <v>78</v>
      </c>
      <c r="F135" s="140" t="s">
        <v>141</v>
      </c>
      <c r="J135" s="141">
        <f>BK135</f>
        <v>8184.5039999999999</v>
      </c>
      <c r="L135" s="131"/>
      <c r="M135" s="135"/>
      <c r="P135" s="136">
        <f>SUM(P136:P157)</f>
        <v>472.43666569999982</v>
      </c>
      <c r="R135" s="136">
        <f>SUM(R136:R157)</f>
        <v>25.258914635</v>
      </c>
      <c r="T135" s="137">
        <f>SUM(T136:T157)</f>
        <v>0</v>
      </c>
      <c r="AR135" s="132" t="s">
        <v>78</v>
      </c>
      <c r="AT135" s="138" t="s">
        <v>70</v>
      </c>
      <c r="AU135" s="138" t="s">
        <v>78</v>
      </c>
      <c r="AY135" s="132" t="s">
        <v>140</v>
      </c>
      <c r="BK135" s="139">
        <f>SUM(BK136:BK157)</f>
        <v>8184.5039999999999</v>
      </c>
    </row>
    <row r="136" spans="2:65" s="1" customFormat="1" ht="24.2" customHeight="1">
      <c r="B136" s="142"/>
      <c r="C136" s="143" t="s">
        <v>78</v>
      </c>
      <c r="D136" s="143" t="s">
        <v>142</v>
      </c>
      <c r="E136" s="144" t="s">
        <v>152</v>
      </c>
      <c r="F136" s="145" t="s">
        <v>153</v>
      </c>
      <c r="G136" s="146" t="s">
        <v>154</v>
      </c>
      <c r="H136" s="147">
        <v>8</v>
      </c>
      <c r="I136" s="147">
        <v>3.6909999999999998</v>
      </c>
      <c r="J136" s="147">
        <f t="shared" ref="J136:J157" si="0">ROUND(I136*H136,3)</f>
        <v>29.527999999999999</v>
      </c>
      <c r="K136" s="148"/>
      <c r="L136" s="27"/>
      <c r="M136" s="149" t="s">
        <v>1</v>
      </c>
      <c r="N136" s="121" t="s">
        <v>37</v>
      </c>
      <c r="O136" s="150">
        <v>0.22336</v>
      </c>
      <c r="P136" s="150">
        <f t="shared" ref="P136:P157" si="1">O136*H136</f>
        <v>1.78688</v>
      </c>
      <c r="Q136" s="150">
        <v>0</v>
      </c>
      <c r="R136" s="150">
        <f t="shared" ref="R136:R157" si="2">Q136*H136</f>
        <v>0</v>
      </c>
      <c r="S136" s="150">
        <v>0</v>
      </c>
      <c r="T136" s="151">
        <f t="shared" ref="T136:T157" si="3">S136*H136</f>
        <v>0</v>
      </c>
      <c r="AR136" s="152" t="s">
        <v>146</v>
      </c>
      <c r="AT136" s="152" t="s">
        <v>142</v>
      </c>
      <c r="AU136" s="152" t="s">
        <v>84</v>
      </c>
      <c r="AY136" s="13" t="s">
        <v>140</v>
      </c>
      <c r="BE136" s="153">
        <f t="shared" ref="BE136:BE157" si="4">IF(N136="základná",J136,0)</f>
        <v>0</v>
      </c>
      <c r="BF136" s="153">
        <f t="shared" ref="BF136:BF157" si="5">IF(N136="znížená",J136,0)</f>
        <v>29.527999999999999</v>
      </c>
      <c r="BG136" s="153">
        <f t="shared" ref="BG136:BG157" si="6">IF(N136="zákl. prenesená",J136,0)</f>
        <v>0</v>
      </c>
      <c r="BH136" s="153">
        <f t="shared" ref="BH136:BH157" si="7">IF(N136="zníž. prenesená",J136,0)</f>
        <v>0</v>
      </c>
      <c r="BI136" s="153">
        <f t="shared" ref="BI136:BI157" si="8">IF(N136="nulová",J136,0)</f>
        <v>0</v>
      </c>
      <c r="BJ136" s="13" t="s">
        <v>84</v>
      </c>
      <c r="BK136" s="154">
        <f t="shared" ref="BK136:BK157" si="9">ROUND(I136*H136,3)</f>
        <v>29.527999999999999</v>
      </c>
      <c r="BL136" s="13" t="s">
        <v>146</v>
      </c>
      <c r="BM136" s="152" t="s">
        <v>155</v>
      </c>
    </row>
    <row r="137" spans="2:65" s="1" customFormat="1" ht="21.75" customHeight="1">
      <c r="B137" s="142"/>
      <c r="C137" s="143" t="s">
        <v>84</v>
      </c>
      <c r="D137" s="143" t="s">
        <v>142</v>
      </c>
      <c r="E137" s="144" t="s">
        <v>156</v>
      </c>
      <c r="F137" s="145" t="s">
        <v>157</v>
      </c>
      <c r="G137" s="146" t="s">
        <v>158</v>
      </c>
      <c r="H137" s="147">
        <v>1</v>
      </c>
      <c r="I137" s="147">
        <v>16.108000000000001</v>
      </c>
      <c r="J137" s="147">
        <f t="shared" si="0"/>
        <v>16.108000000000001</v>
      </c>
      <c r="K137" s="148"/>
      <c r="L137" s="27"/>
      <c r="M137" s="149" t="s">
        <v>1</v>
      </c>
      <c r="N137" s="121" t="s">
        <v>37</v>
      </c>
      <c r="O137" s="150">
        <v>0.85799999999999998</v>
      </c>
      <c r="P137" s="150">
        <f t="shared" si="1"/>
        <v>0.85799999999999998</v>
      </c>
      <c r="Q137" s="150">
        <v>1.0121E-2</v>
      </c>
      <c r="R137" s="150">
        <f t="shared" si="2"/>
        <v>1.0121E-2</v>
      </c>
      <c r="S137" s="150">
        <v>0</v>
      </c>
      <c r="T137" s="151">
        <f t="shared" si="3"/>
        <v>0</v>
      </c>
      <c r="AR137" s="152" t="s">
        <v>146</v>
      </c>
      <c r="AT137" s="152" t="s">
        <v>142</v>
      </c>
      <c r="AU137" s="152" t="s">
        <v>84</v>
      </c>
      <c r="AY137" s="13" t="s">
        <v>140</v>
      </c>
      <c r="BE137" s="153">
        <f t="shared" si="4"/>
        <v>0</v>
      </c>
      <c r="BF137" s="153">
        <f t="shared" si="5"/>
        <v>16.108000000000001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84</v>
      </c>
      <c r="BK137" s="154">
        <f t="shared" si="9"/>
        <v>16.108000000000001</v>
      </c>
      <c r="BL137" s="13" t="s">
        <v>146</v>
      </c>
      <c r="BM137" s="152" t="s">
        <v>159</v>
      </c>
    </row>
    <row r="138" spans="2:65" s="1" customFormat="1" ht="24.2" customHeight="1">
      <c r="B138" s="142"/>
      <c r="C138" s="143" t="s">
        <v>151</v>
      </c>
      <c r="D138" s="143" t="s">
        <v>142</v>
      </c>
      <c r="E138" s="144" t="s">
        <v>161</v>
      </c>
      <c r="F138" s="145" t="s">
        <v>162</v>
      </c>
      <c r="G138" s="146" t="s">
        <v>158</v>
      </c>
      <c r="H138" s="147">
        <v>8</v>
      </c>
      <c r="I138" s="147">
        <v>5.665</v>
      </c>
      <c r="J138" s="147">
        <f t="shared" si="0"/>
        <v>45.32</v>
      </c>
      <c r="K138" s="148"/>
      <c r="L138" s="27"/>
      <c r="M138" s="149" t="s">
        <v>1</v>
      </c>
      <c r="N138" s="121" t="s">
        <v>37</v>
      </c>
      <c r="O138" s="150">
        <v>0.27</v>
      </c>
      <c r="P138" s="150">
        <f t="shared" si="1"/>
        <v>2.16</v>
      </c>
      <c r="Q138" s="150">
        <v>3.5950000000000001E-3</v>
      </c>
      <c r="R138" s="150">
        <f t="shared" si="2"/>
        <v>2.8760000000000001E-2</v>
      </c>
      <c r="S138" s="150">
        <v>0</v>
      </c>
      <c r="T138" s="151">
        <f t="shared" si="3"/>
        <v>0</v>
      </c>
      <c r="AR138" s="152" t="s">
        <v>146</v>
      </c>
      <c r="AT138" s="152" t="s">
        <v>142</v>
      </c>
      <c r="AU138" s="152" t="s">
        <v>84</v>
      </c>
      <c r="AY138" s="13" t="s">
        <v>140</v>
      </c>
      <c r="BE138" s="153">
        <f t="shared" si="4"/>
        <v>0</v>
      </c>
      <c r="BF138" s="153">
        <f t="shared" si="5"/>
        <v>45.32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84</v>
      </c>
      <c r="BK138" s="154">
        <f t="shared" si="9"/>
        <v>45.32</v>
      </c>
      <c r="BL138" s="13" t="s">
        <v>146</v>
      </c>
      <c r="BM138" s="152" t="s">
        <v>163</v>
      </c>
    </row>
    <row r="139" spans="2:65" s="1" customFormat="1" ht="24.2" customHeight="1">
      <c r="B139" s="142"/>
      <c r="C139" s="143" t="s">
        <v>146</v>
      </c>
      <c r="D139" s="143" t="s">
        <v>142</v>
      </c>
      <c r="E139" s="144" t="s">
        <v>165</v>
      </c>
      <c r="F139" s="145" t="s">
        <v>166</v>
      </c>
      <c r="G139" s="146" t="s">
        <v>167</v>
      </c>
      <c r="H139" s="147">
        <v>1.2</v>
      </c>
      <c r="I139" s="147">
        <v>14.531000000000001</v>
      </c>
      <c r="J139" s="147">
        <f t="shared" si="0"/>
        <v>17.437000000000001</v>
      </c>
      <c r="K139" s="148"/>
      <c r="L139" s="27"/>
      <c r="M139" s="149" t="s">
        <v>1</v>
      </c>
      <c r="N139" s="121" t="s">
        <v>37</v>
      </c>
      <c r="O139" s="150">
        <v>1.464</v>
      </c>
      <c r="P139" s="150">
        <f t="shared" si="1"/>
        <v>1.7567999999999999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146</v>
      </c>
      <c r="AT139" s="152" t="s">
        <v>142</v>
      </c>
      <c r="AU139" s="152" t="s">
        <v>84</v>
      </c>
      <c r="AY139" s="13" t="s">
        <v>140</v>
      </c>
      <c r="BE139" s="153">
        <f t="shared" si="4"/>
        <v>0</v>
      </c>
      <c r="BF139" s="153">
        <f t="shared" si="5"/>
        <v>17.437000000000001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84</v>
      </c>
      <c r="BK139" s="154">
        <f t="shared" si="9"/>
        <v>17.437000000000001</v>
      </c>
      <c r="BL139" s="13" t="s">
        <v>146</v>
      </c>
      <c r="BM139" s="152" t="s">
        <v>168</v>
      </c>
    </row>
    <row r="140" spans="2:65" s="1" customFormat="1" ht="21.75" customHeight="1">
      <c r="B140" s="142"/>
      <c r="C140" s="143" t="s">
        <v>160</v>
      </c>
      <c r="D140" s="143" t="s">
        <v>142</v>
      </c>
      <c r="E140" s="144" t="s">
        <v>491</v>
      </c>
      <c r="F140" s="145" t="s">
        <v>492</v>
      </c>
      <c r="G140" s="146" t="s">
        <v>167</v>
      </c>
      <c r="H140" s="147">
        <v>34.965000000000003</v>
      </c>
      <c r="I140" s="147">
        <v>27.77</v>
      </c>
      <c r="J140" s="147">
        <f t="shared" si="0"/>
        <v>970.97799999999995</v>
      </c>
      <c r="K140" s="148"/>
      <c r="L140" s="27"/>
      <c r="M140" s="149" t="s">
        <v>1</v>
      </c>
      <c r="N140" s="121" t="s">
        <v>37</v>
      </c>
      <c r="O140" s="150">
        <v>2.5139999999999998</v>
      </c>
      <c r="P140" s="150">
        <f t="shared" si="1"/>
        <v>87.902010000000004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146</v>
      </c>
      <c r="AT140" s="152" t="s">
        <v>142</v>
      </c>
      <c r="AU140" s="152" t="s">
        <v>84</v>
      </c>
      <c r="AY140" s="13" t="s">
        <v>140</v>
      </c>
      <c r="BE140" s="153">
        <f t="shared" si="4"/>
        <v>0</v>
      </c>
      <c r="BF140" s="153">
        <f t="shared" si="5"/>
        <v>970.97799999999995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84</v>
      </c>
      <c r="BK140" s="154">
        <f t="shared" si="9"/>
        <v>970.97799999999995</v>
      </c>
      <c r="BL140" s="13" t="s">
        <v>146</v>
      </c>
      <c r="BM140" s="152" t="s">
        <v>493</v>
      </c>
    </row>
    <row r="141" spans="2:65" s="1" customFormat="1" ht="37.9" customHeight="1">
      <c r="B141" s="142"/>
      <c r="C141" s="143" t="s">
        <v>164</v>
      </c>
      <c r="D141" s="143" t="s">
        <v>142</v>
      </c>
      <c r="E141" s="144" t="s">
        <v>178</v>
      </c>
      <c r="F141" s="145" t="s">
        <v>179</v>
      </c>
      <c r="G141" s="146" t="s">
        <v>167</v>
      </c>
      <c r="H141" s="147">
        <v>34.965000000000003</v>
      </c>
      <c r="I141" s="147">
        <v>8.4420000000000002</v>
      </c>
      <c r="J141" s="147">
        <f t="shared" si="0"/>
        <v>295.17500000000001</v>
      </c>
      <c r="K141" s="148"/>
      <c r="L141" s="27"/>
      <c r="M141" s="149" t="s">
        <v>1</v>
      </c>
      <c r="N141" s="121" t="s">
        <v>37</v>
      </c>
      <c r="O141" s="150">
        <v>0.61299999999999999</v>
      </c>
      <c r="P141" s="150">
        <f t="shared" si="1"/>
        <v>21.433545000000002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146</v>
      </c>
      <c r="AT141" s="152" t="s">
        <v>142</v>
      </c>
      <c r="AU141" s="152" t="s">
        <v>84</v>
      </c>
      <c r="AY141" s="13" t="s">
        <v>140</v>
      </c>
      <c r="BE141" s="153">
        <f t="shared" si="4"/>
        <v>0</v>
      </c>
      <c r="BF141" s="153">
        <f t="shared" si="5"/>
        <v>295.17500000000001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84</v>
      </c>
      <c r="BK141" s="154">
        <f t="shared" si="9"/>
        <v>295.17500000000001</v>
      </c>
      <c r="BL141" s="13" t="s">
        <v>146</v>
      </c>
      <c r="BM141" s="152" t="s">
        <v>180</v>
      </c>
    </row>
    <row r="142" spans="2:65" s="1" customFormat="1" ht="21.75" customHeight="1">
      <c r="B142" s="142"/>
      <c r="C142" s="143" t="s">
        <v>169</v>
      </c>
      <c r="D142" s="143" t="s">
        <v>142</v>
      </c>
      <c r="E142" s="144" t="s">
        <v>494</v>
      </c>
      <c r="F142" s="145" t="s">
        <v>495</v>
      </c>
      <c r="G142" s="146" t="s">
        <v>167</v>
      </c>
      <c r="H142" s="147">
        <v>34.965000000000003</v>
      </c>
      <c r="I142" s="147">
        <v>53.531999999999996</v>
      </c>
      <c r="J142" s="147">
        <f t="shared" si="0"/>
        <v>1871.7460000000001</v>
      </c>
      <c r="K142" s="148"/>
      <c r="L142" s="27"/>
      <c r="M142" s="149" t="s">
        <v>1</v>
      </c>
      <c r="N142" s="121" t="s">
        <v>37</v>
      </c>
      <c r="O142" s="150">
        <v>4.2</v>
      </c>
      <c r="P142" s="150">
        <f t="shared" si="1"/>
        <v>146.85300000000001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146</v>
      </c>
      <c r="AT142" s="152" t="s">
        <v>142</v>
      </c>
      <c r="AU142" s="152" t="s">
        <v>84</v>
      </c>
      <c r="AY142" s="13" t="s">
        <v>140</v>
      </c>
      <c r="BE142" s="153">
        <f t="shared" si="4"/>
        <v>0</v>
      </c>
      <c r="BF142" s="153">
        <f t="shared" si="5"/>
        <v>1871.7460000000001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84</v>
      </c>
      <c r="BK142" s="154">
        <f t="shared" si="9"/>
        <v>1871.7460000000001</v>
      </c>
      <c r="BL142" s="13" t="s">
        <v>146</v>
      </c>
      <c r="BM142" s="152" t="s">
        <v>496</v>
      </c>
    </row>
    <row r="143" spans="2:65" s="1" customFormat="1" ht="37.9" customHeight="1">
      <c r="B143" s="142"/>
      <c r="C143" s="143" t="s">
        <v>173</v>
      </c>
      <c r="D143" s="143" t="s">
        <v>142</v>
      </c>
      <c r="E143" s="144" t="s">
        <v>186</v>
      </c>
      <c r="F143" s="145" t="s">
        <v>187</v>
      </c>
      <c r="G143" s="146" t="s">
        <v>167</v>
      </c>
      <c r="H143" s="147">
        <v>34.965000000000003</v>
      </c>
      <c r="I143" s="147">
        <v>13.971</v>
      </c>
      <c r="J143" s="147">
        <f t="shared" si="0"/>
        <v>488.49599999999998</v>
      </c>
      <c r="K143" s="148"/>
      <c r="L143" s="27"/>
      <c r="M143" s="149" t="s">
        <v>1</v>
      </c>
      <c r="N143" s="121" t="s">
        <v>37</v>
      </c>
      <c r="O143" s="150">
        <v>0.95</v>
      </c>
      <c r="P143" s="150">
        <f t="shared" si="1"/>
        <v>33.216750000000005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146</v>
      </c>
      <c r="AT143" s="152" t="s">
        <v>142</v>
      </c>
      <c r="AU143" s="152" t="s">
        <v>84</v>
      </c>
      <c r="AY143" s="13" t="s">
        <v>140</v>
      </c>
      <c r="BE143" s="153">
        <f t="shared" si="4"/>
        <v>0</v>
      </c>
      <c r="BF143" s="153">
        <f t="shared" si="5"/>
        <v>488.49599999999998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84</v>
      </c>
      <c r="BK143" s="154">
        <f t="shared" si="9"/>
        <v>488.49599999999998</v>
      </c>
      <c r="BL143" s="13" t="s">
        <v>146</v>
      </c>
      <c r="BM143" s="152" t="s">
        <v>188</v>
      </c>
    </row>
    <row r="144" spans="2:65" s="1" customFormat="1" ht="33" customHeight="1">
      <c r="B144" s="142"/>
      <c r="C144" s="143" t="s">
        <v>177</v>
      </c>
      <c r="D144" s="143" t="s">
        <v>142</v>
      </c>
      <c r="E144" s="144" t="s">
        <v>190</v>
      </c>
      <c r="F144" s="145" t="s">
        <v>191</v>
      </c>
      <c r="G144" s="146" t="s">
        <v>158</v>
      </c>
      <c r="H144" s="147">
        <v>8</v>
      </c>
      <c r="I144" s="147">
        <v>68.891000000000005</v>
      </c>
      <c r="J144" s="147">
        <f t="shared" si="0"/>
        <v>551.12800000000004</v>
      </c>
      <c r="K144" s="148"/>
      <c r="L144" s="27"/>
      <c r="M144" s="149" t="s">
        <v>1</v>
      </c>
      <c r="N144" s="121" t="s">
        <v>37</v>
      </c>
      <c r="O144" s="150">
        <v>2.0430000000000001</v>
      </c>
      <c r="P144" s="150">
        <f t="shared" si="1"/>
        <v>16.344000000000001</v>
      </c>
      <c r="Q144" s="150">
        <v>2.1700000000000001E-3</v>
      </c>
      <c r="R144" s="150">
        <f t="shared" si="2"/>
        <v>1.736E-2</v>
      </c>
      <c r="S144" s="150">
        <v>0</v>
      </c>
      <c r="T144" s="151">
        <f t="shared" si="3"/>
        <v>0</v>
      </c>
      <c r="AR144" s="152" t="s">
        <v>146</v>
      </c>
      <c r="AT144" s="152" t="s">
        <v>142</v>
      </c>
      <c r="AU144" s="152" t="s">
        <v>84</v>
      </c>
      <c r="AY144" s="13" t="s">
        <v>140</v>
      </c>
      <c r="BE144" s="153">
        <f t="shared" si="4"/>
        <v>0</v>
      </c>
      <c r="BF144" s="153">
        <f t="shared" si="5"/>
        <v>551.12800000000004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84</v>
      </c>
      <c r="BK144" s="154">
        <f t="shared" si="9"/>
        <v>551.12800000000004</v>
      </c>
      <c r="BL144" s="13" t="s">
        <v>146</v>
      </c>
      <c r="BM144" s="152" t="s">
        <v>192</v>
      </c>
    </row>
    <row r="145" spans="2:65" s="1" customFormat="1" ht="24.2" customHeight="1">
      <c r="B145" s="142"/>
      <c r="C145" s="155" t="s">
        <v>181</v>
      </c>
      <c r="D145" s="155" t="s">
        <v>194</v>
      </c>
      <c r="E145" s="156" t="s">
        <v>195</v>
      </c>
      <c r="F145" s="157" t="s">
        <v>196</v>
      </c>
      <c r="G145" s="158" t="s">
        <v>158</v>
      </c>
      <c r="H145" s="159">
        <v>8</v>
      </c>
      <c r="I145" s="159">
        <v>21.08</v>
      </c>
      <c r="J145" s="159">
        <f t="shared" si="0"/>
        <v>168.64</v>
      </c>
      <c r="K145" s="160"/>
      <c r="L145" s="161"/>
      <c r="M145" s="162" t="s">
        <v>1</v>
      </c>
      <c r="N145" s="163" t="s">
        <v>37</v>
      </c>
      <c r="O145" s="150">
        <v>0</v>
      </c>
      <c r="P145" s="150">
        <f t="shared" si="1"/>
        <v>0</v>
      </c>
      <c r="Q145" s="150">
        <v>5.4400000000000004E-3</v>
      </c>
      <c r="R145" s="150">
        <f t="shared" si="2"/>
        <v>4.3520000000000003E-2</v>
      </c>
      <c r="S145" s="150">
        <v>0</v>
      </c>
      <c r="T145" s="151">
        <f t="shared" si="3"/>
        <v>0</v>
      </c>
      <c r="AR145" s="152" t="s">
        <v>173</v>
      </c>
      <c r="AT145" s="152" t="s">
        <v>194</v>
      </c>
      <c r="AU145" s="152" t="s">
        <v>84</v>
      </c>
      <c r="AY145" s="13" t="s">
        <v>140</v>
      </c>
      <c r="BE145" s="153">
        <f t="shared" si="4"/>
        <v>0</v>
      </c>
      <c r="BF145" s="153">
        <f t="shared" si="5"/>
        <v>168.64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84</v>
      </c>
      <c r="BK145" s="154">
        <f t="shared" si="9"/>
        <v>168.64</v>
      </c>
      <c r="BL145" s="13" t="s">
        <v>146</v>
      </c>
      <c r="BM145" s="152" t="s">
        <v>197</v>
      </c>
    </row>
    <row r="146" spans="2:65" s="1" customFormat="1" ht="21.75" customHeight="1">
      <c r="B146" s="142"/>
      <c r="C146" s="155" t="s">
        <v>185</v>
      </c>
      <c r="D146" s="155" t="s">
        <v>194</v>
      </c>
      <c r="E146" s="156" t="s">
        <v>199</v>
      </c>
      <c r="F146" s="157" t="s">
        <v>200</v>
      </c>
      <c r="G146" s="158" t="s">
        <v>201</v>
      </c>
      <c r="H146" s="159">
        <v>4</v>
      </c>
      <c r="I146" s="159">
        <v>42.048999999999999</v>
      </c>
      <c r="J146" s="159">
        <f t="shared" si="0"/>
        <v>168.196</v>
      </c>
      <c r="K146" s="160"/>
      <c r="L146" s="161"/>
      <c r="M146" s="162" t="s">
        <v>1</v>
      </c>
      <c r="N146" s="163" t="s">
        <v>37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173</v>
      </c>
      <c r="AT146" s="152" t="s">
        <v>194</v>
      </c>
      <c r="AU146" s="152" t="s">
        <v>84</v>
      </c>
      <c r="AY146" s="13" t="s">
        <v>140</v>
      </c>
      <c r="BE146" s="153">
        <f t="shared" si="4"/>
        <v>0</v>
      </c>
      <c r="BF146" s="153">
        <f t="shared" si="5"/>
        <v>168.196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84</v>
      </c>
      <c r="BK146" s="154">
        <f t="shared" si="9"/>
        <v>168.196</v>
      </c>
      <c r="BL146" s="13" t="s">
        <v>146</v>
      </c>
      <c r="BM146" s="152" t="s">
        <v>202</v>
      </c>
    </row>
    <row r="147" spans="2:65" s="1" customFormat="1" ht="24.2" customHeight="1">
      <c r="B147" s="142"/>
      <c r="C147" s="143" t="s">
        <v>189</v>
      </c>
      <c r="D147" s="143" t="s">
        <v>142</v>
      </c>
      <c r="E147" s="144" t="s">
        <v>204</v>
      </c>
      <c r="F147" s="145" t="s">
        <v>205</v>
      </c>
      <c r="G147" s="146" t="s">
        <v>145</v>
      </c>
      <c r="H147" s="147">
        <v>233.1</v>
      </c>
      <c r="I147" s="147">
        <v>3.7370000000000001</v>
      </c>
      <c r="J147" s="147">
        <f t="shared" si="0"/>
        <v>871.09500000000003</v>
      </c>
      <c r="K147" s="148"/>
      <c r="L147" s="27"/>
      <c r="M147" s="149" t="s">
        <v>1</v>
      </c>
      <c r="N147" s="121" t="s">
        <v>37</v>
      </c>
      <c r="O147" s="150">
        <v>0.249</v>
      </c>
      <c r="P147" s="150">
        <f t="shared" si="1"/>
        <v>58.041899999999998</v>
      </c>
      <c r="Q147" s="150">
        <v>9.0585000000000004E-4</v>
      </c>
      <c r="R147" s="150">
        <f t="shared" si="2"/>
        <v>0.21115363500000001</v>
      </c>
      <c r="S147" s="150">
        <v>0</v>
      </c>
      <c r="T147" s="151">
        <f t="shared" si="3"/>
        <v>0</v>
      </c>
      <c r="AR147" s="152" t="s">
        <v>146</v>
      </c>
      <c r="AT147" s="152" t="s">
        <v>142</v>
      </c>
      <c r="AU147" s="152" t="s">
        <v>84</v>
      </c>
      <c r="AY147" s="13" t="s">
        <v>140</v>
      </c>
      <c r="BE147" s="153">
        <f t="shared" si="4"/>
        <v>0</v>
      </c>
      <c r="BF147" s="153">
        <f t="shared" si="5"/>
        <v>871.09500000000003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84</v>
      </c>
      <c r="BK147" s="154">
        <f t="shared" si="9"/>
        <v>871.09500000000003</v>
      </c>
      <c r="BL147" s="13" t="s">
        <v>146</v>
      </c>
      <c r="BM147" s="152" t="s">
        <v>206</v>
      </c>
    </row>
    <row r="148" spans="2:65" s="1" customFormat="1" ht="24.2" customHeight="1">
      <c r="B148" s="142"/>
      <c r="C148" s="143" t="s">
        <v>193</v>
      </c>
      <c r="D148" s="143" t="s">
        <v>142</v>
      </c>
      <c r="E148" s="144" t="s">
        <v>208</v>
      </c>
      <c r="F148" s="145" t="s">
        <v>209</v>
      </c>
      <c r="G148" s="146" t="s">
        <v>145</v>
      </c>
      <c r="H148" s="147">
        <v>233.1</v>
      </c>
      <c r="I148" s="147">
        <v>2.5070000000000001</v>
      </c>
      <c r="J148" s="147">
        <f t="shared" si="0"/>
        <v>584.38199999999995</v>
      </c>
      <c r="K148" s="148"/>
      <c r="L148" s="27"/>
      <c r="M148" s="149" t="s">
        <v>1</v>
      </c>
      <c r="N148" s="121" t="s">
        <v>37</v>
      </c>
      <c r="O148" s="150">
        <v>0.188</v>
      </c>
      <c r="P148" s="150">
        <f t="shared" si="1"/>
        <v>43.822800000000001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146</v>
      </c>
      <c r="AT148" s="152" t="s">
        <v>142</v>
      </c>
      <c r="AU148" s="152" t="s">
        <v>84</v>
      </c>
      <c r="AY148" s="13" t="s">
        <v>140</v>
      </c>
      <c r="BE148" s="153">
        <f t="shared" si="4"/>
        <v>0</v>
      </c>
      <c r="BF148" s="153">
        <f t="shared" si="5"/>
        <v>584.38199999999995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84</v>
      </c>
      <c r="BK148" s="154">
        <f t="shared" si="9"/>
        <v>584.38199999999995</v>
      </c>
      <c r="BL148" s="13" t="s">
        <v>146</v>
      </c>
      <c r="BM148" s="152" t="s">
        <v>210</v>
      </c>
    </row>
    <row r="149" spans="2:65" s="1" customFormat="1" ht="37.9" customHeight="1">
      <c r="B149" s="142"/>
      <c r="C149" s="143" t="s">
        <v>198</v>
      </c>
      <c r="D149" s="143" t="s">
        <v>142</v>
      </c>
      <c r="E149" s="144" t="s">
        <v>212</v>
      </c>
      <c r="F149" s="145" t="s">
        <v>213</v>
      </c>
      <c r="G149" s="146" t="s">
        <v>167</v>
      </c>
      <c r="H149" s="147">
        <v>98.28</v>
      </c>
      <c r="I149" s="147">
        <v>2.1579999999999999</v>
      </c>
      <c r="J149" s="147">
        <f t="shared" si="0"/>
        <v>212.08799999999999</v>
      </c>
      <c r="K149" s="148"/>
      <c r="L149" s="27"/>
      <c r="M149" s="149" t="s">
        <v>1</v>
      </c>
      <c r="N149" s="121" t="s">
        <v>37</v>
      </c>
      <c r="O149" s="150">
        <v>4.5600000000000002E-2</v>
      </c>
      <c r="P149" s="150">
        <f t="shared" si="1"/>
        <v>4.4815680000000002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146</v>
      </c>
      <c r="AT149" s="152" t="s">
        <v>142</v>
      </c>
      <c r="AU149" s="152" t="s">
        <v>84</v>
      </c>
      <c r="AY149" s="13" t="s">
        <v>140</v>
      </c>
      <c r="BE149" s="153">
        <f t="shared" si="4"/>
        <v>0</v>
      </c>
      <c r="BF149" s="153">
        <f t="shared" si="5"/>
        <v>212.08799999999999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84</v>
      </c>
      <c r="BK149" s="154">
        <f t="shared" si="9"/>
        <v>212.08799999999999</v>
      </c>
      <c r="BL149" s="13" t="s">
        <v>146</v>
      </c>
      <c r="BM149" s="152" t="s">
        <v>214</v>
      </c>
    </row>
    <row r="150" spans="2:65" s="1" customFormat="1" ht="37.9" customHeight="1">
      <c r="B150" s="142"/>
      <c r="C150" s="143" t="s">
        <v>203</v>
      </c>
      <c r="D150" s="143" t="s">
        <v>142</v>
      </c>
      <c r="E150" s="144" t="s">
        <v>216</v>
      </c>
      <c r="F150" s="145" t="s">
        <v>217</v>
      </c>
      <c r="G150" s="146" t="s">
        <v>167</v>
      </c>
      <c r="H150" s="147">
        <v>20.79</v>
      </c>
      <c r="I150" s="147">
        <v>2.6509999999999998</v>
      </c>
      <c r="J150" s="147">
        <f t="shared" si="0"/>
        <v>55.113999999999997</v>
      </c>
      <c r="K150" s="148"/>
      <c r="L150" s="27"/>
      <c r="M150" s="149" t="s">
        <v>1</v>
      </c>
      <c r="N150" s="121" t="s">
        <v>37</v>
      </c>
      <c r="O150" s="150">
        <v>5.4399999999999997E-2</v>
      </c>
      <c r="P150" s="150">
        <f t="shared" si="1"/>
        <v>1.130976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146</v>
      </c>
      <c r="AT150" s="152" t="s">
        <v>142</v>
      </c>
      <c r="AU150" s="152" t="s">
        <v>84</v>
      </c>
      <c r="AY150" s="13" t="s">
        <v>140</v>
      </c>
      <c r="BE150" s="153">
        <f t="shared" si="4"/>
        <v>0</v>
      </c>
      <c r="BF150" s="153">
        <f t="shared" si="5"/>
        <v>55.113999999999997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84</v>
      </c>
      <c r="BK150" s="154">
        <f t="shared" si="9"/>
        <v>55.113999999999997</v>
      </c>
      <c r="BL150" s="13" t="s">
        <v>146</v>
      </c>
      <c r="BM150" s="152" t="s">
        <v>218</v>
      </c>
    </row>
    <row r="151" spans="2:65" s="1" customFormat="1" ht="44.25" customHeight="1">
      <c r="B151" s="142"/>
      <c r="C151" s="143" t="s">
        <v>207</v>
      </c>
      <c r="D151" s="143" t="s">
        <v>142</v>
      </c>
      <c r="E151" s="144" t="s">
        <v>220</v>
      </c>
      <c r="F151" s="145" t="s">
        <v>221</v>
      </c>
      <c r="G151" s="146" t="s">
        <v>167</v>
      </c>
      <c r="H151" s="147">
        <v>145.53</v>
      </c>
      <c r="I151" s="147">
        <v>0.27600000000000002</v>
      </c>
      <c r="J151" s="147">
        <f t="shared" si="0"/>
        <v>40.165999999999997</v>
      </c>
      <c r="K151" s="148"/>
      <c r="L151" s="27"/>
      <c r="M151" s="149" t="s">
        <v>1</v>
      </c>
      <c r="N151" s="121" t="s">
        <v>37</v>
      </c>
      <c r="O151" s="150">
        <v>5.3899999999999998E-3</v>
      </c>
      <c r="P151" s="150">
        <f t="shared" si="1"/>
        <v>0.78440670000000001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146</v>
      </c>
      <c r="AT151" s="152" t="s">
        <v>142</v>
      </c>
      <c r="AU151" s="152" t="s">
        <v>84</v>
      </c>
      <c r="AY151" s="13" t="s">
        <v>140</v>
      </c>
      <c r="BE151" s="153">
        <f t="shared" si="4"/>
        <v>0</v>
      </c>
      <c r="BF151" s="153">
        <f t="shared" si="5"/>
        <v>40.165999999999997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84</v>
      </c>
      <c r="BK151" s="154">
        <f t="shared" si="9"/>
        <v>40.165999999999997</v>
      </c>
      <c r="BL151" s="13" t="s">
        <v>146</v>
      </c>
      <c r="BM151" s="152" t="s">
        <v>222</v>
      </c>
    </row>
    <row r="152" spans="2:65" s="1" customFormat="1" ht="24.2" customHeight="1">
      <c r="B152" s="142"/>
      <c r="C152" s="143" t="s">
        <v>211</v>
      </c>
      <c r="D152" s="143" t="s">
        <v>142</v>
      </c>
      <c r="E152" s="144" t="s">
        <v>223</v>
      </c>
      <c r="F152" s="145" t="s">
        <v>224</v>
      </c>
      <c r="G152" s="146" t="s">
        <v>167</v>
      </c>
      <c r="H152" s="147">
        <v>49.14</v>
      </c>
      <c r="I152" s="147">
        <v>1.5629999999999999</v>
      </c>
      <c r="J152" s="147">
        <f t="shared" si="0"/>
        <v>76.805999999999997</v>
      </c>
      <c r="K152" s="148"/>
      <c r="L152" s="27"/>
      <c r="M152" s="149" t="s">
        <v>1</v>
      </c>
      <c r="N152" s="121" t="s">
        <v>37</v>
      </c>
      <c r="O152" s="150">
        <v>8.6999999999999994E-2</v>
      </c>
      <c r="P152" s="150">
        <f t="shared" si="1"/>
        <v>4.2751799999999998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146</v>
      </c>
      <c r="AT152" s="152" t="s">
        <v>142</v>
      </c>
      <c r="AU152" s="152" t="s">
        <v>84</v>
      </c>
      <c r="AY152" s="13" t="s">
        <v>140</v>
      </c>
      <c r="BE152" s="153">
        <f t="shared" si="4"/>
        <v>0</v>
      </c>
      <c r="BF152" s="153">
        <f t="shared" si="5"/>
        <v>76.805999999999997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84</v>
      </c>
      <c r="BK152" s="154">
        <f t="shared" si="9"/>
        <v>76.805999999999997</v>
      </c>
      <c r="BL152" s="13" t="s">
        <v>146</v>
      </c>
      <c r="BM152" s="152" t="s">
        <v>225</v>
      </c>
    </row>
    <row r="153" spans="2:65" s="1" customFormat="1" ht="16.5" customHeight="1">
      <c r="B153" s="142"/>
      <c r="C153" s="143" t="s">
        <v>215</v>
      </c>
      <c r="D153" s="143" t="s">
        <v>142</v>
      </c>
      <c r="E153" s="144" t="s">
        <v>497</v>
      </c>
      <c r="F153" s="145" t="s">
        <v>498</v>
      </c>
      <c r="G153" s="146" t="s">
        <v>167</v>
      </c>
      <c r="H153" s="147">
        <v>22.11</v>
      </c>
      <c r="I153" s="147">
        <v>0.56200000000000006</v>
      </c>
      <c r="J153" s="147">
        <f t="shared" si="0"/>
        <v>12.426</v>
      </c>
      <c r="K153" s="148"/>
      <c r="L153" s="27"/>
      <c r="M153" s="149" t="s">
        <v>1</v>
      </c>
      <c r="N153" s="121" t="s">
        <v>37</v>
      </c>
      <c r="O153" s="150">
        <v>8.9999999999999993E-3</v>
      </c>
      <c r="P153" s="150">
        <f t="shared" si="1"/>
        <v>0.19898999999999997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146</v>
      </c>
      <c r="AT153" s="152" t="s">
        <v>142</v>
      </c>
      <c r="AU153" s="152" t="s">
        <v>84</v>
      </c>
      <c r="AY153" s="13" t="s">
        <v>140</v>
      </c>
      <c r="BE153" s="153">
        <f t="shared" si="4"/>
        <v>0</v>
      </c>
      <c r="BF153" s="153">
        <f t="shared" si="5"/>
        <v>12.426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84</v>
      </c>
      <c r="BK153" s="154">
        <f t="shared" si="9"/>
        <v>12.426</v>
      </c>
      <c r="BL153" s="13" t="s">
        <v>146</v>
      </c>
      <c r="BM153" s="152" t="s">
        <v>541</v>
      </c>
    </row>
    <row r="154" spans="2:65" s="1" customFormat="1" ht="24.2" customHeight="1">
      <c r="B154" s="142"/>
      <c r="C154" s="143" t="s">
        <v>219</v>
      </c>
      <c r="D154" s="143" t="s">
        <v>142</v>
      </c>
      <c r="E154" s="144" t="s">
        <v>236</v>
      </c>
      <c r="F154" s="145" t="s">
        <v>237</v>
      </c>
      <c r="G154" s="146" t="s">
        <v>233</v>
      </c>
      <c r="H154" s="147">
        <v>35.377000000000002</v>
      </c>
      <c r="I154" s="147">
        <v>22.824000000000002</v>
      </c>
      <c r="J154" s="147">
        <f t="shared" si="0"/>
        <v>807.44500000000005</v>
      </c>
      <c r="K154" s="148"/>
      <c r="L154" s="27"/>
      <c r="M154" s="149" t="s">
        <v>1</v>
      </c>
      <c r="N154" s="121" t="s">
        <v>37</v>
      </c>
      <c r="O154" s="150">
        <v>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146</v>
      </c>
      <c r="AT154" s="152" t="s">
        <v>142</v>
      </c>
      <c r="AU154" s="152" t="s">
        <v>84</v>
      </c>
      <c r="AY154" s="13" t="s">
        <v>140</v>
      </c>
      <c r="BE154" s="153">
        <f t="shared" si="4"/>
        <v>0</v>
      </c>
      <c r="BF154" s="153">
        <f t="shared" si="5"/>
        <v>807.44500000000005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84</v>
      </c>
      <c r="BK154" s="154">
        <f t="shared" si="9"/>
        <v>807.44500000000005</v>
      </c>
      <c r="BL154" s="13" t="s">
        <v>146</v>
      </c>
      <c r="BM154" s="152" t="s">
        <v>542</v>
      </c>
    </row>
    <row r="155" spans="2:65" s="1" customFormat="1" ht="33" customHeight="1">
      <c r="B155" s="142"/>
      <c r="C155" s="143" t="s">
        <v>7</v>
      </c>
      <c r="D155" s="143" t="s">
        <v>142</v>
      </c>
      <c r="E155" s="144" t="s">
        <v>240</v>
      </c>
      <c r="F155" s="145" t="s">
        <v>241</v>
      </c>
      <c r="G155" s="146" t="s">
        <v>167</v>
      </c>
      <c r="H155" s="147">
        <v>49.14</v>
      </c>
      <c r="I155" s="147">
        <v>3.0249999999999999</v>
      </c>
      <c r="J155" s="147">
        <f t="shared" si="0"/>
        <v>148.649</v>
      </c>
      <c r="K155" s="148"/>
      <c r="L155" s="27"/>
      <c r="M155" s="149" t="s">
        <v>1</v>
      </c>
      <c r="N155" s="121" t="s">
        <v>37</v>
      </c>
      <c r="O155" s="150">
        <v>0.22900000000000001</v>
      </c>
      <c r="P155" s="150">
        <f t="shared" si="1"/>
        <v>11.253060000000001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146</v>
      </c>
      <c r="AT155" s="152" t="s">
        <v>142</v>
      </c>
      <c r="AU155" s="152" t="s">
        <v>84</v>
      </c>
      <c r="AY155" s="13" t="s">
        <v>140</v>
      </c>
      <c r="BE155" s="153">
        <f t="shared" si="4"/>
        <v>0</v>
      </c>
      <c r="BF155" s="153">
        <f t="shared" si="5"/>
        <v>148.649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84</v>
      </c>
      <c r="BK155" s="154">
        <f t="shared" si="9"/>
        <v>148.649</v>
      </c>
      <c r="BL155" s="13" t="s">
        <v>146</v>
      </c>
      <c r="BM155" s="152" t="s">
        <v>242</v>
      </c>
    </row>
    <row r="156" spans="2:65" s="1" customFormat="1" ht="24.2" customHeight="1">
      <c r="B156" s="142"/>
      <c r="C156" s="143" t="s">
        <v>226</v>
      </c>
      <c r="D156" s="143" t="s">
        <v>142</v>
      </c>
      <c r="E156" s="144" t="s">
        <v>244</v>
      </c>
      <c r="F156" s="145" t="s">
        <v>245</v>
      </c>
      <c r="G156" s="146" t="s">
        <v>167</v>
      </c>
      <c r="H156" s="147">
        <v>15.12</v>
      </c>
      <c r="I156" s="147">
        <v>25.155999999999999</v>
      </c>
      <c r="J156" s="147">
        <f t="shared" si="0"/>
        <v>380.35899999999998</v>
      </c>
      <c r="K156" s="148"/>
      <c r="L156" s="27"/>
      <c r="M156" s="149" t="s">
        <v>1</v>
      </c>
      <c r="N156" s="121" t="s">
        <v>37</v>
      </c>
      <c r="O156" s="150">
        <v>2.39</v>
      </c>
      <c r="P156" s="150">
        <f t="shared" si="1"/>
        <v>36.136800000000001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146</v>
      </c>
      <c r="AT156" s="152" t="s">
        <v>142</v>
      </c>
      <c r="AU156" s="152" t="s">
        <v>84</v>
      </c>
      <c r="AY156" s="13" t="s">
        <v>140</v>
      </c>
      <c r="BE156" s="153">
        <f t="shared" si="4"/>
        <v>0</v>
      </c>
      <c r="BF156" s="153">
        <f t="shared" si="5"/>
        <v>380.35899999999998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84</v>
      </c>
      <c r="BK156" s="154">
        <f t="shared" si="9"/>
        <v>380.35899999999998</v>
      </c>
      <c r="BL156" s="13" t="s">
        <v>146</v>
      </c>
      <c r="BM156" s="152" t="s">
        <v>246</v>
      </c>
    </row>
    <row r="157" spans="2:65" s="1" customFormat="1" ht="16.5" customHeight="1">
      <c r="B157" s="142"/>
      <c r="C157" s="155" t="s">
        <v>230</v>
      </c>
      <c r="D157" s="155" t="s">
        <v>194</v>
      </c>
      <c r="E157" s="156" t="s">
        <v>248</v>
      </c>
      <c r="F157" s="157" t="s">
        <v>249</v>
      </c>
      <c r="G157" s="158" t="s">
        <v>233</v>
      </c>
      <c r="H157" s="159">
        <v>24.948</v>
      </c>
      <c r="I157" s="159">
        <v>14.96</v>
      </c>
      <c r="J157" s="159">
        <f t="shared" si="0"/>
        <v>373.22199999999998</v>
      </c>
      <c r="K157" s="160"/>
      <c r="L157" s="161"/>
      <c r="M157" s="162" t="s">
        <v>1</v>
      </c>
      <c r="N157" s="163" t="s">
        <v>37</v>
      </c>
      <c r="O157" s="150">
        <v>0</v>
      </c>
      <c r="P157" s="150">
        <f t="shared" si="1"/>
        <v>0</v>
      </c>
      <c r="Q157" s="150">
        <v>1</v>
      </c>
      <c r="R157" s="150">
        <f t="shared" si="2"/>
        <v>24.948</v>
      </c>
      <c r="S157" s="150">
        <v>0</v>
      </c>
      <c r="T157" s="151">
        <f t="shared" si="3"/>
        <v>0</v>
      </c>
      <c r="AR157" s="152" t="s">
        <v>173</v>
      </c>
      <c r="AT157" s="152" t="s">
        <v>194</v>
      </c>
      <c r="AU157" s="152" t="s">
        <v>84</v>
      </c>
      <c r="AY157" s="13" t="s">
        <v>140</v>
      </c>
      <c r="BE157" s="153">
        <f t="shared" si="4"/>
        <v>0</v>
      </c>
      <c r="BF157" s="153">
        <f t="shared" si="5"/>
        <v>373.22199999999998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84</v>
      </c>
      <c r="BK157" s="154">
        <f t="shared" si="9"/>
        <v>373.22199999999998</v>
      </c>
      <c r="BL157" s="13" t="s">
        <v>146</v>
      </c>
      <c r="BM157" s="152" t="s">
        <v>250</v>
      </c>
    </row>
    <row r="158" spans="2:65" s="11" customFormat="1" ht="22.9" customHeight="1">
      <c r="B158" s="131"/>
      <c r="D158" s="132" t="s">
        <v>70</v>
      </c>
      <c r="E158" s="140" t="s">
        <v>146</v>
      </c>
      <c r="F158" s="140" t="s">
        <v>255</v>
      </c>
      <c r="J158" s="141">
        <f>BK158</f>
        <v>517.10400000000004</v>
      </c>
      <c r="L158" s="131"/>
      <c r="M158" s="135"/>
      <c r="P158" s="136">
        <f>SUM(P159:P161)</f>
        <v>13.865069999999999</v>
      </c>
      <c r="R158" s="136">
        <f>SUM(R159:R161)</f>
        <v>20.559189080000003</v>
      </c>
      <c r="T158" s="137">
        <f>SUM(T159:T161)</f>
        <v>0</v>
      </c>
      <c r="AR158" s="132" t="s">
        <v>78</v>
      </c>
      <c r="AT158" s="138" t="s">
        <v>70</v>
      </c>
      <c r="AU158" s="138" t="s">
        <v>78</v>
      </c>
      <c r="AY158" s="132" t="s">
        <v>140</v>
      </c>
      <c r="BK158" s="139">
        <f>SUM(BK159:BK161)</f>
        <v>517.10400000000004</v>
      </c>
    </row>
    <row r="159" spans="2:65" s="1" customFormat="1" ht="37.9" customHeight="1">
      <c r="B159" s="142"/>
      <c r="C159" s="143" t="s">
        <v>235</v>
      </c>
      <c r="D159" s="143" t="s">
        <v>142</v>
      </c>
      <c r="E159" s="144" t="s">
        <v>257</v>
      </c>
      <c r="F159" s="145" t="s">
        <v>258</v>
      </c>
      <c r="G159" s="146" t="s">
        <v>167</v>
      </c>
      <c r="H159" s="147">
        <v>5.67</v>
      </c>
      <c r="I159" s="147">
        <v>51.502000000000002</v>
      </c>
      <c r="J159" s="147">
        <f>ROUND(I159*H159,3)</f>
        <v>292.01600000000002</v>
      </c>
      <c r="K159" s="148"/>
      <c r="L159" s="27"/>
      <c r="M159" s="149" t="s">
        <v>1</v>
      </c>
      <c r="N159" s="121" t="s">
        <v>37</v>
      </c>
      <c r="O159" s="150">
        <v>1.603</v>
      </c>
      <c r="P159" s="150">
        <f>O159*H159</f>
        <v>9.08901</v>
      </c>
      <c r="Q159" s="150">
        <v>1.8907700000000001</v>
      </c>
      <c r="R159" s="150">
        <f>Q159*H159</f>
        <v>10.7206659</v>
      </c>
      <c r="S159" s="150">
        <v>0</v>
      </c>
      <c r="T159" s="151">
        <f>S159*H159</f>
        <v>0</v>
      </c>
      <c r="AR159" s="152" t="s">
        <v>146</v>
      </c>
      <c r="AT159" s="152" t="s">
        <v>142</v>
      </c>
      <c r="AU159" s="152" t="s">
        <v>84</v>
      </c>
      <c r="AY159" s="13" t="s">
        <v>140</v>
      </c>
      <c r="BE159" s="153">
        <f>IF(N159="základná",J159,0)</f>
        <v>0</v>
      </c>
      <c r="BF159" s="153">
        <f>IF(N159="znížená",J159,0)</f>
        <v>292.01600000000002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84</v>
      </c>
      <c r="BK159" s="154">
        <f>ROUND(I159*H159,3)</f>
        <v>292.01600000000002</v>
      </c>
      <c r="BL159" s="13" t="s">
        <v>146</v>
      </c>
      <c r="BM159" s="152" t="s">
        <v>259</v>
      </c>
    </row>
    <row r="160" spans="2:65" s="1" customFormat="1" ht="16.5" customHeight="1">
      <c r="B160" s="142"/>
      <c r="C160" s="155" t="s">
        <v>239</v>
      </c>
      <c r="D160" s="155" t="s">
        <v>194</v>
      </c>
      <c r="E160" s="156" t="s">
        <v>248</v>
      </c>
      <c r="F160" s="157" t="s">
        <v>249</v>
      </c>
      <c r="G160" s="158" t="s">
        <v>233</v>
      </c>
      <c r="H160" s="159">
        <v>9.3559999999999999</v>
      </c>
      <c r="I160" s="159">
        <v>13.561999999999999</v>
      </c>
      <c r="J160" s="159">
        <f>ROUND(I160*H160,3)</f>
        <v>126.886</v>
      </c>
      <c r="K160" s="160"/>
      <c r="L160" s="161"/>
      <c r="M160" s="162" t="s">
        <v>1</v>
      </c>
      <c r="N160" s="163" t="s">
        <v>37</v>
      </c>
      <c r="O160" s="150">
        <v>0</v>
      </c>
      <c r="P160" s="150">
        <f>O160*H160</f>
        <v>0</v>
      </c>
      <c r="Q160" s="150">
        <v>1</v>
      </c>
      <c r="R160" s="150">
        <f>Q160*H160</f>
        <v>9.3559999999999999</v>
      </c>
      <c r="S160" s="150">
        <v>0</v>
      </c>
      <c r="T160" s="151">
        <f>S160*H160</f>
        <v>0</v>
      </c>
      <c r="AR160" s="152" t="s">
        <v>173</v>
      </c>
      <c r="AT160" s="152" t="s">
        <v>194</v>
      </c>
      <c r="AU160" s="152" t="s">
        <v>84</v>
      </c>
      <c r="AY160" s="13" t="s">
        <v>140</v>
      </c>
      <c r="BE160" s="153">
        <f>IF(N160="základná",J160,0)</f>
        <v>0</v>
      </c>
      <c r="BF160" s="153">
        <f>IF(N160="znížená",J160,0)</f>
        <v>126.886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84</v>
      </c>
      <c r="BK160" s="154">
        <f>ROUND(I160*H160,3)</f>
        <v>126.886</v>
      </c>
      <c r="BL160" s="13" t="s">
        <v>146</v>
      </c>
      <c r="BM160" s="152" t="s">
        <v>261</v>
      </c>
    </row>
    <row r="161" spans="2:65" s="1" customFormat="1" ht="33" customHeight="1">
      <c r="B161" s="142"/>
      <c r="C161" s="143" t="s">
        <v>243</v>
      </c>
      <c r="D161" s="143" t="s">
        <v>142</v>
      </c>
      <c r="E161" s="144" t="s">
        <v>263</v>
      </c>
      <c r="F161" s="145" t="s">
        <v>264</v>
      </c>
      <c r="G161" s="146" t="s">
        <v>201</v>
      </c>
      <c r="H161" s="147">
        <v>3</v>
      </c>
      <c r="I161" s="147">
        <v>32.734000000000002</v>
      </c>
      <c r="J161" s="147">
        <f>ROUND(I161*H161,3)</f>
        <v>98.201999999999998</v>
      </c>
      <c r="K161" s="148"/>
      <c r="L161" s="27"/>
      <c r="M161" s="149" t="s">
        <v>1</v>
      </c>
      <c r="N161" s="121" t="s">
        <v>37</v>
      </c>
      <c r="O161" s="150">
        <v>1.59202</v>
      </c>
      <c r="P161" s="150">
        <f>O161*H161</f>
        <v>4.7760600000000002</v>
      </c>
      <c r="Q161" s="150">
        <v>0.16084106000000001</v>
      </c>
      <c r="R161" s="150">
        <f>Q161*H161</f>
        <v>0.48252318000000005</v>
      </c>
      <c r="S161" s="150">
        <v>0</v>
      </c>
      <c r="T161" s="151">
        <f>S161*H161</f>
        <v>0</v>
      </c>
      <c r="AR161" s="152" t="s">
        <v>146</v>
      </c>
      <c r="AT161" s="152" t="s">
        <v>142</v>
      </c>
      <c r="AU161" s="152" t="s">
        <v>84</v>
      </c>
      <c r="AY161" s="13" t="s">
        <v>140</v>
      </c>
      <c r="BE161" s="153">
        <f>IF(N161="základná",J161,0)</f>
        <v>0</v>
      </c>
      <c r="BF161" s="153">
        <f>IF(N161="znížená",J161,0)</f>
        <v>98.201999999999998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84</v>
      </c>
      <c r="BK161" s="154">
        <f>ROUND(I161*H161,3)</f>
        <v>98.201999999999998</v>
      </c>
      <c r="BL161" s="13" t="s">
        <v>146</v>
      </c>
      <c r="BM161" s="152" t="s">
        <v>265</v>
      </c>
    </row>
    <row r="162" spans="2:65" s="11" customFormat="1" ht="22.9" customHeight="1">
      <c r="B162" s="131"/>
      <c r="D162" s="132" t="s">
        <v>70</v>
      </c>
      <c r="E162" s="140" t="s">
        <v>173</v>
      </c>
      <c r="F162" s="140" t="s">
        <v>287</v>
      </c>
      <c r="J162" s="141">
        <f>BK162</f>
        <v>3746.1499999999996</v>
      </c>
      <c r="L162" s="131"/>
      <c r="M162" s="135"/>
      <c r="P162" s="136">
        <f>SUM(P163:P189)</f>
        <v>70.340499999999992</v>
      </c>
      <c r="R162" s="136">
        <f>SUM(R163:R189)</f>
        <v>0.90263919000000015</v>
      </c>
      <c r="T162" s="137">
        <f>SUM(T163:T189)</f>
        <v>0</v>
      </c>
      <c r="AR162" s="132" t="s">
        <v>78</v>
      </c>
      <c r="AT162" s="138" t="s">
        <v>70</v>
      </c>
      <c r="AU162" s="138" t="s">
        <v>78</v>
      </c>
      <c r="AY162" s="132" t="s">
        <v>140</v>
      </c>
      <c r="BK162" s="139">
        <f>SUM(BK163:BK189)</f>
        <v>3746.1499999999996</v>
      </c>
    </row>
    <row r="163" spans="2:65" s="1" customFormat="1" ht="24.2" customHeight="1">
      <c r="B163" s="142"/>
      <c r="C163" s="143" t="s">
        <v>247</v>
      </c>
      <c r="D163" s="143" t="s">
        <v>142</v>
      </c>
      <c r="E163" s="144" t="s">
        <v>289</v>
      </c>
      <c r="F163" s="145" t="s">
        <v>290</v>
      </c>
      <c r="G163" s="146" t="s">
        <v>201</v>
      </c>
      <c r="H163" s="147">
        <v>2</v>
      </c>
      <c r="I163" s="147">
        <v>20.331</v>
      </c>
      <c r="J163" s="147">
        <f t="shared" ref="J163:J189" si="10">ROUND(I163*H163,3)</f>
        <v>40.661999999999999</v>
      </c>
      <c r="K163" s="148"/>
      <c r="L163" s="27"/>
      <c r="M163" s="149" t="s">
        <v>1</v>
      </c>
      <c r="N163" s="121" t="s">
        <v>37</v>
      </c>
      <c r="O163" s="150">
        <v>0.71899999999999997</v>
      </c>
      <c r="P163" s="150">
        <f t="shared" ref="P163:P189" si="11">O163*H163</f>
        <v>1.4379999999999999</v>
      </c>
      <c r="Q163" s="150">
        <v>3.8240000000000001E-3</v>
      </c>
      <c r="R163" s="150">
        <f t="shared" ref="R163:R189" si="12">Q163*H163</f>
        <v>7.6480000000000003E-3</v>
      </c>
      <c r="S163" s="150">
        <v>0</v>
      </c>
      <c r="T163" s="151">
        <f t="shared" ref="T163:T189" si="13">S163*H163</f>
        <v>0</v>
      </c>
      <c r="AR163" s="152" t="s">
        <v>146</v>
      </c>
      <c r="AT163" s="152" t="s">
        <v>142</v>
      </c>
      <c r="AU163" s="152" t="s">
        <v>84</v>
      </c>
      <c r="AY163" s="13" t="s">
        <v>140</v>
      </c>
      <c r="BE163" s="153">
        <f t="shared" ref="BE163:BE189" si="14">IF(N163="základná",J163,0)</f>
        <v>0</v>
      </c>
      <c r="BF163" s="153">
        <f t="shared" ref="BF163:BF189" si="15">IF(N163="znížená",J163,0)</f>
        <v>40.661999999999999</v>
      </c>
      <c r="BG163" s="153">
        <f t="shared" ref="BG163:BG189" si="16">IF(N163="zákl. prenesená",J163,0)</f>
        <v>0</v>
      </c>
      <c r="BH163" s="153">
        <f t="shared" ref="BH163:BH189" si="17">IF(N163="zníž. prenesená",J163,0)</f>
        <v>0</v>
      </c>
      <c r="BI163" s="153">
        <f t="shared" ref="BI163:BI189" si="18">IF(N163="nulová",J163,0)</f>
        <v>0</v>
      </c>
      <c r="BJ163" s="13" t="s">
        <v>84</v>
      </c>
      <c r="BK163" s="154">
        <f t="shared" ref="BK163:BK189" si="19">ROUND(I163*H163,3)</f>
        <v>40.661999999999999</v>
      </c>
      <c r="BL163" s="13" t="s">
        <v>146</v>
      </c>
      <c r="BM163" s="152" t="s">
        <v>291</v>
      </c>
    </row>
    <row r="164" spans="2:65" s="1" customFormat="1" ht="16.5" customHeight="1">
      <c r="B164" s="142"/>
      <c r="C164" s="155" t="s">
        <v>251</v>
      </c>
      <c r="D164" s="155" t="s">
        <v>194</v>
      </c>
      <c r="E164" s="156" t="s">
        <v>293</v>
      </c>
      <c r="F164" s="157" t="s">
        <v>294</v>
      </c>
      <c r="G164" s="158" t="s">
        <v>201</v>
      </c>
      <c r="H164" s="159">
        <v>1</v>
      </c>
      <c r="I164" s="159">
        <v>88.346999999999994</v>
      </c>
      <c r="J164" s="159">
        <f t="shared" si="10"/>
        <v>88.346999999999994</v>
      </c>
      <c r="K164" s="160"/>
      <c r="L164" s="161"/>
      <c r="M164" s="162" t="s">
        <v>1</v>
      </c>
      <c r="N164" s="163" t="s">
        <v>37</v>
      </c>
      <c r="O164" s="150">
        <v>0</v>
      </c>
      <c r="P164" s="150">
        <f t="shared" si="11"/>
        <v>0</v>
      </c>
      <c r="Q164" s="150">
        <v>1.4E-2</v>
      </c>
      <c r="R164" s="150">
        <f t="shared" si="12"/>
        <v>1.4E-2</v>
      </c>
      <c r="S164" s="150">
        <v>0</v>
      </c>
      <c r="T164" s="151">
        <f t="shared" si="13"/>
        <v>0</v>
      </c>
      <c r="AR164" s="152" t="s">
        <v>173</v>
      </c>
      <c r="AT164" s="152" t="s">
        <v>194</v>
      </c>
      <c r="AU164" s="152" t="s">
        <v>84</v>
      </c>
      <c r="AY164" s="13" t="s">
        <v>140</v>
      </c>
      <c r="BE164" s="153">
        <f t="shared" si="14"/>
        <v>0</v>
      </c>
      <c r="BF164" s="153">
        <f t="shared" si="15"/>
        <v>88.346999999999994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84</v>
      </c>
      <c r="BK164" s="154">
        <f t="shared" si="19"/>
        <v>88.346999999999994</v>
      </c>
      <c r="BL164" s="13" t="s">
        <v>146</v>
      </c>
      <c r="BM164" s="152" t="s">
        <v>295</v>
      </c>
    </row>
    <row r="165" spans="2:65" s="1" customFormat="1" ht="33" customHeight="1">
      <c r="B165" s="142"/>
      <c r="C165" s="155" t="s">
        <v>256</v>
      </c>
      <c r="D165" s="155" t="s">
        <v>194</v>
      </c>
      <c r="E165" s="156" t="s">
        <v>297</v>
      </c>
      <c r="F165" s="157" t="s">
        <v>298</v>
      </c>
      <c r="G165" s="158" t="s">
        <v>201</v>
      </c>
      <c r="H165" s="159">
        <v>1</v>
      </c>
      <c r="I165" s="159">
        <v>60.72</v>
      </c>
      <c r="J165" s="159">
        <f t="shared" si="10"/>
        <v>60.72</v>
      </c>
      <c r="K165" s="160"/>
      <c r="L165" s="161"/>
      <c r="M165" s="162" t="s">
        <v>1</v>
      </c>
      <c r="N165" s="163" t="s">
        <v>37</v>
      </c>
      <c r="O165" s="150">
        <v>0</v>
      </c>
      <c r="P165" s="150">
        <f t="shared" si="11"/>
        <v>0</v>
      </c>
      <c r="Q165" s="150">
        <v>8.9999999999999993E-3</v>
      </c>
      <c r="R165" s="150">
        <f t="shared" si="12"/>
        <v>8.9999999999999993E-3</v>
      </c>
      <c r="S165" s="150">
        <v>0</v>
      </c>
      <c r="T165" s="151">
        <f t="shared" si="13"/>
        <v>0</v>
      </c>
      <c r="AR165" s="152" t="s">
        <v>173</v>
      </c>
      <c r="AT165" s="152" t="s">
        <v>194</v>
      </c>
      <c r="AU165" s="152" t="s">
        <v>84</v>
      </c>
      <c r="AY165" s="13" t="s">
        <v>140</v>
      </c>
      <c r="BE165" s="153">
        <f t="shared" si="14"/>
        <v>0</v>
      </c>
      <c r="BF165" s="153">
        <f t="shared" si="15"/>
        <v>60.72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84</v>
      </c>
      <c r="BK165" s="154">
        <f t="shared" si="19"/>
        <v>60.72</v>
      </c>
      <c r="BL165" s="13" t="s">
        <v>146</v>
      </c>
      <c r="BM165" s="152" t="s">
        <v>299</v>
      </c>
    </row>
    <row r="166" spans="2:65" s="1" customFormat="1" ht="33" customHeight="1">
      <c r="B166" s="142"/>
      <c r="C166" s="143" t="s">
        <v>260</v>
      </c>
      <c r="D166" s="143" t="s">
        <v>142</v>
      </c>
      <c r="E166" s="144" t="s">
        <v>507</v>
      </c>
      <c r="F166" s="145" t="s">
        <v>508</v>
      </c>
      <c r="G166" s="146" t="s">
        <v>158</v>
      </c>
      <c r="H166" s="147">
        <v>71</v>
      </c>
      <c r="I166" s="147">
        <v>0.69899999999999995</v>
      </c>
      <c r="J166" s="147">
        <f t="shared" si="10"/>
        <v>49.628999999999998</v>
      </c>
      <c r="K166" s="148"/>
      <c r="L166" s="27"/>
      <c r="M166" s="149" t="s">
        <v>1</v>
      </c>
      <c r="N166" s="121" t="s">
        <v>37</v>
      </c>
      <c r="O166" s="150">
        <v>3.9E-2</v>
      </c>
      <c r="P166" s="150">
        <f t="shared" si="11"/>
        <v>2.7690000000000001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146</v>
      </c>
      <c r="AT166" s="152" t="s">
        <v>142</v>
      </c>
      <c r="AU166" s="152" t="s">
        <v>84</v>
      </c>
      <c r="AY166" s="13" t="s">
        <v>140</v>
      </c>
      <c r="BE166" s="153">
        <f t="shared" si="14"/>
        <v>0</v>
      </c>
      <c r="BF166" s="153">
        <f t="shared" si="15"/>
        <v>49.628999999999998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84</v>
      </c>
      <c r="BK166" s="154">
        <f t="shared" si="19"/>
        <v>49.628999999999998</v>
      </c>
      <c r="BL166" s="13" t="s">
        <v>146</v>
      </c>
      <c r="BM166" s="152" t="s">
        <v>509</v>
      </c>
    </row>
    <row r="167" spans="2:65" s="1" customFormat="1" ht="21.75" customHeight="1">
      <c r="B167" s="142"/>
      <c r="C167" s="155" t="s">
        <v>262</v>
      </c>
      <c r="D167" s="155" t="s">
        <v>194</v>
      </c>
      <c r="E167" s="156" t="s">
        <v>510</v>
      </c>
      <c r="F167" s="157" t="s">
        <v>511</v>
      </c>
      <c r="G167" s="158" t="s">
        <v>158</v>
      </c>
      <c r="H167" s="159">
        <v>71</v>
      </c>
      <c r="I167" s="159">
        <v>8.3659999999999997</v>
      </c>
      <c r="J167" s="159">
        <f t="shared" si="10"/>
        <v>593.98599999999999</v>
      </c>
      <c r="K167" s="160"/>
      <c r="L167" s="161"/>
      <c r="M167" s="162" t="s">
        <v>1</v>
      </c>
      <c r="N167" s="163" t="s">
        <v>37</v>
      </c>
      <c r="O167" s="150">
        <v>0</v>
      </c>
      <c r="P167" s="150">
        <f t="shared" si="11"/>
        <v>0</v>
      </c>
      <c r="Q167" s="150">
        <v>1.75E-3</v>
      </c>
      <c r="R167" s="150">
        <f t="shared" si="12"/>
        <v>0.12425</v>
      </c>
      <c r="S167" s="150">
        <v>0</v>
      </c>
      <c r="T167" s="151">
        <f t="shared" si="13"/>
        <v>0</v>
      </c>
      <c r="AR167" s="152" t="s">
        <v>173</v>
      </c>
      <c r="AT167" s="152" t="s">
        <v>194</v>
      </c>
      <c r="AU167" s="152" t="s">
        <v>84</v>
      </c>
      <c r="AY167" s="13" t="s">
        <v>140</v>
      </c>
      <c r="BE167" s="153">
        <f t="shared" si="14"/>
        <v>0</v>
      </c>
      <c r="BF167" s="153">
        <f t="shared" si="15"/>
        <v>593.98599999999999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84</v>
      </c>
      <c r="BK167" s="154">
        <f t="shared" si="19"/>
        <v>593.98599999999999</v>
      </c>
      <c r="BL167" s="13" t="s">
        <v>146</v>
      </c>
      <c r="BM167" s="152" t="s">
        <v>512</v>
      </c>
    </row>
    <row r="168" spans="2:65" s="1" customFormat="1" ht="24.2" customHeight="1">
      <c r="B168" s="142"/>
      <c r="C168" s="143" t="s">
        <v>267</v>
      </c>
      <c r="D168" s="143" t="s">
        <v>142</v>
      </c>
      <c r="E168" s="144" t="s">
        <v>513</v>
      </c>
      <c r="F168" s="145" t="s">
        <v>514</v>
      </c>
      <c r="G168" s="146" t="s">
        <v>201</v>
      </c>
      <c r="H168" s="147">
        <v>8</v>
      </c>
      <c r="I168" s="147">
        <v>6.3159999999999998</v>
      </c>
      <c r="J168" s="147">
        <f t="shared" si="10"/>
        <v>50.527999999999999</v>
      </c>
      <c r="K168" s="148"/>
      <c r="L168" s="27"/>
      <c r="M168" s="149" t="s">
        <v>1</v>
      </c>
      <c r="N168" s="121" t="s">
        <v>37</v>
      </c>
      <c r="O168" s="150">
        <v>0.41599999999999998</v>
      </c>
      <c r="P168" s="150">
        <f t="shared" si="11"/>
        <v>3.3279999999999998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146</v>
      </c>
      <c r="AT168" s="152" t="s">
        <v>142</v>
      </c>
      <c r="AU168" s="152" t="s">
        <v>84</v>
      </c>
      <c r="AY168" s="13" t="s">
        <v>140</v>
      </c>
      <c r="BE168" s="153">
        <f t="shared" si="14"/>
        <v>0</v>
      </c>
      <c r="BF168" s="153">
        <f t="shared" si="15"/>
        <v>50.527999999999999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84</v>
      </c>
      <c r="BK168" s="154">
        <f t="shared" si="19"/>
        <v>50.527999999999999</v>
      </c>
      <c r="BL168" s="13" t="s">
        <v>146</v>
      </c>
      <c r="BM168" s="152" t="s">
        <v>515</v>
      </c>
    </row>
    <row r="169" spans="2:65" s="1" customFormat="1" ht="24.2" customHeight="1">
      <c r="B169" s="142"/>
      <c r="C169" s="155" t="s">
        <v>271</v>
      </c>
      <c r="D169" s="155" t="s">
        <v>194</v>
      </c>
      <c r="E169" s="156" t="s">
        <v>516</v>
      </c>
      <c r="F169" s="157" t="s">
        <v>517</v>
      </c>
      <c r="G169" s="158" t="s">
        <v>201</v>
      </c>
      <c r="H169" s="159">
        <v>2</v>
      </c>
      <c r="I169" s="159">
        <v>6.5359999999999996</v>
      </c>
      <c r="J169" s="159">
        <f t="shared" si="10"/>
        <v>13.071999999999999</v>
      </c>
      <c r="K169" s="160"/>
      <c r="L169" s="161"/>
      <c r="M169" s="162" t="s">
        <v>1</v>
      </c>
      <c r="N169" s="163" t="s">
        <v>37</v>
      </c>
      <c r="O169" s="150">
        <v>0</v>
      </c>
      <c r="P169" s="150">
        <f t="shared" si="11"/>
        <v>0</v>
      </c>
      <c r="Q169" s="150">
        <v>4.6000000000000001E-4</v>
      </c>
      <c r="R169" s="150">
        <f t="shared" si="12"/>
        <v>9.2000000000000003E-4</v>
      </c>
      <c r="S169" s="150">
        <v>0</v>
      </c>
      <c r="T169" s="151">
        <f t="shared" si="13"/>
        <v>0</v>
      </c>
      <c r="AR169" s="152" t="s">
        <v>173</v>
      </c>
      <c r="AT169" s="152" t="s">
        <v>194</v>
      </c>
      <c r="AU169" s="152" t="s">
        <v>84</v>
      </c>
      <c r="AY169" s="13" t="s">
        <v>140</v>
      </c>
      <c r="BE169" s="153">
        <f t="shared" si="14"/>
        <v>0</v>
      </c>
      <c r="BF169" s="153">
        <f t="shared" si="15"/>
        <v>13.071999999999999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84</v>
      </c>
      <c r="BK169" s="154">
        <f t="shared" si="19"/>
        <v>13.071999999999999</v>
      </c>
      <c r="BL169" s="13" t="s">
        <v>146</v>
      </c>
      <c r="BM169" s="152" t="s">
        <v>518</v>
      </c>
    </row>
    <row r="170" spans="2:65" s="1" customFormat="1" ht="24.2" customHeight="1">
      <c r="B170" s="142"/>
      <c r="C170" s="155" t="s">
        <v>275</v>
      </c>
      <c r="D170" s="155" t="s">
        <v>194</v>
      </c>
      <c r="E170" s="156" t="s">
        <v>522</v>
      </c>
      <c r="F170" s="157" t="s">
        <v>523</v>
      </c>
      <c r="G170" s="158" t="s">
        <v>201</v>
      </c>
      <c r="H170" s="159">
        <v>2</v>
      </c>
      <c r="I170" s="159">
        <v>30.099</v>
      </c>
      <c r="J170" s="159">
        <f t="shared" si="10"/>
        <v>60.198</v>
      </c>
      <c r="K170" s="160"/>
      <c r="L170" s="161"/>
      <c r="M170" s="162" t="s">
        <v>1</v>
      </c>
      <c r="N170" s="163" t="s">
        <v>37</v>
      </c>
      <c r="O170" s="150">
        <v>0</v>
      </c>
      <c r="P170" s="150">
        <f t="shared" si="11"/>
        <v>0</v>
      </c>
      <c r="Q170" s="150">
        <v>8.3000000000000001E-4</v>
      </c>
      <c r="R170" s="150">
        <f t="shared" si="12"/>
        <v>1.66E-3</v>
      </c>
      <c r="S170" s="150">
        <v>0</v>
      </c>
      <c r="T170" s="151">
        <f t="shared" si="13"/>
        <v>0</v>
      </c>
      <c r="AR170" s="152" t="s">
        <v>173</v>
      </c>
      <c r="AT170" s="152" t="s">
        <v>194</v>
      </c>
      <c r="AU170" s="152" t="s">
        <v>84</v>
      </c>
      <c r="AY170" s="13" t="s">
        <v>140</v>
      </c>
      <c r="BE170" s="153">
        <f t="shared" si="14"/>
        <v>0</v>
      </c>
      <c r="BF170" s="153">
        <f t="shared" si="15"/>
        <v>60.198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84</v>
      </c>
      <c r="BK170" s="154">
        <f t="shared" si="19"/>
        <v>60.198</v>
      </c>
      <c r="BL170" s="13" t="s">
        <v>146</v>
      </c>
      <c r="BM170" s="152" t="s">
        <v>524</v>
      </c>
    </row>
    <row r="171" spans="2:65" s="1" customFormat="1" ht="24.2" customHeight="1">
      <c r="B171" s="142"/>
      <c r="C171" s="155" t="s">
        <v>279</v>
      </c>
      <c r="D171" s="155" t="s">
        <v>194</v>
      </c>
      <c r="E171" s="156" t="s">
        <v>528</v>
      </c>
      <c r="F171" s="157" t="s">
        <v>529</v>
      </c>
      <c r="G171" s="158" t="s">
        <v>201</v>
      </c>
      <c r="H171" s="159">
        <v>4</v>
      </c>
      <c r="I171" s="159">
        <v>14.087</v>
      </c>
      <c r="J171" s="159">
        <f t="shared" si="10"/>
        <v>56.347999999999999</v>
      </c>
      <c r="K171" s="160"/>
      <c r="L171" s="161"/>
      <c r="M171" s="162" t="s">
        <v>1</v>
      </c>
      <c r="N171" s="163" t="s">
        <v>37</v>
      </c>
      <c r="O171" s="150">
        <v>0</v>
      </c>
      <c r="P171" s="150">
        <f t="shared" si="11"/>
        <v>0</v>
      </c>
      <c r="Q171" s="150">
        <v>4.0999999999999999E-4</v>
      </c>
      <c r="R171" s="150">
        <f t="shared" si="12"/>
        <v>1.64E-3</v>
      </c>
      <c r="S171" s="150">
        <v>0</v>
      </c>
      <c r="T171" s="151">
        <f t="shared" si="13"/>
        <v>0</v>
      </c>
      <c r="AR171" s="152" t="s">
        <v>173</v>
      </c>
      <c r="AT171" s="152" t="s">
        <v>194</v>
      </c>
      <c r="AU171" s="152" t="s">
        <v>84</v>
      </c>
      <c r="AY171" s="13" t="s">
        <v>140</v>
      </c>
      <c r="BE171" s="153">
        <f t="shared" si="14"/>
        <v>0</v>
      </c>
      <c r="BF171" s="153">
        <f t="shared" si="15"/>
        <v>56.347999999999999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84</v>
      </c>
      <c r="BK171" s="154">
        <f t="shared" si="19"/>
        <v>56.347999999999999</v>
      </c>
      <c r="BL171" s="13" t="s">
        <v>146</v>
      </c>
      <c r="BM171" s="152" t="s">
        <v>530</v>
      </c>
    </row>
    <row r="172" spans="2:65" s="1" customFormat="1" ht="24.2" customHeight="1">
      <c r="B172" s="142"/>
      <c r="C172" s="143" t="s">
        <v>283</v>
      </c>
      <c r="D172" s="143" t="s">
        <v>142</v>
      </c>
      <c r="E172" s="144" t="s">
        <v>349</v>
      </c>
      <c r="F172" s="145" t="s">
        <v>350</v>
      </c>
      <c r="G172" s="146" t="s">
        <v>201</v>
      </c>
      <c r="H172" s="147">
        <v>2</v>
      </c>
      <c r="I172" s="147">
        <v>23.54</v>
      </c>
      <c r="J172" s="147">
        <f t="shared" si="10"/>
        <v>47.08</v>
      </c>
      <c r="K172" s="148"/>
      <c r="L172" s="27"/>
      <c r="M172" s="149" t="s">
        <v>1</v>
      </c>
      <c r="N172" s="121" t="s">
        <v>37</v>
      </c>
      <c r="O172" s="150">
        <v>1.47</v>
      </c>
      <c r="P172" s="150">
        <f t="shared" si="11"/>
        <v>2.94</v>
      </c>
      <c r="Q172" s="150">
        <v>7.9086E-4</v>
      </c>
      <c r="R172" s="150">
        <f t="shared" si="12"/>
        <v>1.58172E-3</v>
      </c>
      <c r="S172" s="150">
        <v>0</v>
      </c>
      <c r="T172" s="151">
        <f t="shared" si="13"/>
        <v>0</v>
      </c>
      <c r="AR172" s="152" t="s">
        <v>146</v>
      </c>
      <c r="AT172" s="152" t="s">
        <v>142</v>
      </c>
      <c r="AU172" s="152" t="s">
        <v>84</v>
      </c>
      <c r="AY172" s="13" t="s">
        <v>140</v>
      </c>
      <c r="BE172" s="153">
        <f t="shared" si="14"/>
        <v>0</v>
      </c>
      <c r="BF172" s="153">
        <f t="shared" si="15"/>
        <v>47.08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84</v>
      </c>
      <c r="BK172" s="154">
        <f t="shared" si="19"/>
        <v>47.08</v>
      </c>
      <c r="BL172" s="13" t="s">
        <v>146</v>
      </c>
      <c r="BM172" s="152" t="s">
        <v>351</v>
      </c>
    </row>
    <row r="173" spans="2:65" s="1" customFormat="1" ht="24.2" customHeight="1">
      <c r="B173" s="142"/>
      <c r="C173" s="155" t="s">
        <v>288</v>
      </c>
      <c r="D173" s="155" t="s">
        <v>194</v>
      </c>
      <c r="E173" s="156" t="s">
        <v>353</v>
      </c>
      <c r="F173" s="157" t="s">
        <v>354</v>
      </c>
      <c r="G173" s="158" t="s">
        <v>201</v>
      </c>
      <c r="H173" s="159">
        <v>2</v>
      </c>
      <c r="I173" s="159">
        <v>194.94900000000001</v>
      </c>
      <c r="J173" s="159">
        <f t="shared" si="10"/>
        <v>389.89800000000002</v>
      </c>
      <c r="K173" s="160"/>
      <c r="L173" s="161"/>
      <c r="M173" s="162" t="s">
        <v>1</v>
      </c>
      <c r="N173" s="163" t="s">
        <v>37</v>
      </c>
      <c r="O173" s="150">
        <v>0</v>
      </c>
      <c r="P173" s="150">
        <f t="shared" si="11"/>
        <v>0</v>
      </c>
      <c r="Q173" s="150">
        <v>3.4499999999999999E-3</v>
      </c>
      <c r="R173" s="150">
        <f t="shared" si="12"/>
        <v>6.8999999999999999E-3</v>
      </c>
      <c r="S173" s="150">
        <v>0</v>
      </c>
      <c r="T173" s="151">
        <f t="shared" si="13"/>
        <v>0</v>
      </c>
      <c r="AR173" s="152" t="s">
        <v>173</v>
      </c>
      <c r="AT173" s="152" t="s">
        <v>194</v>
      </c>
      <c r="AU173" s="152" t="s">
        <v>84</v>
      </c>
      <c r="AY173" s="13" t="s">
        <v>140</v>
      </c>
      <c r="BE173" s="153">
        <f t="shared" si="14"/>
        <v>0</v>
      </c>
      <c r="BF173" s="153">
        <f t="shared" si="15"/>
        <v>389.89800000000002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84</v>
      </c>
      <c r="BK173" s="154">
        <f t="shared" si="19"/>
        <v>389.89800000000002</v>
      </c>
      <c r="BL173" s="13" t="s">
        <v>146</v>
      </c>
      <c r="BM173" s="152" t="s">
        <v>355</v>
      </c>
    </row>
    <row r="174" spans="2:65" s="1" customFormat="1" ht="24.2" customHeight="1">
      <c r="B174" s="142"/>
      <c r="C174" s="155" t="s">
        <v>292</v>
      </c>
      <c r="D174" s="155" t="s">
        <v>194</v>
      </c>
      <c r="E174" s="156" t="s">
        <v>357</v>
      </c>
      <c r="F174" s="157" t="s">
        <v>358</v>
      </c>
      <c r="G174" s="158" t="s">
        <v>201</v>
      </c>
      <c r="H174" s="159">
        <v>2</v>
      </c>
      <c r="I174" s="159">
        <v>225.131</v>
      </c>
      <c r="J174" s="159">
        <f t="shared" si="10"/>
        <v>450.262</v>
      </c>
      <c r="K174" s="160"/>
      <c r="L174" s="161"/>
      <c r="M174" s="162" t="s">
        <v>1</v>
      </c>
      <c r="N174" s="163" t="s">
        <v>37</v>
      </c>
      <c r="O174" s="150">
        <v>0</v>
      </c>
      <c r="P174" s="150">
        <f t="shared" si="11"/>
        <v>0</v>
      </c>
      <c r="Q174" s="150">
        <v>1.8499999999999999E-2</v>
      </c>
      <c r="R174" s="150">
        <f t="shared" si="12"/>
        <v>3.6999999999999998E-2</v>
      </c>
      <c r="S174" s="150">
        <v>0</v>
      </c>
      <c r="T174" s="151">
        <f t="shared" si="13"/>
        <v>0</v>
      </c>
      <c r="AR174" s="152" t="s">
        <v>173</v>
      </c>
      <c r="AT174" s="152" t="s">
        <v>194</v>
      </c>
      <c r="AU174" s="152" t="s">
        <v>84</v>
      </c>
      <c r="AY174" s="13" t="s">
        <v>140</v>
      </c>
      <c r="BE174" s="153">
        <f t="shared" si="14"/>
        <v>0</v>
      </c>
      <c r="BF174" s="153">
        <f t="shared" si="15"/>
        <v>450.262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84</v>
      </c>
      <c r="BK174" s="154">
        <f t="shared" si="19"/>
        <v>450.262</v>
      </c>
      <c r="BL174" s="13" t="s">
        <v>146</v>
      </c>
      <c r="BM174" s="152" t="s">
        <v>359</v>
      </c>
    </row>
    <row r="175" spans="2:65" s="1" customFormat="1" ht="24.2" customHeight="1">
      <c r="B175" s="142"/>
      <c r="C175" s="143" t="s">
        <v>296</v>
      </c>
      <c r="D175" s="143" t="s">
        <v>142</v>
      </c>
      <c r="E175" s="144" t="s">
        <v>361</v>
      </c>
      <c r="F175" s="145" t="s">
        <v>362</v>
      </c>
      <c r="G175" s="146" t="s">
        <v>201</v>
      </c>
      <c r="H175" s="147">
        <v>1</v>
      </c>
      <c r="I175" s="147">
        <v>10.052</v>
      </c>
      <c r="J175" s="147">
        <f t="shared" si="10"/>
        <v>10.052</v>
      </c>
      <c r="K175" s="148"/>
      <c r="L175" s="27"/>
      <c r="M175" s="149" t="s">
        <v>1</v>
      </c>
      <c r="N175" s="121" t="s">
        <v>37</v>
      </c>
      <c r="O175" s="150">
        <v>0.67</v>
      </c>
      <c r="P175" s="150">
        <f t="shared" si="11"/>
        <v>0.67</v>
      </c>
      <c r="Q175" s="150">
        <v>3.3872999999999998E-4</v>
      </c>
      <c r="R175" s="150">
        <f t="shared" si="12"/>
        <v>3.3872999999999998E-4</v>
      </c>
      <c r="S175" s="150">
        <v>0</v>
      </c>
      <c r="T175" s="151">
        <f t="shared" si="13"/>
        <v>0</v>
      </c>
      <c r="AR175" s="152" t="s">
        <v>146</v>
      </c>
      <c r="AT175" s="152" t="s">
        <v>142</v>
      </c>
      <c r="AU175" s="152" t="s">
        <v>84</v>
      </c>
      <c r="AY175" s="13" t="s">
        <v>140</v>
      </c>
      <c r="BE175" s="153">
        <f t="shared" si="14"/>
        <v>0</v>
      </c>
      <c r="BF175" s="153">
        <f t="shared" si="15"/>
        <v>10.052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84</v>
      </c>
      <c r="BK175" s="154">
        <f t="shared" si="19"/>
        <v>10.052</v>
      </c>
      <c r="BL175" s="13" t="s">
        <v>146</v>
      </c>
      <c r="BM175" s="152" t="s">
        <v>363</v>
      </c>
    </row>
    <row r="176" spans="2:65" s="1" customFormat="1" ht="33" customHeight="1">
      <c r="B176" s="142"/>
      <c r="C176" s="155" t="s">
        <v>300</v>
      </c>
      <c r="D176" s="155" t="s">
        <v>194</v>
      </c>
      <c r="E176" s="156" t="s">
        <v>365</v>
      </c>
      <c r="F176" s="157" t="s">
        <v>366</v>
      </c>
      <c r="G176" s="158" t="s">
        <v>201</v>
      </c>
      <c r="H176" s="159">
        <v>1</v>
      </c>
      <c r="I176" s="159">
        <v>523.95600000000002</v>
      </c>
      <c r="J176" s="159">
        <f t="shared" si="10"/>
        <v>523.95600000000002</v>
      </c>
      <c r="K176" s="160"/>
      <c r="L176" s="161"/>
      <c r="M176" s="162" t="s">
        <v>1</v>
      </c>
      <c r="N176" s="163" t="s">
        <v>37</v>
      </c>
      <c r="O176" s="150">
        <v>0</v>
      </c>
      <c r="P176" s="150">
        <f t="shared" si="11"/>
        <v>0</v>
      </c>
      <c r="Q176" s="150">
        <v>3.15E-2</v>
      </c>
      <c r="R176" s="150">
        <f t="shared" si="12"/>
        <v>3.15E-2</v>
      </c>
      <c r="S176" s="150">
        <v>0</v>
      </c>
      <c r="T176" s="151">
        <f t="shared" si="13"/>
        <v>0</v>
      </c>
      <c r="AR176" s="152" t="s">
        <v>173</v>
      </c>
      <c r="AT176" s="152" t="s">
        <v>194</v>
      </c>
      <c r="AU176" s="152" t="s">
        <v>84</v>
      </c>
      <c r="AY176" s="13" t="s">
        <v>140</v>
      </c>
      <c r="BE176" s="153">
        <f t="shared" si="14"/>
        <v>0</v>
      </c>
      <c r="BF176" s="153">
        <f t="shared" si="15"/>
        <v>523.95600000000002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84</v>
      </c>
      <c r="BK176" s="154">
        <f t="shared" si="19"/>
        <v>523.95600000000002</v>
      </c>
      <c r="BL176" s="13" t="s">
        <v>146</v>
      </c>
      <c r="BM176" s="152" t="s">
        <v>367</v>
      </c>
    </row>
    <row r="177" spans="2:65" s="1" customFormat="1" ht="24.2" customHeight="1">
      <c r="B177" s="142"/>
      <c r="C177" s="143" t="s">
        <v>304</v>
      </c>
      <c r="D177" s="143" t="s">
        <v>142</v>
      </c>
      <c r="E177" s="144" t="s">
        <v>532</v>
      </c>
      <c r="F177" s="145" t="s">
        <v>533</v>
      </c>
      <c r="G177" s="146" t="s">
        <v>158</v>
      </c>
      <c r="H177" s="147">
        <v>71</v>
      </c>
      <c r="I177" s="147">
        <v>0.71499999999999997</v>
      </c>
      <c r="J177" s="147">
        <f t="shared" si="10"/>
        <v>50.765000000000001</v>
      </c>
      <c r="K177" s="148"/>
      <c r="L177" s="27"/>
      <c r="M177" s="149" t="s">
        <v>1</v>
      </c>
      <c r="N177" s="121" t="s">
        <v>37</v>
      </c>
      <c r="O177" s="150">
        <v>4.1000000000000002E-2</v>
      </c>
      <c r="P177" s="150">
        <f t="shared" si="11"/>
        <v>2.911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146</v>
      </c>
      <c r="AT177" s="152" t="s">
        <v>142</v>
      </c>
      <c r="AU177" s="152" t="s">
        <v>84</v>
      </c>
      <c r="AY177" s="13" t="s">
        <v>140</v>
      </c>
      <c r="BE177" s="153">
        <f t="shared" si="14"/>
        <v>0</v>
      </c>
      <c r="BF177" s="153">
        <f t="shared" si="15"/>
        <v>50.765000000000001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84</v>
      </c>
      <c r="BK177" s="154">
        <f t="shared" si="19"/>
        <v>50.765000000000001</v>
      </c>
      <c r="BL177" s="13" t="s">
        <v>146</v>
      </c>
      <c r="BM177" s="152" t="s">
        <v>534</v>
      </c>
    </row>
    <row r="178" spans="2:65" s="1" customFormat="1" ht="24.2" customHeight="1">
      <c r="B178" s="142"/>
      <c r="C178" s="143" t="s">
        <v>308</v>
      </c>
      <c r="D178" s="143" t="s">
        <v>142</v>
      </c>
      <c r="E178" s="144" t="s">
        <v>387</v>
      </c>
      <c r="F178" s="145" t="s">
        <v>388</v>
      </c>
      <c r="G178" s="146" t="s">
        <v>158</v>
      </c>
      <c r="H178" s="147">
        <v>71</v>
      </c>
      <c r="I178" s="147">
        <v>5.1280000000000001</v>
      </c>
      <c r="J178" s="147">
        <f t="shared" si="10"/>
        <v>364.08800000000002</v>
      </c>
      <c r="K178" s="148"/>
      <c r="L178" s="27"/>
      <c r="M178" s="149" t="s">
        <v>1</v>
      </c>
      <c r="N178" s="121" t="s">
        <v>37</v>
      </c>
      <c r="O178" s="150">
        <v>0.27600000000000002</v>
      </c>
      <c r="P178" s="150">
        <f t="shared" si="11"/>
        <v>19.596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146</v>
      </c>
      <c r="AT178" s="152" t="s">
        <v>142</v>
      </c>
      <c r="AU178" s="152" t="s">
        <v>84</v>
      </c>
      <c r="AY178" s="13" t="s">
        <v>140</v>
      </c>
      <c r="BE178" s="153">
        <f t="shared" si="14"/>
        <v>0</v>
      </c>
      <c r="BF178" s="153">
        <f t="shared" si="15"/>
        <v>364.08800000000002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84</v>
      </c>
      <c r="BK178" s="154">
        <f t="shared" si="19"/>
        <v>364.08800000000002</v>
      </c>
      <c r="BL178" s="13" t="s">
        <v>146</v>
      </c>
      <c r="BM178" s="152" t="s">
        <v>389</v>
      </c>
    </row>
    <row r="179" spans="2:65" s="1" customFormat="1" ht="24.2" customHeight="1">
      <c r="B179" s="142"/>
      <c r="C179" s="143" t="s">
        <v>312</v>
      </c>
      <c r="D179" s="143" t="s">
        <v>142</v>
      </c>
      <c r="E179" s="144" t="s">
        <v>391</v>
      </c>
      <c r="F179" s="145" t="s">
        <v>392</v>
      </c>
      <c r="G179" s="146" t="s">
        <v>201</v>
      </c>
      <c r="H179" s="147">
        <v>2</v>
      </c>
      <c r="I179" s="147">
        <v>188.53</v>
      </c>
      <c r="J179" s="147">
        <f t="shared" si="10"/>
        <v>377.06</v>
      </c>
      <c r="K179" s="148"/>
      <c r="L179" s="27"/>
      <c r="M179" s="149" t="s">
        <v>1</v>
      </c>
      <c r="N179" s="121" t="s">
        <v>37</v>
      </c>
      <c r="O179" s="150">
        <v>9.58</v>
      </c>
      <c r="P179" s="150">
        <f t="shared" si="11"/>
        <v>19.16</v>
      </c>
      <c r="Q179" s="150">
        <v>1.581726E-2</v>
      </c>
      <c r="R179" s="150">
        <f t="shared" si="12"/>
        <v>3.1634519999999999E-2</v>
      </c>
      <c r="S179" s="150">
        <v>0</v>
      </c>
      <c r="T179" s="151">
        <f t="shared" si="13"/>
        <v>0</v>
      </c>
      <c r="AR179" s="152" t="s">
        <v>146</v>
      </c>
      <c r="AT179" s="152" t="s">
        <v>142</v>
      </c>
      <c r="AU179" s="152" t="s">
        <v>84</v>
      </c>
      <c r="AY179" s="13" t="s">
        <v>140</v>
      </c>
      <c r="BE179" s="153">
        <f t="shared" si="14"/>
        <v>0</v>
      </c>
      <c r="BF179" s="153">
        <f t="shared" si="15"/>
        <v>377.06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84</v>
      </c>
      <c r="BK179" s="154">
        <f t="shared" si="19"/>
        <v>377.06</v>
      </c>
      <c r="BL179" s="13" t="s">
        <v>146</v>
      </c>
      <c r="BM179" s="152" t="s">
        <v>393</v>
      </c>
    </row>
    <row r="180" spans="2:65" s="1" customFormat="1" ht="16.5" customHeight="1">
      <c r="B180" s="142"/>
      <c r="C180" s="143" t="s">
        <v>316</v>
      </c>
      <c r="D180" s="143" t="s">
        <v>142</v>
      </c>
      <c r="E180" s="144" t="s">
        <v>395</v>
      </c>
      <c r="F180" s="145" t="s">
        <v>396</v>
      </c>
      <c r="G180" s="146" t="s">
        <v>201</v>
      </c>
      <c r="H180" s="147">
        <v>2</v>
      </c>
      <c r="I180" s="147">
        <v>26.991</v>
      </c>
      <c r="J180" s="147">
        <f t="shared" si="10"/>
        <v>53.981999999999999</v>
      </c>
      <c r="K180" s="148"/>
      <c r="L180" s="27"/>
      <c r="M180" s="149" t="s">
        <v>1</v>
      </c>
      <c r="N180" s="121" t="s">
        <v>37</v>
      </c>
      <c r="O180" s="150">
        <v>0.81599999999999995</v>
      </c>
      <c r="P180" s="150">
        <f t="shared" si="11"/>
        <v>1.6319999999999999</v>
      </c>
      <c r="Q180" s="150">
        <v>0.118654</v>
      </c>
      <c r="R180" s="150">
        <f t="shared" si="12"/>
        <v>0.23730799999999999</v>
      </c>
      <c r="S180" s="150">
        <v>0</v>
      </c>
      <c r="T180" s="151">
        <f t="shared" si="13"/>
        <v>0</v>
      </c>
      <c r="AR180" s="152" t="s">
        <v>146</v>
      </c>
      <c r="AT180" s="152" t="s">
        <v>142</v>
      </c>
      <c r="AU180" s="152" t="s">
        <v>84</v>
      </c>
      <c r="AY180" s="13" t="s">
        <v>140</v>
      </c>
      <c r="BE180" s="153">
        <f t="shared" si="14"/>
        <v>0</v>
      </c>
      <c r="BF180" s="153">
        <f t="shared" si="15"/>
        <v>53.981999999999999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84</v>
      </c>
      <c r="BK180" s="154">
        <f t="shared" si="19"/>
        <v>53.981999999999999</v>
      </c>
      <c r="BL180" s="13" t="s">
        <v>146</v>
      </c>
      <c r="BM180" s="152" t="s">
        <v>397</v>
      </c>
    </row>
    <row r="181" spans="2:65" s="1" customFormat="1" ht="16.5" customHeight="1">
      <c r="B181" s="142"/>
      <c r="C181" s="155" t="s">
        <v>320</v>
      </c>
      <c r="D181" s="155" t="s">
        <v>194</v>
      </c>
      <c r="E181" s="156" t="s">
        <v>399</v>
      </c>
      <c r="F181" s="157" t="s">
        <v>400</v>
      </c>
      <c r="G181" s="158" t="s">
        <v>201</v>
      </c>
      <c r="H181" s="159">
        <v>2</v>
      </c>
      <c r="I181" s="159">
        <v>16.257999999999999</v>
      </c>
      <c r="J181" s="159">
        <f t="shared" si="10"/>
        <v>32.515999999999998</v>
      </c>
      <c r="K181" s="160"/>
      <c r="L181" s="161"/>
      <c r="M181" s="162" t="s">
        <v>1</v>
      </c>
      <c r="N181" s="163" t="s">
        <v>37</v>
      </c>
      <c r="O181" s="150">
        <v>0</v>
      </c>
      <c r="P181" s="150">
        <f t="shared" si="11"/>
        <v>0</v>
      </c>
      <c r="Q181" s="150">
        <v>1.6E-2</v>
      </c>
      <c r="R181" s="150">
        <f t="shared" si="12"/>
        <v>3.2000000000000001E-2</v>
      </c>
      <c r="S181" s="150">
        <v>0</v>
      </c>
      <c r="T181" s="151">
        <f t="shared" si="13"/>
        <v>0</v>
      </c>
      <c r="AR181" s="152" t="s">
        <v>173</v>
      </c>
      <c r="AT181" s="152" t="s">
        <v>194</v>
      </c>
      <c r="AU181" s="152" t="s">
        <v>84</v>
      </c>
      <c r="AY181" s="13" t="s">
        <v>140</v>
      </c>
      <c r="BE181" s="153">
        <f t="shared" si="14"/>
        <v>0</v>
      </c>
      <c r="BF181" s="153">
        <f t="shared" si="15"/>
        <v>32.515999999999998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84</v>
      </c>
      <c r="BK181" s="154">
        <f t="shared" si="19"/>
        <v>32.515999999999998</v>
      </c>
      <c r="BL181" s="13" t="s">
        <v>146</v>
      </c>
      <c r="BM181" s="152" t="s">
        <v>401</v>
      </c>
    </row>
    <row r="182" spans="2:65" s="1" customFormat="1" ht="16.5" customHeight="1">
      <c r="B182" s="142"/>
      <c r="C182" s="143" t="s">
        <v>324</v>
      </c>
      <c r="D182" s="143" t="s">
        <v>142</v>
      </c>
      <c r="E182" s="144" t="s">
        <v>403</v>
      </c>
      <c r="F182" s="145" t="s">
        <v>404</v>
      </c>
      <c r="G182" s="146" t="s">
        <v>201</v>
      </c>
      <c r="H182" s="147">
        <v>1</v>
      </c>
      <c r="I182" s="147">
        <v>49.433</v>
      </c>
      <c r="J182" s="147">
        <f t="shared" si="10"/>
        <v>49.433</v>
      </c>
      <c r="K182" s="148"/>
      <c r="L182" s="27"/>
      <c r="M182" s="149" t="s">
        <v>1</v>
      </c>
      <c r="N182" s="121" t="s">
        <v>37</v>
      </c>
      <c r="O182" s="150">
        <v>1.1180000000000001</v>
      </c>
      <c r="P182" s="150">
        <f t="shared" si="11"/>
        <v>1.1180000000000001</v>
      </c>
      <c r="Q182" s="150">
        <v>0.31789200000000001</v>
      </c>
      <c r="R182" s="150">
        <f t="shared" si="12"/>
        <v>0.31789200000000001</v>
      </c>
      <c r="S182" s="150">
        <v>0</v>
      </c>
      <c r="T182" s="151">
        <f t="shared" si="13"/>
        <v>0</v>
      </c>
      <c r="AR182" s="152" t="s">
        <v>146</v>
      </c>
      <c r="AT182" s="152" t="s">
        <v>142</v>
      </c>
      <c r="AU182" s="152" t="s">
        <v>84</v>
      </c>
      <c r="AY182" s="13" t="s">
        <v>140</v>
      </c>
      <c r="BE182" s="153">
        <f t="shared" si="14"/>
        <v>0</v>
      </c>
      <c r="BF182" s="153">
        <f t="shared" si="15"/>
        <v>49.433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84</v>
      </c>
      <c r="BK182" s="154">
        <f t="shared" si="19"/>
        <v>49.433</v>
      </c>
      <c r="BL182" s="13" t="s">
        <v>146</v>
      </c>
      <c r="BM182" s="152" t="s">
        <v>405</v>
      </c>
    </row>
    <row r="183" spans="2:65" s="1" customFormat="1" ht="24.2" customHeight="1">
      <c r="B183" s="142"/>
      <c r="C183" s="155" t="s">
        <v>328</v>
      </c>
      <c r="D183" s="155" t="s">
        <v>194</v>
      </c>
      <c r="E183" s="156" t="s">
        <v>407</v>
      </c>
      <c r="F183" s="157" t="s">
        <v>408</v>
      </c>
      <c r="G183" s="158" t="s">
        <v>201</v>
      </c>
      <c r="H183" s="159">
        <v>1</v>
      </c>
      <c r="I183" s="159">
        <v>58.701000000000001</v>
      </c>
      <c r="J183" s="159">
        <f t="shared" si="10"/>
        <v>58.701000000000001</v>
      </c>
      <c r="K183" s="160"/>
      <c r="L183" s="161"/>
      <c r="M183" s="162" t="s">
        <v>1</v>
      </c>
      <c r="N183" s="163" t="s">
        <v>37</v>
      </c>
      <c r="O183" s="150">
        <v>0</v>
      </c>
      <c r="P183" s="150">
        <f t="shared" si="11"/>
        <v>0</v>
      </c>
      <c r="Q183" s="150">
        <v>3.2000000000000001E-2</v>
      </c>
      <c r="R183" s="150">
        <f t="shared" si="12"/>
        <v>3.2000000000000001E-2</v>
      </c>
      <c r="S183" s="150">
        <v>0</v>
      </c>
      <c r="T183" s="151">
        <f t="shared" si="13"/>
        <v>0</v>
      </c>
      <c r="AR183" s="152" t="s">
        <v>173</v>
      </c>
      <c r="AT183" s="152" t="s">
        <v>194</v>
      </c>
      <c r="AU183" s="152" t="s">
        <v>84</v>
      </c>
      <c r="AY183" s="13" t="s">
        <v>140</v>
      </c>
      <c r="BE183" s="153">
        <f t="shared" si="14"/>
        <v>0</v>
      </c>
      <c r="BF183" s="153">
        <f t="shared" si="15"/>
        <v>58.701000000000001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84</v>
      </c>
      <c r="BK183" s="154">
        <f t="shared" si="19"/>
        <v>58.701000000000001</v>
      </c>
      <c r="BL183" s="13" t="s">
        <v>146</v>
      </c>
      <c r="BM183" s="152" t="s">
        <v>409</v>
      </c>
    </row>
    <row r="184" spans="2:65" s="1" customFormat="1" ht="33" customHeight="1">
      <c r="B184" s="142"/>
      <c r="C184" s="143" t="s">
        <v>332</v>
      </c>
      <c r="D184" s="143" t="s">
        <v>142</v>
      </c>
      <c r="E184" s="144" t="s">
        <v>415</v>
      </c>
      <c r="F184" s="145" t="s">
        <v>416</v>
      </c>
      <c r="G184" s="146" t="s">
        <v>201</v>
      </c>
      <c r="H184" s="147">
        <v>1</v>
      </c>
      <c r="I184" s="147">
        <v>7.2839999999999998</v>
      </c>
      <c r="J184" s="147">
        <f t="shared" si="10"/>
        <v>7.2839999999999998</v>
      </c>
      <c r="K184" s="148"/>
      <c r="L184" s="27"/>
      <c r="M184" s="149" t="s">
        <v>1</v>
      </c>
      <c r="N184" s="121" t="s">
        <v>37</v>
      </c>
      <c r="O184" s="150">
        <v>0.38100000000000001</v>
      </c>
      <c r="P184" s="150">
        <f t="shared" si="11"/>
        <v>0.38100000000000001</v>
      </c>
      <c r="Q184" s="150">
        <v>2.4971999999999999E-4</v>
      </c>
      <c r="R184" s="150">
        <f t="shared" si="12"/>
        <v>2.4971999999999999E-4</v>
      </c>
      <c r="S184" s="150">
        <v>0</v>
      </c>
      <c r="T184" s="151">
        <f t="shared" si="13"/>
        <v>0</v>
      </c>
      <c r="AR184" s="152" t="s">
        <v>146</v>
      </c>
      <c r="AT184" s="152" t="s">
        <v>142</v>
      </c>
      <c r="AU184" s="152" t="s">
        <v>84</v>
      </c>
      <c r="AY184" s="13" t="s">
        <v>140</v>
      </c>
      <c r="BE184" s="153">
        <f t="shared" si="14"/>
        <v>0</v>
      </c>
      <c r="BF184" s="153">
        <f t="shared" si="15"/>
        <v>7.2839999999999998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84</v>
      </c>
      <c r="BK184" s="154">
        <f t="shared" si="19"/>
        <v>7.2839999999999998</v>
      </c>
      <c r="BL184" s="13" t="s">
        <v>146</v>
      </c>
      <c r="BM184" s="152" t="s">
        <v>417</v>
      </c>
    </row>
    <row r="185" spans="2:65" s="1" customFormat="1" ht="16.5" customHeight="1">
      <c r="B185" s="142"/>
      <c r="C185" s="143" t="s">
        <v>336</v>
      </c>
      <c r="D185" s="143" t="s">
        <v>142</v>
      </c>
      <c r="E185" s="144" t="s">
        <v>419</v>
      </c>
      <c r="F185" s="145" t="s">
        <v>420</v>
      </c>
      <c r="G185" s="146" t="s">
        <v>158</v>
      </c>
      <c r="H185" s="147">
        <v>75</v>
      </c>
      <c r="I185" s="147">
        <v>1.577</v>
      </c>
      <c r="J185" s="147">
        <f t="shared" si="10"/>
        <v>118.27500000000001</v>
      </c>
      <c r="K185" s="148"/>
      <c r="L185" s="27"/>
      <c r="M185" s="149" t="s">
        <v>1</v>
      </c>
      <c r="N185" s="121" t="s">
        <v>37</v>
      </c>
      <c r="O185" s="150">
        <v>0.05</v>
      </c>
      <c r="P185" s="150">
        <f t="shared" si="11"/>
        <v>3.75</v>
      </c>
      <c r="Q185" s="150">
        <v>8.7000000000000001E-5</v>
      </c>
      <c r="R185" s="150">
        <f t="shared" si="12"/>
        <v>6.5250000000000004E-3</v>
      </c>
      <c r="S185" s="150">
        <v>0</v>
      </c>
      <c r="T185" s="151">
        <f t="shared" si="13"/>
        <v>0</v>
      </c>
      <c r="AR185" s="152" t="s">
        <v>146</v>
      </c>
      <c r="AT185" s="152" t="s">
        <v>142</v>
      </c>
      <c r="AU185" s="152" t="s">
        <v>84</v>
      </c>
      <c r="AY185" s="13" t="s">
        <v>140</v>
      </c>
      <c r="BE185" s="153">
        <f t="shared" si="14"/>
        <v>0</v>
      </c>
      <c r="BF185" s="153">
        <f t="shared" si="15"/>
        <v>118.27500000000001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84</v>
      </c>
      <c r="BK185" s="154">
        <f t="shared" si="19"/>
        <v>118.27500000000001</v>
      </c>
      <c r="BL185" s="13" t="s">
        <v>146</v>
      </c>
      <c r="BM185" s="152" t="s">
        <v>421</v>
      </c>
    </row>
    <row r="186" spans="2:65" s="1" customFormat="1" ht="24.2" customHeight="1">
      <c r="B186" s="142"/>
      <c r="C186" s="143" t="s">
        <v>340</v>
      </c>
      <c r="D186" s="143" t="s">
        <v>142</v>
      </c>
      <c r="E186" s="144" t="s">
        <v>423</v>
      </c>
      <c r="F186" s="145" t="s">
        <v>424</v>
      </c>
      <c r="G186" s="146" t="s">
        <v>158</v>
      </c>
      <c r="H186" s="147">
        <v>63</v>
      </c>
      <c r="I186" s="147">
        <v>0.73099999999999998</v>
      </c>
      <c r="J186" s="147">
        <f t="shared" si="10"/>
        <v>46.052999999999997</v>
      </c>
      <c r="K186" s="148"/>
      <c r="L186" s="27"/>
      <c r="M186" s="149" t="s">
        <v>1</v>
      </c>
      <c r="N186" s="121" t="s">
        <v>37</v>
      </c>
      <c r="O186" s="150">
        <v>5.2499999999999998E-2</v>
      </c>
      <c r="P186" s="150">
        <f t="shared" si="11"/>
        <v>3.3074999999999997</v>
      </c>
      <c r="Q186" s="150">
        <v>1E-4</v>
      </c>
      <c r="R186" s="150">
        <f t="shared" si="12"/>
        <v>6.3E-3</v>
      </c>
      <c r="S186" s="150">
        <v>0</v>
      </c>
      <c r="T186" s="151">
        <f t="shared" si="13"/>
        <v>0</v>
      </c>
      <c r="AR186" s="152" t="s">
        <v>146</v>
      </c>
      <c r="AT186" s="152" t="s">
        <v>142</v>
      </c>
      <c r="AU186" s="152" t="s">
        <v>84</v>
      </c>
      <c r="AY186" s="13" t="s">
        <v>140</v>
      </c>
      <c r="BE186" s="153">
        <f t="shared" si="14"/>
        <v>0</v>
      </c>
      <c r="BF186" s="153">
        <f t="shared" si="15"/>
        <v>46.052999999999997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84</v>
      </c>
      <c r="BK186" s="154">
        <f t="shared" si="19"/>
        <v>46.052999999999997</v>
      </c>
      <c r="BL186" s="13" t="s">
        <v>146</v>
      </c>
      <c r="BM186" s="152" t="s">
        <v>425</v>
      </c>
    </row>
    <row r="187" spans="2:65" s="1" customFormat="1" ht="21.75" customHeight="1">
      <c r="B187" s="142"/>
      <c r="C187" s="155" t="s">
        <v>344</v>
      </c>
      <c r="D187" s="155" t="s">
        <v>194</v>
      </c>
      <c r="E187" s="156" t="s">
        <v>427</v>
      </c>
      <c r="F187" s="157" t="s">
        <v>535</v>
      </c>
      <c r="G187" s="158" t="s">
        <v>429</v>
      </c>
      <c r="H187" s="159">
        <v>0.63</v>
      </c>
      <c r="I187" s="159">
        <v>10.881</v>
      </c>
      <c r="J187" s="159">
        <f t="shared" si="10"/>
        <v>6.8550000000000004</v>
      </c>
      <c r="K187" s="160"/>
      <c r="L187" s="161"/>
      <c r="M187" s="162" t="s">
        <v>1</v>
      </c>
      <c r="N187" s="163" t="s">
        <v>37</v>
      </c>
      <c r="O187" s="150">
        <v>0</v>
      </c>
      <c r="P187" s="150">
        <f t="shared" si="11"/>
        <v>0</v>
      </c>
      <c r="Q187" s="150">
        <v>2.0500000000000002E-3</v>
      </c>
      <c r="R187" s="150">
        <f t="shared" si="12"/>
        <v>1.2915000000000001E-3</v>
      </c>
      <c r="S187" s="150">
        <v>0</v>
      </c>
      <c r="T187" s="151">
        <f t="shared" si="13"/>
        <v>0</v>
      </c>
      <c r="AR187" s="152" t="s">
        <v>173</v>
      </c>
      <c r="AT187" s="152" t="s">
        <v>194</v>
      </c>
      <c r="AU187" s="152" t="s">
        <v>84</v>
      </c>
      <c r="AY187" s="13" t="s">
        <v>140</v>
      </c>
      <c r="BE187" s="153">
        <f t="shared" si="14"/>
        <v>0</v>
      </c>
      <c r="BF187" s="153">
        <f t="shared" si="15"/>
        <v>6.8550000000000004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84</v>
      </c>
      <c r="BK187" s="154">
        <f t="shared" si="19"/>
        <v>6.8550000000000004</v>
      </c>
      <c r="BL187" s="13" t="s">
        <v>146</v>
      </c>
      <c r="BM187" s="152" t="s">
        <v>543</v>
      </c>
    </row>
    <row r="188" spans="2:65" s="1" customFormat="1" ht="24.2" customHeight="1">
      <c r="B188" s="142"/>
      <c r="C188" s="143" t="s">
        <v>348</v>
      </c>
      <c r="D188" s="143" t="s">
        <v>142</v>
      </c>
      <c r="E188" s="144" t="s">
        <v>432</v>
      </c>
      <c r="F188" s="145" t="s">
        <v>433</v>
      </c>
      <c r="G188" s="146" t="s">
        <v>201</v>
      </c>
      <c r="H188" s="147">
        <v>10</v>
      </c>
      <c r="I188" s="147">
        <v>8.6449999999999996</v>
      </c>
      <c r="J188" s="147">
        <f t="shared" si="10"/>
        <v>86.45</v>
      </c>
      <c r="K188" s="148"/>
      <c r="L188" s="27"/>
      <c r="M188" s="149" t="s">
        <v>1</v>
      </c>
      <c r="N188" s="121" t="s">
        <v>37</v>
      </c>
      <c r="O188" s="150">
        <v>0.73399999999999999</v>
      </c>
      <c r="P188" s="150">
        <f t="shared" si="11"/>
        <v>7.34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AR188" s="152" t="s">
        <v>146</v>
      </c>
      <c r="AT188" s="152" t="s">
        <v>142</v>
      </c>
      <c r="AU188" s="152" t="s">
        <v>84</v>
      </c>
      <c r="AY188" s="13" t="s">
        <v>140</v>
      </c>
      <c r="BE188" s="153">
        <f t="shared" si="14"/>
        <v>0</v>
      </c>
      <c r="BF188" s="153">
        <f t="shared" si="15"/>
        <v>86.45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84</v>
      </c>
      <c r="BK188" s="154">
        <f t="shared" si="19"/>
        <v>86.45</v>
      </c>
      <c r="BL188" s="13" t="s">
        <v>146</v>
      </c>
      <c r="BM188" s="152" t="s">
        <v>434</v>
      </c>
    </row>
    <row r="189" spans="2:65" s="1" customFormat="1" ht="33" customHeight="1">
      <c r="B189" s="142"/>
      <c r="C189" s="155" t="s">
        <v>352</v>
      </c>
      <c r="D189" s="155" t="s">
        <v>194</v>
      </c>
      <c r="E189" s="156" t="s">
        <v>436</v>
      </c>
      <c r="F189" s="157" t="s">
        <v>437</v>
      </c>
      <c r="G189" s="158" t="s">
        <v>201</v>
      </c>
      <c r="H189" s="159">
        <v>50</v>
      </c>
      <c r="I189" s="159">
        <v>1.1990000000000001</v>
      </c>
      <c r="J189" s="159">
        <f t="shared" si="10"/>
        <v>59.95</v>
      </c>
      <c r="K189" s="160"/>
      <c r="L189" s="161"/>
      <c r="M189" s="162" t="s">
        <v>1</v>
      </c>
      <c r="N189" s="163" t="s">
        <v>37</v>
      </c>
      <c r="O189" s="150">
        <v>0</v>
      </c>
      <c r="P189" s="150">
        <f t="shared" si="11"/>
        <v>0</v>
      </c>
      <c r="Q189" s="150">
        <v>2.0000000000000002E-5</v>
      </c>
      <c r="R189" s="150">
        <f t="shared" si="12"/>
        <v>1E-3</v>
      </c>
      <c r="S189" s="150">
        <v>0</v>
      </c>
      <c r="T189" s="151">
        <f t="shared" si="13"/>
        <v>0</v>
      </c>
      <c r="AR189" s="152" t="s">
        <v>173</v>
      </c>
      <c r="AT189" s="152" t="s">
        <v>194</v>
      </c>
      <c r="AU189" s="152" t="s">
        <v>84</v>
      </c>
      <c r="AY189" s="13" t="s">
        <v>140</v>
      </c>
      <c r="BE189" s="153">
        <f t="shared" si="14"/>
        <v>0</v>
      </c>
      <c r="BF189" s="153">
        <f t="shared" si="15"/>
        <v>59.95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84</v>
      </c>
      <c r="BK189" s="154">
        <f t="shared" si="19"/>
        <v>59.95</v>
      </c>
      <c r="BL189" s="13" t="s">
        <v>146</v>
      </c>
      <c r="BM189" s="152" t="s">
        <v>438</v>
      </c>
    </row>
    <row r="190" spans="2:65" s="11" customFormat="1" ht="22.9" customHeight="1">
      <c r="B190" s="131"/>
      <c r="D190" s="132" t="s">
        <v>70</v>
      </c>
      <c r="E190" s="140" t="s">
        <v>177</v>
      </c>
      <c r="F190" s="140" t="s">
        <v>439</v>
      </c>
      <c r="J190" s="141">
        <f>BK190</f>
        <v>0</v>
      </c>
      <c r="L190" s="131"/>
      <c r="M190" s="135"/>
      <c r="P190" s="136">
        <v>0</v>
      </c>
      <c r="R190" s="136">
        <v>0</v>
      </c>
      <c r="T190" s="137">
        <v>0</v>
      </c>
      <c r="AR190" s="132" t="s">
        <v>78</v>
      </c>
      <c r="AT190" s="138" t="s">
        <v>70</v>
      </c>
      <c r="AU190" s="138" t="s">
        <v>78</v>
      </c>
      <c r="AY190" s="132" t="s">
        <v>140</v>
      </c>
      <c r="BK190" s="139">
        <v>0</v>
      </c>
    </row>
    <row r="191" spans="2:65" s="11" customFormat="1" ht="22.9" customHeight="1">
      <c r="B191" s="131"/>
      <c r="D191" s="132" t="s">
        <v>70</v>
      </c>
      <c r="E191" s="140" t="s">
        <v>456</v>
      </c>
      <c r="F191" s="140" t="s">
        <v>457</v>
      </c>
      <c r="J191" s="141">
        <f>BK191</f>
        <v>1271.8389999999999</v>
      </c>
      <c r="L191" s="131"/>
      <c r="M191" s="135"/>
      <c r="P191" s="136">
        <f>P192</f>
        <v>60.223368999999991</v>
      </c>
      <c r="R191" s="136">
        <f>R192</f>
        <v>0</v>
      </c>
      <c r="T191" s="137">
        <f>T192</f>
        <v>0</v>
      </c>
      <c r="AR191" s="132" t="s">
        <v>78</v>
      </c>
      <c r="AT191" s="138" t="s">
        <v>70</v>
      </c>
      <c r="AU191" s="138" t="s">
        <v>78</v>
      </c>
      <c r="AY191" s="132" t="s">
        <v>140</v>
      </c>
      <c r="BK191" s="139">
        <f>BK192</f>
        <v>1271.8389999999999</v>
      </c>
    </row>
    <row r="192" spans="2:65" s="1" customFormat="1" ht="33" customHeight="1">
      <c r="B192" s="142"/>
      <c r="C192" s="143" t="s">
        <v>356</v>
      </c>
      <c r="D192" s="143" t="s">
        <v>142</v>
      </c>
      <c r="E192" s="144" t="s">
        <v>459</v>
      </c>
      <c r="F192" s="145" t="s">
        <v>460</v>
      </c>
      <c r="G192" s="146" t="s">
        <v>233</v>
      </c>
      <c r="H192" s="147">
        <v>46.720999999999997</v>
      </c>
      <c r="I192" s="147">
        <v>27.222000000000001</v>
      </c>
      <c r="J192" s="147">
        <f>ROUND(I192*H192,3)</f>
        <v>1271.8389999999999</v>
      </c>
      <c r="K192" s="148"/>
      <c r="L192" s="27"/>
      <c r="M192" s="149" t="s">
        <v>1</v>
      </c>
      <c r="N192" s="121" t="s">
        <v>37</v>
      </c>
      <c r="O192" s="150">
        <v>1.2889999999999999</v>
      </c>
      <c r="P192" s="150">
        <f>O192*H192</f>
        <v>60.223368999999991</v>
      </c>
      <c r="Q192" s="150">
        <v>0</v>
      </c>
      <c r="R192" s="150">
        <f>Q192*H192</f>
        <v>0</v>
      </c>
      <c r="S192" s="150">
        <v>0</v>
      </c>
      <c r="T192" s="151">
        <f>S192*H192</f>
        <v>0</v>
      </c>
      <c r="AR192" s="152" t="s">
        <v>398</v>
      </c>
      <c r="AT192" s="152" t="s">
        <v>142</v>
      </c>
      <c r="AU192" s="152" t="s">
        <v>84</v>
      </c>
      <c r="AY192" s="13" t="s">
        <v>140</v>
      </c>
      <c r="BE192" s="153">
        <f>IF(N192="základná",J192,0)</f>
        <v>0</v>
      </c>
      <c r="BF192" s="153">
        <f>IF(N192="znížená",J192,0)</f>
        <v>1271.8389999999999</v>
      </c>
      <c r="BG192" s="153">
        <f>IF(N192="zákl. prenesená",J192,0)</f>
        <v>0</v>
      </c>
      <c r="BH192" s="153">
        <f>IF(N192="zníž. prenesená",J192,0)</f>
        <v>0</v>
      </c>
      <c r="BI192" s="153">
        <f>IF(N192="nulová",J192,0)</f>
        <v>0</v>
      </c>
      <c r="BJ192" s="13" t="s">
        <v>84</v>
      </c>
      <c r="BK192" s="154">
        <f>ROUND(I192*H192,3)</f>
        <v>1271.8389999999999</v>
      </c>
      <c r="BL192" s="13" t="s">
        <v>398</v>
      </c>
      <c r="BM192" s="152" t="s">
        <v>544</v>
      </c>
    </row>
    <row r="193" spans="2:65" s="11" customFormat="1" ht="25.9" customHeight="1">
      <c r="B193" s="131"/>
      <c r="D193" s="132" t="s">
        <v>70</v>
      </c>
      <c r="E193" s="133" t="s">
        <v>462</v>
      </c>
      <c r="F193" s="133" t="s">
        <v>463</v>
      </c>
      <c r="J193" s="134">
        <f>BK193</f>
        <v>210.51599999999999</v>
      </c>
      <c r="L193" s="131"/>
      <c r="M193" s="135"/>
      <c r="P193" s="136">
        <f>SUM(P194:P196)</f>
        <v>1.796</v>
      </c>
      <c r="R193" s="136">
        <f>SUM(R194:R196)</f>
        <v>5.3199999999999997E-2</v>
      </c>
      <c r="T193" s="137">
        <f>SUM(T194:T196)</f>
        <v>0</v>
      </c>
      <c r="AR193" s="132" t="s">
        <v>151</v>
      </c>
      <c r="AT193" s="138" t="s">
        <v>70</v>
      </c>
      <c r="AU193" s="138" t="s">
        <v>71</v>
      </c>
      <c r="AY193" s="132" t="s">
        <v>140</v>
      </c>
      <c r="BK193" s="139">
        <f>SUM(BK194:BK196)</f>
        <v>210.51599999999999</v>
      </c>
    </row>
    <row r="194" spans="2:65" s="1" customFormat="1" ht="16.5" customHeight="1">
      <c r="B194" s="142"/>
      <c r="C194" s="143" t="s">
        <v>360</v>
      </c>
      <c r="D194" s="143" t="s">
        <v>142</v>
      </c>
      <c r="E194" s="144" t="s">
        <v>465</v>
      </c>
      <c r="F194" s="145" t="s">
        <v>466</v>
      </c>
      <c r="G194" s="146" t="s">
        <v>201</v>
      </c>
      <c r="H194" s="147">
        <v>4</v>
      </c>
      <c r="I194" s="147">
        <v>6.9390000000000001</v>
      </c>
      <c r="J194" s="147">
        <f>ROUND(I194*H194,3)</f>
        <v>27.756</v>
      </c>
      <c r="K194" s="148"/>
      <c r="L194" s="27"/>
      <c r="M194" s="149" t="s">
        <v>1</v>
      </c>
      <c r="N194" s="121" t="s">
        <v>37</v>
      </c>
      <c r="O194" s="150">
        <v>0.44900000000000001</v>
      </c>
      <c r="P194" s="150">
        <f>O194*H194</f>
        <v>1.796</v>
      </c>
      <c r="Q194" s="150">
        <v>0</v>
      </c>
      <c r="R194" s="150">
        <f>Q194*H194</f>
        <v>0</v>
      </c>
      <c r="S194" s="150">
        <v>0</v>
      </c>
      <c r="T194" s="151">
        <f>S194*H194</f>
        <v>0</v>
      </c>
      <c r="AR194" s="152" t="s">
        <v>398</v>
      </c>
      <c r="AT194" s="152" t="s">
        <v>142</v>
      </c>
      <c r="AU194" s="152" t="s">
        <v>78</v>
      </c>
      <c r="AY194" s="13" t="s">
        <v>140</v>
      </c>
      <c r="BE194" s="153">
        <f>IF(N194="základná",J194,0)</f>
        <v>0</v>
      </c>
      <c r="BF194" s="153">
        <f>IF(N194="znížená",J194,0)</f>
        <v>27.756</v>
      </c>
      <c r="BG194" s="153">
        <f>IF(N194="zákl. prenesená",J194,0)</f>
        <v>0</v>
      </c>
      <c r="BH194" s="153">
        <f>IF(N194="zníž. prenesená",J194,0)</f>
        <v>0</v>
      </c>
      <c r="BI194" s="153">
        <f>IF(N194="nulová",J194,0)</f>
        <v>0</v>
      </c>
      <c r="BJ194" s="13" t="s">
        <v>84</v>
      </c>
      <c r="BK194" s="154">
        <f>ROUND(I194*H194,3)</f>
        <v>27.756</v>
      </c>
      <c r="BL194" s="13" t="s">
        <v>398</v>
      </c>
      <c r="BM194" s="152" t="s">
        <v>467</v>
      </c>
    </row>
    <row r="195" spans="2:65" s="1" customFormat="1" ht="37.9" customHeight="1">
      <c r="B195" s="142"/>
      <c r="C195" s="155" t="s">
        <v>364</v>
      </c>
      <c r="D195" s="155" t="s">
        <v>194</v>
      </c>
      <c r="E195" s="156" t="s">
        <v>469</v>
      </c>
      <c r="F195" s="157" t="s">
        <v>470</v>
      </c>
      <c r="G195" s="158" t="s">
        <v>201</v>
      </c>
      <c r="H195" s="159">
        <v>4</v>
      </c>
      <c r="I195" s="159">
        <v>40.707000000000001</v>
      </c>
      <c r="J195" s="159">
        <f>ROUND(I195*H195,3)</f>
        <v>162.828</v>
      </c>
      <c r="K195" s="160"/>
      <c r="L195" s="161"/>
      <c r="M195" s="162" t="s">
        <v>1</v>
      </c>
      <c r="N195" s="163" t="s">
        <v>37</v>
      </c>
      <c r="O195" s="150">
        <v>0</v>
      </c>
      <c r="P195" s="150">
        <f>O195*H195</f>
        <v>0</v>
      </c>
      <c r="Q195" s="150">
        <v>7.0000000000000001E-3</v>
      </c>
      <c r="R195" s="150">
        <f>Q195*H195</f>
        <v>2.8000000000000001E-2</v>
      </c>
      <c r="S195" s="150">
        <v>0</v>
      </c>
      <c r="T195" s="151">
        <f>S195*H195</f>
        <v>0</v>
      </c>
      <c r="AR195" s="152" t="s">
        <v>471</v>
      </c>
      <c r="AT195" s="152" t="s">
        <v>194</v>
      </c>
      <c r="AU195" s="152" t="s">
        <v>78</v>
      </c>
      <c r="AY195" s="13" t="s">
        <v>140</v>
      </c>
      <c r="BE195" s="153">
        <f>IF(N195="základná",J195,0)</f>
        <v>0</v>
      </c>
      <c r="BF195" s="153">
        <f>IF(N195="znížená",J195,0)</f>
        <v>162.828</v>
      </c>
      <c r="BG195" s="153">
        <f>IF(N195="zákl. prenesená",J195,0)</f>
        <v>0</v>
      </c>
      <c r="BH195" s="153">
        <f>IF(N195="zníž. prenesená",J195,0)</f>
        <v>0</v>
      </c>
      <c r="BI195" s="153">
        <f>IF(N195="nulová",J195,0)</f>
        <v>0</v>
      </c>
      <c r="BJ195" s="13" t="s">
        <v>84</v>
      </c>
      <c r="BK195" s="154">
        <f>ROUND(I195*H195,3)</f>
        <v>162.828</v>
      </c>
      <c r="BL195" s="13" t="s">
        <v>398</v>
      </c>
      <c r="BM195" s="152" t="s">
        <v>472</v>
      </c>
    </row>
    <row r="196" spans="2:65" s="1" customFormat="1" ht="24.2" customHeight="1">
      <c r="B196" s="142"/>
      <c r="C196" s="155" t="s">
        <v>368</v>
      </c>
      <c r="D196" s="155" t="s">
        <v>194</v>
      </c>
      <c r="E196" s="156" t="s">
        <v>474</v>
      </c>
      <c r="F196" s="157" t="s">
        <v>475</v>
      </c>
      <c r="G196" s="158" t="s">
        <v>201</v>
      </c>
      <c r="H196" s="159">
        <v>4</v>
      </c>
      <c r="I196" s="159">
        <v>4.9829999999999997</v>
      </c>
      <c r="J196" s="159">
        <f>ROUND(I196*H196,3)</f>
        <v>19.931999999999999</v>
      </c>
      <c r="K196" s="160"/>
      <c r="L196" s="161"/>
      <c r="M196" s="162" t="s">
        <v>1</v>
      </c>
      <c r="N196" s="163" t="s">
        <v>37</v>
      </c>
      <c r="O196" s="150">
        <v>0</v>
      </c>
      <c r="P196" s="150">
        <f>O196*H196</f>
        <v>0</v>
      </c>
      <c r="Q196" s="150">
        <v>6.3E-3</v>
      </c>
      <c r="R196" s="150">
        <f>Q196*H196</f>
        <v>2.52E-2</v>
      </c>
      <c r="S196" s="150">
        <v>0</v>
      </c>
      <c r="T196" s="151">
        <f>S196*H196</f>
        <v>0</v>
      </c>
      <c r="AR196" s="152" t="s">
        <v>471</v>
      </c>
      <c r="AT196" s="152" t="s">
        <v>194</v>
      </c>
      <c r="AU196" s="152" t="s">
        <v>78</v>
      </c>
      <c r="AY196" s="13" t="s">
        <v>140</v>
      </c>
      <c r="BE196" s="153">
        <f>IF(N196="základná",J196,0)</f>
        <v>0</v>
      </c>
      <c r="BF196" s="153">
        <f>IF(N196="znížená",J196,0)</f>
        <v>19.931999999999999</v>
      </c>
      <c r="BG196" s="153">
        <f>IF(N196="zákl. prenesená",J196,0)</f>
        <v>0</v>
      </c>
      <c r="BH196" s="153">
        <f>IF(N196="zníž. prenesená",J196,0)</f>
        <v>0</v>
      </c>
      <c r="BI196" s="153">
        <f>IF(N196="nulová",J196,0)</f>
        <v>0</v>
      </c>
      <c r="BJ196" s="13" t="s">
        <v>84</v>
      </c>
      <c r="BK196" s="154">
        <f>ROUND(I196*H196,3)</f>
        <v>19.931999999999999</v>
      </c>
      <c r="BL196" s="13" t="s">
        <v>398</v>
      </c>
      <c r="BM196" s="152" t="s">
        <v>476</v>
      </c>
    </row>
    <row r="197" spans="2:65" s="11" customFormat="1" ht="25.9" customHeight="1">
      <c r="B197" s="131"/>
      <c r="D197" s="132" t="s">
        <v>70</v>
      </c>
      <c r="E197" s="133" t="s">
        <v>194</v>
      </c>
      <c r="F197" s="133" t="s">
        <v>477</v>
      </c>
      <c r="J197" s="134">
        <f>BK197</f>
        <v>101.727</v>
      </c>
      <c r="L197" s="131"/>
      <c r="M197" s="135"/>
      <c r="P197" s="136">
        <f>P198</f>
        <v>0</v>
      </c>
      <c r="R197" s="136">
        <f>R198</f>
        <v>0</v>
      </c>
      <c r="T197" s="137">
        <f>T198</f>
        <v>0</v>
      </c>
      <c r="AR197" s="132" t="s">
        <v>151</v>
      </c>
      <c r="AT197" s="138" t="s">
        <v>70</v>
      </c>
      <c r="AU197" s="138" t="s">
        <v>71</v>
      </c>
      <c r="AY197" s="132" t="s">
        <v>140</v>
      </c>
      <c r="BK197" s="139">
        <f>BK198</f>
        <v>101.727</v>
      </c>
    </row>
    <row r="198" spans="2:65" s="11" customFormat="1" ht="22.9" customHeight="1">
      <c r="B198" s="131"/>
      <c r="D198" s="132" t="s">
        <v>70</v>
      </c>
      <c r="E198" s="140" t="s">
        <v>478</v>
      </c>
      <c r="F198" s="140" t="s">
        <v>479</v>
      </c>
      <c r="J198" s="141">
        <f>BK198</f>
        <v>101.727</v>
      </c>
      <c r="L198" s="131"/>
      <c r="M198" s="135"/>
      <c r="P198" s="136">
        <f>SUM(P199:P200)</f>
        <v>0</v>
      </c>
      <c r="R198" s="136">
        <f>SUM(R199:R200)</f>
        <v>0</v>
      </c>
      <c r="T198" s="137">
        <f>SUM(T199:T200)</f>
        <v>0</v>
      </c>
      <c r="AR198" s="132" t="s">
        <v>151</v>
      </c>
      <c r="AT198" s="138" t="s">
        <v>70</v>
      </c>
      <c r="AU198" s="138" t="s">
        <v>78</v>
      </c>
      <c r="AY198" s="132" t="s">
        <v>140</v>
      </c>
      <c r="BK198" s="139">
        <f>SUM(BK199:BK200)</f>
        <v>101.727</v>
      </c>
    </row>
    <row r="199" spans="2:65" s="1" customFormat="1" ht="37.9" customHeight="1">
      <c r="B199" s="142"/>
      <c r="C199" s="143" t="s">
        <v>372</v>
      </c>
      <c r="D199" s="143" t="s">
        <v>142</v>
      </c>
      <c r="E199" s="144" t="s">
        <v>481</v>
      </c>
      <c r="F199" s="145" t="s">
        <v>482</v>
      </c>
      <c r="G199" s="146" t="s">
        <v>483</v>
      </c>
      <c r="H199" s="147">
        <v>5</v>
      </c>
      <c r="I199" s="147">
        <v>11.874000000000001</v>
      </c>
      <c r="J199" s="147">
        <f>ROUND(I199*H199,3)</f>
        <v>59.37</v>
      </c>
      <c r="K199" s="148"/>
      <c r="L199" s="27"/>
      <c r="M199" s="149" t="s">
        <v>1</v>
      </c>
      <c r="N199" s="121" t="s">
        <v>37</v>
      </c>
      <c r="O199" s="150">
        <v>0</v>
      </c>
      <c r="P199" s="150">
        <f>O199*H199</f>
        <v>0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AR199" s="152" t="s">
        <v>398</v>
      </c>
      <c r="AT199" s="152" t="s">
        <v>142</v>
      </c>
      <c r="AU199" s="152" t="s">
        <v>84</v>
      </c>
      <c r="AY199" s="13" t="s">
        <v>140</v>
      </c>
      <c r="BE199" s="153">
        <f>IF(N199="základná",J199,0)</f>
        <v>0</v>
      </c>
      <c r="BF199" s="153">
        <f>IF(N199="znížená",J199,0)</f>
        <v>59.37</v>
      </c>
      <c r="BG199" s="153">
        <f>IF(N199="zákl. prenesená",J199,0)</f>
        <v>0</v>
      </c>
      <c r="BH199" s="153">
        <f>IF(N199="zníž. prenesená",J199,0)</f>
        <v>0</v>
      </c>
      <c r="BI199" s="153">
        <f>IF(N199="nulová",J199,0)</f>
        <v>0</v>
      </c>
      <c r="BJ199" s="13" t="s">
        <v>84</v>
      </c>
      <c r="BK199" s="154">
        <f>ROUND(I199*H199,3)</f>
        <v>59.37</v>
      </c>
      <c r="BL199" s="13" t="s">
        <v>398</v>
      </c>
      <c r="BM199" s="152" t="s">
        <v>545</v>
      </c>
    </row>
    <row r="200" spans="2:65" s="1" customFormat="1" ht="24.2" customHeight="1">
      <c r="B200" s="142"/>
      <c r="C200" s="143" t="s">
        <v>374</v>
      </c>
      <c r="D200" s="143" t="s">
        <v>142</v>
      </c>
      <c r="E200" s="144" t="s">
        <v>486</v>
      </c>
      <c r="F200" s="145" t="s">
        <v>487</v>
      </c>
      <c r="G200" s="146" t="s">
        <v>488</v>
      </c>
      <c r="H200" s="147">
        <v>0.71</v>
      </c>
      <c r="I200" s="147">
        <v>59.658000000000001</v>
      </c>
      <c r="J200" s="147">
        <f>ROUND(I200*H200,3)</f>
        <v>42.356999999999999</v>
      </c>
      <c r="K200" s="148"/>
      <c r="L200" s="27"/>
      <c r="M200" s="164" t="s">
        <v>1</v>
      </c>
      <c r="N200" s="165" t="s">
        <v>37</v>
      </c>
      <c r="O200" s="166">
        <v>0</v>
      </c>
      <c r="P200" s="166">
        <f>O200*H200</f>
        <v>0</v>
      </c>
      <c r="Q200" s="166">
        <v>0</v>
      </c>
      <c r="R200" s="166">
        <f>Q200*H200</f>
        <v>0</v>
      </c>
      <c r="S200" s="166">
        <v>0</v>
      </c>
      <c r="T200" s="167">
        <f>S200*H200</f>
        <v>0</v>
      </c>
      <c r="AR200" s="152" t="s">
        <v>398</v>
      </c>
      <c r="AT200" s="152" t="s">
        <v>142</v>
      </c>
      <c r="AU200" s="152" t="s">
        <v>84</v>
      </c>
      <c r="AY200" s="13" t="s">
        <v>140</v>
      </c>
      <c r="BE200" s="153">
        <f>IF(N200="základná",J200,0)</f>
        <v>0</v>
      </c>
      <c r="BF200" s="153">
        <f>IF(N200="znížená",J200,0)</f>
        <v>42.356999999999999</v>
      </c>
      <c r="BG200" s="153">
        <f>IF(N200="zákl. prenesená",J200,0)</f>
        <v>0</v>
      </c>
      <c r="BH200" s="153">
        <f>IF(N200="zníž. prenesená",J200,0)</f>
        <v>0</v>
      </c>
      <c r="BI200" s="153">
        <f>IF(N200="nulová",J200,0)</f>
        <v>0</v>
      </c>
      <c r="BJ200" s="13" t="s">
        <v>84</v>
      </c>
      <c r="BK200" s="154">
        <f>ROUND(I200*H200,3)</f>
        <v>42.356999999999999</v>
      </c>
      <c r="BL200" s="13" t="s">
        <v>398</v>
      </c>
      <c r="BM200" s="152" t="s">
        <v>546</v>
      </c>
    </row>
    <row r="201" spans="2:65" s="1" customFormat="1" ht="6.95" customHeight="1">
      <c r="B201" s="42"/>
      <c r="C201" s="43"/>
      <c r="D201" s="43"/>
      <c r="E201" s="43"/>
      <c r="F201" s="43"/>
      <c r="G201" s="43"/>
      <c r="H201" s="43"/>
      <c r="I201" s="43"/>
      <c r="J201" s="43"/>
      <c r="K201" s="43"/>
      <c r="L201" s="27"/>
    </row>
  </sheetData>
  <autoFilter ref="C132:K200" xr:uid="{00000000-0009-0000-0000-000003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2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10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102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11" t="str">
        <f>'Rekapitulácia stavby'!K6</f>
        <v>Vodovod - Ďurďoš, Prosačov, Remeniny, Matiaška</v>
      </c>
      <c r="F7" s="212"/>
      <c r="G7" s="212"/>
      <c r="H7" s="212"/>
      <c r="L7" s="16"/>
    </row>
    <row r="8" spans="2:46" ht="12" customHeight="1">
      <c r="B8" s="16"/>
      <c r="D8" s="22" t="s">
        <v>103</v>
      </c>
      <c r="L8" s="16"/>
    </row>
    <row r="9" spans="2:46" s="1" customFormat="1" ht="16.5" customHeight="1">
      <c r="B9" s="27"/>
      <c r="E9" s="211" t="s">
        <v>104</v>
      </c>
      <c r="F9" s="213"/>
      <c r="G9" s="213"/>
      <c r="H9" s="213"/>
      <c r="L9" s="27"/>
    </row>
    <row r="10" spans="2:46" s="1" customFormat="1" ht="12" customHeight="1">
      <c r="B10" s="27"/>
      <c r="D10" s="22" t="s">
        <v>105</v>
      </c>
      <c r="L10" s="27"/>
    </row>
    <row r="11" spans="2:46" s="1" customFormat="1" ht="16.5" customHeight="1">
      <c r="B11" s="27"/>
      <c r="E11" s="168" t="s">
        <v>547</v>
      </c>
      <c r="F11" s="213"/>
      <c r="G11" s="213"/>
      <c r="H11" s="213"/>
      <c r="L11" s="27"/>
    </row>
    <row r="12" spans="2:46" s="1" customFormat="1" ht="11.25">
      <c r="B12" s="27"/>
      <c r="L12" s="27"/>
    </row>
    <row r="13" spans="2:46" s="1" customFormat="1" ht="12" customHeight="1">
      <c r="B13" s="27"/>
      <c r="D13" s="22" t="s">
        <v>13</v>
      </c>
      <c r="F13" s="20" t="s">
        <v>1</v>
      </c>
      <c r="I13" s="22" t="s">
        <v>14</v>
      </c>
      <c r="J13" s="20" t="s">
        <v>1</v>
      </c>
      <c r="L13" s="27"/>
    </row>
    <row r="14" spans="2:46" s="1" customFormat="1" ht="12" customHeight="1">
      <c r="B14" s="27"/>
      <c r="D14" s="22" t="s">
        <v>15</v>
      </c>
      <c r="F14" s="20" t="s">
        <v>16</v>
      </c>
      <c r="I14" s="22" t="s">
        <v>17</v>
      </c>
      <c r="J14" s="50" t="str">
        <f>'Rekapitulácia stavby'!AN8</f>
        <v>30. 7. 2023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19</v>
      </c>
      <c r="I16" s="22" t="s">
        <v>20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23</v>
      </c>
      <c r="I19" s="22" t="s">
        <v>20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2" t="str">
        <f>'Rekapitulácia stavby'!E14</f>
        <v xml:space="preserve"> </v>
      </c>
      <c r="F20" s="192"/>
      <c r="G20" s="192"/>
      <c r="H20" s="192"/>
      <c r="I20" s="22" t="s">
        <v>22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24</v>
      </c>
      <c r="I22" s="22" t="s">
        <v>20</v>
      </c>
      <c r="J22" s="20" t="s">
        <v>1</v>
      </c>
      <c r="L22" s="27"/>
    </row>
    <row r="23" spans="2:12" s="1" customFormat="1" ht="18" customHeight="1">
      <c r="B23" s="27"/>
      <c r="E23" s="20" t="s">
        <v>107</v>
      </c>
      <c r="I23" s="22" t="s">
        <v>22</v>
      </c>
      <c r="J23" s="20" t="s">
        <v>1</v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20</v>
      </c>
      <c r="J25" s="20" t="s">
        <v>1</v>
      </c>
      <c r="L25" s="27"/>
    </row>
    <row r="26" spans="2:12" s="1" customFormat="1" ht="18" customHeight="1">
      <c r="B26" s="27"/>
      <c r="E26" s="20" t="s">
        <v>107</v>
      </c>
      <c r="I26" s="22" t="s">
        <v>22</v>
      </c>
      <c r="J26" s="20" t="s">
        <v>1</v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5" t="s">
        <v>1</v>
      </c>
      <c r="F29" s="195"/>
      <c r="G29" s="195"/>
      <c r="H29" s="195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108</v>
      </c>
      <c r="J32" s="26">
        <f>J98</f>
        <v>117550.72100000002</v>
      </c>
      <c r="L32" s="27"/>
    </row>
    <row r="33" spans="2:12" s="1" customFormat="1" ht="14.45" customHeight="1">
      <c r="B33" s="27"/>
      <c r="D33" s="25" t="s">
        <v>109</v>
      </c>
      <c r="J33" s="26">
        <f>J111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117550.72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ROUND((SUM(BE111:BE112) + SUM(BE134:BE223)),  2)</f>
        <v>0</v>
      </c>
      <c r="G37" s="99"/>
      <c r="H37" s="99"/>
      <c r="I37" s="100">
        <v>0.2</v>
      </c>
      <c r="J37" s="98">
        <f>ROUND(((SUM(BE111:BE112) + SUM(BE134:BE223))*I37),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ROUND((SUM(BF111:BF112) + SUM(BF134:BF223)),  2)</f>
        <v>117550.72</v>
      </c>
      <c r="I38" s="101">
        <v>0.2</v>
      </c>
      <c r="J38" s="84">
        <f>ROUND(((SUM(BF111:BF112) + SUM(BF134:BF223))*I38),  2)</f>
        <v>23510.14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ROUND((SUM(BG111:BG112) + SUM(BG134:BG223)),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ROUND((SUM(BH111:BH112) + SUM(BH134:BH223)),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ROUND((SUM(BI111:BI112) + SUM(BI134:BI223)),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141060.85999999999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110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12</v>
      </c>
      <c r="L84" s="27"/>
    </row>
    <row r="85" spans="2:12" s="1" customFormat="1" ht="16.5" customHeight="1">
      <c r="B85" s="27"/>
      <c r="E85" s="211" t="str">
        <f>E7</f>
        <v>Vodovod - Ďurďoš, Prosačov, Remeniny, Matiaška</v>
      </c>
      <c r="F85" s="212"/>
      <c r="G85" s="212"/>
      <c r="H85" s="212"/>
      <c r="L85" s="27"/>
    </row>
    <row r="86" spans="2:12" ht="12" customHeight="1">
      <c r="B86" s="16"/>
      <c r="C86" s="22" t="s">
        <v>103</v>
      </c>
      <c r="L86" s="16"/>
    </row>
    <row r="87" spans="2:12" s="1" customFormat="1" ht="16.5" customHeight="1">
      <c r="B87" s="27"/>
      <c r="E87" s="211" t="s">
        <v>104</v>
      </c>
      <c r="F87" s="213"/>
      <c r="G87" s="213"/>
      <c r="H87" s="213"/>
      <c r="L87" s="27"/>
    </row>
    <row r="88" spans="2:12" s="1" customFormat="1" ht="12" customHeight="1">
      <c r="B88" s="27"/>
      <c r="C88" s="22" t="s">
        <v>105</v>
      </c>
      <c r="L88" s="27"/>
    </row>
    <row r="89" spans="2:12" s="1" customFormat="1" ht="16.5" customHeight="1">
      <c r="B89" s="27"/>
      <c r="E89" s="168" t="str">
        <f>E11</f>
        <v>07.3-4 110 - Rad 4 D 110</v>
      </c>
      <c r="F89" s="213"/>
      <c r="G89" s="213"/>
      <c r="H89" s="213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15</v>
      </c>
      <c r="F91" s="20" t="str">
        <f>F14</f>
        <v>Prosačov</v>
      </c>
      <c r="I91" s="22" t="s">
        <v>17</v>
      </c>
      <c r="J91" s="50" t="str">
        <f>IF(J14="","",J14)</f>
        <v>30. 7. 2023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19</v>
      </c>
      <c r="F93" s="20" t="str">
        <f>E17</f>
        <v xml:space="preserve"> </v>
      </c>
      <c r="I93" s="22" t="s">
        <v>24</v>
      </c>
      <c r="J93" s="23" t="str">
        <f>E23</f>
        <v>Ing. Milan Uhorščák</v>
      </c>
      <c r="L93" s="27"/>
    </row>
    <row r="94" spans="2:12" s="1" customFormat="1" ht="15.2" customHeight="1">
      <c r="B94" s="27"/>
      <c r="C94" s="22" t="s">
        <v>23</v>
      </c>
      <c r="F94" s="20" t="str">
        <f>IF(E20="","",E20)</f>
        <v xml:space="preserve"> </v>
      </c>
      <c r="I94" s="22" t="s">
        <v>27</v>
      </c>
      <c r="J94" s="23" t="str">
        <f>E26</f>
        <v>Ing. Milan Uhorščák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111</v>
      </c>
      <c r="D96" s="93"/>
      <c r="E96" s="93"/>
      <c r="F96" s="93"/>
      <c r="G96" s="93"/>
      <c r="H96" s="93"/>
      <c r="I96" s="93"/>
      <c r="J96" s="110" t="s">
        <v>112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113</v>
      </c>
      <c r="J98" s="64">
        <f>J134</f>
        <v>117550.72100000002</v>
      </c>
      <c r="L98" s="27"/>
      <c r="AU98" s="13" t="s">
        <v>114</v>
      </c>
    </row>
    <row r="99" spans="2:47" s="8" customFormat="1" ht="24.95" customHeight="1">
      <c r="B99" s="112"/>
      <c r="D99" s="113" t="s">
        <v>115</v>
      </c>
      <c r="E99" s="114"/>
      <c r="F99" s="114"/>
      <c r="G99" s="114"/>
      <c r="H99" s="114"/>
      <c r="I99" s="114"/>
      <c r="J99" s="115">
        <f>J135</f>
        <v>117062.02100000002</v>
      </c>
      <c r="L99" s="112"/>
    </row>
    <row r="100" spans="2:47" s="9" customFormat="1" ht="19.899999999999999" customHeight="1">
      <c r="B100" s="116"/>
      <c r="D100" s="117" t="s">
        <v>116</v>
      </c>
      <c r="E100" s="118"/>
      <c r="F100" s="118"/>
      <c r="G100" s="118"/>
      <c r="H100" s="118"/>
      <c r="I100" s="118"/>
      <c r="J100" s="119">
        <f>J136</f>
        <v>48670.199000000008</v>
      </c>
      <c r="L100" s="116"/>
    </row>
    <row r="101" spans="2:47" s="9" customFormat="1" ht="19.899999999999999" customHeight="1">
      <c r="B101" s="116"/>
      <c r="D101" s="117" t="s">
        <v>117</v>
      </c>
      <c r="E101" s="118"/>
      <c r="F101" s="118"/>
      <c r="G101" s="118"/>
      <c r="H101" s="118"/>
      <c r="I101" s="118"/>
      <c r="J101" s="119">
        <f>J162</f>
        <v>2344.232</v>
      </c>
      <c r="L101" s="116"/>
    </row>
    <row r="102" spans="2:47" s="9" customFormat="1" ht="19.899999999999999" customHeight="1">
      <c r="B102" s="116"/>
      <c r="D102" s="117" t="s">
        <v>118</v>
      </c>
      <c r="E102" s="118"/>
      <c r="F102" s="118"/>
      <c r="G102" s="118"/>
      <c r="H102" s="118"/>
      <c r="I102" s="118"/>
      <c r="J102" s="119">
        <f>J166</f>
        <v>20793.126</v>
      </c>
      <c r="L102" s="116"/>
    </row>
    <row r="103" spans="2:47" s="9" customFormat="1" ht="19.899999999999999" customHeight="1">
      <c r="B103" s="116"/>
      <c r="D103" s="117" t="s">
        <v>119</v>
      </c>
      <c r="E103" s="118"/>
      <c r="F103" s="118"/>
      <c r="G103" s="118"/>
      <c r="H103" s="118"/>
      <c r="I103" s="118"/>
      <c r="J103" s="119">
        <f>J172</f>
        <v>14639.950999999999</v>
      </c>
      <c r="L103" s="116"/>
    </row>
    <row r="104" spans="2:47" s="9" customFormat="1" ht="19.899999999999999" customHeight="1">
      <c r="B104" s="116"/>
      <c r="D104" s="117" t="s">
        <v>120</v>
      </c>
      <c r="E104" s="118"/>
      <c r="F104" s="118"/>
      <c r="G104" s="118"/>
      <c r="H104" s="118"/>
      <c r="I104" s="118"/>
      <c r="J104" s="119">
        <f>J208</f>
        <v>3726.6</v>
      </c>
      <c r="L104" s="116"/>
    </row>
    <row r="105" spans="2:47" s="9" customFormat="1" ht="19.899999999999999" customHeight="1">
      <c r="B105" s="116"/>
      <c r="D105" s="117" t="s">
        <v>121</v>
      </c>
      <c r="E105" s="118"/>
      <c r="F105" s="118"/>
      <c r="G105" s="118"/>
      <c r="H105" s="118"/>
      <c r="I105" s="118"/>
      <c r="J105" s="119">
        <f>J213</f>
        <v>26887.913</v>
      </c>
      <c r="L105" s="116"/>
    </row>
    <row r="106" spans="2:47" s="8" customFormat="1" ht="24.95" customHeight="1">
      <c r="B106" s="112"/>
      <c r="D106" s="113" t="s">
        <v>122</v>
      </c>
      <c r="E106" s="114"/>
      <c r="F106" s="114"/>
      <c r="G106" s="114"/>
      <c r="H106" s="114"/>
      <c r="I106" s="114"/>
      <c r="J106" s="115">
        <f>J216</f>
        <v>145.137</v>
      </c>
      <c r="L106" s="112"/>
    </row>
    <row r="107" spans="2:47" s="8" customFormat="1" ht="24.95" customHeight="1">
      <c r="B107" s="112"/>
      <c r="D107" s="113" t="s">
        <v>123</v>
      </c>
      <c r="E107" s="114"/>
      <c r="F107" s="114"/>
      <c r="G107" s="114"/>
      <c r="H107" s="114"/>
      <c r="I107" s="114"/>
      <c r="J107" s="115">
        <f>J220</f>
        <v>343.56299999999999</v>
      </c>
      <c r="L107" s="112"/>
    </row>
    <row r="108" spans="2:47" s="9" customFormat="1" ht="19.899999999999999" customHeight="1">
      <c r="B108" s="116"/>
      <c r="D108" s="117" t="s">
        <v>124</v>
      </c>
      <c r="E108" s="118"/>
      <c r="F108" s="118"/>
      <c r="G108" s="118"/>
      <c r="H108" s="118"/>
      <c r="I108" s="118"/>
      <c r="J108" s="119">
        <f>J221</f>
        <v>343.56299999999999</v>
      </c>
      <c r="L108" s="116"/>
    </row>
    <row r="109" spans="2:47" s="1" customFormat="1" ht="21.75" customHeight="1">
      <c r="B109" s="27"/>
      <c r="L109" s="27"/>
    </row>
    <row r="110" spans="2:47" s="1" customFormat="1" ht="6.95" customHeight="1">
      <c r="B110" s="27"/>
      <c r="L110" s="27"/>
    </row>
    <row r="111" spans="2:47" s="1" customFormat="1" ht="29.25" customHeight="1">
      <c r="B111" s="27"/>
      <c r="C111" s="111" t="s">
        <v>125</v>
      </c>
      <c r="J111" s="120">
        <v>0</v>
      </c>
      <c r="L111" s="27"/>
      <c r="N111" s="121" t="s">
        <v>35</v>
      </c>
    </row>
    <row r="112" spans="2:47" s="1" customFormat="1" ht="18" customHeight="1">
      <c r="B112" s="27"/>
      <c r="L112" s="27"/>
    </row>
    <row r="113" spans="2:12" s="1" customFormat="1" ht="29.25" customHeight="1">
      <c r="B113" s="27"/>
      <c r="C113" s="92" t="s">
        <v>101</v>
      </c>
      <c r="D113" s="93"/>
      <c r="E113" s="93"/>
      <c r="F113" s="93"/>
      <c r="G113" s="93"/>
      <c r="H113" s="93"/>
      <c r="I113" s="93"/>
      <c r="J113" s="94">
        <f>ROUND(J98+J111,2)</f>
        <v>117550.72</v>
      </c>
      <c r="K113" s="93"/>
      <c r="L113" s="27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7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27"/>
    </row>
    <row r="119" spans="2:12" s="1" customFormat="1" ht="24.95" customHeight="1">
      <c r="B119" s="27"/>
      <c r="C119" s="17" t="s">
        <v>126</v>
      </c>
      <c r="L119" s="27"/>
    </row>
    <row r="120" spans="2:12" s="1" customFormat="1" ht="6.95" customHeight="1">
      <c r="B120" s="27"/>
      <c r="L120" s="27"/>
    </row>
    <row r="121" spans="2:12" s="1" customFormat="1" ht="12" customHeight="1">
      <c r="B121" s="27"/>
      <c r="C121" s="22" t="s">
        <v>12</v>
      </c>
      <c r="L121" s="27"/>
    </row>
    <row r="122" spans="2:12" s="1" customFormat="1" ht="16.5" customHeight="1">
      <c r="B122" s="27"/>
      <c r="E122" s="211" t="str">
        <f>E7</f>
        <v>Vodovod - Ďurďoš, Prosačov, Remeniny, Matiaška</v>
      </c>
      <c r="F122" s="212"/>
      <c r="G122" s="212"/>
      <c r="H122" s="212"/>
      <c r="L122" s="27"/>
    </row>
    <row r="123" spans="2:12" ht="12" customHeight="1">
      <c r="B123" s="16"/>
      <c r="C123" s="22" t="s">
        <v>103</v>
      </c>
      <c r="L123" s="16"/>
    </row>
    <row r="124" spans="2:12" s="1" customFormat="1" ht="16.5" customHeight="1">
      <c r="B124" s="27"/>
      <c r="E124" s="211" t="s">
        <v>104</v>
      </c>
      <c r="F124" s="213"/>
      <c r="G124" s="213"/>
      <c r="H124" s="213"/>
      <c r="L124" s="27"/>
    </row>
    <row r="125" spans="2:12" s="1" customFormat="1" ht="12" customHeight="1">
      <c r="B125" s="27"/>
      <c r="C125" s="22" t="s">
        <v>105</v>
      </c>
      <c r="L125" s="27"/>
    </row>
    <row r="126" spans="2:12" s="1" customFormat="1" ht="16.5" customHeight="1">
      <c r="B126" s="27"/>
      <c r="E126" s="168" t="str">
        <f>E11</f>
        <v>07.3-4 110 - Rad 4 D 110</v>
      </c>
      <c r="F126" s="213"/>
      <c r="G126" s="213"/>
      <c r="H126" s="213"/>
      <c r="L126" s="27"/>
    </row>
    <row r="127" spans="2:12" s="1" customFormat="1" ht="6.95" customHeight="1">
      <c r="B127" s="27"/>
      <c r="L127" s="27"/>
    </row>
    <row r="128" spans="2:12" s="1" customFormat="1" ht="12" customHeight="1">
      <c r="B128" s="27"/>
      <c r="C128" s="22" t="s">
        <v>15</v>
      </c>
      <c r="F128" s="20" t="str">
        <f>F14</f>
        <v>Prosačov</v>
      </c>
      <c r="I128" s="22" t="s">
        <v>17</v>
      </c>
      <c r="J128" s="50" t="str">
        <f>IF(J14="","",J14)</f>
        <v>30. 7. 2023</v>
      </c>
      <c r="L128" s="27"/>
    </row>
    <row r="129" spans="2:65" s="1" customFormat="1" ht="6.95" customHeight="1">
      <c r="B129" s="27"/>
      <c r="L129" s="27"/>
    </row>
    <row r="130" spans="2:65" s="1" customFormat="1" ht="15.2" customHeight="1">
      <c r="B130" s="27"/>
      <c r="C130" s="22" t="s">
        <v>19</v>
      </c>
      <c r="F130" s="20" t="str">
        <f>E17</f>
        <v xml:space="preserve"> </v>
      </c>
      <c r="I130" s="22" t="s">
        <v>24</v>
      </c>
      <c r="J130" s="23" t="str">
        <f>E23</f>
        <v>Ing. Milan Uhorščák</v>
      </c>
      <c r="L130" s="27"/>
    </row>
    <row r="131" spans="2:65" s="1" customFormat="1" ht="15.2" customHeight="1">
      <c r="B131" s="27"/>
      <c r="C131" s="22" t="s">
        <v>23</v>
      </c>
      <c r="F131" s="20" t="str">
        <f>IF(E20="","",E20)</f>
        <v xml:space="preserve"> </v>
      </c>
      <c r="I131" s="22" t="s">
        <v>27</v>
      </c>
      <c r="J131" s="23" t="str">
        <f>E26</f>
        <v>Ing. Milan Uhorščák</v>
      </c>
      <c r="L131" s="27"/>
    </row>
    <row r="132" spans="2:65" s="1" customFormat="1" ht="10.35" customHeight="1">
      <c r="B132" s="27"/>
      <c r="L132" s="27"/>
    </row>
    <row r="133" spans="2:65" s="10" customFormat="1" ht="29.25" customHeight="1">
      <c r="B133" s="122"/>
      <c r="C133" s="123" t="s">
        <v>127</v>
      </c>
      <c r="D133" s="124" t="s">
        <v>56</v>
      </c>
      <c r="E133" s="124" t="s">
        <v>52</v>
      </c>
      <c r="F133" s="124" t="s">
        <v>53</v>
      </c>
      <c r="G133" s="124" t="s">
        <v>128</v>
      </c>
      <c r="H133" s="124" t="s">
        <v>129</v>
      </c>
      <c r="I133" s="124" t="s">
        <v>130</v>
      </c>
      <c r="J133" s="125" t="s">
        <v>112</v>
      </c>
      <c r="K133" s="126" t="s">
        <v>131</v>
      </c>
      <c r="L133" s="122"/>
      <c r="M133" s="57" t="s">
        <v>1</v>
      </c>
      <c r="N133" s="58" t="s">
        <v>35</v>
      </c>
      <c r="O133" s="58" t="s">
        <v>132</v>
      </c>
      <c r="P133" s="58" t="s">
        <v>133</v>
      </c>
      <c r="Q133" s="58" t="s">
        <v>134</v>
      </c>
      <c r="R133" s="58" t="s">
        <v>135</v>
      </c>
      <c r="S133" s="58" t="s">
        <v>136</v>
      </c>
      <c r="T133" s="59" t="s">
        <v>137</v>
      </c>
    </row>
    <row r="134" spans="2:65" s="1" customFormat="1" ht="22.9" customHeight="1">
      <c r="B134" s="27"/>
      <c r="C134" s="62" t="s">
        <v>108</v>
      </c>
      <c r="J134" s="127">
        <f>BK134</f>
        <v>117550.72100000002</v>
      </c>
      <c r="L134" s="27"/>
      <c r="M134" s="60"/>
      <c r="N134" s="51"/>
      <c r="O134" s="51"/>
      <c r="P134" s="128">
        <f>P135+P216+P220</f>
        <v>3282.9471665999999</v>
      </c>
      <c r="Q134" s="51"/>
      <c r="R134" s="128">
        <f>R135+R216+R220</f>
        <v>795.61214889400003</v>
      </c>
      <c r="S134" s="51"/>
      <c r="T134" s="129">
        <f>T135+T216+T220</f>
        <v>270.8</v>
      </c>
      <c r="AT134" s="13" t="s">
        <v>70</v>
      </c>
      <c r="AU134" s="13" t="s">
        <v>114</v>
      </c>
      <c r="BK134" s="130">
        <f>BK135+BK216+BK220</f>
        <v>117550.72100000002</v>
      </c>
    </row>
    <row r="135" spans="2:65" s="11" customFormat="1" ht="25.9" customHeight="1">
      <c r="B135" s="131"/>
      <c r="D135" s="132" t="s">
        <v>70</v>
      </c>
      <c r="E135" s="133" t="s">
        <v>138</v>
      </c>
      <c r="F135" s="133" t="s">
        <v>139</v>
      </c>
      <c r="J135" s="134">
        <f>BK135</f>
        <v>117062.02100000002</v>
      </c>
      <c r="L135" s="131"/>
      <c r="M135" s="135"/>
      <c r="P135" s="136">
        <f>P136+P162+P166+P172+P208+P213</f>
        <v>3281.6001665999997</v>
      </c>
      <c r="R135" s="136">
        <f>R136+R162+R166+R172+R208+R213</f>
        <v>795.57224889400004</v>
      </c>
      <c r="T135" s="137">
        <f>T136+T162+T166+T172+T208+T213</f>
        <v>270.8</v>
      </c>
      <c r="AR135" s="132" t="s">
        <v>78</v>
      </c>
      <c r="AT135" s="138" t="s">
        <v>70</v>
      </c>
      <c r="AU135" s="138" t="s">
        <v>71</v>
      </c>
      <c r="AY135" s="132" t="s">
        <v>140</v>
      </c>
      <c r="BK135" s="139">
        <f>BK136+BK162+BK166+BK172+BK208+BK213</f>
        <v>117062.02100000002</v>
      </c>
    </row>
    <row r="136" spans="2:65" s="11" customFormat="1" ht="22.9" customHeight="1">
      <c r="B136" s="131"/>
      <c r="D136" s="132" t="s">
        <v>70</v>
      </c>
      <c r="E136" s="140" t="s">
        <v>78</v>
      </c>
      <c r="F136" s="140" t="s">
        <v>141</v>
      </c>
      <c r="J136" s="141">
        <f>BK136</f>
        <v>48670.199000000008</v>
      </c>
      <c r="L136" s="131"/>
      <c r="M136" s="135"/>
      <c r="P136" s="136">
        <f>SUM(P137:P161)</f>
        <v>1683.0055986</v>
      </c>
      <c r="R136" s="136">
        <f>SUM(R137:R161)</f>
        <v>367.435292264</v>
      </c>
      <c r="T136" s="137">
        <f>SUM(T137:T161)</f>
        <v>270.8</v>
      </c>
      <c r="AR136" s="132" t="s">
        <v>78</v>
      </c>
      <c r="AT136" s="138" t="s">
        <v>70</v>
      </c>
      <c r="AU136" s="138" t="s">
        <v>78</v>
      </c>
      <c r="AY136" s="132" t="s">
        <v>140</v>
      </c>
      <c r="BK136" s="139">
        <f>SUM(BK137:BK161)</f>
        <v>48670.199000000008</v>
      </c>
    </row>
    <row r="137" spans="2:65" s="1" customFormat="1" ht="24.2" customHeight="1">
      <c r="B137" s="142"/>
      <c r="C137" s="143" t="s">
        <v>78</v>
      </c>
      <c r="D137" s="143" t="s">
        <v>142</v>
      </c>
      <c r="E137" s="144" t="s">
        <v>143</v>
      </c>
      <c r="F137" s="145" t="s">
        <v>144</v>
      </c>
      <c r="G137" s="146" t="s">
        <v>145</v>
      </c>
      <c r="H137" s="147">
        <v>185.4</v>
      </c>
      <c r="I137" s="147">
        <v>1.978</v>
      </c>
      <c r="J137" s="147">
        <f t="shared" ref="J137:J161" si="0">ROUND(I137*H137,3)</f>
        <v>366.721</v>
      </c>
      <c r="K137" s="148"/>
      <c r="L137" s="27"/>
      <c r="M137" s="149" t="s">
        <v>1</v>
      </c>
      <c r="N137" s="121" t="s">
        <v>37</v>
      </c>
      <c r="O137" s="150">
        <v>0.125</v>
      </c>
      <c r="P137" s="150">
        <f t="shared" ref="P137:P161" si="1">O137*H137</f>
        <v>23.175000000000001</v>
      </c>
      <c r="Q137" s="150">
        <v>0</v>
      </c>
      <c r="R137" s="150">
        <f t="shared" ref="R137:R161" si="2">Q137*H137</f>
        <v>0</v>
      </c>
      <c r="S137" s="150">
        <v>0.375</v>
      </c>
      <c r="T137" s="151">
        <f t="shared" ref="T137:T161" si="3">S137*H137</f>
        <v>69.525000000000006</v>
      </c>
      <c r="AR137" s="152" t="s">
        <v>146</v>
      </c>
      <c r="AT137" s="152" t="s">
        <v>142</v>
      </c>
      <c r="AU137" s="152" t="s">
        <v>84</v>
      </c>
      <c r="AY137" s="13" t="s">
        <v>140</v>
      </c>
      <c r="BE137" s="153">
        <f t="shared" ref="BE137:BE161" si="4">IF(N137="základná",J137,0)</f>
        <v>0</v>
      </c>
      <c r="BF137" s="153">
        <f t="shared" ref="BF137:BF161" si="5">IF(N137="znížená",J137,0)</f>
        <v>366.721</v>
      </c>
      <c r="BG137" s="153">
        <f t="shared" ref="BG137:BG161" si="6">IF(N137="zákl. prenesená",J137,0)</f>
        <v>0</v>
      </c>
      <c r="BH137" s="153">
        <f t="shared" ref="BH137:BH161" si="7">IF(N137="zníž. prenesená",J137,0)</f>
        <v>0</v>
      </c>
      <c r="BI137" s="153">
        <f t="shared" ref="BI137:BI161" si="8">IF(N137="nulová",J137,0)</f>
        <v>0</v>
      </c>
      <c r="BJ137" s="13" t="s">
        <v>84</v>
      </c>
      <c r="BK137" s="154">
        <f t="shared" ref="BK137:BK161" si="9">ROUND(I137*H137,3)</f>
        <v>366.721</v>
      </c>
      <c r="BL137" s="13" t="s">
        <v>146</v>
      </c>
      <c r="BM137" s="152" t="s">
        <v>147</v>
      </c>
    </row>
    <row r="138" spans="2:65" s="1" customFormat="1" ht="37.9" customHeight="1">
      <c r="B138" s="142"/>
      <c r="C138" s="143" t="s">
        <v>84</v>
      </c>
      <c r="D138" s="143" t="s">
        <v>142</v>
      </c>
      <c r="E138" s="144" t="s">
        <v>548</v>
      </c>
      <c r="F138" s="145" t="s">
        <v>549</v>
      </c>
      <c r="G138" s="146" t="s">
        <v>145</v>
      </c>
      <c r="H138" s="147">
        <v>868.6</v>
      </c>
      <c r="I138" s="147">
        <v>1.423</v>
      </c>
      <c r="J138" s="147">
        <f t="shared" si="0"/>
        <v>1236.018</v>
      </c>
      <c r="K138" s="148"/>
      <c r="L138" s="27"/>
      <c r="M138" s="149" t="s">
        <v>1</v>
      </c>
      <c r="N138" s="121" t="s">
        <v>37</v>
      </c>
      <c r="O138" s="150">
        <v>1.6650000000000002E-2</v>
      </c>
      <c r="P138" s="150">
        <f t="shared" si="1"/>
        <v>14.462190000000001</v>
      </c>
      <c r="Q138" s="150">
        <v>1.4783999999999999E-4</v>
      </c>
      <c r="R138" s="150">
        <f t="shared" si="2"/>
        <v>0.12841382400000001</v>
      </c>
      <c r="S138" s="150">
        <v>0.125</v>
      </c>
      <c r="T138" s="151">
        <f t="shared" si="3"/>
        <v>108.575</v>
      </c>
      <c r="AR138" s="152" t="s">
        <v>146</v>
      </c>
      <c r="AT138" s="152" t="s">
        <v>142</v>
      </c>
      <c r="AU138" s="152" t="s">
        <v>84</v>
      </c>
      <c r="AY138" s="13" t="s">
        <v>140</v>
      </c>
      <c r="BE138" s="153">
        <f t="shared" si="4"/>
        <v>0</v>
      </c>
      <c r="BF138" s="153">
        <f t="shared" si="5"/>
        <v>1236.018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84</v>
      </c>
      <c r="BK138" s="154">
        <f t="shared" si="9"/>
        <v>1236.018</v>
      </c>
      <c r="BL138" s="13" t="s">
        <v>146</v>
      </c>
      <c r="BM138" s="152" t="s">
        <v>550</v>
      </c>
    </row>
    <row r="139" spans="2:65" s="1" customFormat="1" ht="37.9" customHeight="1">
      <c r="B139" s="142"/>
      <c r="C139" s="143" t="s">
        <v>151</v>
      </c>
      <c r="D139" s="143" t="s">
        <v>142</v>
      </c>
      <c r="E139" s="144" t="s">
        <v>148</v>
      </c>
      <c r="F139" s="145" t="s">
        <v>149</v>
      </c>
      <c r="G139" s="146" t="s">
        <v>145</v>
      </c>
      <c r="H139" s="147">
        <v>185.4</v>
      </c>
      <c r="I139" s="147">
        <v>1.1220000000000001</v>
      </c>
      <c r="J139" s="147">
        <f t="shared" si="0"/>
        <v>208.01900000000001</v>
      </c>
      <c r="K139" s="148"/>
      <c r="L139" s="27"/>
      <c r="M139" s="149" t="s">
        <v>1</v>
      </c>
      <c r="N139" s="121" t="s">
        <v>37</v>
      </c>
      <c r="O139" s="150">
        <v>7.4999999999999997E-2</v>
      </c>
      <c r="P139" s="150">
        <f t="shared" si="1"/>
        <v>13.904999999999999</v>
      </c>
      <c r="Q139" s="150">
        <v>0</v>
      </c>
      <c r="R139" s="150">
        <f t="shared" si="2"/>
        <v>0</v>
      </c>
      <c r="S139" s="150">
        <v>0.5</v>
      </c>
      <c r="T139" s="151">
        <f t="shared" si="3"/>
        <v>92.7</v>
      </c>
      <c r="AR139" s="152" t="s">
        <v>146</v>
      </c>
      <c r="AT139" s="152" t="s">
        <v>142</v>
      </c>
      <c r="AU139" s="152" t="s">
        <v>84</v>
      </c>
      <c r="AY139" s="13" t="s">
        <v>140</v>
      </c>
      <c r="BE139" s="153">
        <f t="shared" si="4"/>
        <v>0</v>
      </c>
      <c r="BF139" s="153">
        <f t="shared" si="5"/>
        <v>208.01900000000001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84</v>
      </c>
      <c r="BK139" s="154">
        <f t="shared" si="9"/>
        <v>208.01900000000001</v>
      </c>
      <c r="BL139" s="13" t="s">
        <v>146</v>
      </c>
      <c r="BM139" s="152" t="s">
        <v>150</v>
      </c>
    </row>
    <row r="140" spans="2:65" s="1" customFormat="1" ht="24.2" customHeight="1">
      <c r="B140" s="142"/>
      <c r="C140" s="143" t="s">
        <v>146</v>
      </c>
      <c r="D140" s="143" t="s">
        <v>142</v>
      </c>
      <c r="E140" s="144" t="s">
        <v>152</v>
      </c>
      <c r="F140" s="145" t="s">
        <v>153</v>
      </c>
      <c r="G140" s="146" t="s">
        <v>154</v>
      </c>
      <c r="H140" s="147">
        <v>40</v>
      </c>
      <c r="I140" s="147">
        <v>3.706</v>
      </c>
      <c r="J140" s="147">
        <f t="shared" si="0"/>
        <v>148.24</v>
      </c>
      <c r="K140" s="148"/>
      <c r="L140" s="27"/>
      <c r="M140" s="149" t="s">
        <v>1</v>
      </c>
      <c r="N140" s="121" t="s">
        <v>37</v>
      </c>
      <c r="O140" s="150">
        <v>0.22336</v>
      </c>
      <c r="P140" s="150">
        <f t="shared" si="1"/>
        <v>8.9344000000000001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146</v>
      </c>
      <c r="AT140" s="152" t="s">
        <v>142</v>
      </c>
      <c r="AU140" s="152" t="s">
        <v>84</v>
      </c>
      <c r="AY140" s="13" t="s">
        <v>140</v>
      </c>
      <c r="BE140" s="153">
        <f t="shared" si="4"/>
        <v>0</v>
      </c>
      <c r="BF140" s="153">
        <f t="shared" si="5"/>
        <v>148.24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84</v>
      </c>
      <c r="BK140" s="154">
        <f t="shared" si="9"/>
        <v>148.24</v>
      </c>
      <c r="BL140" s="13" t="s">
        <v>146</v>
      </c>
      <c r="BM140" s="152" t="s">
        <v>155</v>
      </c>
    </row>
    <row r="141" spans="2:65" s="1" customFormat="1" ht="21.75" customHeight="1">
      <c r="B141" s="142"/>
      <c r="C141" s="143" t="s">
        <v>160</v>
      </c>
      <c r="D141" s="143" t="s">
        <v>142</v>
      </c>
      <c r="E141" s="144" t="s">
        <v>156</v>
      </c>
      <c r="F141" s="145" t="s">
        <v>157</v>
      </c>
      <c r="G141" s="146" t="s">
        <v>158</v>
      </c>
      <c r="H141" s="147">
        <v>200</v>
      </c>
      <c r="I141" s="147">
        <v>13.435</v>
      </c>
      <c r="J141" s="147">
        <f t="shared" si="0"/>
        <v>2687</v>
      </c>
      <c r="K141" s="148"/>
      <c r="L141" s="27"/>
      <c r="M141" s="149" t="s">
        <v>1</v>
      </c>
      <c r="N141" s="121" t="s">
        <v>37</v>
      </c>
      <c r="O141" s="150">
        <v>0.85799999999999998</v>
      </c>
      <c r="P141" s="150">
        <f t="shared" si="1"/>
        <v>171.6</v>
      </c>
      <c r="Q141" s="150">
        <v>1.0121E-2</v>
      </c>
      <c r="R141" s="150">
        <f t="shared" si="2"/>
        <v>2.0242</v>
      </c>
      <c r="S141" s="150">
        <v>0</v>
      </c>
      <c r="T141" s="151">
        <f t="shared" si="3"/>
        <v>0</v>
      </c>
      <c r="AR141" s="152" t="s">
        <v>146</v>
      </c>
      <c r="AT141" s="152" t="s">
        <v>142</v>
      </c>
      <c r="AU141" s="152" t="s">
        <v>84</v>
      </c>
      <c r="AY141" s="13" t="s">
        <v>140</v>
      </c>
      <c r="BE141" s="153">
        <f t="shared" si="4"/>
        <v>0</v>
      </c>
      <c r="BF141" s="153">
        <f t="shared" si="5"/>
        <v>2687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84</v>
      </c>
      <c r="BK141" s="154">
        <f t="shared" si="9"/>
        <v>2687</v>
      </c>
      <c r="BL141" s="13" t="s">
        <v>146</v>
      </c>
      <c r="BM141" s="152" t="s">
        <v>159</v>
      </c>
    </row>
    <row r="142" spans="2:65" s="1" customFormat="1" ht="24.2" customHeight="1">
      <c r="B142" s="142"/>
      <c r="C142" s="143" t="s">
        <v>164</v>
      </c>
      <c r="D142" s="143" t="s">
        <v>142</v>
      </c>
      <c r="E142" s="144" t="s">
        <v>161</v>
      </c>
      <c r="F142" s="145" t="s">
        <v>162</v>
      </c>
      <c r="G142" s="146" t="s">
        <v>158</v>
      </c>
      <c r="H142" s="147">
        <v>80</v>
      </c>
      <c r="I142" s="147">
        <v>5.4660000000000002</v>
      </c>
      <c r="J142" s="147">
        <f t="shared" si="0"/>
        <v>437.28</v>
      </c>
      <c r="K142" s="148"/>
      <c r="L142" s="27"/>
      <c r="M142" s="149" t="s">
        <v>1</v>
      </c>
      <c r="N142" s="121" t="s">
        <v>37</v>
      </c>
      <c r="O142" s="150">
        <v>0.27</v>
      </c>
      <c r="P142" s="150">
        <f t="shared" si="1"/>
        <v>21.6</v>
      </c>
      <c r="Q142" s="150">
        <v>3.5950000000000001E-3</v>
      </c>
      <c r="R142" s="150">
        <f t="shared" si="2"/>
        <v>0.28760000000000002</v>
      </c>
      <c r="S142" s="150">
        <v>0</v>
      </c>
      <c r="T142" s="151">
        <f t="shared" si="3"/>
        <v>0</v>
      </c>
      <c r="AR142" s="152" t="s">
        <v>146</v>
      </c>
      <c r="AT142" s="152" t="s">
        <v>142</v>
      </c>
      <c r="AU142" s="152" t="s">
        <v>84</v>
      </c>
      <c r="AY142" s="13" t="s">
        <v>140</v>
      </c>
      <c r="BE142" s="153">
        <f t="shared" si="4"/>
        <v>0</v>
      </c>
      <c r="BF142" s="153">
        <f t="shared" si="5"/>
        <v>437.28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84</v>
      </c>
      <c r="BK142" s="154">
        <f t="shared" si="9"/>
        <v>437.28</v>
      </c>
      <c r="BL142" s="13" t="s">
        <v>146</v>
      </c>
      <c r="BM142" s="152" t="s">
        <v>163</v>
      </c>
    </row>
    <row r="143" spans="2:65" s="1" customFormat="1" ht="24.2" customHeight="1">
      <c r="B143" s="142"/>
      <c r="C143" s="143" t="s">
        <v>169</v>
      </c>
      <c r="D143" s="143" t="s">
        <v>142</v>
      </c>
      <c r="E143" s="144" t="s">
        <v>165</v>
      </c>
      <c r="F143" s="145" t="s">
        <v>166</v>
      </c>
      <c r="G143" s="146" t="s">
        <v>167</v>
      </c>
      <c r="H143" s="147">
        <v>60</v>
      </c>
      <c r="I143" s="147">
        <v>14.698</v>
      </c>
      <c r="J143" s="147">
        <f t="shared" si="0"/>
        <v>881.88</v>
      </c>
      <c r="K143" s="148"/>
      <c r="L143" s="27"/>
      <c r="M143" s="149" t="s">
        <v>1</v>
      </c>
      <c r="N143" s="121" t="s">
        <v>37</v>
      </c>
      <c r="O143" s="150">
        <v>1.464</v>
      </c>
      <c r="P143" s="150">
        <f t="shared" si="1"/>
        <v>87.84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146</v>
      </c>
      <c r="AT143" s="152" t="s">
        <v>142</v>
      </c>
      <c r="AU143" s="152" t="s">
        <v>84</v>
      </c>
      <c r="AY143" s="13" t="s">
        <v>140</v>
      </c>
      <c r="BE143" s="153">
        <f t="shared" si="4"/>
        <v>0</v>
      </c>
      <c r="BF143" s="153">
        <f t="shared" si="5"/>
        <v>881.88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84</v>
      </c>
      <c r="BK143" s="154">
        <f t="shared" si="9"/>
        <v>881.88</v>
      </c>
      <c r="BL143" s="13" t="s">
        <v>146</v>
      </c>
      <c r="BM143" s="152" t="s">
        <v>168</v>
      </c>
    </row>
    <row r="144" spans="2:65" s="1" customFormat="1" ht="21.75" customHeight="1">
      <c r="B144" s="142"/>
      <c r="C144" s="143" t="s">
        <v>173</v>
      </c>
      <c r="D144" s="143" t="s">
        <v>142</v>
      </c>
      <c r="E144" s="144" t="s">
        <v>174</v>
      </c>
      <c r="F144" s="145" t="s">
        <v>175</v>
      </c>
      <c r="G144" s="146" t="s">
        <v>167</v>
      </c>
      <c r="H144" s="147">
        <v>118.11</v>
      </c>
      <c r="I144" s="147">
        <v>15.738</v>
      </c>
      <c r="J144" s="147">
        <f t="shared" si="0"/>
        <v>1858.8150000000001</v>
      </c>
      <c r="K144" s="148"/>
      <c r="L144" s="27"/>
      <c r="M144" s="149" t="s">
        <v>1</v>
      </c>
      <c r="N144" s="121" t="s">
        <v>37</v>
      </c>
      <c r="O144" s="150">
        <v>1.3009999999999999</v>
      </c>
      <c r="P144" s="150">
        <f t="shared" si="1"/>
        <v>153.66110999999998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146</v>
      </c>
      <c r="AT144" s="152" t="s">
        <v>142</v>
      </c>
      <c r="AU144" s="152" t="s">
        <v>84</v>
      </c>
      <c r="AY144" s="13" t="s">
        <v>140</v>
      </c>
      <c r="BE144" s="153">
        <f t="shared" si="4"/>
        <v>0</v>
      </c>
      <c r="BF144" s="153">
        <f t="shared" si="5"/>
        <v>1858.8150000000001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84</v>
      </c>
      <c r="BK144" s="154">
        <f t="shared" si="9"/>
        <v>1858.8150000000001</v>
      </c>
      <c r="BL144" s="13" t="s">
        <v>146</v>
      </c>
      <c r="BM144" s="152" t="s">
        <v>176</v>
      </c>
    </row>
    <row r="145" spans="2:65" s="1" customFormat="1" ht="37.9" customHeight="1">
      <c r="B145" s="142"/>
      <c r="C145" s="143" t="s">
        <v>177</v>
      </c>
      <c r="D145" s="143" t="s">
        <v>142</v>
      </c>
      <c r="E145" s="144" t="s">
        <v>178</v>
      </c>
      <c r="F145" s="145" t="s">
        <v>179</v>
      </c>
      <c r="G145" s="146" t="s">
        <v>167</v>
      </c>
      <c r="H145" s="147">
        <v>118.11</v>
      </c>
      <c r="I145" s="147">
        <v>8.2650000000000006</v>
      </c>
      <c r="J145" s="147">
        <f t="shared" si="0"/>
        <v>976.17899999999997</v>
      </c>
      <c r="K145" s="148"/>
      <c r="L145" s="27"/>
      <c r="M145" s="149" t="s">
        <v>1</v>
      </c>
      <c r="N145" s="121" t="s">
        <v>37</v>
      </c>
      <c r="O145" s="150">
        <v>0.61299999999999999</v>
      </c>
      <c r="P145" s="150">
        <f t="shared" si="1"/>
        <v>72.401430000000005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146</v>
      </c>
      <c r="AT145" s="152" t="s">
        <v>142</v>
      </c>
      <c r="AU145" s="152" t="s">
        <v>84</v>
      </c>
      <c r="AY145" s="13" t="s">
        <v>140</v>
      </c>
      <c r="BE145" s="153">
        <f t="shared" si="4"/>
        <v>0</v>
      </c>
      <c r="BF145" s="153">
        <f t="shared" si="5"/>
        <v>976.17899999999997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84</v>
      </c>
      <c r="BK145" s="154">
        <f t="shared" si="9"/>
        <v>976.17899999999997</v>
      </c>
      <c r="BL145" s="13" t="s">
        <v>146</v>
      </c>
      <c r="BM145" s="152" t="s">
        <v>180</v>
      </c>
    </row>
    <row r="146" spans="2:65" s="1" customFormat="1" ht="21.75" customHeight="1">
      <c r="B146" s="142"/>
      <c r="C146" s="143" t="s">
        <v>181</v>
      </c>
      <c r="D146" s="143" t="s">
        <v>142</v>
      </c>
      <c r="E146" s="144" t="s">
        <v>182</v>
      </c>
      <c r="F146" s="145" t="s">
        <v>183</v>
      </c>
      <c r="G146" s="146" t="s">
        <v>167</v>
      </c>
      <c r="H146" s="147">
        <v>118.11</v>
      </c>
      <c r="I146" s="147">
        <v>28.692</v>
      </c>
      <c r="J146" s="147">
        <f t="shared" si="0"/>
        <v>3388.8119999999999</v>
      </c>
      <c r="K146" s="148"/>
      <c r="L146" s="27"/>
      <c r="M146" s="149" t="s">
        <v>1</v>
      </c>
      <c r="N146" s="121" t="s">
        <v>37</v>
      </c>
      <c r="O146" s="150">
        <v>2.09</v>
      </c>
      <c r="P146" s="150">
        <f t="shared" si="1"/>
        <v>246.84989999999999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146</v>
      </c>
      <c r="AT146" s="152" t="s">
        <v>142</v>
      </c>
      <c r="AU146" s="152" t="s">
        <v>84</v>
      </c>
      <c r="AY146" s="13" t="s">
        <v>140</v>
      </c>
      <c r="BE146" s="153">
        <f t="shared" si="4"/>
        <v>0</v>
      </c>
      <c r="BF146" s="153">
        <f t="shared" si="5"/>
        <v>3388.8119999999999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84</v>
      </c>
      <c r="BK146" s="154">
        <f t="shared" si="9"/>
        <v>3388.8119999999999</v>
      </c>
      <c r="BL146" s="13" t="s">
        <v>146</v>
      </c>
      <c r="BM146" s="152" t="s">
        <v>184</v>
      </c>
    </row>
    <row r="147" spans="2:65" s="1" customFormat="1" ht="37.9" customHeight="1">
      <c r="B147" s="142"/>
      <c r="C147" s="143" t="s">
        <v>185</v>
      </c>
      <c r="D147" s="143" t="s">
        <v>142</v>
      </c>
      <c r="E147" s="144" t="s">
        <v>186</v>
      </c>
      <c r="F147" s="145" t="s">
        <v>187</v>
      </c>
      <c r="G147" s="146" t="s">
        <v>167</v>
      </c>
      <c r="H147" s="147">
        <v>118.11</v>
      </c>
      <c r="I147" s="147">
        <v>13.179</v>
      </c>
      <c r="J147" s="147">
        <f t="shared" si="0"/>
        <v>1556.5719999999999</v>
      </c>
      <c r="K147" s="148"/>
      <c r="L147" s="27"/>
      <c r="M147" s="149" t="s">
        <v>1</v>
      </c>
      <c r="N147" s="121" t="s">
        <v>37</v>
      </c>
      <c r="O147" s="150">
        <v>0.95</v>
      </c>
      <c r="P147" s="150">
        <f t="shared" si="1"/>
        <v>112.2045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146</v>
      </c>
      <c r="AT147" s="152" t="s">
        <v>142</v>
      </c>
      <c r="AU147" s="152" t="s">
        <v>84</v>
      </c>
      <c r="AY147" s="13" t="s">
        <v>140</v>
      </c>
      <c r="BE147" s="153">
        <f t="shared" si="4"/>
        <v>0</v>
      </c>
      <c r="BF147" s="153">
        <f t="shared" si="5"/>
        <v>1556.5719999999999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84</v>
      </c>
      <c r="BK147" s="154">
        <f t="shared" si="9"/>
        <v>1556.5719999999999</v>
      </c>
      <c r="BL147" s="13" t="s">
        <v>146</v>
      </c>
      <c r="BM147" s="152" t="s">
        <v>188</v>
      </c>
    </row>
    <row r="148" spans="2:65" s="1" customFormat="1" ht="33" customHeight="1">
      <c r="B148" s="142"/>
      <c r="C148" s="143" t="s">
        <v>189</v>
      </c>
      <c r="D148" s="143" t="s">
        <v>142</v>
      </c>
      <c r="E148" s="144" t="s">
        <v>190</v>
      </c>
      <c r="F148" s="145" t="s">
        <v>191</v>
      </c>
      <c r="G148" s="146" t="s">
        <v>158</v>
      </c>
      <c r="H148" s="147">
        <v>28</v>
      </c>
      <c r="I148" s="147">
        <v>66.510999999999996</v>
      </c>
      <c r="J148" s="147">
        <f t="shared" si="0"/>
        <v>1862.308</v>
      </c>
      <c r="K148" s="148"/>
      <c r="L148" s="27"/>
      <c r="M148" s="149" t="s">
        <v>1</v>
      </c>
      <c r="N148" s="121" t="s">
        <v>37</v>
      </c>
      <c r="O148" s="150">
        <v>2.0430000000000001</v>
      </c>
      <c r="P148" s="150">
        <f t="shared" si="1"/>
        <v>57.204000000000008</v>
      </c>
      <c r="Q148" s="150">
        <v>2.1700000000000001E-3</v>
      </c>
      <c r="R148" s="150">
        <f t="shared" si="2"/>
        <v>6.0760000000000002E-2</v>
      </c>
      <c r="S148" s="150">
        <v>0</v>
      </c>
      <c r="T148" s="151">
        <f t="shared" si="3"/>
        <v>0</v>
      </c>
      <c r="AR148" s="152" t="s">
        <v>146</v>
      </c>
      <c r="AT148" s="152" t="s">
        <v>142</v>
      </c>
      <c r="AU148" s="152" t="s">
        <v>84</v>
      </c>
      <c r="AY148" s="13" t="s">
        <v>140</v>
      </c>
      <c r="BE148" s="153">
        <f t="shared" si="4"/>
        <v>0</v>
      </c>
      <c r="BF148" s="153">
        <f t="shared" si="5"/>
        <v>1862.308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84</v>
      </c>
      <c r="BK148" s="154">
        <f t="shared" si="9"/>
        <v>1862.308</v>
      </c>
      <c r="BL148" s="13" t="s">
        <v>146</v>
      </c>
      <c r="BM148" s="152" t="s">
        <v>192</v>
      </c>
    </row>
    <row r="149" spans="2:65" s="1" customFormat="1" ht="24.2" customHeight="1">
      <c r="B149" s="142"/>
      <c r="C149" s="155" t="s">
        <v>193</v>
      </c>
      <c r="D149" s="155" t="s">
        <v>194</v>
      </c>
      <c r="E149" s="156" t="s">
        <v>195</v>
      </c>
      <c r="F149" s="157" t="s">
        <v>196</v>
      </c>
      <c r="G149" s="158" t="s">
        <v>158</v>
      </c>
      <c r="H149" s="159">
        <v>28</v>
      </c>
      <c r="I149" s="159">
        <v>20.736000000000001</v>
      </c>
      <c r="J149" s="159">
        <f t="shared" si="0"/>
        <v>580.60799999999995</v>
      </c>
      <c r="K149" s="160"/>
      <c r="L149" s="161"/>
      <c r="M149" s="162" t="s">
        <v>1</v>
      </c>
      <c r="N149" s="163" t="s">
        <v>37</v>
      </c>
      <c r="O149" s="150">
        <v>0</v>
      </c>
      <c r="P149" s="150">
        <f t="shared" si="1"/>
        <v>0</v>
      </c>
      <c r="Q149" s="150">
        <v>5.4400000000000004E-3</v>
      </c>
      <c r="R149" s="150">
        <f t="shared" si="2"/>
        <v>0.15232000000000001</v>
      </c>
      <c r="S149" s="150">
        <v>0</v>
      </c>
      <c r="T149" s="151">
        <f t="shared" si="3"/>
        <v>0</v>
      </c>
      <c r="AR149" s="152" t="s">
        <v>173</v>
      </c>
      <c r="AT149" s="152" t="s">
        <v>194</v>
      </c>
      <c r="AU149" s="152" t="s">
        <v>84</v>
      </c>
      <c r="AY149" s="13" t="s">
        <v>140</v>
      </c>
      <c r="BE149" s="153">
        <f t="shared" si="4"/>
        <v>0</v>
      </c>
      <c r="BF149" s="153">
        <f t="shared" si="5"/>
        <v>580.60799999999995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84</v>
      </c>
      <c r="BK149" s="154">
        <f t="shared" si="9"/>
        <v>580.60799999999995</v>
      </c>
      <c r="BL149" s="13" t="s">
        <v>146</v>
      </c>
      <c r="BM149" s="152" t="s">
        <v>197</v>
      </c>
    </row>
    <row r="150" spans="2:65" s="1" customFormat="1" ht="21.75" customHeight="1">
      <c r="B150" s="142"/>
      <c r="C150" s="155" t="s">
        <v>198</v>
      </c>
      <c r="D150" s="155" t="s">
        <v>194</v>
      </c>
      <c r="E150" s="156" t="s">
        <v>199</v>
      </c>
      <c r="F150" s="157" t="s">
        <v>200</v>
      </c>
      <c r="G150" s="158" t="s">
        <v>201</v>
      </c>
      <c r="H150" s="159">
        <v>4</v>
      </c>
      <c r="I150" s="159">
        <v>45.921999999999997</v>
      </c>
      <c r="J150" s="159">
        <f t="shared" si="0"/>
        <v>183.68799999999999</v>
      </c>
      <c r="K150" s="160"/>
      <c r="L150" s="161"/>
      <c r="M150" s="162" t="s">
        <v>1</v>
      </c>
      <c r="N150" s="163" t="s">
        <v>37</v>
      </c>
      <c r="O150" s="150">
        <v>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173</v>
      </c>
      <c r="AT150" s="152" t="s">
        <v>194</v>
      </c>
      <c r="AU150" s="152" t="s">
        <v>84</v>
      </c>
      <c r="AY150" s="13" t="s">
        <v>140</v>
      </c>
      <c r="BE150" s="153">
        <f t="shared" si="4"/>
        <v>0</v>
      </c>
      <c r="BF150" s="153">
        <f t="shared" si="5"/>
        <v>183.68799999999999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84</v>
      </c>
      <c r="BK150" s="154">
        <f t="shared" si="9"/>
        <v>183.68799999999999</v>
      </c>
      <c r="BL150" s="13" t="s">
        <v>146</v>
      </c>
      <c r="BM150" s="152" t="s">
        <v>202</v>
      </c>
    </row>
    <row r="151" spans="2:65" s="1" customFormat="1" ht="24.2" customHeight="1">
      <c r="B151" s="142"/>
      <c r="C151" s="143" t="s">
        <v>203</v>
      </c>
      <c r="D151" s="143" t="s">
        <v>142</v>
      </c>
      <c r="E151" s="144" t="s">
        <v>204</v>
      </c>
      <c r="F151" s="145" t="s">
        <v>205</v>
      </c>
      <c r="G151" s="146" t="s">
        <v>145</v>
      </c>
      <c r="H151" s="147">
        <v>1066.4000000000001</v>
      </c>
      <c r="I151" s="147">
        <v>3.6440000000000001</v>
      </c>
      <c r="J151" s="147">
        <f t="shared" si="0"/>
        <v>3885.962</v>
      </c>
      <c r="K151" s="148"/>
      <c r="L151" s="27"/>
      <c r="M151" s="149" t="s">
        <v>1</v>
      </c>
      <c r="N151" s="121" t="s">
        <v>37</v>
      </c>
      <c r="O151" s="150">
        <v>0.249</v>
      </c>
      <c r="P151" s="150">
        <f t="shared" si="1"/>
        <v>265.53360000000004</v>
      </c>
      <c r="Q151" s="150">
        <v>9.0585000000000004E-4</v>
      </c>
      <c r="R151" s="150">
        <f t="shared" si="2"/>
        <v>0.96599844000000012</v>
      </c>
      <c r="S151" s="150">
        <v>0</v>
      </c>
      <c r="T151" s="151">
        <f t="shared" si="3"/>
        <v>0</v>
      </c>
      <c r="AR151" s="152" t="s">
        <v>146</v>
      </c>
      <c r="AT151" s="152" t="s">
        <v>142</v>
      </c>
      <c r="AU151" s="152" t="s">
        <v>84</v>
      </c>
      <c r="AY151" s="13" t="s">
        <v>140</v>
      </c>
      <c r="BE151" s="153">
        <f t="shared" si="4"/>
        <v>0</v>
      </c>
      <c r="BF151" s="153">
        <f t="shared" si="5"/>
        <v>3885.962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84</v>
      </c>
      <c r="BK151" s="154">
        <f t="shared" si="9"/>
        <v>3885.962</v>
      </c>
      <c r="BL151" s="13" t="s">
        <v>146</v>
      </c>
      <c r="BM151" s="152" t="s">
        <v>206</v>
      </c>
    </row>
    <row r="152" spans="2:65" s="1" customFormat="1" ht="24.2" customHeight="1">
      <c r="B152" s="142"/>
      <c r="C152" s="143" t="s">
        <v>207</v>
      </c>
      <c r="D152" s="143" t="s">
        <v>142</v>
      </c>
      <c r="E152" s="144" t="s">
        <v>208</v>
      </c>
      <c r="F152" s="145" t="s">
        <v>209</v>
      </c>
      <c r="G152" s="146" t="s">
        <v>145</v>
      </c>
      <c r="H152" s="147">
        <v>1066.4000000000001</v>
      </c>
      <c r="I152" s="147">
        <v>2.4489999999999998</v>
      </c>
      <c r="J152" s="147">
        <f t="shared" si="0"/>
        <v>2611.614</v>
      </c>
      <c r="K152" s="148"/>
      <c r="L152" s="27"/>
      <c r="M152" s="149" t="s">
        <v>1</v>
      </c>
      <c r="N152" s="121" t="s">
        <v>37</v>
      </c>
      <c r="O152" s="150">
        <v>0.188</v>
      </c>
      <c r="P152" s="150">
        <f t="shared" si="1"/>
        <v>200.48320000000001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146</v>
      </c>
      <c r="AT152" s="152" t="s">
        <v>142</v>
      </c>
      <c r="AU152" s="152" t="s">
        <v>84</v>
      </c>
      <c r="AY152" s="13" t="s">
        <v>140</v>
      </c>
      <c r="BE152" s="153">
        <f t="shared" si="4"/>
        <v>0</v>
      </c>
      <c r="BF152" s="153">
        <f t="shared" si="5"/>
        <v>2611.614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84</v>
      </c>
      <c r="BK152" s="154">
        <f t="shared" si="9"/>
        <v>2611.614</v>
      </c>
      <c r="BL152" s="13" t="s">
        <v>146</v>
      </c>
      <c r="BM152" s="152" t="s">
        <v>210</v>
      </c>
    </row>
    <row r="153" spans="2:65" s="1" customFormat="1" ht="37.9" customHeight="1">
      <c r="B153" s="142"/>
      <c r="C153" s="143" t="s">
        <v>211</v>
      </c>
      <c r="D153" s="143" t="s">
        <v>142</v>
      </c>
      <c r="E153" s="144" t="s">
        <v>216</v>
      </c>
      <c r="F153" s="145" t="s">
        <v>217</v>
      </c>
      <c r="G153" s="146" t="s">
        <v>167</v>
      </c>
      <c r="H153" s="147">
        <v>236.22</v>
      </c>
      <c r="I153" s="147">
        <v>2.597</v>
      </c>
      <c r="J153" s="147">
        <f t="shared" si="0"/>
        <v>613.46299999999997</v>
      </c>
      <c r="K153" s="148"/>
      <c r="L153" s="27"/>
      <c r="M153" s="149" t="s">
        <v>1</v>
      </c>
      <c r="N153" s="121" t="s">
        <v>37</v>
      </c>
      <c r="O153" s="150">
        <v>5.4399999999999997E-2</v>
      </c>
      <c r="P153" s="150">
        <f t="shared" si="1"/>
        <v>12.850368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146</v>
      </c>
      <c r="AT153" s="152" t="s">
        <v>142</v>
      </c>
      <c r="AU153" s="152" t="s">
        <v>84</v>
      </c>
      <c r="AY153" s="13" t="s">
        <v>140</v>
      </c>
      <c r="BE153" s="153">
        <f t="shared" si="4"/>
        <v>0</v>
      </c>
      <c r="BF153" s="153">
        <f t="shared" si="5"/>
        <v>613.46299999999997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84</v>
      </c>
      <c r="BK153" s="154">
        <f t="shared" si="9"/>
        <v>613.46299999999997</v>
      </c>
      <c r="BL153" s="13" t="s">
        <v>146</v>
      </c>
      <c r="BM153" s="152" t="s">
        <v>218</v>
      </c>
    </row>
    <row r="154" spans="2:65" s="1" customFormat="1" ht="44.25" customHeight="1">
      <c r="B154" s="142"/>
      <c r="C154" s="143" t="s">
        <v>215</v>
      </c>
      <c r="D154" s="143" t="s">
        <v>142</v>
      </c>
      <c r="E154" s="144" t="s">
        <v>220</v>
      </c>
      <c r="F154" s="145" t="s">
        <v>221</v>
      </c>
      <c r="G154" s="146" t="s">
        <v>167</v>
      </c>
      <c r="H154" s="147">
        <v>1653.54</v>
      </c>
      <c r="I154" s="147">
        <v>0.25800000000000001</v>
      </c>
      <c r="J154" s="147">
        <f t="shared" si="0"/>
        <v>426.613</v>
      </c>
      <c r="K154" s="148"/>
      <c r="L154" s="27"/>
      <c r="M154" s="149" t="s">
        <v>1</v>
      </c>
      <c r="N154" s="121" t="s">
        <v>37</v>
      </c>
      <c r="O154" s="150">
        <v>5.3899999999999998E-3</v>
      </c>
      <c r="P154" s="150">
        <f t="shared" si="1"/>
        <v>8.9125806000000001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146</v>
      </c>
      <c r="AT154" s="152" t="s">
        <v>142</v>
      </c>
      <c r="AU154" s="152" t="s">
        <v>84</v>
      </c>
      <c r="AY154" s="13" t="s">
        <v>140</v>
      </c>
      <c r="BE154" s="153">
        <f t="shared" si="4"/>
        <v>0</v>
      </c>
      <c r="BF154" s="153">
        <f t="shared" si="5"/>
        <v>426.613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84</v>
      </c>
      <c r="BK154" s="154">
        <f t="shared" si="9"/>
        <v>426.613</v>
      </c>
      <c r="BL154" s="13" t="s">
        <v>146</v>
      </c>
      <c r="BM154" s="152" t="s">
        <v>222</v>
      </c>
    </row>
    <row r="155" spans="2:65" s="1" customFormat="1" ht="21.75" customHeight="1">
      <c r="B155" s="142"/>
      <c r="C155" s="143" t="s">
        <v>219</v>
      </c>
      <c r="D155" s="143" t="s">
        <v>142</v>
      </c>
      <c r="E155" s="144" t="s">
        <v>227</v>
      </c>
      <c r="F155" s="145" t="s">
        <v>228</v>
      </c>
      <c r="G155" s="146" t="s">
        <v>167</v>
      </c>
      <c r="H155" s="147">
        <v>363.08</v>
      </c>
      <c r="I155" s="147">
        <v>0.50600000000000001</v>
      </c>
      <c r="J155" s="147">
        <f t="shared" si="0"/>
        <v>183.71799999999999</v>
      </c>
      <c r="K155" s="148"/>
      <c r="L155" s="27"/>
      <c r="M155" s="149" t="s">
        <v>1</v>
      </c>
      <c r="N155" s="121" t="s">
        <v>37</v>
      </c>
      <c r="O155" s="150">
        <v>8.0000000000000002E-3</v>
      </c>
      <c r="P155" s="150">
        <f t="shared" si="1"/>
        <v>2.9046400000000001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146</v>
      </c>
      <c r="AT155" s="152" t="s">
        <v>142</v>
      </c>
      <c r="AU155" s="152" t="s">
        <v>84</v>
      </c>
      <c r="AY155" s="13" t="s">
        <v>140</v>
      </c>
      <c r="BE155" s="153">
        <f t="shared" si="4"/>
        <v>0</v>
      </c>
      <c r="BF155" s="153">
        <f t="shared" si="5"/>
        <v>183.71799999999999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84</v>
      </c>
      <c r="BK155" s="154">
        <f t="shared" si="9"/>
        <v>183.71799999999999</v>
      </c>
      <c r="BL155" s="13" t="s">
        <v>146</v>
      </c>
      <c r="BM155" s="152" t="s">
        <v>551</v>
      </c>
    </row>
    <row r="156" spans="2:65" s="1" customFormat="1" ht="24.2" customHeight="1">
      <c r="B156" s="142"/>
      <c r="C156" s="143" t="s">
        <v>7</v>
      </c>
      <c r="D156" s="143" t="s">
        <v>142</v>
      </c>
      <c r="E156" s="144" t="s">
        <v>231</v>
      </c>
      <c r="F156" s="145" t="s">
        <v>232</v>
      </c>
      <c r="G156" s="146" t="s">
        <v>233</v>
      </c>
      <c r="H156" s="147">
        <v>178.1</v>
      </c>
      <c r="I156" s="147">
        <v>40.651000000000003</v>
      </c>
      <c r="J156" s="147">
        <f t="shared" si="0"/>
        <v>7239.9430000000002</v>
      </c>
      <c r="K156" s="148"/>
      <c r="L156" s="27"/>
      <c r="M156" s="149" t="s">
        <v>1</v>
      </c>
      <c r="N156" s="121" t="s">
        <v>37</v>
      </c>
      <c r="O156" s="150">
        <v>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146</v>
      </c>
      <c r="AT156" s="152" t="s">
        <v>142</v>
      </c>
      <c r="AU156" s="152" t="s">
        <v>84</v>
      </c>
      <c r="AY156" s="13" t="s">
        <v>140</v>
      </c>
      <c r="BE156" s="153">
        <f t="shared" si="4"/>
        <v>0</v>
      </c>
      <c r="BF156" s="153">
        <f t="shared" si="5"/>
        <v>7239.9430000000002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84</v>
      </c>
      <c r="BK156" s="154">
        <f t="shared" si="9"/>
        <v>7239.9430000000002</v>
      </c>
      <c r="BL156" s="13" t="s">
        <v>146</v>
      </c>
      <c r="BM156" s="152" t="s">
        <v>552</v>
      </c>
    </row>
    <row r="157" spans="2:65" s="1" customFormat="1" ht="24.2" customHeight="1">
      <c r="B157" s="142"/>
      <c r="C157" s="143" t="s">
        <v>226</v>
      </c>
      <c r="D157" s="143" t="s">
        <v>142</v>
      </c>
      <c r="E157" s="144" t="s">
        <v>236</v>
      </c>
      <c r="F157" s="145" t="s">
        <v>237</v>
      </c>
      <c r="G157" s="146" t="s">
        <v>233</v>
      </c>
      <c r="H157" s="147">
        <v>470.65199999999999</v>
      </c>
      <c r="I157" s="147">
        <v>21.524999999999999</v>
      </c>
      <c r="J157" s="147">
        <f t="shared" si="0"/>
        <v>10130.784</v>
      </c>
      <c r="K157" s="148"/>
      <c r="L157" s="27"/>
      <c r="M157" s="149" t="s">
        <v>1</v>
      </c>
      <c r="N157" s="121" t="s">
        <v>37</v>
      </c>
      <c r="O157" s="150">
        <v>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146</v>
      </c>
      <c r="AT157" s="152" t="s">
        <v>142</v>
      </c>
      <c r="AU157" s="152" t="s">
        <v>84</v>
      </c>
      <c r="AY157" s="13" t="s">
        <v>140</v>
      </c>
      <c r="BE157" s="153">
        <f t="shared" si="4"/>
        <v>0</v>
      </c>
      <c r="BF157" s="153">
        <f t="shared" si="5"/>
        <v>10130.784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84</v>
      </c>
      <c r="BK157" s="154">
        <f t="shared" si="9"/>
        <v>10130.784</v>
      </c>
      <c r="BL157" s="13" t="s">
        <v>146</v>
      </c>
      <c r="BM157" s="152" t="s">
        <v>553</v>
      </c>
    </row>
    <row r="158" spans="2:65" s="1" customFormat="1" ht="33" customHeight="1">
      <c r="B158" s="142"/>
      <c r="C158" s="143" t="s">
        <v>230</v>
      </c>
      <c r="D158" s="143" t="s">
        <v>142</v>
      </c>
      <c r="E158" s="144" t="s">
        <v>240</v>
      </c>
      <c r="F158" s="145" t="s">
        <v>241</v>
      </c>
      <c r="G158" s="146" t="s">
        <v>167</v>
      </c>
      <c r="H158" s="147">
        <v>133.91999999999999</v>
      </c>
      <c r="I158" s="147">
        <v>2.8079999999999998</v>
      </c>
      <c r="J158" s="147">
        <f t="shared" si="0"/>
        <v>376.04700000000003</v>
      </c>
      <c r="K158" s="148"/>
      <c r="L158" s="27"/>
      <c r="M158" s="149" t="s">
        <v>1</v>
      </c>
      <c r="N158" s="121" t="s">
        <v>37</v>
      </c>
      <c r="O158" s="150">
        <v>0.22900000000000001</v>
      </c>
      <c r="P158" s="150">
        <f t="shared" si="1"/>
        <v>30.667679999999997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146</v>
      </c>
      <c r="AT158" s="152" t="s">
        <v>142</v>
      </c>
      <c r="AU158" s="152" t="s">
        <v>84</v>
      </c>
      <c r="AY158" s="13" t="s">
        <v>140</v>
      </c>
      <c r="BE158" s="153">
        <f t="shared" si="4"/>
        <v>0</v>
      </c>
      <c r="BF158" s="153">
        <f t="shared" si="5"/>
        <v>376.04700000000003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84</v>
      </c>
      <c r="BK158" s="154">
        <f t="shared" si="9"/>
        <v>376.04700000000003</v>
      </c>
      <c r="BL158" s="13" t="s">
        <v>146</v>
      </c>
      <c r="BM158" s="152" t="s">
        <v>242</v>
      </c>
    </row>
    <row r="159" spans="2:65" s="1" customFormat="1" ht="16.5" customHeight="1">
      <c r="B159" s="142"/>
      <c r="C159" s="155" t="s">
        <v>235</v>
      </c>
      <c r="D159" s="155" t="s">
        <v>194</v>
      </c>
      <c r="E159" s="156" t="s">
        <v>554</v>
      </c>
      <c r="F159" s="157" t="s">
        <v>555</v>
      </c>
      <c r="G159" s="158" t="s">
        <v>233</v>
      </c>
      <c r="H159" s="159">
        <v>241.05600000000001</v>
      </c>
      <c r="I159" s="159">
        <v>13.067</v>
      </c>
      <c r="J159" s="159">
        <f t="shared" si="0"/>
        <v>3149.8789999999999</v>
      </c>
      <c r="K159" s="160"/>
      <c r="L159" s="161"/>
      <c r="M159" s="162" t="s">
        <v>1</v>
      </c>
      <c r="N159" s="163" t="s">
        <v>37</v>
      </c>
      <c r="O159" s="150">
        <v>0</v>
      </c>
      <c r="P159" s="150">
        <f t="shared" si="1"/>
        <v>0</v>
      </c>
      <c r="Q159" s="150">
        <v>1</v>
      </c>
      <c r="R159" s="150">
        <f t="shared" si="2"/>
        <v>241.05600000000001</v>
      </c>
      <c r="S159" s="150">
        <v>0</v>
      </c>
      <c r="T159" s="151">
        <f t="shared" si="3"/>
        <v>0</v>
      </c>
      <c r="AR159" s="152" t="s">
        <v>173</v>
      </c>
      <c r="AT159" s="152" t="s">
        <v>194</v>
      </c>
      <c r="AU159" s="152" t="s">
        <v>84</v>
      </c>
      <c r="AY159" s="13" t="s">
        <v>140</v>
      </c>
      <c r="BE159" s="153">
        <f t="shared" si="4"/>
        <v>0</v>
      </c>
      <c r="BF159" s="153">
        <f t="shared" si="5"/>
        <v>3149.8789999999999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84</v>
      </c>
      <c r="BK159" s="154">
        <f t="shared" si="9"/>
        <v>3149.8789999999999</v>
      </c>
      <c r="BL159" s="13" t="s">
        <v>146</v>
      </c>
      <c r="BM159" s="152" t="s">
        <v>556</v>
      </c>
    </row>
    <row r="160" spans="2:65" s="1" customFormat="1" ht="24.2" customHeight="1">
      <c r="B160" s="142"/>
      <c r="C160" s="143" t="s">
        <v>239</v>
      </c>
      <c r="D160" s="143" t="s">
        <v>142</v>
      </c>
      <c r="E160" s="144" t="s">
        <v>244</v>
      </c>
      <c r="F160" s="145" t="s">
        <v>245</v>
      </c>
      <c r="G160" s="146" t="s">
        <v>167</v>
      </c>
      <c r="H160" s="147">
        <v>74.400000000000006</v>
      </c>
      <c r="I160" s="147">
        <v>26.050999999999998</v>
      </c>
      <c r="J160" s="147">
        <f t="shared" si="0"/>
        <v>1938.194</v>
      </c>
      <c r="K160" s="148"/>
      <c r="L160" s="27"/>
      <c r="M160" s="149" t="s">
        <v>1</v>
      </c>
      <c r="N160" s="121" t="s">
        <v>37</v>
      </c>
      <c r="O160" s="150">
        <v>2.39</v>
      </c>
      <c r="P160" s="150">
        <f t="shared" si="1"/>
        <v>177.81600000000003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AR160" s="152" t="s">
        <v>146</v>
      </c>
      <c r="AT160" s="152" t="s">
        <v>142</v>
      </c>
      <c r="AU160" s="152" t="s">
        <v>84</v>
      </c>
      <c r="AY160" s="13" t="s">
        <v>140</v>
      </c>
      <c r="BE160" s="153">
        <f t="shared" si="4"/>
        <v>0</v>
      </c>
      <c r="BF160" s="153">
        <f t="shared" si="5"/>
        <v>1938.194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84</v>
      </c>
      <c r="BK160" s="154">
        <f t="shared" si="9"/>
        <v>1938.194</v>
      </c>
      <c r="BL160" s="13" t="s">
        <v>146</v>
      </c>
      <c r="BM160" s="152" t="s">
        <v>246</v>
      </c>
    </row>
    <row r="161" spans="2:65" s="1" customFormat="1" ht="16.5" customHeight="1">
      <c r="B161" s="142"/>
      <c r="C161" s="155" t="s">
        <v>243</v>
      </c>
      <c r="D161" s="155" t="s">
        <v>194</v>
      </c>
      <c r="E161" s="156" t="s">
        <v>248</v>
      </c>
      <c r="F161" s="157" t="s">
        <v>249</v>
      </c>
      <c r="G161" s="158" t="s">
        <v>233</v>
      </c>
      <c r="H161" s="159">
        <v>122.76</v>
      </c>
      <c r="I161" s="159">
        <v>14.189</v>
      </c>
      <c r="J161" s="159">
        <f t="shared" si="0"/>
        <v>1741.8420000000001</v>
      </c>
      <c r="K161" s="160"/>
      <c r="L161" s="161"/>
      <c r="M161" s="162" t="s">
        <v>1</v>
      </c>
      <c r="N161" s="163" t="s">
        <v>37</v>
      </c>
      <c r="O161" s="150">
        <v>0</v>
      </c>
      <c r="P161" s="150">
        <f t="shared" si="1"/>
        <v>0</v>
      </c>
      <c r="Q161" s="150">
        <v>1</v>
      </c>
      <c r="R161" s="150">
        <f t="shared" si="2"/>
        <v>122.76</v>
      </c>
      <c r="S161" s="150">
        <v>0</v>
      </c>
      <c r="T161" s="151">
        <f t="shared" si="3"/>
        <v>0</v>
      </c>
      <c r="AR161" s="152" t="s">
        <v>173</v>
      </c>
      <c r="AT161" s="152" t="s">
        <v>194</v>
      </c>
      <c r="AU161" s="152" t="s">
        <v>84</v>
      </c>
      <c r="AY161" s="13" t="s">
        <v>140</v>
      </c>
      <c r="BE161" s="153">
        <f t="shared" si="4"/>
        <v>0</v>
      </c>
      <c r="BF161" s="153">
        <f t="shared" si="5"/>
        <v>1741.8420000000001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84</v>
      </c>
      <c r="BK161" s="154">
        <f t="shared" si="9"/>
        <v>1741.8420000000001</v>
      </c>
      <c r="BL161" s="13" t="s">
        <v>146</v>
      </c>
      <c r="BM161" s="152" t="s">
        <v>250</v>
      </c>
    </row>
    <row r="162" spans="2:65" s="11" customFormat="1" ht="22.9" customHeight="1">
      <c r="B162" s="131"/>
      <c r="D162" s="132" t="s">
        <v>70</v>
      </c>
      <c r="E162" s="140" t="s">
        <v>146</v>
      </c>
      <c r="F162" s="140" t="s">
        <v>255</v>
      </c>
      <c r="J162" s="141">
        <f>BK162</f>
        <v>2344.232</v>
      </c>
      <c r="L162" s="131"/>
      <c r="M162" s="135"/>
      <c r="P162" s="136">
        <f>SUM(P163:P165)</f>
        <v>60.643899999999995</v>
      </c>
      <c r="R162" s="136">
        <f>SUM(R163:R165)</f>
        <v>100.39589359999999</v>
      </c>
      <c r="T162" s="137">
        <f>SUM(T163:T165)</f>
        <v>0</v>
      </c>
      <c r="AR162" s="132" t="s">
        <v>78</v>
      </c>
      <c r="AT162" s="138" t="s">
        <v>70</v>
      </c>
      <c r="AU162" s="138" t="s">
        <v>78</v>
      </c>
      <c r="AY162" s="132" t="s">
        <v>140</v>
      </c>
      <c r="BK162" s="139">
        <f>SUM(BK163:BK165)</f>
        <v>2344.232</v>
      </c>
    </row>
    <row r="163" spans="2:65" s="1" customFormat="1" ht="37.9" customHeight="1">
      <c r="B163" s="142"/>
      <c r="C163" s="143" t="s">
        <v>247</v>
      </c>
      <c r="D163" s="143" t="s">
        <v>142</v>
      </c>
      <c r="E163" s="144" t="s">
        <v>257</v>
      </c>
      <c r="F163" s="145" t="s">
        <v>258</v>
      </c>
      <c r="G163" s="146" t="s">
        <v>167</v>
      </c>
      <c r="H163" s="147">
        <v>27.9</v>
      </c>
      <c r="I163" s="147">
        <v>45.76</v>
      </c>
      <c r="J163" s="147">
        <f>ROUND(I163*H163,3)</f>
        <v>1276.704</v>
      </c>
      <c r="K163" s="148"/>
      <c r="L163" s="27"/>
      <c r="M163" s="149" t="s">
        <v>1</v>
      </c>
      <c r="N163" s="121" t="s">
        <v>37</v>
      </c>
      <c r="O163" s="150">
        <v>1.603</v>
      </c>
      <c r="P163" s="150">
        <f>O163*H163</f>
        <v>44.723699999999994</v>
      </c>
      <c r="Q163" s="150">
        <v>1.8907700000000001</v>
      </c>
      <c r="R163" s="150">
        <f>Q163*H163</f>
        <v>52.752482999999998</v>
      </c>
      <c r="S163" s="150">
        <v>0</v>
      </c>
      <c r="T163" s="151">
        <f>S163*H163</f>
        <v>0</v>
      </c>
      <c r="AR163" s="152" t="s">
        <v>146</v>
      </c>
      <c r="AT163" s="152" t="s">
        <v>142</v>
      </c>
      <c r="AU163" s="152" t="s">
        <v>84</v>
      </c>
      <c r="AY163" s="13" t="s">
        <v>140</v>
      </c>
      <c r="BE163" s="153">
        <f>IF(N163="základná",J163,0)</f>
        <v>0</v>
      </c>
      <c r="BF163" s="153">
        <f>IF(N163="znížená",J163,0)</f>
        <v>1276.704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3" t="s">
        <v>84</v>
      </c>
      <c r="BK163" s="154">
        <f>ROUND(I163*H163,3)</f>
        <v>1276.704</v>
      </c>
      <c r="BL163" s="13" t="s">
        <v>146</v>
      </c>
      <c r="BM163" s="152" t="s">
        <v>259</v>
      </c>
    </row>
    <row r="164" spans="2:65" s="1" customFormat="1" ht="16.5" customHeight="1">
      <c r="B164" s="142"/>
      <c r="C164" s="155" t="s">
        <v>251</v>
      </c>
      <c r="D164" s="155" t="s">
        <v>194</v>
      </c>
      <c r="E164" s="156" t="s">
        <v>248</v>
      </c>
      <c r="F164" s="157" t="s">
        <v>249</v>
      </c>
      <c r="G164" s="158" t="s">
        <v>233</v>
      </c>
      <c r="H164" s="159">
        <v>46.034999999999997</v>
      </c>
      <c r="I164" s="159">
        <v>15.548999999999999</v>
      </c>
      <c r="J164" s="159">
        <f>ROUND(I164*H164,3)</f>
        <v>715.798</v>
      </c>
      <c r="K164" s="160"/>
      <c r="L164" s="161"/>
      <c r="M164" s="162" t="s">
        <v>1</v>
      </c>
      <c r="N164" s="163" t="s">
        <v>37</v>
      </c>
      <c r="O164" s="150">
        <v>0</v>
      </c>
      <c r="P164" s="150">
        <f>O164*H164</f>
        <v>0</v>
      </c>
      <c r="Q164" s="150">
        <v>1</v>
      </c>
      <c r="R164" s="150">
        <f>Q164*H164</f>
        <v>46.034999999999997</v>
      </c>
      <c r="S164" s="150">
        <v>0</v>
      </c>
      <c r="T164" s="151">
        <f>S164*H164</f>
        <v>0</v>
      </c>
      <c r="AR164" s="152" t="s">
        <v>173</v>
      </c>
      <c r="AT164" s="152" t="s">
        <v>194</v>
      </c>
      <c r="AU164" s="152" t="s">
        <v>84</v>
      </c>
      <c r="AY164" s="13" t="s">
        <v>140</v>
      </c>
      <c r="BE164" s="153">
        <f>IF(N164="základná",J164,0)</f>
        <v>0</v>
      </c>
      <c r="BF164" s="153">
        <f>IF(N164="znížená",J164,0)</f>
        <v>715.798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84</v>
      </c>
      <c r="BK164" s="154">
        <f>ROUND(I164*H164,3)</f>
        <v>715.798</v>
      </c>
      <c r="BL164" s="13" t="s">
        <v>146</v>
      </c>
      <c r="BM164" s="152" t="s">
        <v>261</v>
      </c>
    </row>
    <row r="165" spans="2:65" s="1" customFormat="1" ht="33" customHeight="1">
      <c r="B165" s="142"/>
      <c r="C165" s="143" t="s">
        <v>256</v>
      </c>
      <c r="D165" s="143" t="s">
        <v>142</v>
      </c>
      <c r="E165" s="144" t="s">
        <v>263</v>
      </c>
      <c r="F165" s="145" t="s">
        <v>264</v>
      </c>
      <c r="G165" s="146" t="s">
        <v>201</v>
      </c>
      <c r="H165" s="147">
        <v>10</v>
      </c>
      <c r="I165" s="147">
        <v>35.173000000000002</v>
      </c>
      <c r="J165" s="147">
        <f>ROUND(I165*H165,3)</f>
        <v>351.73</v>
      </c>
      <c r="K165" s="148"/>
      <c r="L165" s="27"/>
      <c r="M165" s="149" t="s">
        <v>1</v>
      </c>
      <c r="N165" s="121" t="s">
        <v>37</v>
      </c>
      <c r="O165" s="150">
        <v>1.59202</v>
      </c>
      <c r="P165" s="150">
        <f>O165*H165</f>
        <v>15.920199999999999</v>
      </c>
      <c r="Q165" s="150">
        <v>0.16084106000000001</v>
      </c>
      <c r="R165" s="150">
        <f>Q165*H165</f>
        <v>1.6084106</v>
      </c>
      <c r="S165" s="150">
        <v>0</v>
      </c>
      <c r="T165" s="151">
        <f>S165*H165</f>
        <v>0</v>
      </c>
      <c r="AR165" s="152" t="s">
        <v>146</v>
      </c>
      <c r="AT165" s="152" t="s">
        <v>142</v>
      </c>
      <c r="AU165" s="152" t="s">
        <v>84</v>
      </c>
      <c r="AY165" s="13" t="s">
        <v>140</v>
      </c>
      <c r="BE165" s="153">
        <f>IF(N165="základná",J165,0)</f>
        <v>0</v>
      </c>
      <c r="BF165" s="153">
        <f>IF(N165="znížená",J165,0)</f>
        <v>351.73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3" t="s">
        <v>84</v>
      </c>
      <c r="BK165" s="154">
        <f>ROUND(I165*H165,3)</f>
        <v>351.73</v>
      </c>
      <c r="BL165" s="13" t="s">
        <v>146</v>
      </c>
      <c r="BM165" s="152" t="s">
        <v>265</v>
      </c>
    </row>
    <row r="166" spans="2:65" s="11" customFormat="1" ht="22.9" customHeight="1">
      <c r="B166" s="131"/>
      <c r="D166" s="132" t="s">
        <v>70</v>
      </c>
      <c r="E166" s="140" t="s">
        <v>160</v>
      </c>
      <c r="F166" s="140" t="s">
        <v>266</v>
      </c>
      <c r="J166" s="141">
        <f>BK166</f>
        <v>20793.126</v>
      </c>
      <c r="L166" s="131"/>
      <c r="M166" s="135"/>
      <c r="P166" s="136">
        <f>SUM(P167:P171)</f>
        <v>112.91315999999998</v>
      </c>
      <c r="R166" s="136">
        <f>SUM(R167:R171)</f>
        <v>324.26464752000004</v>
      </c>
      <c r="T166" s="137">
        <f>SUM(T167:T171)</f>
        <v>0</v>
      </c>
      <c r="AR166" s="132" t="s">
        <v>78</v>
      </c>
      <c r="AT166" s="138" t="s">
        <v>70</v>
      </c>
      <c r="AU166" s="138" t="s">
        <v>78</v>
      </c>
      <c r="AY166" s="132" t="s">
        <v>140</v>
      </c>
      <c r="BK166" s="139">
        <f>SUM(BK167:BK171)</f>
        <v>20793.126</v>
      </c>
    </row>
    <row r="167" spans="2:65" s="1" customFormat="1" ht="33" customHeight="1">
      <c r="B167" s="142"/>
      <c r="C167" s="143" t="s">
        <v>260</v>
      </c>
      <c r="D167" s="143" t="s">
        <v>142</v>
      </c>
      <c r="E167" s="144" t="s">
        <v>268</v>
      </c>
      <c r="F167" s="145" t="s">
        <v>269</v>
      </c>
      <c r="G167" s="146" t="s">
        <v>145</v>
      </c>
      <c r="H167" s="147">
        <v>186</v>
      </c>
      <c r="I167" s="147">
        <v>7.66</v>
      </c>
      <c r="J167" s="147">
        <f>ROUND(I167*H167,3)</f>
        <v>1424.76</v>
      </c>
      <c r="K167" s="148"/>
      <c r="L167" s="27"/>
      <c r="M167" s="149" t="s">
        <v>1</v>
      </c>
      <c r="N167" s="121" t="s">
        <v>37</v>
      </c>
      <c r="O167" s="150">
        <v>2.3120000000000002E-2</v>
      </c>
      <c r="P167" s="150">
        <f>O167*H167</f>
        <v>4.3003200000000001</v>
      </c>
      <c r="Q167" s="150">
        <v>0.38624999999999998</v>
      </c>
      <c r="R167" s="150">
        <f>Q167*H167</f>
        <v>71.842500000000001</v>
      </c>
      <c r="S167" s="150">
        <v>0</v>
      </c>
      <c r="T167" s="151">
        <f>S167*H167</f>
        <v>0</v>
      </c>
      <c r="AR167" s="152" t="s">
        <v>146</v>
      </c>
      <c r="AT167" s="152" t="s">
        <v>142</v>
      </c>
      <c r="AU167" s="152" t="s">
        <v>84</v>
      </c>
      <c r="AY167" s="13" t="s">
        <v>140</v>
      </c>
      <c r="BE167" s="153">
        <f>IF(N167="základná",J167,0)</f>
        <v>0</v>
      </c>
      <c r="BF167" s="153">
        <f>IF(N167="znížená",J167,0)</f>
        <v>1424.76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3" t="s">
        <v>84</v>
      </c>
      <c r="BK167" s="154">
        <f>ROUND(I167*H167,3)</f>
        <v>1424.76</v>
      </c>
      <c r="BL167" s="13" t="s">
        <v>146</v>
      </c>
      <c r="BM167" s="152" t="s">
        <v>270</v>
      </c>
    </row>
    <row r="168" spans="2:65" s="1" customFormat="1" ht="37.9" customHeight="1">
      <c r="B168" s="142"/>
      <c r="C168" s="143" t="s">
        <v>262</v>
      </c>
      <c r="D168" s="143" t="s">
        <v>142</v>
      </c>
      <c r="E168" s="144" t="s">
        <v>272</v>
      </c>
      <c r="F168" s="145" t="s">
        <v>273</v>
      </c>
      <c r="G168" s="146" t="s">
        <v>145</v>
      </c>
      <c r="H168" s="147">
        <v>186</v>
      </c>
      <c r="I168" s="147">
        <v>9.76</v>
      </c>
      <c r="J168" s="147">
        <f>ROUND(I168*H168,3)</f>
        <v>1815.36</v>
      </c>
      <c r="K168" s="148"/>
      <c r="L168" s="27"/>
      <c r="M168" s="149" t="s">
        <v>1</v>
      </c>
      <c r="N168" s="121" t="s">
        <v>37</v>
      </c>
      <c r="O168" s="150">
        <v>2.4119999999999999E-2</v>
      </c>
      <c r="P168" s="150">
        <f>O168*H168</f>
        <v>4.4863200000000001</v>
      </c>
      <c r="Q168" s="150">
        <v>0.35913832000000001</v>
      </c>
      <c r="R168" s="150">
        <f>Q168*H168</f>
        <v>66.799727520000005</v>
      </c>
      <c r="S168" s="150">
        <v>0</v>
      </c>
      <c r="T168" s="151">
        <f>S168*H168</f>
        <v>0</v>
      </c>
      <c r="AR168" s="152" t="s">
        <v>146</v>
      </c>
      <c r="AT168" s="152" t="s">
        <v>142</v>
      </c>
      <c r="AU168" s="152" t="s">
        <v>84</v>
      </c>
      <c r="AY168" s="13" t="s">
        <v>140</v>
      </c>
      <c r="BE168" s="153">
        <f>IF(N168="základná",J168,0)</f>
        <v>0</v>
      </c>
      <c r="BF168" s="153">
        <f>IF(N168="znížená",J168,0)</f>
        <v>1815.36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84</v>
      </c>
      <c r="BK168" s="154">
        <f>ROUND(I168*H168,3)</f>
        <v>1815.36</v>
      </c>
      <c r="BL168" s="13" t="s">
        <v>146</v>
      </c>
      <c r="BM168" s="152" t="s">
        <v>274</v>
      </c>
    </row>
    <row r="169" spans="2:65" s="1" customFormat="1" ht="33" customHeight="1">
      <c r="B169" s="142"/>
      <c r="C169" s="143" t="s">
        <v>267</v>
      </c>
      <c r="D169" s="143" t="s">
        <v>142</v>
      </c>
      <c r="E169" s="144" t="s">
        <v>276</v>
      </c>
      <c r="F169" s="145" t="s">
        <v>277</v>
      </c>
      <c r="G169" s="146" t="s">
        <v>145</v>
      </c>
      <c r="H169" s="147">
        <v>1426</v>
      </c>
      <c r="I169" s="147">
        <v>0.32100000000000001</v>
      </c>
      <c r="J169" s="147">
        <f>ROUND(I169*H169,3)</f>
        <v>457.74599999999998</v>
      </c>
      <c r="K169" s="148"/>
      <c r="L169" s="27"/>
      <c r="M169" s="149" t="s">
        <v>1</v>
      </c>
      <c r="N169" s="121" t="s">
        <v>37</v>
      </c>
      <c r="O169" s="150">
        <v>2.0200000000000001E-3</v>
      </c>
      <c r="P169" s="150">
        <f>O169*H169</f>
        <v>2.8805200000000002</v>
      </c>
      <c r="Q169" s="150">
        <v>5.1000000000000004E-4</v>
      </c>
      <c r="R169" s="150">
        <f>Q169*H169</f>
        <v>0.72726000000000002</v>
      </c>
      <c r="S169" s="150">
        <v>0</v>
      </c>
      <c r="T169" s="151">
        <f>S169*H169</f>
        <v>0</v>
      </c>
      <c r="AR169" s="152" t="s">
        <v>146</v>
      </c>
      <c r="AT169" s="152" t="s">
        <v>142</v>
      </c>
      <c r="AU169" s="152" t="s">
        <v>84</v>
      </c>
      <c r="AY169" s="13" t="s">
        <v>140</v>
      </c>
      <c r="BE169" s="153">
        <f>IF(N169="základná",J169,0)</f>
        <v>0</v>
      </c>
      <c r="BF169" s="153">
        <f>IF(N169="znížená",J169,0)</f>
        <v>457.74599999999998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84</v>
      </c>
      <c r="BK169" s="154">
        <f>ROUND(I169*H169,3)</f>
        <v>457.74599999999998</v>
      </c>
      <c r="BL169" s="13" t="s">
        <v>146</v>
      </c>
      <c r="BM169" s="152" t="s">
        <v>557</v>
      </c>
    </row>
    <row r="170" spans="2:65" s="1" customFormat="1" ht="33" customHeight="1">
      <c r="B170" s="142"/>
      <c r="C170" s="143" t="s">
        <v>271</v>
      </c>
      <c r="D170" s="143" t="s">
        <v>142</v>
      </c>
      <c r="E170" s="144" t="s">
        <v>280</v>
      </c>
      <c r="F170" s="145" t="s">
        <v>281</v>
      </c>
      <c r="G170" s="146" t="s">
        <v>145</v>
      </c>
      <c r="H170" s="147">
        <v>1054</v>
      </c>
      <c r="I170" s="147">
        <v>12.564</v>
      </c>
      <c r="J170" s="147">
        <f>ROUND(I170*H170,3)</f>
        <v>13242.456</v>
      </c>
      <c r="K170" s="148"/>
      <c r="L170" s="27"/>
      <c r="M170" s="149" t="s">
        <v>1</v>
      </c>
      <c r="N170" s="121" t="s">
        <v>37</v>
      </c>
      <c r="O170" s="150">
        <v>7.0999999999999994E-2</v>
      </c>
      <c r="P170" s="150">
        <f>O170*H170</f>
        <v>74.833999999999989</v>
      </c>
      <c r="Q170" s="150">
        <v>0.12966</v>
      </c>
      <c r="R170" s="150">
        <f>Q170*H170</f>
        <v>136.66164000000001</v>
      </c>
      <c r="S170" s="150">
        <v>0</v>
      </c>
      <c r="T170" s="151">
        <f>S170*H170</f>
        <v>0</v>
      </c>
      <c r="AR170" s="152" t="s">
        <v>146</v>
      </c>
      <c r="AT170" s="152" t="s">
        <v>142</v>
      </c>
      <c r="AU170" s="152" t="s">
        <v>84</v>
      </c>
      <c r="AY170" s="13" t="s">
        <v>140</v>
      </c>
      <c r="BE170" s="153">
        <f>IF(N170="základná",J170,0)</f>
        <v>0</v>
      </c>
      <c r="BF170" s="153">
        <f>IF(N170="znížená",J170,0)</f>
        <v>13242.456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84</v>
      </c>
      <c r="BK170" s="154">
        <f>ROUND(I170*H170,3)</f>
        <v>13242.456</v>
      </c>
      <c r="BL170" s="13" t="s">
        <v>146</v>
      </c>
      <c r="BM170" s="152" t="s">
        <v>282</v>
      </c>
    </row>
    <row r="171" spans="2:65" s="1" customFormat="1" ht="37.9" customHeight="1">
      <c r="B171" s="142"/>
      <c r="C171" s="143" t="s">
        <v>275</v>
      </c>
      <c r="D171" s="143" t="s">
        <v>142</v>
      </c>
      <c r="E171" s="144" t="s">
        <v>558</v>
      </c>
      <c r="F171" s="145" t="s">
        <v>559</v>
      </c>
      <c r="G171" s="146" t="s">
        <v>145</v>
      </c>
      <c r="H171" s="147">
        <v>372</v>
      </c>
      <c r="I171" s="147">
        <v>10.356999999999999</v>
      </c>
      <c r="J171" s="147">
        <f>ROUND(I171*H171,3)</f>
        <v>3852.8040000000001</v>
      </c>
      <c r="K171" s="148"/>
      <c r="L171" s="27"/>
      <c r="M171" s="149" t="s">
        <v>1</v>
      </c>
      <c r="N171" s="121" t="s">
        <v>37</v>
      </c>
      <c r="O171" s="150">
        <v>7.0999999999999994E-2</v>
      </c>
      <c r="P171" s="150">
        <f>O171*H171</f>
        <v>26.411999999999999</v>
      </c>
      <c r="Q171" s="150">
        <v>0.12966</v>
      </c>
      <c r="R171" s="150">
        <f>Q171*H171</f>
        <v>48.233519999999999</v>
      </c>
      <c r="S171" s="150">
        <v>0</v>
      </c>
      <c r="T171" s="151">
        <f>S171*H171</f>
        <v>0</v>
      </c>
      <c r="AR171" s="152" t="s">
        <v>146</v>
      </c>
      <c r="AT171" s="152" t="s">
        <v>142</v>
      </c>
      <c r="AU171" s="152" t="s">
        <v>84</v>
      </c>
      <c r="AY171" s="13" t="s">
        <v>140</v>
      </c>
      <c r="BE171" s="153">
        <f>IF(N171="základná",J171,0)</f>
        <v>0</v>
      </c>
      <c r="BF171" s="153">
        <f>IF(N171="znížená",J171,0)</f>
        <v>3852.8040000000001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84</v>
      </c>
      <c r="BK171" s="154">
        <f>ROUND(I171*H171,3)</f>
        <v>3852.8040000000001</v>
      </c>
      <c r="BL171" s="13" t="s">
        <v>146</v>
      </c>
      <c r="BM171" s="152" t="s">
        <v>560</v>
      </c>
    </row>
    <row r="172" spans="2:65" s="11" customFormat="1" ht="22.9" customHeight="1">
      <c r="B172" s="131"/>
      <c r="D172" s="132" t="s">
        <v>70</v>
      </c>
      <c r="E172" s="140" t="s">
        <v>173</v>
      </c>
      <c r="F172" s="140" t="s">
        <v>287</v>
      </c>
      <c r="J172" s="141">
        <f>BK172</f>
        <v>14639.950999999999</v>
      </c>
      <c r="L172" s="131"/>
      <c r="M172" s="135"/>
      <c r="P172" s="136">
        <f>SUM(P173:P207)</f>
        <v>244.72800000000004</v>
      </c>
      <c r="R172" s="136">
        <f>SUM(R173:R207)</f>
        <v>3.4763225100000001</v>
      </c>
      <c r="T172" s="137">
        <f>SUM(T173:T207)</f>
        <v>0</v>
      </c>
      <c r="AR172" s="132" t="s">
        <v>78</v>
      </c>
      <c r="AT172" s="138" t="s">
        <v>70</v>
      </c>
      <c r="AU172" s="138" t="s">
        <v>78</v>
      </c>
      <c r="AY172" s="132" t="s">
        <v>140</v>
      </c>
      <c r="BK172" s="139">
        <f>SUM(BK173:BK207)</f>
        <v>14639.950999999999</v>
      </c>
    </row>
    <row r="173" spans="2:65" s="1" customFormat="1" ht="24.2" customHeight="1">
      <c r="B173" s="142"/>
      <c r="C173" s="143" t="s">
        <v>279</v>
      </c>
      <c r="D173" s="143" t="s">
        <v>142</v>
      </c>
      <c r="E173" s="144" t="s">
        <v>289</v>
      </c>
      <c r="F173" s="145" t="s">
        <v>290</v>
      </c>
      <c r="G173" s="146" t="s">
        <v>201</v>
      </c>
      <c r="H173" s="147">
        <v>6</v>
      </c>
      <c r="I173" s="147">
        <v>19.739000000000001</v>
      </c>
      <c r="J173" s="147">
        <f t="shared" ref="J173:J207" si="10">ROUND(I173*H173,3)</f>
        <v>118.434</v>
      </c>
      <c r="K173" s="148"/>
      <c r="L173" s="27"/>
      <c r="M173" s="149" t="s">
        <v>1</v>
      </c>
      <c r="N173" s="121" t="s">
        <v>37</v>
      </c>
      <c r="O173" s="150">
        <v>0.71899999999999997</v>
      </c>
      <c r="P173" s="150">
        <f t="shared" ref="P173:P207" si="11">O173*H173</f>
        <v>4.3140000000000001</v>
      </c>
      <c r="Q173" s="150">
        <v>3.8240000000000001E-3</v>
      </c>
      <c r="R173" s="150">
        <f t="shared" ref="R173:R207" si="12">Q173*H173</f>
        <v>2.2943999999999999E-2</v>
      </c>
      <c r="S173" s="150">
        <v>0</v>
      </c>
      <c r="T173" s="151">
        <f t="shared" ref="T173:T207" si="13">S173*H173</f>
        <v>0</v>
      </c>
      <c r="AR173" s="152" t="s">
        <v>146</v>
      </c>
      <c r="AT173" s="152" t="s">
        <v>142</v>
      </c>
      <c r="AU173" s="152" t="s">
        <v>84</v>
      </c>
      <c r="AY173" s="13" t="s">
        <v>140</v>
      </c>
      <c r="BE173" s="153">
        <f t="shared" ref="BE173:BE207" si="14">IF(N173="základná",J173,0)</f>
        <v>0</v>
      </c>
      <c r="BF173" s="153">
        <f t="shared" ref="BF173:BF207" si="15">IF(N173="znížená",J173,0)</f>
        <v>118.434</v>
      </c>
      <c r="BG173" s="153">
        <f t="shared" ref="BG173:BG207" si="16">IF(N173="zákl. prenesená",J173,0)</f>
        <v>0</v>
      </c>
      <c r="BH173" s="153">
        <f t="shared" ref="BH173:BH207" si="17">IF(N173="zníž. prenesená",J173,0)</f>
        <v>0</v>
      </c>
      <c r="BI173" s="153">
        <f t="shared" ref="BI173:BI207" si="18">IF(N173="nulová",J173,0)</f>
        <v>0</v>
      </c>
      <c r="BJ173" s="13" t="s">
        <v>84</v>
      </c>
      <c r="BK173" s="154">
        <f t="shared" ref="BK173:BK207" si="19">ROUND(I173*H173,3)</f>
        <v>118.434</v>
      </c>
      <c r="BL173" s="13" t="s">
        <v>146</v>
      </c>
      <c r="BM173" s="152" t="s">
        <v>291</v>
      </c>
    </row>
    <row r="174" spans="2:65" s="1" customFormat="1" ht="16.5" customHeight="1">
      <c r="B174" s="142"/>
      <c r="C174" s="155" t="s">
        <v>283</v>
      </c>
      <c r="D174" s="155" t="s">
        <v>194</v>
      </c>
      <c r="E174" s="156" t="s">
        <v>293</v>
      </c>
      <c r="F174" s="157" t="s">
        <v>294</v>
      </c>
      <c r="G174" s="158" t="s">
        <v>201</v>
      </c>
      <c r="H174" s="159">
        <v>3</v>
      </c>
      <c r="I174" s="159">
        <v>94.644999999999996</v>
      </c>
      <c r="J174" s="159">
        <f t="shared" si="10"/>
        <v>283.935</v>
      </c>
      <c r="K174" s="160"/>
      <c r="L174" s="161"/>
      <c r="M174" s="162" t="s">
        <v>1</v>
      </c>
      <c r="N174" s="163" t="s">
        <v>37</v>
      </c>
      <c r="O174" s="150">
        <v>0</v>
      </c>
      <c r="P174" s="150">
        <f t="shared" si="11"/>
        <v>0</v>
      </c>
      <c r="Q174" s="150">
        <v>1.4E-2</v>
      </c>
      <c r="R174" s="150">
        <f t="shared" si="12"/>
        <v>4.2000000000000003E-2</v>
      </c>
      <c r="S174" s="150">
        <v>0</v>
      </c>
      <c r="T174" s="151">
        <f t="shared" si="13"/>
        <v>0</v>
      </c>
      <c r="AR174" s="152" t="s">
        <v>173</v>
      </c>
      <c r="AT174" s="152" t="s">
        <v>194</v>
      </c>
      <c r="AU174" s="152" t="s">
        <v>84</v>
      </c>
      <c r="AY174" s="13" t="s">
        <v>140</v>
      </c>
      <c r="BE174" s="153">
        <f t="shared" si="14"/>
        <v>0</v>
      </c>
      <c r="BF174" s="153">
        <f t="shared" si="15"/>
        <v>283.935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84</v>
      </c>
      <c r="BK174" s="154">
        <f t="shared" si="19"/>
        <v>283.935</v>
      </c>
      <c r="BL174" s="13" t="s">
        <v>146</v>
      </c>
      <c r="BM174" s="152" t="s">
        <v>295</v>
      </c>
    </row>
    <row r="175" spans="2:65" s="1" customFormat="1" ht="33" customHeight="1">
      <c r="B175" s="142"/>
      <c r="C175" s="155" t="s">
        <v>288</v>
      </c>
      <c r="D175" s="155" t="s">
        <v>194</v>
      </c>
      <c r="E175" s="156" t="s">
        <v>297</v>
      </c>
      <c r="F175" s="157" t="s">
        <v>298</v>
      </c>
      <c r="G175" s="158" t="s">
        <v>201</v>
      </c>
      <c r="H175" s="159">
        <v>3</v>
      </c>
      <c r="I175" s="159">
        <v>52.337000000000003</v>
      </c>
      <c r="J175" s="159">
        <f t="shared" si="10"/>
        <v>157.011</v>
      </c>
      <c r="K175" s="160"/>
      <c r="L175" s="161"/>
      <c r="M175" s="162" t="s">
        <v>1</v>
      </c>
      <c r="N175" s="163" t="s">
        <v>37</v>
      </c>
      <c r="O175" s="150">
        <v>0</v>
      </c>
      <c r="P175" s="150">
        <f t="shared" si="11"/>
        <v>0</v>
      </c>
      <c r="Q175" s="150">
        <v>8.9999999999999993E-3</v>
      </c>
      <c r="R175" s="150">
        <f t="shared" si="12"/>
        <v>2.6999999999999996E-2</v>
      </c>
      <c r="S175" s="150">
        <v>0</v>
      </c>
      <c r="T175" s="151">
        <f t="shared" si="13"/>
        <v>0</v>
      </c>
      <c r="AR175" s="152" t="s">
        <v>173</v>
      </c>
      <c r="AT175" s="152" t="s">
        <v>194</v>
      </c>
      <c r="AU175" s="152" t="s">
        <v>84</v>
      </c>
      <c r="AY175" s="13" t="s">
        <v>140</v>
      </c>
      <c r="BE175" s="153">
        <f t="shared" si="14"/>
        <v>0</v>
      </c>
      <c r="BF175" s="153">
        <f t="shared" si="15"/>
        <v>157.011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84</v>
      </c>
      <c r="BK175" s="154">
        <f t="shared" si="19"/>
        <v>157.011</v>
      </c>
      <c r="BL175" s="13" t="s">
        <v>146</v>
      </c>
      <c r="BM175" s="152" t="s">
        <v>299</v>
      </c>
    </row>
    <row r="176" spans="2:65" s="1" customFormat="1" ht="24.2" customHeight="1">
      <c r="B176" s="142"/>
      <c r="C176" s="143" t="s">
        <v>292</v>
      </c>
      <c r="D176" s="143" t="s">
        <v>142</v>
      </c>
      <c r="E176" s="144" t="s">
        <v>301</v>
      </c>
      <c r="F176" s="145" t="s">
        <v>302</v>
      </c>
      <c r="G176" s="146" t="s">
        <v>201</v>
      </c>
      <c r="H176" s="147">
        <v>3</v>
      </c>
      <c r="I176" s="147">
        <v>23.289000000000001</v>
      </c>
      <c r="J176" s="147">
        <f t="shared" si="10"/>
        <v>69.867000000000004</v>
      </c>
      <c r="K176" s="148"/>
      <c r="L176" s="27"/>
      <c r="M176" s="149" t="s">
        <v>1</v>
      </c>
      <c r="N176" s="121" t="s">
        <v>37</v>
      </c>
      <c r="O176" s="150">
        <v>1.173</v>
      </c>
      <c r="P176" s="150">
        <f t="shared" si="11"/>
        <v>3.5190000000000001</v>
      </c>
      <c r="Q176" s="150">
        <v>3.8019999999999998E-3</v>
      </c>
      <c r="R176" s="150">
        <f t="shared" si="12"/>
        <v>1.1405999999999999E-2</v>
      </c>
      <c r="S176" s="150">
        <v>0</v>
      </c>
      <c r="T176" s="151">
        <f t="shared" si="13"/>
        <v>0</v>
      </c>
      <c r="AR176" s="152" t="s">
        <v>146</v>
      </c>
      <c r="AT176" s="152" t="s">
        <v>142</v>
      </c>
      <c r="AU176" s="152" t="s">
        <v>84</v>
      </c>
      <c r="AY176" s="13" t="s">
        <v>140</v>
      </c>
      <c r="BE176" s="153">
        <f t="shared" si="14"/>
        <v>0</v>
      </c>
      <c r="BF176" s="153">
        <f t="shared" si="15"/>
        <v>69.867000000000004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84</v>
      </c>
      <c r="BK176" s="154">
        <f t="shared" si="19"/>
        <v>69.867000000000004</v>
      </c>
      <c r="BL176" s="13" t="s">
        <v>146</v>
      </c>
      <c r="BM176" s="152" t="s">
        <v>303</v>
      </c>
    </row>
    <row r="177" spans="2:65" s="1" customFormat="1" ht="24.2" customHeight="1">
      <c r="B177" s="142"/>
      <c r="C177" s="155" t="s">
        <v>296</v>
      </c>
      <c r="D177" s="155" t="s">
        <v>194</v>
      </c>
      <c r="E177" s="156" t="s">
        <v>305</v>
      </c>
      <c r="F177" s="157" t="s">
        <v>306</v>
      </c>
      <c r="G177" s="158" t="s">
        <v>201</v>
      </c>
      <c r="H177" s="159">
        <v>2</v>
      </c>
      <c r="I177" s="159">
        <v>120.06</v>
      </c>
      <c r="J177" s="159">
        <f t="shared" si="10"/>
        <v>240.12</v>
      </c>
      <c r="K177" s="160"/>
      <c r="L177" s="161"/>
      <c r="M177" s="162" t="s">
        <v>1</v>
      </c>
      <c r="N177" s="163" t="s">
        <v>37</v>
      </c>
      <c r="O177" s="150">
        <v>0</v>
      </c>
      <c r="P177" s="150">
        <f t="shared" si="11"/>
        <v>0</v>
      </c>
      <c r="Q177" s="150">
        <v>1.9E-2</v>
      </c>
      <c r="R177" s="150">
        <f t="shared" si="12"/>
        <v>3.7999999999999999E-2</v>
      </c>
      <c r="S177" s="150">
        <v>0</v>
      </c>
      <c r="T177" s="151">
        <f t="shared" si="13"/>
        <v>0</v>
      </c>
      <c r="AR177" s="152" t="s">
        <v>173</v>
      </c>
      <c r="AT177" s="152" t="s">
        <v>194</v>
      </c>
      <c r="AU177" s="152" t="s">
        <v>84</v>
      </c>
      <c r="AY177" s="13" t="s">
        <v>140</v>
      </c>
      <c r="BE177" s="153">
        <f t="shared" si="14"/>
        <v>0</v>
      </c>
      <c r="BF177" s="153">
        <f t="shared" si="15"/>
        <v>240.12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84</v>
      </c>
      <c r="BK177" s="154">
        <f t="shared" si="19"/>
        <v>240.12</v>
      </c>
      <c r="BL177" s="13" t="s">
        <v>146</v>
      </c>
      <c r="BM177" s="152" t="s">
        <v>307</v>
      </c>
    </row>
    <row r="178" spans="2:65" s="1" customFormat="1" ht="33" customHeight="1">
      <c r="B178" s="142"/>
      <c r="C178" s="155" t="s">
        <v>300</v>
      </c>
      <c r="D178" s="155" t="s">
        <v>194</v>
      </c>
      <c r="E178" s="156" t="s">
        <v>313</v>
      </c>
      <c r="F178" s="157" t="s">
        <v>314</v>
      </c>
      <c r="G178" s="158" t="s">
        <v>201</v>
      </c>
      <c r="H178" s="159">
        <v>1</v>
      </c>
      <c r="I178" s="159">
        <v>144.905</v>
      </c>
      <c r="J178" s="159">
        <f t="shared" si="10"/>
        <v>144.905</v>
      </c>
      <c r="K178" s="160"/>
      <c r="L178" s="161"/>
      <c r="M178" s="162" t="s">
        <v>1</v>
      </c>
      <c r="N178" s="163" t="s">
        <v>37</v>
      </c>
      <c r="O178" s="150">
        <v>0</v>
      </c>
      <c r="P178" s="150">
        <f t="shared" si="11"/>
        <v>0</v>
      </c>
      <c r="Q178" s="150">
        <v>3.4000000000000002E-2</v>
      </c>
      <c r="R178" s="150">
        <f t="shared" si="12"/>
        <v>3.4000000000000002E-2</v>
      </c>
      <c r="S178" s="150">
        <v>0</v>
      </c>
      <c r="T178" s="151">
        <f t="shared" si="13"/>
        <v>0</v>
      </c>
      <c r="AR178" s="152" t="s">
        <v>173</v>
      </c>
      <c r="AT178" s="152" t="s">
        <v>194</v>
      </c>
      <c r="AU178" s="152" t="s">
        <v>84</v>
      </c>
      <c r="AY178" s="13" t="s">
        <v>140</v>
      </c>
      <c r="BE178" s="153">
        <f t="shared" si="14"/>
        <v>0</v>
      </c>
      <c r="BF178" s="153">
        <f t="shared" si="15"/>
        <v>144.905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84</v>
      </c>
      <c r="BK178" s="154">
        <f t="shared" si="19"/>
        <v>144.905</v>
      </c>
      <c r="BL178" s="13" t="s">
        <v>146</v>
      </c>
      <c r="BM178" s="152" t="s">
        <v>315</v>
      </c>
    </row>
    <row r="179" spans="2:65" s="1" customFormat="1" ht="33" customHeight="1">
      <c r="B179" s="142"/>
      <c r="C179" s="143" t="s">
        <v>304</v>
      </c>
      <c r="D179" s="143" t="s">
        <v>142</v>
      </c>
      <c r="E179" s="144" t="s">
        <v>317</v>
      </c>
      <c r="F179" s="145" t="s">
        <v>318</v>
      </c>
      <c r="G179" s="146" t="s">
        <v>158</v>
      </c>
      <c r="H179" s="147">
        <v>338</v>
      </c>
      <c r="I179" s="147">
        <v>0.77800000000000002</v>
      </c>
      <c r="J179" s="147">
        <f t="shared" si="10"/>
        <v>262.964</v>
      </c>
      <c r="K179" s="148"/>
      <c r="L179" s="27"/>
      <c r="M179" s="149" t="s">
        <v>1</v>
      </c>
      <c r="N179" s="121" t="s">
        <v>37</v>
      </c>
      <c r="O179" s="150">
        <v>4.1000000000000002E-2</v>
      </c>
      <c r="P179" s="150">
        <f t="shared" si="11"/>
        <v>13.858000000000001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146</v>
      </c>
      <c r="AT179" s="152" t="s">
        <v>142</v>
      </c>
      <c r="AU179" s="152" t="s">
        <v>84</v>
      </c>
      <c r="AY179" s="13" t="s">
        <v>140</v>
      </c>
      <c r="BE179" s="153">
        <f t="shared" si="14"/>
        <v>0</v>
      </c>
      <c r="BF179" s="153">
        <f t="shared" si="15"/>
        <v>262.964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84</v>
      </c>
      <c r="BK179" s="154">
        <f t="shared" si="19"/>
        <v>262.964</v>
      </c>
      <c r="BL179" s="13" t="s">
        <v>146</v>
      </c>
      <c r="BM179" s="152" t="s">
        <v>319</v>
      </c>
    </row>
    <row r="180" spans="2:65" s="1" customFormat="1" ht="24.2" customHeight="1">
      <c r="B180" s="142"/>
      <c r="C180" s="155" t="s">
        <v>308</v>
      </c>
      <c r="D180" s="155" t="s">
        <v>194</v>
      </c>
      <c r="E180" s="156" t="s">
        <v>321</v>
      </c>
      <c r="F180" s="157" t="s">
        <v>322</v>
      </c>
      <c r="G180" s="158" t="s">
        <v>158</v>
      </c>
      <c r="H180" s="159">
        <v>338</v>
      </c>
      <c r="I180" s="159">
        <v>10.493</v>
      </c>
      <c r="J180" s="159">
        <f t="shared" si="10"/>
        <v>3546.634</v>
      </c>
      <c r="K180" s="160"/>
      <c r="L180" s="161"/>
      <c r="M180" s="162" t="s">
        <v>1</v>
      </c>
      <c r="N180" s="163" t="s">
        <v>37</v>
      </c>
      <c r="O180" s="150">
        <v>0</v>
      </c>
      <c r="P180" s="150">
        <f t="shared" si="11"/>
        <v>0</v>
      </c>
      <c r="Q180" s="150">
        <v>2.5999999999999999E-3</v>
      </c>
      <c r="R180" s="150">
        <f t="shared" si="12"/>
        <v>0.87879999999999991</v>
      </c>
      <c r="S180" s="150">
        <v>0</v>
      </c>
      <c r="T180" s="151">
        <f t="shared" si="13"/>
        <v>0</v>
      </c>
      <c r="AR180" s="152" t="s">
        <v>173</v>
      </c>
      <c r="AT180" s="152" t="s">
        <v>194</v>
      </c>
      <c r="AU180" s="152" t="s">
        <v>84</v>
      </c>
      <c r="AY180" s="13" t="s">
        <v>140</v>
      </c>
      <c r="BE180" s="153">
        <f t="shared" si="14"/>
        <v>0</v>
      </c>
      <c r="BF180" s="153">
        <f t="shared" si="15"/>
        <v>3546.634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84</v>
      </c>
      <c r="BK180" s="154">
        <f t="shared" si="19"/>
        <v>3546.634</v>
      </c>
      <c r="BL180" s="13" t="s">
        <v>146</v>
      </c>
      <c r="BM180" s="152" t="s">
        <v>323</v>
      </c>
    </row>
    <row r="181" spans="2:65" s="1" customFormat="1" ht="24.2" customHeight="1">
      <c r="B181" s="142"/>
      <c r="C181" s="143" t="s">
        <v>312</v>
      </c>
      <c r="D181" s="143" t="s">
        <v>142</v>
      </c>
      <c r="E181" s="144" t="s">
        <v>325</v>
      </c>
      <c r="F181" s="145" t="s">
        <v>326</v>
      </c>
      <c r="G181" s="146" t="s">
        <v>201</v>
      </c>
      <c r="H181" s="147">
        <v>9</v>
      </c>
      <c r="I181" s="147">
        <v>6.7130000000000001</v>
      </c>
      <c r="J181" s="147">
        <f t="shared" si="10"/>
        <v>60.417000000000002</v>
      </c>
      <c r="K181" s="148"/>
      <c r="L181" s="27"/>
      <c r="M181" s="149" t="s">
        <v>1</v>
      </c>
      <c r="N181" s="121" t="s">
        <v>37</v>
      </c>
      <c r="O181" s="150">
        <v>0.42</v>
      </c>
      <c r="P181" s="150">
        <f t="shared" si="11"/>
        <v>3.78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146</v>
      </c>
      <c r="AT181" s="152" t="s">
        <v>142</v>
      </c>
      <c r="AU181" s="152" t="s">
        <v>84</v>
      </c>
      <c r="AY181" s="13" t="s">
        <v>140</v>
      </c>
      <c r="BE181" s="153">
        <f t="shared" si="14"/>
        <v>0</v>
      </c>
      <c r="BF181" s="153">
        <f t="shared" si="15"/>
        <v>60.417000000000002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84</v>
      </c>
      <c r="BK181" s="154">
        <f t="shared" si="19"/>
        <v>60.417000000000002</v>
      </c>
      <c r="BL181" s="13" t="s">
        <v>146</v>
      </c>
      <c r="BM181" s="152" t="s">
        <v>327</v>
      </c>
    </row>
    <row r="182" spans="2:65" s="1" customFormat="1" ht="24.2" customHeight="1">
      <c r="B182" s="142"/>
      <c r="C182" s="155" t="s">
        <v>316</v>
      </c>
      <c r="D182" s="155" t="s">
        <v>194</v>
      </c>
      <c r="E182" s="156" t="s">
        <v>329</v>
      </c>
      <c r="F182" s="157" t="s">
        <v>330</v>
      </c>
      <c r="G182" s="158" t="s">
        <v>201</v>
      </c>
      <c r="H182" s="159">
        <v>8</v>
      </c>
      <c r="I182" s="159">
        <v>15.641</v>
      </c>
      <c r="J182" s="159">
        <f t="shared" si="10"/>
        <v>125.128</v>
      </c>
      <c r="K182" s="160"/>
      <c r="L182" s="161"/>
      <c r="M182" s="162" t="s">
        <v>1</v>
      </c>
      <c r="N182" s="163" t="s">
        <v>37</v>
      </c>
      <c r="O182" s="150">
        <v>0</v>
      </c>
      <c r="P182" s="150">
        <f t="shared" si="11"/>
        <v>0</v>
      </c>
      <c r="Q182" s="150">
        <v>6.7000000000000002E-4</v>
      </c>
      <c r="R182" s="150">
        <f t="shared" si="12"/>
        <v>5.3600000000000002E-3</v>
      </c>
      <c r="S182" s="150">
        <v>0</v>
      </c>
      <c r="T182" s="151">
        <f t="shared" si="13"/>
        <v>0</v>
      </c>
      <c r="AR182" s="152" t="s">
        <v>173</v>
      </c>
      <c r="AT182" s="152" t="s">
        <v>194</v>
      </c>
      <c r="AU182" s="152" t="s">
        <v>84</v>
      </c>
      <c r="AY182" s="13" t="s">
        <v>140</v>
      </c>
      <c r="BE182" s="153">
        <f t="shared" si="14"/>
        <v>0</v>
      </c>
      <c r="BF182" s="153">
        <f t="shared" si="15"/>
        <v>125.128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84</v>
      </c>
      <c r="BK182" s="154">
        <f t="shared" si="19"/>
        <v>125.128</v>
      </c>
      <c r="BL182" s="13" t="s">
        <v>146</v>
      </c>
      <c r="BM182" s="152" t="s">
        <v>331</v>
      </c>
    </row>
    <row r="183" spans="2:65" s="1" customFormat="1" ht="24.2" customHeight="1">
      <c r="B183" s="142"/>
      <c r="C183" s="155" t="s">
        <v>320</v>
      </c>
      <c r="D183" s="155" t="s">
        <v>194</v>
      </c>
      <c r="E183" s="156" t="s">
        <v>333</v>
      </c>
      <c r="F183" s="157" t="s">
        <v>334</v>
      </c>
      <c r="G183" s="158" t="s">
        <v>201</v>
      </c>
      <c r="H183" s="159">
        <v>8</v>
      </c>
      <c r="I183" s="159">
        <v>7.2969999999999997</v>
      </c>
      <c r="J183" s="159">
        <f t="shared" si="10"/>
        <v>58.375999999999998</v>
      </c>
      <c r="K183" s="160"/>
      <c r="L183" s="161"/>
      <c r="M183" s="162" t="s">
        <v>1</v>
      </c>
      <c r="N183" s="163" t="s">
        <v>37</v>
      </c>
      <c r="O183" s="150">
        <v>0</v>
      </c>
      <c r="P183" s="150">
        <f t="shared" si="11"/>
        <v>0</v>
      </c>
      <c r="Q183" s="150">
        <v>6.4999999999999997E-4</v>
      </c>
      <c r="R183" s="150">
        <f t="shared" si="12"/>
        <v>5.1999999999999998E-3</v>
      </c>
      <c r="S183" s="150">
        <v>0</v>
      </c>
      <c r="T183" s="151">
        <f t="shared" si="13"/>
        <v>0</v>
      </c>
      <c r="AR183" s="152" t="s">
        <v>173</v>
      </c>
      <c r="AT183" s="152" t="s">
        <v>194</v>
      </c>
      <c r="AU183" s="152" t="s">
        <v>84</v>
      </c>
      <c r="AY183" s="13" t="s">
        <v>140</v>
      </c>
      <c r="BE183" s="153">
        <f t="shared" si="14"/>
        <v>0</v>
      </c>
      <c r="BF183" s="153">
        <f t="shared" si="15"/>
        <v>58.375999999999998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84</v>
      </c>
      <c r="BK183" s="154">
        <f t="shared" si="19"/>
        <v>58.375999999999998</v>
      </c>
      <c r="BL183" s="13" t="s">
        <v>146</v>
      </c>
      <c r="BM183" s="152" t="s">
        <v>335</v>
      </c>
    </row>
    <row r="184" spans="2:65" s="1" customFormat="1" ht="24.2" customHeight="1">
      <c r="B184" s="142"/>
      <c r="C184" s="155" t="s">
        <v>324</v>
      </c>
      <c r="D184" s="155" t="s">
        <v>194</v>
      </c>
      <c r="E184" s="156" t="s">
        <v>341</v>
      </c>
      <c r="F184" s="157" t="s">
        <v>342</v>
      </c>
      <c r="G184" s="158" t="s">
        <v>201</v>
      </c>
      <c r="H184" s="159">
        <v>1</v>
      </c>
      <c r="I184" s="159">
        <v>11.585000000000001</v>
      </c>
      <c r="J184" s="159">
        <f t="shared" si="10"/>
        <v>11.585000000000001</v>
      </c>
      <c r="K184" s="160"/>
      <c r="L184" s="161"/>
      <c r="M184" s="162" t="s">
        <v>1</v>
      </c>
      <c r="N184" s="163" t="s">
        <v>37</v>
      </c>
      <c r="O184" s="150">
        <v>0</v>
      </c>
      <c r="P184" s="150">
        <f t="shared" si="11"/>
        <v>0</v>
      </c>
      <c r="Q184" s="150">
        <v>8.0000000000000007E-5</v>
      </c>
      <c r="R184" s="150">
        <f t="shared" si="12"/>
        <v>8.0000000000000007E-5</v>
      </c>
      <c r="S184" s="150">
        <v>0</v>
      </c>
      <c r="T184" s="151">
        <f t="shared" si="13"/>
        <v>0</v>
      </c>
      <c r="AR184" s="152" t="s">
        <v>173</v>
      </c>
      <c r="AT184" s="152" t="s">
        <v>194</v>
      </c>
      <c r="AU184" s="152" t="s">
        <v>84</v>
      </c>
      <c r="AY184" s="13" t="s">
        <v>140</v>
      </c>
      <c r="BE184" s="153">
        <f t="shared" si="14"/>
        <v>0</v>
      </c>
      <c r="BF184" s="153">
        <f t="shared" si="15"/>
        <v>11.585000000000001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84</v>
      </c>
      <c r="BK184" s="154">
        <f t="shared" si="19"/>
        <v>11.585000000000001</v>
      </c>
      <c r="BL184" s="13" t="s">
        <v>146</v>
      </c>
      <c r="BM184" s="152" t="s">
        <v>343</v>
      </c>
    </row>
    <row r="185" spans="2:65" s="1" customFormat="1" ht="24.2" customHeight="1">
      <c r="B185" s="142"/>
      <c r="C185" s="143" t="s">
        <v>328</v>
      </c>
      <c r="D185" s="143" t="s">
        <v>142</v>
      </c>
      <c r="E185" s="144" t="s">
        <v>349</v>
      </c>
      <c r="F185" s="145" t="s">
        <v>350</v>
      </c>
      <c r="G185" s="146" t="s">
        <v>201</v>
      </c>
      <c r="H185" s="147">
        <v>2</v>
      </c>
      <c r="I185" s="147">
        <v>23.861000000000001</v>
      </c>
      <c r="J185" s="147">
        <f t="shared" si="10"/>
        <v>47.722000000000001</v>
      </c>
      <c r="K185" s="148"/>
      <c r="L185" s="27"/>
      <c r="M185" s="149" t="s">
        <v>1</v>
      </c>
      <c r="N185" s="121" t="s">
        <v>37</v>
      </c>
      <c r="O185" s="150">
        <v>1.47</v>
      </c>
      <c r="P185" s="150">
        <f t="shared" si="11"/>
        <v>2.94</v>
      </c>
      <c r="Q185" s="150">
        <v>7.9086E-4</v>
      </c>
      <c r="R185" s="150">
        <f t="shared" si="12"/>
        <v>1.58172E-3</v>
      </c>
      <c r="S185" s="150">
        <v>0</v>
      </c>
      <c r="T185" s="151">
        <f t="shared" si="13"/>
        <v>0</v>
      </c>
      <c r="AR185" s="152" t="s">
        <v>146</v>
      </c>
      <c r="AT185" s="152" t="s">
        <v>142</v>
      </c>
      <c r="AU185" s="152" t="s">
        <v>84</v>
      </c>
      <c r="AY185" s="13" t="s">
        <v>140</v>
      </c>
      <c r="BE185" s="153">
        <f t="shared" si="14"/>
        <v>0</v>
      </c>
      <c r="BF185" s="153">
        <f t="shared" si="15"/>
        <v>47.722000000000001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84</v>
      </c>
      <c r="BK185" s="154">
        <f t="shared" si="19"/>
        <v>47.722000000000001</v>
      </c>
      <c r="BL185" s="13" t="s">
        <v>146</v>
      </c>
      <c r="BM185" s="152" t="s">
        <v>351</v>
      </c>
    </row>
    <row r="186" spans="2:65" s="1" customFormat="1" ht="24.2" customHeight="1">
      <c r="B186" s="142"/>
      <c r="C186" s="155" t="s">
        <v>332</v>
      </c>
      <c r="D186" s="155" t="s">
        <v>194</v>
      </c>
      <c r="E186" s="156" t="s">
        <v>353</v>
      </c>
      <c r="F186" s="157" t="s">
        <v>354</v>
      </c>
      <c r="G186" s="158" t="s">
        <v>201</v>
      </c>
      <c r="H186" s="159">
        <v>2</v>
      </c>
      <c r="I186" s="159">
        <v>207.54900000000001</v>
      </c>
      <c r="J186" s="159">
        <f t="shared" si="10"/>
        <v>415.09800000000001</v>
      </c>
      <c r="K186" s="160"/>
      <c r="L186" s="161"/>
      <c r="M186" s="162" t="s">
        <v>1</v>
      </c>
      <c r="N186" s="163" t="s">
        <v>37</v>
      </c>
      <c r="O186" s="150">
        <v>0</v>
      </c>
      <c r="P186" s="150">
        <f t="shared" si="11"/>
        <v>0</v>
      </c>
      <c r="Q186" s="150">
        <v>3.4499999999999999E-3</v>
      </c>
      <c r="R186" s="150">
        <f t="shared" si="12"/>
        <v>6.8999999999999999E-3</v>
      </c>
      <c r="S186" s="150">
        <v>0</v>
      </c>
      <c r="T186" s="151">
        <f t="shared" si="13"/>
        <v>0</v>
      </c>
      <c r="AR186" s="152" t="s">
        <v>173</v>
      </c>
      <c r="AT186" s="152" t="s">
        <v>194</v>
      </c>
      <c r="AU186" s="152" t="s">
        <v>84</v>
      </c>
      <c r="AY186" s="13" t="s">
        <v>140</v>
      </c>
      <c r="BE186" s="153">
        <f t="shared" si="14"/>
        <v>0</v>
      </c>
      <c r="BF186" s="153">
        <f t="shared" si="15"/>
        <v>415.09800000000001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84</v>
      </c>
      <c r="BK186" s="154">
        <f t="shared" si="19"/>
        <v>415.09800000000001</v>
      </c>
      <c r="BL186" s="13" t="s">
        <v>146</v>
      </c>
      <c r="BM186" s="152" t="s">
        <v>355</v>
      </c>
    </row>
    <row r="187" spans="2:65" s="1" customFormat="1" ht="24.2" customHeight="1">
      <c r="B187" s="142"/>
      <c r="C187" s="155" t="s">
        <v>336</v>
      </c>
      <c r="D187" s="155" t="s">
        <v>194</v>
      </c>
      <c r="E187" s="156" t="s">
        <v>357</v>
      </c>
      <c r="F187" s="157" t="s">
        <v>358</v>
      </c>
      <c r="G187" s="158" t="s">
        <v>201</v>
      </c>
      <c r="H187" s="159">
        <v>2</v>
      </c>
      <c r="I187" s="159">
        <v>225.26</v>
      </c>
      <c r="J187" s="159">
        <f t="shared" si="10"/>
        <v>450.52</v>
      </c>
      <c r="K187" s="160"/>
      <c r="L187" s="161"/>
      <c r="M187" s="162" t="s">
        <v>1</v>
      </c>
      <c r="N187" s="163" t="s">
        <v>37</v>
      </c>
      <c r="O187" s="150">
        <v>0</v>
      </c>
      <c r="P187" s="150">
        <f t="shared" si="11"/>
        <v>0</v>
      </c>
      <c r="Q187" s="150">
        <v>1.8499999999999999E-2</v>
      </c>
      <c r="R187" s="150">
        <f t="shared" si="12"/>
        <v>3.6999999999999998E-2</v>
      </c>
      <c r="S187" s="150">
        <v>0</v>
      </c>
      <c r="T187" s="151">
        <f t="shared" si="13"/>
        <v>0</v>
      </c>
      <c r="AR187" s="152" t="s">
        <v>173</v>
      </c>
      <c r="AT187" s="152" t="s">
        <v>194</v>
      </c>
      <c r="AU187" s="152" t="s">
        <v>84</v>
      </c>
      <c r="AY187" s="13" t="s">
        <v>140</v>
      </c>
      <c r="BE187" s="153">
        <f t="shared" si="14"/>
        <v>0</v>
      </c>
      <c r="BF187" s="153">
        <f t="shared" si="15"/>
        <v>450.52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84</v>
      </c>
      <c r="BK187" s="154">
        <f t="shared" si="19"/>
        <v>450.52</v>
      </c>
      <c r="BL187" s="13" t="s">
        <v>146</v>
      </c>
      <c r="BM187" s="152" t="s">
        <v>359</v>
      </c>
    </row>
    <row r="188" spans="2:65" s="1" customFormat="1" ht="24.2" customHeight="1">
      <c r="B188" s="142"/>
      <c r="C188" s="143" t="s">
        <v>340</v>
      </c>
      <c r="D188" s="143" t="s">
        <v>142</v>
      </c>
      <c r="E188" s="144" t="s">
        <v>361</v>
      </c>
      <c r="F188" s="145" t="s">
        <v>362</v>
      </c>
      <c r="G188" s="146" t="s">
        <v>201</v>
      </c>
      <c r="H188" s="147">
        <v>3</v>
      </c>
      <c r="I188" s="147">
        <v>10.02</v>
      </c>
      <c r="J188" s="147">
        <f t="shared" si="10"/>
        <v>30.06</v>
      </c>
      <c r="K188" s="148"/>
      <c r="L188" s="27"/>
      <c r="M188" s="149" t="s">
        <v>1</v>
      </c>
      <c r="N188" s="121" t="s">
        <v>37</v>
      </c>
      <c r="O188" s="150">
        <v>0.67</v>
      </c>
      <c r="P188" s="150">
        <f t="shared" si="11"/>
        <v>2.0100000000000002</v>
      </c>
      <c r="Q188" s="150">
        <v>3.3872999999999998E-4</v>
      </c>
      <c r="R188" s="150">
        <f t="shared" si="12"/>
        <v>1.0161899999999999E-3</v>
      </c>
      <c r="S188" s="150">
        <v>0</v>
      </c>
      <c r="T188" s="151">
        <f t="shared" si="13"/>
        <v>0</v>
      </c>
      <c r="AR188" s="152" t="s">
        <v>146</v>
      </c>
      <c r="AT188" s="152" t="s">
        <v>142</v>
      </c>
      <c r="AU188" s="152" t="s">
        <v>84</v>
      </c>
      <c r="AY188" s="13" t="s">
        <v>140</v>
      </c>
      <c r="BE188" s="153">
        <f t="shared" si="14"/>
        <v>0</v>
      </c>
      <c r="BF188" s="153">
        <f t="shared" si="15"/>
        <v>30.06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84</v>
      </c>
      <c r="BK188" s="154">
        <f t="shared" si="19"/>
        <v>30.06</v>
      </c>
      <c r="BL188" s="13" t="s">
        <v>146</v>
      </c>
      <c r="BM188" s="152" t="s">
        <v>363</v>
      </c>
    </row>
    <row r="189" spans="2:65" s="1" customFormat="1" ht="33" customHeight="1">
      <c r="B189" s="142"/>
      <c r="C189" s="155" t="s">
        <v>344</v>
      </c>
      <c r="D189" s="155" t="s">
        <v>194</v>
      </c>
      <c r="E189" s="156" t="s">
        <v>365</v>
      </c>
      <c r="F189" s="157" t="s">
        <v>366</v>
      </c>
      <c r="G189" s="158" t="s">
        <v>201</v>
      </c>
      <c r="H189" s="159">
        <v>3</v>
      </c>
      <c r="I189" s="159">
        <v>525.69299999999998</v>
      </c>
      <c r="J189" s="159">
        <f t="shared" si="10"/>
        <v>1577.079</v>
      </c>
      <c r="K189" s="160"/>
      <c r="L189" s="161"/>
      <c r="M189" s="162" t="s">
        <v>1</v>
      </c>
      <c r="N189" s="163" t="s">
        <v>37</v>
      </c>
      <c r="O189" s="150">
        <v>0</v>
      </c>
      <c r="P189" s="150">
        <f t="shared" si="11"/>
        <v>0</v>
      </c>
      <c r="Q189" s="150">
        <v>3.15E-2</v>
      </c>
      <c r="R189" s="150">
        <f t="shared" si="12"/>
        <v>9.4500000000000001E-2</v>
      </c>
      <c r="S189" s="150">
        <v>0</v>
      </c>
      <c r="T189" s="151">
        <f t="shared" si="13"/>
        <v>0</v>
      </c>
      <c r="AR189" s="152" t="s">
        <v>173</v>
      </c>
      <c r="AT189" s="152" t="s">
        <v>194</v>
      </c>
      <c r="AU189" s="152" t="s">
        <v>84</v>
      </c>
      <c r="AY189" s="13" t="s">
        <v>140</v>
      </c>
      <c r="BE189" s="153">
        <f t="shared" si="14"/>
        <v>0</v>
      </c>
      <c r="BF189" s="153">
        <f t="shared" si="15"/>
        <v>1577.079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84</v>
      </c>
      <c r="BK189" s="154">
        <f t="shared" si="19"/>
        <v>1577.079</v>
      </c>
      <c r="BL189" s="13" t="s">
        <v>146</v>
      </c>
      <c r="BM189" s="152" t="s">
        <v>367</v>
      </c>
    </row>
    <row r="190" spans="2:65" s="1" customFormat="1" ht="24.2" customHeight="1">
      <c r="B190" s="142"/>
      <c r="C190" s="143" t="s">
        <v>348</v>
      </c>
      <c r="D190" s="143" t="s">
        <v>142</v>
      </c>
      <c r="E190" s="144" t="s">
        <v>369</v>
      </c>
      <c r="F190" s="145" t="s">
        <v>370</v>
      </c>
      <c r="G190" s="146" t="s">
        <v>201</v>
      </c>
      <c r="H190" s="147">
        <v>5</v>
      </c>
      <c r="I190" s="147">
        <v>30.530999999999999</v>
      </c>
      <c r="J190" s="147">
        <f t="shared" si="10"/>
        <v>152.655</v>
      </c>
      <c r="K190" s="148"/>
      <c r="L190" s="27"/>
      <c r="M190" s="149" t="s">
        <v>1</v>
      </c>
      <c r="N190" s="121" t="s">
        <v>37</v>
      </c>
      <c r="O190" s="150">
        <v>1.7649999999999999</v>
      </c>
      <c r="P190" s="150">
        <f t="shared" si="11"/>
        <v>8.8249999999999993</v>
      </c>
      <c r="Q190" s="150">
        <v>1.58172E-3</v>
      </c>
      <c r="R190" s="150">
        <f t="shared" si="12"/>
        <v>7.9086E-3</v>
      </c>
      <c r="S190" s="150">
        <v>0</v>
      </c>
      <c r="T190" s="151">
        <f t="shared" si="13"/>
        <v>0</v>
      </c>
      <c r="AR190" s="152" t="s">
        <v>146</v>
      </c>
      <c r="AT190" s="152" t="s">
        <v>142</v>
      </c>
      <c r="AU190" s="152" t="s">
        <v>84</v>
      </c>
      <c r="AY190" s="13" t="s">
        <v>140</v>
      </c>
      <c r="BE190" s="153">
        <f t="shared" si="14"/>
        <v>0</v>
      </c>
      <c r="BF190" s="153">
        <f t="shared" si="15"/>
        <v>152.655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84</v>
      </c>
      <c r="BK190" s="154">
        <f t="shared" si="19"/>
        <v>152.655</v>
      </c>
      <c r="BL190" s="13" t="s">
        <v>146</v>
      </c>
      <c r="BM190" s="152" t="s">
        <v>371</v>
      </c>
    </row>
    <row r="191" spans="2:65" s="1" customFormat="1" ht="24.2" customHeight="1">
      <c r="B191" s="142"/>
      <c r="C191" s="155" t="s">
        <v>352</v>
      </c>
      <c r="D191" s="155" t="s">
        <v>194</v>
      </c>
      <c r="E191" s="156" t="s">
        <v>353</v>
      </c>
      <c r="F191" s="157" t="s">
        <v>354</v>
      </c>
      <c r="G191" s="158" t="s">
        <v>201</v>
      </c>
      <c r="H191" s="159">
        <v>5</v>
      </c>
      <c r="I191" s="159">
        <v>222.84100000000001</v>
      </c>
      <c r="J191" s="159">
        <f t="shared" si="10"/>
        <v>1114.2049999999999</v>
      </c>
      <c r="K191" s="160"/>
      <c r="L191" s="161"/>
      <c r="M191" s="162" t="s">
        <v>1</v>
      </c>
      <c r="N191" s="163" t="s">
        <v>37</v>
      </c>
      <c r="O191" s="150">
        <v>0</v>
      </c>
      <c r="P191" s="150">
        <f t="shared" si="11"/>
        <v>0</v>
      </c>
      <c r="Q191" s="150">
        <v>3.4499999999999999E-3</v>
      </c>
      <c r="R191" s="150">
        <f t="shared" si="12"/>
        <v>1.7250000000000001E-2</v>
      </c>
      <c r="S191" s="150">
        <v>0</v>
      </c>
      <c r="T191" s="151">
        <f t="shared" si="13"/>
        <v>0</v>
      </c>
      <c r="AR191" s="152" t="s">
        <v>173</v>
      </c>
      <c r="AT191" s="152" t="s">
        <v>194</v>
      </c>
      <c r="AU191" s="152" t="s">
        <v>84</v>
      </c>
      <c r="AY191" s="13" t="s">
        <v>140</v>
      </c>
      <c r="BE191" s="153">
        <f t="shared" si="14"/>
        <v>0</v>
      </c>
      <c r="BF191" s="153">
        <f t="shared" si="15"/>
        <v>1114.2049999999999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3" t="s">
        <v>84</v>
      </c>
      <c r="BK191" s="154">
        <f t="shared" si="19"/>
        <v>1114.2049999999999</v>
      </c>
      <c r="BL191" s="13" t="s">
        <v>146</v>
      </c>
      <c r="BM191" s="152" t="s">
        <v>373</v>
      </c>
    </row>
    <row r="192" spans="2:65" s="1" customFormat="1" ht="24.2" customHeight="1">
      <c r="B192" s="142"/>
      <c r="C192" s="155" t="s">
        <v>356</v>
      </c>
      <c r="D192" s="155" t="s">
        <v>194</v>
      </c>
      <c r="E192" s="156" t="s">
        <v>375</v>
      </c>
      <c r="F192" s="157" t="s">
        <v>376</v>
      </c>
      <c r="G192" s="158" t="s">
        <v>201</v>
      </c>
      <c r="H192" s="159">
        <v>4</v>
      </c>
      <c r="I192" s="159">
        <v>268.24299999999999</v>
      </c>
      <c r="J192" s="159">
        <f t="shared" si="10"/>
        <v>1072.972</v>
      </c>
      <c r="K192" s="160"/>
      <c r="L192" s="161"/>
      <c r="M192" s="162" t="s">
        <v>1</v>
      </c>
      <c r="N192" s="163" t="s">
        <v>37</v>
      </c>
      <c r="O192" s="150">
        <v>0</v>
      </c>
      <c r="P192" s="150">
        <f t="shared" si="11"/>
        <v>0</v>
      </c>
      <c r="Q192" s="150">
        <v>2.4500000000000001E-2</v>
      </c>
      <c r="R192" s="150">
        <f t="shared" si="12"/>
        <v>9.8000000000000004E-2</v>
      </c>
      <c r="S192" s="150">
        <v>0</v>
      </c>
      <c r="T192" s="151">
        <f t="shared" si="13"/>
        <v>0</v>
      </c>
      <c r="AR192" s="152" t="s">
        <v>173</v>
      </c>
      <c r="AT192" s="152" t="s">
        <v>194</v>
      </c>
      <c r="AU192" s="152" t="s">
        <v>84</v>
      </c>
      <c r="AY192" s="13" t="s">
        <v>140</v>
      </c>
      <c r="BE192" s="153">
        <f t="shared" si="14"/>
        <v>0</v>
      </c>
      <c r="BF192" s="153">
        <f t="shared" si="15"/>
        <v>1072.972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3" t="s">
        <v>84</v>
      </c>
      <c r="BK192" s="154">
        <f t="shared" si="19"/>
        <v>1072.972</v>
      </c>
      <c r="BL192" s="13" t="s">
        <v>146</v>
      </c>
      <c r="BM192" s="152" t="s">
        <v>377</v>
      </c>
    </row>
    <row r="193" spans="2:65" s="1" customFormat="1" ht="24.2" customHeight="1">
      <c r="B193" s="142"/>
      <c r="C193" s="155" t="s">
        <v>360</v>
      </c>
      <c r="D193" s="155" t="s">
        <v>194</v>
      </c>
      <c r="E193" s="156" t="s">
        <v>379</v>
      </c>
      <c r="F193" s="157" t="s">
        <v>380</v>
      </c>
      <c r="G193" s="158" t="s">
        <v>201</v>
      </c>
      <c r="H193" s="159">
        <v>1</v>
      </c>
      <c r="I193" s="159">
        <v>209.20099999999999</v>
      </c>
      <c r="J193" s="159">
        <f t="shared" si="10"/>
        <v>209.20099999999999</v>
      </c>
      <c r="K193" s="160"/>
      <c r="L193" s="161"/>
      <c r="M193" s="162" t="s">
        <v>1</v>
      </c>
      <c r="N193" s="163" t="s">
        <v>37</v>
      </c>
      <c r="O193" s="150">
        <v>0</v>
      </c>
      <c r="P193" s="150">
        <f t="shared" si="11"/>
        <v>0</v>
      </c>
      <c r="Q193" s="150">
        <v>0.02</v>
      </c>
      <c r="R193" s="150">
        <f t="shared" si="12"/>
        <v>0.02</v>
      </c>
      <c r="S193" s="150">
        <v>0</v>
      </c>
      <c r="T193" s="151">
        <f t="shared" si="13"/>
        <v>0</v>
      </c>
      <c r="AR193" s="152" t="s">
        <v>173</v>
      </c>
      <c r="AT193" s="152" t="s">
        <v>194</v>
      </c>
      <c r="AU193" s="152" t="s">
        <v>84</v>
      </c>
      <c r="AY193" s="13" t="s">
        <v>140</v>
      </c>
      <c r="BE193" s="153">
        <f t="shared" si="14"/>
        <v>0</v>
      </c>
      <c r="BF193" s="153">
        <f t="shared" si="15"/>
        <v>209.20099999999999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3" t="s">
        <v>84</v>
      </c>
      <c r="BK193" s="154">
        <f t="shared" si="19"/>
        <v>209.20099999999999</v>
      </c>
      <c r="BL193" s="13" t="s">
        <v>146</v>
      </c>
      <c r="BM193" s="152" t="s">
        <v>381</v>
      </c>
    </row>
    <row r="194" spans="2:65" s="1" customFormat="1" ht="24.2" customHeight="1">
      <c r="B194" s="142"/>
      <c r="C194" s="143" t="s">
        <v>364</v>
      </c>
      <c r="D194" s="143" t="s">
        <v>142</v>
      </c>
      <c r="E194" s="144" t="s">
        <v>383</v>
      </c>
      <c r="F194" s="145" t="s">
        <v>384</v>
      </c>
      <c r="G194" s="146" t="s">
        <v>158</v>
      </c>
      <c r="H194" s="147">
        <v>338</v>
      </c>
      <c r="I194" s="147">
        <v>0.64100000000000001</v>
      </c>
      <c r="J194" s="147">
        <f t="shared" si="10"/>
        <v>216.65799999999999</v>
      </c>
      <c r="K194" s="148"/>
      <c r="L194" s="27"/>
      <c r="M194" s="149" t="s">
        <v>1</v>
      </c>
      <c r="N194" s="121" t="s">
        <v>37</v>
      </c>
      <c r="O194" s="150">
        <v>4.1000000000000002E-2</v>
      </c>
      <c r="P194" s="150">
        <f t="shared" si="11"/>
        <v>13.858000000000001</v>
      </c>
      <c r="Q194" s="150">
        <v>0</v>
      </c>
      <c r="R194" s="150">
        <f t="shared" si="12"/>
        <v>0</v>
      </c>
      <c r="S194" s="150">
        <v>0</v>
      </c>
      <c r="T194" s="151">
        <f t="shared" si="13"/>
        <v>0</v>
      </c>
      <c r="AR194" s="152" t="s">
        <v>146</v>
      </c>
      <c r="AT194" s="152" t="s">
        <v>142</v>
      </c>
      <c r="AU194" s="152" t="s">
        <v>84</v>
      </c>
      <c r="AY194" s="13" t="s">
        <v>140</v>
      </c>
      <c r="BE194" s="153">
        <f t="shared" si="14"/>
        <v>0</v>
      </c>
      <c r="BF194" s="153">
        <f t="shared" si="15"/>
        <v>216.65799999999999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3" t="s">
        <v>84</v>
      </c>
      <c r="BK194" s="154">
        <f t="shared" si="19"/>
        <v>216.65799999999999</v>
      </c>
      <c r="BL194" s="13" t="s">
        <v>146</v>
      </c>
      <c r="BM194" s="152" t="s">
        <v>385</v>
      </c>
    </row>
    <row r="195" spans="2:65" s="1" customFormat="1" ht="24.2" customHeight="1">
      <c r="B195" s="142"/>
      <c r="C195" s="143" t="s">
        <v>368</v>
      </c>
      <c r="D195" s="143" t="s">
        <v>142</v>
      </c>
      <c r="E195" s="144" t="s">
        <v>387</v>
      </c>
      <c r="F195" s="145" t="s">
        <v>388</v>
      </c>
      <c r="G195" s="146" t="s">
        <v>158</v>
      </c>
      <c r="H195" s="147">
        <v>338</v>
      </c>
      <c r="I195" s="147">
        <v>4.8639999999999999</v>
      </c>
      <c r="J195" s="147">
        <f t="shared" si="10"/>
        <v>1644.0319999999999</v>
      </c>
      <c r="K195" s="148"/>
      <c r="L195" s="27"/>
      <c r="M195" s="149" t="s">
        <v>1</v>
      </c>
      <c r="N195" s="121" t="s">
        <v>37</v>
      </c>
      <c r="O195" s="150">
        <v>0.27600000000000002</v>
      </c>
      <c r="P195" s="150">
        <f t="shared" si="11"/>
        <v>93.288000000000011</v>
      </c>
      <c r="Q195" s="150">
        <v>0</v>
      </c>
      <c r="R195" s="150">
        <f t="shared" si="12"/>
        <v>0</v>
      </c>
      <c r="S195" s="150">
        <v>0</v>
      </c>
      <c r="T195" s="151">
        <f t="shared" si="13"/>
        <v>0</v>
      </c>
      <c r="AR195" s="152" t="s">
        <v>146</v>
      </c>
      <c r="AT195" s="152" t="s">
        <v>142</v>
      </c>
      <c r="AU195" s="152" t="s">
        <v>84</v>
      </c>
      <c r="AY195" s="13" t="s">
        <v>140</v>
      </c>
      <c r="BE195" s="153">
        <f t="shared" si="14"/>
        <v>0</v>
      </c>
      <c r="BF195" s="153">
        <f t="shared" si="15"/>
        <v>1644.0319999999999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3" t="s">
        <v>84</v>
      </c>
      <c r="BK195" s="154">
        <f t="shared" si="19"/>
        <v>1644.0319999999999</v>
      </c>
      <c r="BL195" s="13" t="s">
        <v>146</v>
      </c>
      <c r="BM195" s="152" t="s">
        <v>389</v>
      </c>
    </row>
    <row r="196" spans="2:65" s="1" customFormat="1" ht="24.2" customHeight="1">
      <c r="B196" s="142"/>
      <c r="C196" s="143" t="s">
        <v>372</v>
      </c>
      <c r="D196" s="143" t="s">
        <v>142</v>
      </c>
      <c r="E196" s="144" t="s">
        <v>391</v>
      </c>
      <c r="F196" s="145" t="s">
        <v>392</v>
      </c>
      <c r="G196" s="146" t="s">
        <v>201</v>
      </c>
      <c r="H196" s="147">
        <v>4</v>
      </c>
      <c r="I196" s="147">
        <v>208.26400000000001</v>
      </c>
      <c r="J196" s="147">
        <f t="shared" si="10"/>
        <v>833.05600000000004</v>
      </c>
      <c r="K196" s="148"/>
      <c r="L196" s="27"/>
      <c r="M196" s="149" t="s">
        <v>1</v>
      </c>
      <c r="N196" s="121" t="s">
        <v>37</v>
      </c>
      <c r="O196" s="150">
        <v>9.58</v>
      </c>
      <c r="P196" s="150">
        <f t="shared" si="11"/>
        <v>38.32</v>
      </c>
      <c r="Q196" s="150">
        <v>1.581726E-2</v>
      </c>
      <c r="R196" s="150">
        <f t="shared" si="12"/>
        <v>6.3269039999999999E-2</v>
      </c>
      <c r="S196" s="150">
        <v>0</v>
      </c>
      <c r="T196" s="151">
        <f t="shared" si="13"/>
        <v>0</v>
      </c>
      <c r="AR196" s="152" t="s">
        <v>146</v>
      </c>
      <c r="AT196" s="152" t="s">
        <v>142</v>
      </c>
      <c r="AU196" s="152" t="s">
        <v>84</v>
      </c>
      <c r="AY196" s="13" t="s">
        <v>140</v>
      </c>
      <c r="BE196" s="153">
        <f t="shared" si="14"/>
        <v>0</v>
      </c>
      <c r="BF196" s="153">
        <f t="shared" si="15"/>
        <v>833.05600000000004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3" t="s">
        <v>84</v>
      </c>
      <c r="BK196" s="154">
        <f t="shared" si="19"/>
        <v>833.05600000000004</v>
      </c>
      <c r="BL196" s="13" t="s">
        <v>146</v>
      </c>
      <c r="BM196" s="152" t="s">
        <v>393</v>
      </c>
    </row>
    <row r="197" spans="2:65" s="1" customFormat="1" ht="16.5" customHeight="1">
      <c r="B197" s="142"/>
      <c r="C197" s="143" t="s">
        <v>374</v>
      </c>
      <c r="D197" s="143" t="s">
        <v>142</v>
      </c>
      <c r="E197" s="144" t="s">
        <v>395</v>
      </c>
      <c r="F197" s="145" t="s">
        <v>396</v>
      </c>
      <c r="G197" s="146" t="s">
        <v>201</v>
      </c>
      <c r="H197" s="147">
        <v>7</v>
      </c>
      <c r="I197" s="147">
        <v>25.152000000000001</v>
      </c>
      <c r="J197" s="147">
        <f t="shared" si="10"/>
        <v>176.06399999999999</v>
      </c>
      <c r="K197" s="148"/>
      <c r="L197" s="27"/>
      <c r="M197" s="149" t="s">
        <v>1</v>
      </c>
      <c r="N197" s="121" t="s">
        <v>37</v>
      </c>
      <c r="O197" s="150">
        <v>0.81599999999999995</v>
      </c>
      <c r="P197" s="150">
        <f t="shared" si="11"/>
        <v>5.7119999999999997</v>
      </c>
      <c r="Q197" s="150">
        <v>0.118654</v>
      </c>
      <c r="R197" s="150">
        <f t="shared" si="12"/>
        <v>0.83057799999999993</v>
      </c>
      <c r="S197" s="150">
        <v>0</v>
      </c>
      <c r="T197" s="151">
        <f t="shared" si="13"/>
        <v>0</v>
      </c>
      <c r="AR197" s="152" t="s">
        <v>146</v>
      </c>
      <c r="AT197" s="152" t="s">
        <v>142</v>
      </c>
      <c r="AU197" s="152" t="s">
        <v>84</v>
      </c>
      <c r="AY197" s="13" t="s">
        <v>140</v>
      </c>
      <c r="BE197" s="153">
        <f t="shared" si="14"/>
        <v>0</v>
      </c>
      <c r="BF197" s="153">
        <f t="shared" si="15"/>
        <v>176.06399999999999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3" t="s">
        <v>84</v>
      </c>
      <c r="BK197" s="154">
        <f t="shared" si="19"/>
        <v>176.06399999999999</v>
      </c>
      <c r="BL197" s="13" t="s">
        <v>146</v>
      </c>
      <c r="BM197" s="152" t="s">
        <v>397</v>
      </c>
    </row>
    <row r="198" spans="2:65" s="1" customFormat="1" ht="16.5" customHeight="1">
      <c r="B198" s="142"/>
      <c r="C198" s="155" t="s">
        <v>378</v>
      </c>
      <c r="D198" s="155" t="s">
        <v>194</v>
      </c>
      <c r="E198" s="156" t="s">
        <v>399</v>
      </c>
      <c r="F198" s="157" t="s">
        <v>400</v>
      </c>
      <c r="G198" s="158" t="s">
        <v>201</v>
      </c>
      <c r="H198" s="159">
        <v>7</v>
      </c>
      <c r="I198" s="159">
        <v>16.384</v>
      </c>
      <c r="J198" s="159">
        <f t="shared" si="10"/>
        <v>114.688</v>
      </c>
      <c r="K198" s="160"/>
      <c r="L198" s="161"/>
      <c r="M198" s="162" t="s">
        <v>1</v>
      </c>
      <c r="N198" s="163" t="s">
        <v>37</v>
      </c>
      <c r="O198" s="150">
        <v>0</v>
      </c>
      <c r="P198" s="150">
        <f t="shared" si="11"/>
        <v>0</v>
      </c>
      <c r="Q198" s="150">
        <v>1.6E-2</v>
      </c>
      <c r="R198" s="150">
        <f t="shared" si="12"/>
        <v>0.112</v>
      </c>
      <c r="S198" s="150">
        <v>0</v>
      </c>
      <c r="T198" s="151">
        <f t="shared" si="13"/>
        <v>0</v>
      </c>
      <c r="AR198" s="152" t="s">
        <v>173</v>
      </c>
      <c r="AT198" s="152" t="s">
        <v>194</v>
      </c>
      <c r="AU198" s="152" t="s">
        <v>84</v>
      </c>
      <c r="AY198" s="13" t="s">
        <v>140</v>
      </c>
      <c r="BE198" s="153">
        <f t="shared" si="14"/>
        <v>0</v>
      </c>
      <c r="BF198" s="153">
        <f t="shared" si="15"/>
        <v>114.688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3" t="s">
        <v>84</v>
      </c>
      <c r="BK198" s="154">
        <f t="shared" si="19"/>
        <v>114.688</v>
      </c>
      <c r="BL198" s="13" t="s">
        <v>146</v>
      </c>
      <c r="BM198" s="152" t="s">
        <v>401</v>
      </c>
    </row>
    <row r="199" spans="2:65" s="1" customFormat="1" ht="16.5" customHeight="1">
      <c r="B199" s="142"/>
      <c r="C199" s="143" t="s">
        <v>382</v>
      </c>
      <c r="D199" s="143" t="s">
        <v>142</v>
      </c>
      <c r="E199" s="144" t="s">
        <v>403</v>
      </c>
      <c r="F199" s="145" t="s">
        <v>404</v>
      </c>
      <c r="G199" s="146" t="s">
        <v>201</v>
      </c>
      <c r="H199" s="147">
        <v>3</v>
      </c>
      <c r="I199" s="147">
        <v>47.665999999999997</v>
      </c>
      <c r="J199" s="147">
        <f t="shared" si="10"/>
        <v>142.99799999999999</v>
      </c>
      <c r="K199" s="148"/>
      <c r="L199" s="27"/>
      <c r="M199" s="149" t="s">
        <v>1</v>
      </c>
      <c r="N199" s="121" t="s">
        <v>37</v>
      </c>
      <c r="O199" s="150">
        <v>1.1180000000000001</v>
      </c>
      <c r="P199" s="150">
        <f t="shared" si="11"/>
        <v>3.3540000000000001</v>
      </c>
      <c r="Q199" s="150">
        <v>0.31789200000000001</v>
      </c>
      <c r="R199" s="150">
        <f t="shared" si="12"/>
        <v>0.95367599999999997</v>
      </c>
      <c r="S199" s="150">
        <v>0</v>
      </c>
      <c r="T199" s="151">
        <f t="shared" si="13"/>
        <v>0</v>
      </c>
      <c r="AR199" s="152" t="s">
        <v>146</v>
      </c>
      <c r="AT199" s="152" t="s">
        <v>142</v>
      </c>
      <c r="AU199" s="152" t="s">
        <v>84</v>
      </c>
      <c r="AY199" s="13" t="s">
        <v>140</v>
      </c>
      <c r="BE199" s="153">
        <f t="shared" si="14"/>
        <v>0</v>
      </c>
      <c r="BF199" s="153">
        <f t="shared" si="15"/>
        <v>142.99799999999999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3" t="s">
        <v>84</v>
      </c>
      <c r="BK199" s="154">
        <f t="shared" si="19"/>
        <v>142.99799999999999</v>
      </c>
      <c r="BL199" s="13" t="s">
        <v>146</v>
      </c>
      <c r="BM199" s="152" t="s">
        <v>405</v>
      </c>
    </row>
    <row r="200" spans="2:65" s="1" customFormat="1" ht="24.2" customHeight="1">
      <c r="B200" s="142"/>
      <c r="C200" s="155" t="s">
        <v>386</v>
      </c>
      <c r="D200" s="155" t="s">
        <v>194</v>
      </c>
      <c r="E200" s="156" t="s">
        <v>407</v>
      </c>
      <c r="F200" s="157" t="s">
        <v>408</v>
      </c>
      <c r="G200" s="158" t="s">
        <v>201</v>
      </c>
      <c r="H200" s="159">
        <v>3</v>
      </c>
      <c r="I200" s="159">
        <v>67.308000000000007</v>
      </c>
      <c r="J200" s="159">
        <f t="shared" si="10"/>
        <v>201.92400000000001</v>
      </c>
      <c r="K200" s="160"/>
      <c r="L200" s="161"/>
      <c r="M200" s="162" t="s">
        <v>1</v>
      </c>
      <c r="N200" s="163" t="s">
        <v>37</v>
      </c>
      <c r="O200" s="150">
        <v>0</v>
      </c>
      <c r="P200" s="150">
        <f t="shared" si="11"/>
        <v>0</v>
      </c>
      <c r="Q200" s="150">
        <v>3.2000000000000001E-2</v>
      </c>
      <c r="R200" s="150">
        <f t="shared" si="12"/>
        <v>9.6000000000000002E-2</v>
      </c>
      <c r="S200" s="150">
        <v>0</v>
      </c>
      <c r="T200" s="151">
        <f t="shared" si="13"/>
        <v>0</v>
      </c>
      <c r="AR200" s="152" t="s">
        <v>173</v>
      </c>
      <c r="AT200" s="152" t="s">
        <v>194</v>
      </c>
      <c r="AU200" s="152" t="s">
        <v>84</v>
      </c>
      <c r="AY200" s="13" t="s">
        <v>140</v>
      </c>
      <c r="BE200" s="153">
        <f t="shared" si="14"/>
        <v>0</v>
      </c>
      <c r="BF200" s="153">
        <f t="shared" si="15"/>
        <v>201.92400000000001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3" t="s">
        <v>84</v>
      </c>
      <c r="BK200" s="154">
        <f t="shared" si="19"/>
        <v>201.92400000000001</v>
      </c>
      <c r="BL200" s="13" t="s">
        <v>146</v>
      </c>
      <c r="BM200" s="152" t="s">
        <v>409</v>
      </c>
    </row>
    <row r="201" spans="2:65" s="1" customFormat="1" ht="24.2" customHeight="1">
      <c r="B201" s="142"/>
      <c r="C201" s="143" t="s">
        <v>390</v>
      </c>
      <c r="D201" s="143" t="s">
        <v>142</v>
      </c>
      <c r="E201" s="144" t="s">
        <v>411</v>
      </c>
      <c r="F201" s="145" t="s">
        <v>412</v>
      </c>
      <c r="G201" s="146" t="s">
        <v>201</v>
      </c>
      <c r="H201" s="147">
        <v>1</v>
      </c>
      <c r="I201" s="147">
        <v>6.8390000000000004</v>
      </c>
      <c r="J201" s="147">
        <f t="shared" si="10"/>
        <v>6.8390000000000004</v>
      </c>
      <c r="K201" s="148"/>
      <c r="L201" s="27"/>
      <c r="M201" s="149" t="s">
        <v>1</v>
      </c>
      <c r="N201" s="121" t="s">
        <v>37</v>
      </c>
      <c r="O201" s="150">
        <v>0.318</v>
      </c>
      <c r="P201" s="150">
        <f t="shared" si="11"/>
        <v>0.318</v>
      </c>
      <c r="Q201" s="150">
        <v>2.5680000000000001E-4</v>
      </c>
      <c r="R201" s="150">
        <f t="shared" si="12"/>
        <v>2.5680000000000001E-4</v>
      </c>
      <c r="S201" s="150">
        <v>0</v>
      </c>
      <c r="T201" s="151">
        <f t="shared" si="13"/>
        <v>0</v>
      </c>
      <c r="AR201" s="152" t="s">
        <v>146</v>
      </c>
      <c r="AT201" s="152" t="s">
        <v>142</v>
      </c>
      <c r="AU201" s="152" t="s">
        <v>84</v>
      </c>
      <c r="AY201" s="13" t="s">
        <v>140</v>
      </c>
      <c r="BE201" s="153">
        <f t="shared" si="14"/>
        <v>0</v>
      </c>
      <c r="BF201" s="153">
        <f t="shared" si="15"/>
        <v>6.8390000000000004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3" t="s">
        <v>84</v>
      </c>
      <c r="BK201" s="154">
        <f t="shared" si="19"/>
        <v>6.8390000000000004</v>
      </c>
      <c r="BL201" s="13" t="s">
        <v>146</v>
      </c>
      <c r="BM201" s="152" t="s">
        <v>413</v>
      </c>
    </row>
    <row r="202" spans="2:65" s="1" customFormat="1" ht="33" customHeight="1">
      <c r="B202" s="142"/>
      <c r="C202" s="143" t="s">
        <v>394</v>
      </c>
      <c r="D202" s="143" t="s">
        <v>142</v>
      </c>
      <c r="E202" s="144" t="s">
        <v>415</v>
      </c>
      <c r="F202" s="145" t="s">
        <v>416</v>
      </c>
      <c r="G202" s="146" t="s">
        <v>201</v>
      </c>
      <c r="H202" s="147">
        <v>3</v>
      </c>
      <c r="I202" s="147">
        <v>7.2249999999999996</v>
      </c>
      <c r="J202" s="147">
        <f t="shared" si="10"/>
        <v>21.675000000000001</v>
      </c>
      <c r="K202" s="148"/>
      <c r="L202" s="27"/>
      <c r="M202" s="149" t="s">
        <v>1</v>
      </c>
      <c r="N202" s="121" t="s">
        <v>37</v>
      </c>
      <c r="O202" s="150">
        <v>0.38100000000000001</v>
      </c>
      <c r="P202" s="150">
        <f t="shared" si="11"/>
        <v>1.143</v>
      </c>
      <c r="Q202" s="150">
        <v>2.4971999999999999E-4</v>
      </c>
      <c r="R202" s="150">
        <f t="shared" si="12"/>
        <v>7.4916000000000002E-4</v>
      </c>
      <c r="S202" s="150">
        <v>0</v>
      </c>
      <c r="T202" s="151">
        <f t="shared" si="13"/>
        <v>0</v>
      </c>
      <c r="AR202" s="152" t="s">
        <v>146</v>
      </c>
      <c r="AT202" s="152" t="s">
        <v>142</v>
      </c>
      <c r="AU202" s="152" t="s">
        <v>84</v>
      </c>
      <c r="AY202" s="13" t="s">
        <v>140</v>
      </c>
      <c r="BE202" s="153">
        <f t="shared" si="14"/>
        <v>0</v>
      </c>
      <c r="BF202" s="153">
        <f t="shared" si="15"/>
        <v>21.675000000000001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3" t="s">
        <v>84</v>
      </c>
      <c r="BK202" s="154">
        <f t="shared" si="19"/>
        <v>21.675000000000001</v>
      </c>
      <c r="BL202" s="13" t="s">
        <v>146</v>
      </c>
      <c r="BM202" s="152" t="s">
        <v>417</v>
      </c>
    </row>
    <row r="203" spans="2:65" s="1" customFormat="1" ht="16.5" customHeight="1">
      <c r="B203" s="142"/>
      <c r="C203" s="143" t="s">
        <v>398</v>
      </c>
      <c r="D203" s="143" t="s">
        <v>142</v>
      </c>
      <c r="E203" s="144" t="s">
        <v>419</v>
      </c>
      <c r="F203" s="145" t="s">
        <v>420</v>
      </c>
      <c r="G203" s="146" t="s">
        <v>158</v>
      </c>
      <c r="H203" s="147">
        <v>356</v>
      </c>
      <c r="I203" s="147">
        <v>1.47</v>
      </c>
      <c r="J203" s="147">
        <f t="shared" si="10"/>
        <v>523.32000000000005</v>
      </c>
      <c r="K203" s="148"/>
      <c r="L203" s="27"/>
      <c r="M203" s="149" t="s">
        <v>1</v>
      </c>
      <c r="N203" s="121" t="s">
        <v>37</v>
      </c>
      <c r="O203" s="150">
        <v>0.05</v>
      </c>
      <c r="P203" s="150">
        <f t="shared" si="11"/>
        <v>17.8</v>
      </c>
      <c r="Q203" s="150">
        <v>8.7000000000000001E-5</v>
      </c>
      <c r="R203" s="150">
        <f t="shared" si="12"/>
        <v>3.0972E-2</v>
      </c>
      <c r="S203" s="150">
        <v>0</v>
      </c>
      <c r="T203" s="151">
        <f t="shared" si="13"/>
        <v>0</v>
      </c>
      <c r="AR203" s="152" t="s">
        <v>146</v>
      </c>
      <c r="AT203" s="152" t="s">
        <v>142</v>
      </c>
      <c r="AU203" s="152" t="s">
        <v>84</v>
      </c>
      <c r="AY203" s="13" t="s">
        <v>140</v>
      </c>
      <c r="BE203" s="153">
        <f t="shared" si="14"/>
        <v>0</v>
      </c>
      <c r="BF203" s="153">
        <f t="shared" si="15"/>
        <v>523.32000000000005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3" t="s">
        <v>84</v>
      </c>
      <c r="BK203" s="154">
        <f t="shared" si="19"/>
        <v>523.32000000000005</v>
      </c>
      <c r="BL203" s="13" t="s">
        <v>146</v>
      </c>
      <c r="BM203" s="152" t="s">
        <v>421</v>
      </c>
    </row>
    <row r="204" spans="2:65" s="1" customFormat="1" ht="24.2" customHeight="1">
      <c r="B204" s="142"/>
      <c r="C204" s="143" t="s">
        <v>402</v>
      </c>
      <c r="D204" s="143" t="s">
        <v>142</v>
      </c>
      <c r="E204" s="144" t="s">
        <v>423</v>
      </c>
      <c r="F204" s="145" t="s">
        <v>424</v>
      </c>
      <c r="G204" s="146" t="s">
        <v>158</v>
      </c>
      <c r="H204" s="147">
        <v>310</v>
      </c>
      <c r="I204" s="147">
        <v>0.78100000000000003</v>
      </c>
      <c r="J204" s="147">
        <f t="shared" si="10"/>
        <v>242.11</v>
      </c>
      <c r="K204" s="148"/>
      <c r="L204" s="27"/>
      <c r="M204" s="149" t="s">
        <v>1</v>
      </c>
      <c r="N204" s="121" t="s">
        <v>37</v>
      </c>
      <c r="O204" s="150">
        <v>5.2499999999999998E-2</v>
      </c>
      <c r="P204" s="150">
        <f t="shared" si="11"/>
        <v>16.274999999999999</v>
      </c>
      <c r="Q204" s="150">
        <v>1E-4</v>
      </c>
      <c r="R204" s="150">
        <f t="shared" si="12"/>
        <v>3.1E-2</v>
      </c>
      <c r="S204" s="150">
        <v>0</v>
      </c>
      <c r="T204" s="151">
        <f t="shared" si="13"/>
        <v>0</v>
      </c>
      <c r="AR204" s="152" t="s">
        <v>146</v>
      </c>
      <c r="AT204" s="152" t="s">
        <v>142</v>
      </c>
      <c r="AU204" s="152" t="s">
        <v>84</v>
      </c>
      <c r="AY204" s="13" t="s">
        <v>140</v>
      </c>
      <c r="BE204" s="153">
        <f t="shared" si="14"/>
        <v>0</v>
      </c>
      <c r="BF204" s="153">
        <f t="shared" si="15"/>
        <v>242.11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3" t="s">
        <v>84</v>
      </c>
      <c r="BK204" s="154">
        <f t="shared" si="19"/>
        <v>242.11</v>
      </c>
      <c r="BL204" s="13" t="s">
        <v>146</v>
      </c>
      <c r="BM204" s="152" t="s">
        <v>425</v>
      </c>
    </row>
    <row r="205" spans="2:65" s="1" customFormat="1" ht="24.2" customHeight="1">
      <c r="B205" s="142"/>
      <c r="C205" s="155" t="s">
        <v>406</v>
      </c>
      <c r="D205" s="155" t="s">
        <v>194</v>
      </c>
      <c r="E205" s="156" t="s">
        <v>427</v>
      </c>
      <c r="F205" s="157" t="s">
        <v>428</v>
      </c>
      <c r="G205" s="158" t="s">
        <v>429</v>
      </c>
      <c r="H205" s="159">
        <v>3.1</v>
      </c>
      <c r="I205" s="159">
        <v>9.8529999999999998</v>
      </c>
      <c r="J205" s="159">
        <f t="shared" si="10"/>
        <v>30.544</v>
      </c>
      <c r="K205" s="160"/>
      <c r="L205" s="161"/>
      <c r="M205" s="162" t="s">
        <v>1</v>
      </c>
      <c r="N205" s="163" t="s">
        <v>37</v>
      </c>
      <c r="O205" s="150">
        <v>0</v>
      </c>
      <c r="P205" s="150">
        <f t="shared" si="11"/>
        <v>0</v>
      </c>
      <c r="Q205" s="150">
        <v>2.0500000000000002E-3</v>
      </c>
      <c r="R205" s="150">
        <f t="shared" si="12"/>
        <v>6.3550000000000004E-3</v>
      </c>
      <c r="S205" s="150">
        <v>0</v>
      </c>
      <c r="T205" s="151">
        <f t="shared" si="13"/>
        <v>0</v>
      </c>
      <c r="AR205" s="152" t="s">
        <v>173</v>
      </c>
      <c r="AT205" s="152" t="s">
        <v>194</v>
      </c>
      <c r="AU205" s="152" t="s">
        <v>84</v>
      </c>
      <c r="AY205" s="13" t="s">
        <v>140</v>
      </c>
      <c r="BE205" s="153">
        <f t="shared" si="14"/>
        <v>0</v>
      </c>
      <c r="BF205" s="153">
        <f t="shared" si="15"/>
        <v>30.544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3" t="s">
        <v>84</v>
      </c>
      <c r="BK205" s="154">
        <f t="shared" si="19"/>
        <v>30.544</v>
      </c>
      <c r="BL205" s="13" t="s">
        <v>146</v>
      </c>
      <c r="BM205" s="152" t="s">
        <v>430</v>
      </c>
    </row>
    <row r="206" spans="2:65" s="1" customFormat="1" ht="24.2" customHeight="1">
      <c r="B206" s="142"/>
      <c r="C206" s="143" t="s">
        <v>410</v>
      </c>
      <c r="D206" s="143" t="s">
        <v>142</v>
      </c>
      <c r="E206" s="144" t="s">
        <v>432</v>
      </c>
      <c r="F206" s="145" t="s">
        <v>433</v>
      </c>
      <c r="G206" s="146" t="s">
        <v>201</v>
      </c>
      <c r="H206" s="147">
        <v>21</v>
      </c>
      <c r="I206" s="147">
        <v>8.609</v>
      </c>
      <c r="J206" s="147">
        <f t="shared" si="10"/>
        <v>180.78899999999999</v>
      </c>
      <c r="K206" s="148"/>
      <c r="L206" s="27"/>
      <c r="M206" s="149" t="s">
        <v>1</v>
      </c>
      <c r="N206" s="121" t="s">
        <v>37</v>
      </c>
      <c r="O206" s="150">
        <v>0.73399999999999999</v>
      </c>
      <c r="P206" s="150">
        <f t="shared" si="11"/>
        <v>15.414</v>
      </c>
      <c r="Q206" s="150">
        <v>0</v>
      </c>
      <c r="R206" s="150">
        <f t="shared" si="12"/>
        <v>0</v>
      </c>
      <c r="S206" s="150">
        <v>0</v>
      </c>
      <c r="T206" s="151">
        <f t="shared" si="13"/>
        <v>0</v>
      </c>
      <c r="AR206" s="152" t="s">
        <v>146</v>
      </c>
      <c r="AT206" s="152" t="s">
        <v>142</v>
      </c>
      <c r="AU206" s="152" t="s">
        <v>84</v>
      </c>
      <c r="AY206" s="13" t="s">
        <v>140</v>
      </c>
      <c r="BE206" s="153">
        <f t="shared" si="14"/>
        <v>0</v>
      </c>
      <c r="BF206" s="153">
        <f t="shared" si="15"/>
        <v>180.78899999999999</v>
      </c>
      <c r="BG206" s="153">
        <f t="shared" si="16"/>
        <v>0</v>
      </c>
      <c r="BH206" s="153">
        <f t="shared" si="17"/>
        <v>0</v>
      </c>
      <c r="BI206" s="153">
        <f t="shared" si="18"/>
        <v>0</v>
      </c>
      <c r="BJ206" s="13" t="s">
        <v>84</v>
      </c>
      <c r="BK206" s="154">
        <f t="shared" si="19"/>
        <v>180.78899999999999</v>
      </c>
      <c r="BL206" s="13" t="s">
        <v>146</v>
      </c>
      <c r="BM206" s="152" t="s">
        <v>434</v>
      </c>
    </row>
    <row r="207" spans="2:65" s="1" customFormat="1" ht="33" customHeight="1">
      <c r="B207" s="142"/>
      <c r="C207" s="155" t="s">
        <v>414</v>
      </c>
      <c r="D207" s="155" t="s">
        <v>194</v>
      </c>
      <c r="E207" s="156" t="s">
        <v>436</v>
      </c>
      <c r="F207" s="157" t="s">
        <v>437</v>
      </c>
      <c r="G207" s="158" t="s">
        <v>201</v>
      </c>
      <c r="H207" s="159">
        <v>126</v>
      </c>
      <c r="I207" s="159">
        <v>1.2410000000000001</v>
      </c>
      <c r="J207" s="159">
        <f t="shared" si="10"/>
        <v>156.36600000000001</v>
      </c>
      <c r="K207" s="160"/>
      <c r="L207" s="161"/>
      <c r="M207" s="162" t="s">
        <v>1</v>
      </c>
      <c r="N207" s="163" t="s">
        <v>37</v>
      </c>
      <c r="O207" s="150">
        <v>0</v>
      </c>
      <c r="P207" s="150">
        <f t="shared" si="11"/>
        <v>0</v>
      </c>
      <c r="Q207" s="150">
        <v>2.0000000000000002E-5</v>
      </c>
      <c r="R207" s="150">
        <f t="shared" si="12"/>
        <v>2.5200000000000001E-3</v>
      </c>
      <c r="S207" s="150">
        <v>0</v>
      </c>
      <c r="T207" s="151">
        <f t="shared" si="13"/>
        <v>0</v>
      </c>
      <c r="AR207" s="152" t="s">
        <v>173</v>
      </c>
      <c r="AT207" s="152" t="s">
        <v>194</v>
      </c>
      <c r="AU207" s="152" t="s">
        <v>84</v>
      </c>
      <c r="AY207" s="13" t="s">
        <v>140</v>
      </c>
      <c r="BE207" s="153">
        <f t="shared" si="14"/>
        <v>0</v>
      </c>
      <c r="BF207" s="153">
        <f t="shared" si="15"/>
        <v>156.36600000000001</v>
      </c>
      <c r="BG207" s="153">
        <f t="shared" si="16"/>
        <v>0</v>
      </c>
      <c r="BH207" s="153">
        <f t="shared" si="17"/>
        <v>0</v>
      </c>
      <c r="BI207" s="153">
        <f t="shared" si="18"/>
        <v>0</v>
      </c>
      <c r="BJ207" s="13" t="s">
        <v>84</v>
      </c>
      <c r="BK207" s="154">
        <f t="shared" si="19"/>
        <v>156.36600000000001</v>
      </c>
      <c r="BL207" s="13" t="s">
        <v>146</v>
      </c>
      <c r="BM207" s="152" t="s">
        <v>438</v>
      </c>
    </row>
    <row r="208" spans="2:65" s="11" customFormat="1" ht="22.9" customHeight="1">
      <c r="B208" s="131"/>
      <c r="D208" s="132" t="s">
        <v>70</v>
      </c>
      <c r="E208" s="140" t="s">
        <v>177</v>
      </c>
      <c r="F208" s="140" t="s">
        <v>439</v>
      </c>
      <c r="J208" s="141">
        <f>BK208</f>
        <v>3726.6</v>
      </c>
      <c r="L208" s="131"/>
      <c r="M208" s="135"/>
      <c r="P208" s="136">
        <f>SUM(P209:P212)</f>
        <v>154.81719999999999</v>
      </c>
      <c r="R208" s="136">
        <f>SUM(R209:R212)</f>
        <v>9.2999999999999997E-5</v>
      </c>
      <c r="T208" s="137">
        <f>SUM(T209:T212)</f>
        <v>0</v>
      </c>
      <c r="AR208" s="132" t="s">
        <v>78</v>
      </c>
      <c r="AT208" s="138" t="s">
        <v>70</v>
      </c>
      <c r="AU208" s="138" t="s">
        <v>78</v>
      </c>
      <c r="AY208" s="132" t="s">
        <v>140</v>
      </c>
      <c r="BK208" s="139">
        <f>SUM(BK209:BK212)</f>
        <v>3726.6</v>
      </c>
    </row>
    <row r="209" spans="2:65" s="1" customFormat="1" ht="24.2" customHeight="1">
      <c r="B209" s="142"/>
      <c r="C209" s="143" t="s">
        <v>418</v>
      </c>
      <c r="D209" s="143" t="s">
        <v>142</v>
      </c>
      <c r="E209" s="144" t="s">
        <v>441</v>
      </c>
      <c r="F209" s="145" t="s">
        <v>442</v>
      </c>
      <c r="G209" s="146" t="s">
        <v>158</v>
      </c>
      <c r="H209" s="147">
        <v>310</v>
      </c>
      <c r="I209" s="147">
        <v>5.35</v>
      </c>
      <c r="J209" s="147">
        <f>ROUND(I209*H209,3)</f>
        <v>1658.5</v>
      </c>
      <c r="K209" s="148"/>
      <c r="L209" s="27"/>
      <c r="M209" s="149" t="s">
        <v>1</v>
      </c>
      <c r="N209" s="121" t="s">
        <v>37</v>
      </c>
      <c r="O209" s="150">
        <v>0.29499999999999998</v>
      </c>
      <c r="P209" s="150">
        <f>O209*H209</f>
        <v>91.449999999999989</v>
      </c>
      <c r="Q209" s="150">
        <v>2.9999999999999999E-7</v>
      </c>
      <c r="R209" s="150">
        <f>Q209*H209</f>
        <v>9.2999999999999997E-5</v>
      </c>
      <c r="S209" s="150">
        <v>0</v>
      </c>
      <c r="T209" s="151">
        <f>S209*H209</f>
        <v>0</v>
      </c>
      <c r="AR209" s="152" t="s">
        <v>146</v>
      </c>
      <c r="AT209" s="152" t="s">
        <v>142</v>
      </c>
      <c r="AU209" s="152" t="s">
        <v>84</v>
      </c>
      <c r="AY209" s="13" t="s">
        <v>140</v>
      </c>
      <c r="BE209" s="153">
        <f>IF(N209="základná",J209,0)</f>
        <v>0</v>
      </c>
      <c r="BF209" s="153">
        <f>IF(N209="znížená",J209,0)</f>
        <v>1658.5</v>
      </c>
      <c r="BG209" s="153">
        <f>IF(N209="zákl. prenesená",J209,0)</f>
        <v>0</v>
      </c>
      <c r="BH209" s="153">
        <f>IF(N209="zníž. prenesená",J209,0)</f>
        <v>0</v>
      </c>
      <c r="BI209" s="153">
        <f>IF(N209="nulová",J209,0)</f>
        <v>0</v>
      </c>
      <c r="BJ209" s="13" t="s">
        <v>84</v>
      </c>
      <c r="BK209" s="154">
        <f>ROUND(I209*H209,3)</f>
        <v>1658.5</v>
      </c>
      <c r="BL209" s="13" t="s">
        <v>146</v>
      </c>
      <c r="BM209" s="152" t="s">
        <v>443</v>
      </c>
    </row>
    <row r="210" spans="2:65" s="1" customFormat="1" ht="24.2" customHeight="1">
      <c r="B210" s="142"/>
      <c r="C210" s="143" t="s">
        <v>422</v>
      </c>
      <c r="D210" s="143" t="s">
        <v>142</v>
      </c>
      <c r="E210" s="144" t="s">
        <v>445</v>
      </c>
      <c r="F210" s="145" t="s">
        <v>446</v>
      </c>
      <c r="G210" s="146" t="s">
        <v>233</v>
      </c>
      <c r="H210" s="147">
        <v>270.8</v>
      </c>
      <c r="I210" s="147">
        <v>1.282</v>
      </c>
      <c r="J210" s="147">
        <f>ROUND(I210*H210,3)</f>
        <v>347.166</v>
      </c>
      <c r="K210" s="148"/>
      <c r="L210" s="27"/>
      <c r="M210" s="149" t="s">
        <v>1</v>
      </c>
      <c r="N210" s="121" t="s">
        <v>37</v>
      </c>
      <c r="O210" s="150">
        <v>3.1E-2</v>
      </c>
      <c r="P210" s="150">
        <f>O210*H210</f>
        <v>8.3948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AR210" s="152" t="s">
        <v>146</v>
      </c>
      <c r="AT210" s="152" t="s">
        <v>142</v>
      </c>
      <c r="AU210" s="152" t="s">
        <v>84</v>
      </c>
      <c r="AY210" s="13" t="s">
        <v>140</v>
      </c>
      <c r="BE210" s="153">
        <f>IF(N210="základná",J210,0)</f>
        <v>0</v>
      </c>
      <c r="BF210" s="153">
        <f>IF(N210="znížená",J210,0)</f>
        <v>347.166</v>
      </c>
      <c r="BG210" s="153">
        <f>IF(N210="zákl. prenesená",J210,0)</f>
        <v>0</v>
      </c>
      <c r="BH210" s="153">
        <f>IF(N210="zníž. prenesená",J210,0)</f>
        <v>0</v>
      </c>
      <c r="BI210" s="153">
        <f>IF(N210="nulová",J210,0)</f>
        <v>0</v>
      </c>
      <c r="BJ210" s="13" t="s">
        <v>84</v>
      </c>
      <c r="BK210" s="154">
        <f>ROUND(I210*H210,3)</f>
        <v>347.166</v>
      </c>
      <c r="BL210" s="13" t="s">
        <v>146</v>
      </c>
      <c r="BM210" s="152" t="s">
        <v>561</v>
      </c>
    </row>
    <row r="211" spans="2:65" s="1" customFormat="1" ht="24.2" customHeight="1">
      <c r="B211" s="142"/>
      <c r="C211" s="143" t="s">
        <v>426</v>
      </c>
      <c r="D211" s="143" t="s">
        <v>142</v>
      </c>
      <c r="E211" s="144" t="s">
        <v>449</v>
      </c>
      <c r="F211" s="145" t="s">
        <v>450</v>
      </c>
      <c r="G211" s="146" t="s">
        <v>233</v>
      </c>
      <c r="H211" s="147">
        <v>2437.1999999999998</v>
      </c>
      <c r="I211" s="147">
        <v>0.28799999999999998</v>
      </c>
      <c r="J211" s="147">
        <f>ROUND(I211*H211,3)</f>
        <v>701.91399999999999</v>
      </c>
      <c r="K211" s="148"/>
      <c r="L211" s="27"/>
      <c r="M211" s="149" t="s">
        <v>1</v>
      </c>
      <c r="N211" s="121" t="s">
        <v>37</v>
      </c>
      <c r="O211" s="150">
        <v>6.0000000000000001E-3</v>
      </c>
      <c r="P211" s="150">
        <f>O211*H211</f>
        <v>14.623199999999999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AR211" s="152" t="s">
        <v>146</v>
      </c>
      <c r="AT211" s="152" t="s">
        <v>142</v>
      </c>
      <c r="AU211" s="152" t="s">
        <v>84</v>
      </c>
      <c r="AY211" s="13" t="s">
        <v>140</v>
      </c>
      <c r="BE211" s="153">
        <f>IF(N211="základná",J211,0)</f>
        <v>0</v>
      </c>
      <c r="BF211" s="153">
        <f>IF(N211="znížená",J211,0)</f>
        <v>701.91399999999999</v>
      </c>
      <c r="BG211" s="153">
        <f>IF(N211="zákl. prenesená",J211,0)</f>
        <v>0</v>
      </c>
      <c r="BH211" s="153">
        <f>IF(N211="zníž. prenesená",J211,0)</f>
        <v>0</v>
      </c>
      <c r="BI211" s="153">
        <f>IF(N211="nulová",J211,0)</f>
        <v>0</v>
      </c>
      <c r="BJ211" s="13" t="s">
        <v>84</v>
      </c>
      <c r="BK211" s="154">
        <f>ROUND(I211*H211,3)</f>
        <v>701.91399999999999</v>
      </c>
      <c r="BL211" s="13" t="s">
        <v>146</v>
      </c>
      <c r="BM211" s="152" t="s">
        <v>562</v>
      </c>
    </row>
    <row r="212" spans="2:65" s="1" customFormat="1" ht="24.2" customHeight="1">
      <c r="B212" s="142"/>
      <c r="C212" s="143" t="s">
        <v>431</v>
      </c>
      <c r="D212" s="143" t="s">
        <v>142</v>
      </c>
      <c r="E212" s="144" t="s">
        <v>453</v>
      </c>
      <c r="F212" s="145" t="s">
        <v>454</v>
      </c>
      <c r="G212" s="146" t="s">
        <v>233</v>
      </c>
      <c r="H212" s="147">
        <v>270.8</v>
      </c>
      <c r="I212" s="147">
        <v>3.7629999999999999</v>
      </c>
      <c r="J212" s="147">
        <f>ROUND(I212*H212,3)</f>
        <v>1019.02</v>
      </c>
      <c r="K212" s="148"/>
      <c r="L212" s="27"/>
      <c r="M212" s="149" t="s">
        <v>1</v>
      </c>
      <c r="N212" s="121" t="s">
        <v>37</v>
      </c>
      <c r="O212" s="150">
        <v>0.14899999999999999</v>
      </c>
      <c r="P212" s="150">
        <f>O212*H212</f>
        <v>40.349200000000003</v>
      </c>
      <c r="Q212" s="150">
        <v>0</v>
      </c>
      <c r="R212" s="150">
        <f>Q212*H212</f>
        <v>0</v>
      </c>
      <c r="S212" s="150">
        <v>0</v>
      </c>
      <c r="T212" s="151">
        <f>S212*H212</f>
        <v>0</v>
      </c>
      <c r="AR212" s="152" t="s">
        <v>146</v>
      </c>
      <c r="AT212" s="152" t="s">
        <v>142</v>
      </c>
      <c r="AU212" s="152" t="s">
        <v>84</v>
      </c>
      <c r="AY212" s="13" t="s">
        <v>140</v>
      </c>
      <c r="BE212" s="153">
        <f>IF(N212="základná",J212,0)</f>
        <v>0</v>
      </c>
      <c r="BF212" s="153">
        <f>IF(N212="znížená",J212,0)</f>
        <v>1019.02</v>
      </c>
      <c r="BG212" s="153">
        <f>IF(N212="zákl. prenesená",J212,0)</f>
        <v>0</v>
      </c>
      <c r="BH212" s="153">
        <f>IF(N212="zníž. prenesená",J212,0)</f>
        <v>0</v>
      </c>
      <c r="BI212" s="153">
        <f>IF(N212="nulová",J212,0)</f>
        <v>0</v>
      </c>
      <c r="BJ212" s="13" t="s">
        <v>84</v>
      </c>
      <c r="BK212" s="154">
        <f>ROUND(I212*H212,3)</f>
        <v>1019.02</v>
      </c>
      <c r="BL212" s="13" t="s">
        <v>146</v>
      </c>
      <c r="BM212" s="152" t="s">
        <v>563</v>
      </c>
    </row>
    <row r="213" spans="2:65" s="11" customFormat="1" ht="22.9" customHeight="1">
      <c r="B213" s="131"/>
      <c r="D213" s="132" t="s">
        <v>70</v>
      </c>
      <c r="E213" s="140" t="s">
        <v>456</v>
      </c>
      <c r="F213" s="140" t="s">
        <v>457</v>
      </c>
      <c r="J213" s="141">
        <f>BK213</f>
        <v>26887.913</v>
      </c>
      <c r="L213" s="131"/>
      <c r="M213" s="135"/>
      <c r="P213" s="136">
        <f>SUM(P214:P215)</f>
        <v>1025.4923079999999</v>
      </c>
      <c r="R213" s="136">
        <f>SUM(R214:R215)</f>
        <v>0</v>
      </c>
      <c r="T213" s="137">
        <f>SUM(T214:T215)</f>
        <v>0</v>
      </c>
      <c r="AR213" s="132" t="s">
        <v>78</v>
      </c>
      <c r="AT213" s="138" t="s">
        <v>70</v>
      </c>
      <c r="AU213" s="138" t="s">
        <v>78</v>
      </c>
      <c r="AY213" s="132" t="s">
        <v>140</v>
      </c>
      <c r="BK213" s="139">
        <f>SUM(BK214:BK215)</f>
        <v>26887.913</v>
      </c>
    </row>
    <row r="214" spans="2:65" s="1" customFormat="1" ht="24.2" customHeight="1">
      <c r="B214" s="142"/>
      <c r="C214" s="143" t="s">
        <v>435</v>
      </c>
      <c r="D214" s="143" t="s">
        <v>142</v>
      </c>
      <c r="E214" s="144" t="s">
        <v>564</v>
      </c>
      <c r="F214" s="145" t="s">
        <v>565</v>
      </c>
      <c r="G214" s="146" t="s">
        <v>233</v>
      </c>
      <c r="H214" s="147">
        <v>536.17100000000005</v>
      </c>
      <c r="I214" s="147">
        <v>7.7350000000000003</v>
      </c>
      <c r="J214" s="147">
        <f>ROUND(I214*H214,3)</f>
        <v>4147.2830000000004</v>
      </c>
      <c r="K214" s="148"/>
      <c r="L214" s="27"/>
      <c r="M214" s="149" t="s">
        <v>1</v>
      </c>
      <c r="N214" s="121" t="s">
        <v>37</v>
      </c>
      <c r="O214" s="150">
        <v>0</v>
      </c>
      <c r="P214" s="150">
        <f>O214*H214</f>
        <v>0</v>
      </c>
      <c r="Q214" s="150">
        <v>0</v>
      </c>
      <c r="R214" s="150">
        <f>Q214*H214</f>
        <v>0</v>
      </c>
      <c r="S214" s="150">
        <v>0</v>
      </c>
      <c r="T214" s="151">
        <f>S214*H214</f>
        <v>0</v>
      </c>
      <c r="AR214" s="152" t="s">
        <v>146</v>
      </c>
      <c r="AT214" s="152" t="s">
        <v>142</v>
      </c>
      <c r="AU214" s="152" t="s">
        <v>84</v>
      </c>
      <c r="AY214" s="13" t="s">
        <v>140</v>
      </c>
      <c r="BE214" s="153">
        <f>IF(N214="základná",J214,0)</f>
        <v>0</v>
      </c>
      <c r="BF214" s="153">
        <f>IF(N214="znížená",J214,0)</f>
        <v>4147.2830000000004</v>
      </c>
      <c r="BG214" s="153">
        <f>IF(N214="zákl. prenesená",J214,0)</f>
        <v>0</v>
      </c>
      <c r="BH214" s="153">
        <f>IF(N214="zníž. prenesená",J214,0)</f>
        <v>0</v>
      </c>
      <c r="BI214" s="153">
        <f>IF(N214="nulová",J214,0)</f>
        <v>0</v>
      </c>
      <c r="BJ214" s="13" t="s">
        <v>84</v>
      </c>
      <c r="BK214" s="154">
        <f>ROUND(I214*H214,3)</f>
        <v>4147.2830000000004</v>
      </c>
      <c r="BL214" s="13" t="s">
        <v>146</v>
      </c>
      <c r="BM214" s="152" t="s">
        <v>304</v>
      </c>
    </row>
    <row r="215" spans="2:65" s="1" customFormat="1" ht="33" customHeight="1">
      <c r="B215" s="142"/>
      <c r="C215" s="143" t="s">
        <v>440</v>
      </c>
      <c r="D215" s="143" t="s">
        <v>142</v>
      </c>
      <c r="E215" s="144" t="s">
        <v>459</v>
      </c>
      <c r="F215" s="145" t="s">
        <v>460</v>
      </c>
      <c r="G215" s="146" t="s">
        <v>233</v>
      </c>
      <c r="H215" s="147">
        <v>795.572</v>
      </c>
      <c r="I215" s="147">
        <v>28.584</v>
      </c>
      <c r="J215" s="147">
        <f>ROUND(I215*H215,3)</f>
        <v>22740.63</v>
      </c>
      <c r="K215" s="148"/>
      <c r="L215" s="27"/>
      <c r="M215" s="149" t="s">
        <v>1</v>
      </c>
      <c r="N215" s="121" t="s">
        <v>37</v>
      </c>
      <c r="O215" s="150">
        <v>1.2889999999999999</v>
      </c>
      <c r="P215" s="150">
        <f>O215*H215</f>
        <v>1025.4923079999999</v>
      </c>
      <c r="Q215" s="150">
        <v>0</v>
      </c>
      <c r="R215" s="150">
        <f>Q215*H215</f>
        <v>0</v>
      </c>
      <c r="S215" s="150">
        <v>0</v>
      </c>
      <c r="T215" s="151">
        <f>S215*H215</f>
        <v>0</v>
      </c>
      <c r="AR215" s="152" t="s">
        <v>146</v>
      </c>
      <c r="AT215" s="152" t="s">
        <v>142</v>
      </c>
      <c r="AU215" s="152" t="s">
        <v>84</v>
      </c>
      <c r="AY215" s="13" t="s">
        <v>140</v>
      </c>
      <c r="BE215" s="153">
        <f>IF(N215="základná",J215,0)</f>
        <v>0</v>
      </c>
      <c r="BF215" s="153">
        <f>IF(N215="znížená",J215,0)</f>
        <v>22740.63</v>
      </c>
      <c r="BG215" s="153">
        <f>IF(N215="zákl. prenesená",J215,0)</f>
        <v>0</v>
      </c>
      <c r="BH215" s="153">
        <f>IF(N215="zníž. prenesená",J215,0)</f>
        <v>0</v>
      </c>
      <c r="BI215" s="153">
        <f>IF(N215="nulová",J215,0)</f>
        <v>0</v>
      </c>
      <c r="BJ215" s="13" t="s">
        <v>84</v>
      </c>
      <c r="BK215" s="154">
        <f>ROUND(I215*H215,3)</f>
        <v>22740.63</v>
      </c>
      <c r="BL215" s="13" t="s">
        <v>146</v>
      </c>
      <c r="BM215" s="152" t="s">
        <v>566</v>
      </c>
    </row>
    <row r="216" spans="2:65" s="11" customFormat="1" ht="25.9" customHeight="1">
      <c r="B216" s="131"/>
      <c r="D216" s="132" t="s">
        <v>70</v>
      </c>
      <c r="E216" s="133" t="s">
        <v>462</v>
      </c>
      <c r="F216" s="133" t="s">
        <v>463</v>
      </c>
      <c r="J216" s="134">
        <f>BK216</f>
        <v>145.137</v>
      </c>
      <c r="L216" s="131"/>
      <c r="M216" s="135"/>
      <c r="P216" s="136">
        <f>SUM(P217:P219)</f>
        <v>1.347</v>
      </c>
      <c r="R216" s="136">
        <f>SUM(R217:R219)</f>
        <v>3.9900000000000005E-2</v>
      </c>
      <c r="T216" s="137">
        <f>SUM(T217:T219)</f>
        <v>0</v>
      </c>
      <c r="AR216" s="132" t="s">
        <v>151</v>
      </c>
      <c r="AT216" s="138" t="s">
        <v>70</v>
      </c>
      <c r="AU216" s="138" t="s">
        <v>71</v>
      </c>
      <c r="AY216" s="132" t="s">
        <v>140</v>
      </c>
      <c r="BK216" s="139">
        <f>SUM(BK217:BK219)</f>
        <v>145.137</v>
      </c>
    </row>
    <row r="217" spans="2:65" s="1" customFormat="1" ht="16.5" customHeight="1">
      <c r="B217" s="142"/>
      <c r="C217" s="143" t="s">
        <v>444</v>
      </c>
      <c r="D217" s="143" t="s">
        <v>142</v>
      </c>
      <c r="E217" s="144" t="s">
        <v>465</v>
      </c>
      <c r="F217" s="145" t="s">
        <v>466</v>
      </c>
      <c r="G217" s="146" t="s">
        <v>201</v>
      </c>
      <c r="H217" s="147">
        <v>3</v>
      </c>
      <c r="I217" s="147">
        <v>6.7949999999999999</v>
      </c>
      <c r="J217" s="147">
        <f>ROUND(I217*H217,3)</f>
        <v>20.385000000000002</v>
      </c>
      <c r="K217" s="148"/>
      <c r="L217" s="27"/>
      <c r="M217" s="149" t="s">
        <v>1</v>
      </c>
      <c r="N217" s="121" t="s">
        <v>37</v>
      </c>
      <c r="O217" s="150">
        <v>0.44900000000000001</v>
      </c>
      <c r="P217" s="150">
        <f>O217*H217</f>
        <v>1.347</v>
      </c>
      <c r="Q217" s="150">
        <v>0</v>
      </c>
      <c r="R217" s="150">
        <f>Q217*H217</f>
        <v>0</v>
      </c>
      <c r="S217" s="150">
        <v>0</v>
      </c>
      <c r="T217" s="151">
        <f>S217*H217</f>
        <v>0</v>
      </c>
      <c r="AR217" s="152" t="s">
        <v>398</v>
      </c>
      <c r="AT217" s="152" t="s">
        <v>142</v>
      </c>
      <c r="AU217" s="152" t="s">
        <v>78</v>
      </c>
      <c r="AY217" s="13" t="s">
        <v>140</v>
      </c>
      <c r="BE217" s="153">
        <f>IF(N217="základná",J217,0)</f>
        <v>0</v>
      </c>
      <c r="BF217" s="153">
        <f>IF(N217="znížená",J217,0)</f>
        <v>20.385000000000002</v>
      </c>
      <c r="BG217" s="153">
        <f>IF(N217="zákl. prenesená",J217,0)</f>
        <v>0</v>
      </c>
      <c r="BH217" s="153">
        <f>IF(N217="zníž. prenesená",J217,0)</f>
        <v>0</v>
      </c>
      <c r="BI217" s="153">
        <f>IF(N217="nulová",J217,0)</f>
        <v>0</v>
      </c>
      <c r="BJ217" s="13" t="s">
        <v>84</v>
      </c>
      <c r="BK217" s="154">
        <f>ROUND(I217*H217,3)</f>
        <v>20.385000000000002</v>
      </c>
      <c r="BL217" s="13" t="s">
        <v>398</v>
      </c>
      <c r="BM217" s="152" t="s">
        <v>467</v>
      </c>
    </row>
    <row r="218" spans="2:65" s="1" customFormat="1" ht="37.9" customHeight="1">
      <c r="B218" s="142"/>
      <c r="C218" s="155" t="s">
        <v>448</v>
      </c>
      <c r="D218" s="155" t="s">
        <v>194</v>
      </c>
      <c r="E218" s="156" t="s">
        <v>469</v>
      </c>
      <c r="F218" s="157" t="s">
        <v>470</v>
      </c>
      <c r="G218" s="158" t="s">
        <v>201</v>
      </c>
      <c r="H218" s="159">
        <v>3</v>
      </c>
      <c r="I218" s="159">
        <v>37.048999999999999</v>
      </c>
      <c r="J218" s="159">
        <f>ROUND(I218*H218,3)</f>
        <v>111.14700000000001</v>
      </c>
      <c r="K218" s="160"/>
      <c r="L218" s="161"/>
      <c r="M218" s="162" t="s">
        <v>1</v>
      </c>
      <c r="N218" s="163" t="s">
        <v>37</v>
      </c>
      <c r="O218" s="150">
        <v>0</v>
      </c>
      <c r="P218" s="150">
        <f>O218*H218</f>
        <v>0</v>
      </c>
      <c r="Q218" s="150">
        <v>7.0000000000000001E-3</v>
      </c>
      <c r="R218" s="150">
        <f>Q218*H218</f>
        <v>2.1000000000000001E-2</v>
      </c>
      <c r="S218" s="150">
        <v>0</v>
      </c>
      <c r="T218" s="151">
        <f>S218*H218</f>
        <v>0</v>
      </c>
      <c r="AR218" s="152" t="s">
        <v>471</v>
      </c>
      <c r="AT218" s="152" t="s">
        <v>194</v>
      </c>
      <c r="AU218" s="152" t="s">
        <v>78</v>
      </c>
      <c r="AY218" s="13" t="s">
        <v>140</v>
      </c>
      <c r="BE218" s="153">
        <f>IF(N218="základná",J218,0)</f>
        <v>0</v>
      </c>
      <c r="BF218" s="153">
        <f>IF(N218="znížená",J218,0)</f>
        <v>111.14700000000001</v>
      </c>
      <c r="BG218" s="153">
        <f>IF(N218="zákl. prenesená",J218,0)</f>
        <v>0</v>
      </c>
      <c r="BH218" s="153">
        <f>IF(N218="zníž. prenesená",J218,0)</f>
        <v>0</v>
      </c>
      <c r="BI218" s="153">
        <f>IF(N218="nulová",J218,0)</f>
        <v>0</v>
      </c>
      <c r="BJ218" s="13" t="s">
        <v>84</v>
      </c>
      <c r="BK218" s="154">
        <f>ROUND(I218*H218,3)</f>
        <v>111.14700000000001</v>
      </c>
      <c r="BL218" s="13" t="s">
        <v>398</v>
      </c>
      <c r="BM218" s="152" t="s">
        <v>472</v>
      </c>
    </row>
    <row r="219" spans="2:65" s="1" customFormat="1" ht="24.2" customHeight="1">
      <c r="B219" s="142"/>
      <c r="C219" s="155" t="s">
        <v>452</v>
      </c>
      <c r="D219" s="155" t="s">
        <v>194</v>
      </c>
      <c r="E219" s="156" t="s">
        <v>474</v>
      </c>
      <c r="F219" s="157" t="s">
        <v>475</v>
      </c>
      <c r="G219" s="158" t="s">
        <v>201</v>
      </c>
      <c r="H219" s="159">
        <v>3</v>
      </c>
      <c r="I219" s="159">
        <v>4.5350000000000001</v>
      </c>
      <c r="J219" s="159">
        <f>ROUND(I219*H219,3)</f>
        <v>13.605</v>
      </c>
      <c r="K219" s="160"/>
      <c r="L219" s="161"/>
      <c r="M219" s="162" t="s">
        <v>1</v>
      </c>
      <c r="N219" s="163" t="s">
        <v>37</v>
      </c>
      <c r="O219" s="150">
        <v>0</v>
      </c>
      <c r="P219" s="150">
        <f>O219*H219</f>
        <v>0</v>
      </c>
      <c r="Q219" s="150">
        <v>6.3E-3</v>
      </c>
      <c r="R219" s="150">
        <f>Q219*H219</f>
        <v>1.89E-2</v>
      </c>
      <c r="S219" s="150">
        <v>0</v>
      </c>
      <c r="T219" s="151">
        <f>S219*H219</f>
        <v>0</v>
      </c>
      <c r="AR219" s="152" t="s">
        <v>471</v>
      </c>
      <c r="AT219" s="152" t="s">
        <v>194</v>
      </c>
      <c r="AU219" s="152" t="s">
        <v>78</v>
      </c>
      <c r="AY219" s="13" t="s">
        <v>140</v>
      </c>
      <c r="BE219" s="153">
        <f>IF(N219="základná",J219,0)</f>
        <v>0</v>
      </c>
      <c r="BF219" s="153">
        <f>IF(N219="znížená",J219,0)</f>
        <v>13.605</v>
      </c>
      <c r="BG219" s="153">
        <f>IF(N219="zákl. prenesená",J219,0)</f>
        <v>0</v>
      </c>
      <c r="BH219" s="153">
        <f>IF(N219="zníž. prenesená",J219,0)</f>
        <v>0</v>
      </c>
      <c r="BI219" s="153">
        <f>IF(N219="nulová",J219,0)</f>
        <v>0</v>
      </c>
      <c r="BJ219" s="13" t="s">
        <v>84</v>
      </c>
      <c r="BK219" s="154">
        <f>ROUND(I219*H219,3)</f>
        <v>13.605</v>
      </c>
      <c r="BL219" s="13" t="s">
        <v>398</v>
      </c>
      <c r="BM219" s="152" t="s">
        <v>476</v>
      </c>
    </row>
    <row r="220" spans="2:65" s="11" customFormat="1" ht="25.9" customHeight="1">
      <c r="B220" s="131"/>
      <c r="D220" s="132" t="s">
        <v>70</v>
      </c>
      <c r="E220" s="133" t="s">
        <v>194</v>
      </c>
      <c r="F220" s="133" t="s">
        <v>477</v>
      </c>
      <c r="J220" s="134">
        <f>BK220</f>
        <v>343.56299999999999</v>
      </c>
      <c r="L220" s="131"/>
      <c r="M220" s="135"/>
      <c r="P220" s="136">
        <f>P221</f>
        <v>0</v>
      </c>
      <c r="R220" s="136">
        <f>R221</f>
        <v>0</v>
      </c>
      <c r="T220" s="137">
        <f>T221</f>
        <v>0</v>
      </c>
      <c r="AR220" s="132" t="s">
        <v>151</v>
      </c>
      <c r="AT220" s="138" t="s">
        <v>70</v>
      </c>
      <c r="AU220" s="138" t="s">
        <v>71</v>
      </c>
      <c r="AY220" s="132" t="s">
        <v>140</v>
      </c>
      <c r="BK220" s="139">
        <f>BK221</f>
        <v>343.56299999999999</v>
      </c>
    </row>
    <row r="221" spans="2:65" s="11" customFormat="1" ht="22.9" customHeight="1">
      <c r="B221" s="131"/>
      <c r="D221" s="132" t="s">
        <v>70</v>
      </c>
      <c r="E221" s="140" t="s">
        <v>478</v>
      </c>
      <c r="F221" s="140" t="s">
        <v>479</v>
      </c>
      <c r="J221" s="141">
        <f>BK221</f>
        <v>343.56299999999999</v>
      </c>
      <c r="L221" s="131"/>
      <c r="M221" s="135"/>
      <c r="P221" s="136">
        <f>SUM(P222:P223)</f>
        <v>0</v>
      </c>
      <c r="R221" s="136">
        <f>SUM(R222:R223)</f>
        <v>0</v>
      </c>
      <c r="T221" s="137">
        <f>SUM(T222:T223)</f>
        <v>0</v>
      </c>
      <c r="AR221" s="132" t="s">
        <v>151</v>
      </c>
      <c r="AT221" s="138" t="s">
        <v>70</v>
      </c>
      <c r="AU221" s="138" t="s">
        <v>78</v>
      </c>
      <c r="AY221" s="132" t="s">
        <v>140</v>
      </c>
      <c r="BK221" s="139">
        <f>SUM(BK222:BK223)</f>
        <v>343.56299999999999</v>
      </c>
    </row>
    <row r="222" spans="2:65" s="1" customFormat="1" ht="37.9" customHeight="1">
      <c r="B222" s="142"/>
      <c r="C222" s="143" t="s">
        <v>458</v>
      </c>
      <c r="D222" s="143" t="s">
        <v>142</v>
      </c>
      <c r="E222" s="144" t="s">
        <v>481</v>
      </c>
      <c r="F222" s="145" t="s">
        <v>482</v>
      </c>
      <c r="G222" s="146" t="s">
        <v>483</v>
      </c>
      <c r="H222" s="147">
        <v>16</v>
      </c>
      <c r="I222" s="147">
        <v>10.955</v>
      </c>
      <c r="J222" s="147">
        <f>ROUND(I222*H222,3)</f>
        <v>175.28</v>
      </c>
      <c r="K222" s="148"/>
      <c r="L222" s="27"/>
      <c r="M222" s="149" t="s">
        <v>1</v>
      </c>
      <c r="N222" s="121" t="s">
        <v>37</v>
      </c>
      <c r="O222" s="150">
        <v>0</v>
      </c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AR222" s="152" t="s">
        <v>398</v>
      </c>
      <c r="AT222" s="152" t="s">
        <v>142</v>
      </c>
      <c r="AU222" s="152" t="s">
        <v>84</v>
      </c>
      <c r="AY222" s="13" t="s">
        <v>140</v>
      </c>
      <c r="BE222" s="153">
        <f>IF(N222="základná",J222,0)</f>
        <v>0</v>
      </c>
      <c r="BF222" s="153">
        <f>IF(N222="znížená",J222,0)</f>
        <v>175.28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3" t="s">
        <v>84</v>
      </c>
      <c r="BK222" s="154">
        <f>ROUND(I222*H222,3)</f>
        <v>175.28</v>
      </c>
      <c r="BL222" s="13" t="s">
        <v>398</v>
      </c>
      <c r="BM222" s="152" t="s">
        <v>567</v>
      </c>
    </row>
    <row r="223" spans="2:65" s="1" customFormat="1" ht="24.2" customHeight="1">
      <c r="B223" s="142"/>
      <c r="C223" s="143" t="s">
        <v>464</v>
      </c>
      <c r="D223" s="143" t="s">
        <v>142</v>
      </c>
      <c r="E223" s="144" t="s">
        <v>486</v>
      </c>
      <c r="F223" s="145" t="s">
        <v>487</v>
      </c>
      <c r="G223" s="146" t="s">
        <v>488</v>
      </c>
      <c r="H223" s="147">
        <v>3.38</v>
      </c>
      <c r="I223" s="147">
        <v>49.787999999999997</v>
      </c>
      <c r="J223" s="147">
        <f>ROUND(I223*H223,3)</f>
        <v>168.28299999999999</v>
      </c>
      <c r="K223" s="148"/>
      <c r="L223" s="27"/>
      <c r="M223" s="164" t="s">
        <v>1</v>
      </c>
      <c r="N223" s="165" t="s">
        <v>37</v>
      </c>
      <c r="O223" s="166">
        <v>0</v>
      </c>
      <c r="P223" s="166">
        <f>O223*H223</f>
        <v>0</v>
      </c>
      <c r="Q223" s="166">
        <v>0</v>
      </c>
      <c r="R223" s="166">
        <f>Q223*H223</f>
        <v>0</v>
      </c>
      <c r="S223" s="166">
        <v>0</v>
      </c>
      <c r="T223" s="167">
        <f>S223*H223</f>
        <v>0</v>
      </c>
      <c r="AR223" s="152" t="s">
        <v>398</v>
      </c>
      <c r="AT223" s="152" t="s">
        <v>142</v>
      </c>
      <c r="AU223" s="152" t="s">
        <v>84</v>
      </c>
      <c r="AY223" s="13" t="s">
        <v>140</v>
      </c>
      <c r="BE223" s="153">
        <f>IF(N223="základná",J223,0)</f>
        <v>0</v>
      </c>
      <c r="BF223" s="153">
        <f>IF(N223="znížená",J223,0)</f>
        <v>168.28299999999999</v>
      </c>
      <c r="BG223" s="153">
        <f>IF(N223="zákl. prenesená",J223,0)</f>
        <v>0</v>
      </c>
      <c r="BH223" s="153">
        <f>IF(N223="zníž. prenesená",J223,0)</f>
        <v>0</v>
      </c>
      <c r="BI223" s="153">
        <f>IF(N223="nulová",J223,0)</f>
        <v>0</v>
      </c>
      <c r="BJ223" s="13" t="s">
        <v>84</v>
      </c>
      <c r="BK223" s="154">
        <f>ROUND(I223*H223,3)</f>
        <v>168.28299999999999</v>
      </c>
      <c r="BL223" s="13" t="s">
        <v>398</v>
      </c>
      <c r="BM223" s="152" t="s">
        <v>568</v>
      </c>
    </row>
    <row r="224" spans="2:65" s="1" customFormat="1" ht="6.95" customHeight="1">
      <c r="B224" s="42"/>
      <c r="C224" s="43"/>
      <c r="D224" s="43"/>
      <c r="E224" s="43"/>
      <c r="F224" s="43"/>
      <c r="G224" s="43"/>
      <c r="H224" s="43"/>
      <c r="I224" s="43"/>
      <c r="J224" s="43"/>
      <c r="K224" s="43"/>
      <c r="L224" s="27"/>
    </row>
  </sheetData>
  <autoFilter ref="C133:K223" xr:uid="{00000000-0009-0000-0000-000004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2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10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102</v>
      </c>
      <c r="L4" s="16"/>
      <c r="M4" s="95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11" t="str">
        <f>'Rekapitulácia stavby'!K6</f>
        <v>Vodovod - Ďurďoš, Prosačov, Remeniny, Matiaška</v>
      </c>
      <c r="F7" s="212"/>
      <c r="G7" s="212"/>
      <c r="H7" s="212"/>
      <c r="L7" s="16"/>
    </row>
    <row r="8" spans="2:46" ht="12" customHeight="1">
      <c r="B8" s="16"/>
      <c r="D8" s="22" t="s">
        <v>103</v>
      </c>
      <c r="L8" s="16"/>
    </row>
    <row r="9" spans="2:46" s="1" customFormat="1" ht="16.5" customHeight="1">
      <c r="B9" s="27"/>
      <c r="E9" s="211" t="s">
        <v>104</v>
      </c>
      <c r="F9" s="213"/>
      <c r="G9" s="213"/>
      <c r="H9" s="213"/>
      <c r="L9" s="27"/>
    </row>
    <row r="10" spans="2:46" s="1" customFormat="1" ht="12" customHeight="1">
      <c r="B10" s="27"/>
      <c r="D10" s="22" t="s">
        <v>105</v>
      </c>
      <c r="L10" s="27"/>
    </row>
    <row r="11" spans="2:46" s="1" customFormat="1" ht="16.5" customHeight="1">
      <c r="B11" s="27"/>
      <c r="E11" s="168" t="s">
        <v>569</v>
      </c>
      <c r="F11" s="213"/>
      <c r="G11" s="213"/>
      <c r="H11" s="213"/>
      <c r="L11" s="27"/>
    </row>
    <row r="12" spans="2:46" s="1" customFormat="1" ht="11.25">
      <c r="B12" s="27"/>
      <c r="L12" s="27"/>
    </row>
    <row r="13" spans="2:46" s="1" customFormat="1" ht="12" customHeight="1">
      <c r="B13" s="27"/>
      <c r="D13" s="22" t="s">
        <v>13</v>
      </c>
      <c r="F13" s="20" t="s">
        <v>1</v>
      </c>
      <c r="I13" s="22" t="s">
        <v>14</v>
      </c>
      <c r="J13" s="20" t="s">
        <v>1</v>
      </c>
      <c r="L13" s="27"/>
    </row>
    <row r="14" spans="2:46" s="1" customFormat="1" ht="12" customHeight="1">
      <c r="B14" s="27"/>
      <c r="D14" s="22" t="s">
        <v>15</v>
      </c>
      <c r="F14" s="20" t="s">
        <v>16</v>
      </c>
      <c r="I14" s="22" t="s">
        <v>17</v>
      </c>
      <c r="J14" s="50" t="str">
        <f>'Rekapitulácia stavby'!AN8</f>
        <v>30. 7. 2023</v>
      </c>
      <c r="L14" s="27"/>
    </row>
    <row r="15" spans="2:46" s="1" customFormat="1" ht="10.9" customHeight="1">
      <c r="B15" s="27"/>
      <c r="L15" s="27"/>
    </row>
    <row r="16" spans="2:46" s="1" customFormat="1" ht="12" customHeight="1">
      <c r="B16" s="27"/>
      <c r="D16" s="22" t="s">
        <v>19</v>
      </c>
      <c r="I16" s="22" t="s">
        <v>20</v>
      </c>
      <c r="J16" s="20" t="str">
        <f>IF('Rekapitulácia stavby'!AN10="","",'Rekapitulácia stavby'!AN10)</f>
        <v/>
      </c>
      <c r="L16" s="27"/>
    </row>
    <row r="17" spans="2:12" s="1" customFormat="1" ht="18" customHeight="1">
      <c r="B17" s="27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L17" s="27"/>
    </row>
    <row r="18" spans="2:12" s="1" customFormat="1" ht="6.95" customHeight="1">
      <c r="B18" s="27"/>
      <c r="L18" s="27"/>
    </row>
    <row r="19" spans="2:12" s="1" customFormat="1" ht="12" customHeight="1">
      <c r="B19" s="27"/>
      <c r="D19" s="22" t="s">
        <v>23</v>
      </c>
      <c r="I19" s="22" t="s">
        <v>20</v>
      </c>
      <c r="J19" s="20" t="str">
        <f>'Rekapitulácia stavby'!AN13</f>
        <v/>
      </c>
      <c r="L19" s="27"/>
    </row>
    <row r="20" spans="2:12" s="1" customFormat="1" ht="18" customHeight="1">
      <c r="B20" s="27"/>
      <c r="E20" s="192" t="str">
        <f>'Rekapitulácia stavby'!E14</f>
        <v xml:space="preserve"> </v>
      </c>
      <c r="F20" s="192"/>
      <c r="G20" s="192"/>
      <c r="H20" s="192"/>
      <c r="I20" s="22" t="s">
        <v>22</v>
      </c>
      <c r="J20" s="20" t="str">
        <f>'Rekapitulácia stavby'!AN14</f>
        <v/>
      </c>
      <c r="L20" s="27"/>
    </row>
    <row r="21" spans="2:12" s="1" customFormat="1" ht="6.95" customHeight="1">
      <c r="B21" s="27"/>
      <c r="L21" s="27"/>
    </row>
    <row r="22" spans="2:12" s="1" customFormat="1" ht="12" customHeight="1">
      <c r="B22" s="27"/>
      <c r="D22" s="22" t="s">
        <v>24</v>
      </c>
      <c r="I22" s="22" t="s">
        <v>20</v>
      </c>
      <c r="J22" s="20" t="s">
        <v>1</v>
      </c>
      <c r="L22" s="27"/>
    </row>
    <row r="23" spans="2:12" s="1" customFormat="1" ht="18" customHeight="1">
      <c r="B23" s="27"/>
      <c r="E23" s="20" t="s">
        <v>107</v>
      </c>
      <c r="I23" s="22" t="s">
        <v>22</v>
      </c>
      <c r="J23" s="20" t="s">
        <v>1</v>
      </c>
      <c r="L23" s="27"/>
    </row>
    <row r="24" spans="2:12" s="1" customFormat="1" ht="6.95" customHeight="1">
      <c r="B24" s="27"/>
      <c r="L24" s="27"/>
    </row>
    <row r="25" spans="2:12" s="1" customFormat="1" ht="12" customHeight="1">
      <c r="B25" s="27"/>
      <c r="D25" s="22" t="s">
        <v>27</v>
      </c>
      <c r="I25" s="22" t="s">
        <v>20</v>
      </c>
      <c r="J25" s="20" t="s">
        <v>1</v>
      </c>
      <c r="L25" s="27"/>
    </row>
    <row r="26" spans="2:12" s="1" customFormat="1" ht="18" customHeight="1">
      <c r="B26" s="27"/>
      <c r="E26" s="20" t="s">
        <v>107</v>
      </c>
      <c r="I26" s="22" t="s">
        <v>22</v>
      </c>
      <c r="J26" s="20" t="s">
        <v>1</v>
      </c>
      <c r="L26" s="27"/>
    </row>
    <row r="27" spans="2:12" s="1" customFormat="1" ht="6.95" customHeight="1">
      <c r="B27" s="27"/>
      <c r="L27" s="27"/>
    </row>
    <row r="28" spans="2:12" s="1" customFormat="1" ht="12" customHeight="1">
      <c r="B28" s="27"/>
      <c r="D28" s="22" t="s">
        <v>28</v>
      </c>
      <c r="L28" s="27"/>
    </row>
    <row r="29" spans="2:12" s="7" customFormat="1" ht="16.5" customHeight="1">
      <c r="B29" s="96"/>
      <c r="E29" s="195" t="s">
        <v>1</v>
      </c>
      <c r="F29" s="195"/>
      <c r="G29" s="195"/>
      <c r="H29" s="195"/>
      <c r="L29" s="96"/>
    </row>
    <row r="30" spans="2:12" s="1" customFormat="1" ht="6.95" customHeight="1">
      <c r="B30" s="27"/>
      <c r="L30" s="27"/>
    </row>
    <row r="31" spans="2:12" s="1" customFormat="1" ht="6.95" customHeight="1">
      <c r="B31" s="27"/>
      <c r="D31" s="51"/>
      <c r="E31" s="51"/>
      <c r="F31" s="51"/>
      <c r="G31" s="51"/>
      <c r="H31" s="51"/>
      <c r="I31" s="51"/>
      <c r="J31" s="51"/>
      <c r="K31" s="51"/>
      <c r="L31" s="27"/>
    </row>
    <row r="32" spans="2:12" s="1" customFormat="1" ht="14.45" customHeight="1">
      <c r="B32" s="27"/>
      <c r="D32" s="20" t="s">
        <v>108</v>
      </c>
      <c r="J32" s="26">
        <f>J98</f>
        <v>49599.15</v>
      </c>
      <c r="L32" s="27"/>
    </row>
    <row r="33" spans="2:12" s="1" customFormat="1" ht="14.45" customHeight="1">
      <c r="B33" s="27"/>
      <c r="D33" s="25" t="s">
        <v>109</v>
      </c>
      <c r="J33" s="26">
        <f>J111</f>
        <v>0</v>
      </c>
      <c r="L33" s="27"/>
    </row>
    <row r="34" spans="2:12" s="1" customFormat="1" ht="25.35" customHeight="1">
      <c r="B34" s="27"/>
      <c r="D34" s="97" t="s">
        <v>31</v>
      </c>
      <c r="J34" s="64">
        <f>ROUND(J32 + J33, 2)</f>
        <v>49599.15</v>
      </c>
      <c r="L34" s="27"/>
    </row>
    <row r="35" spans="2:12" s="1" customFormat="1" ht="6.95" customHeight="1">
      <c r="B35" s="27"/>
      <c r="D35" s="51"/>
      <c r="E35" s="51"/>
      <c r="F35" s="51"/>
      <c r="G35" s="51"/>
      <c r="H35" s="51"/>
      <c r="I35" s="51"/>
      <c r="J35" s="51"/>
      <c r="K35" s="51"/>
      <c r="L35" s="27"/>
    </row>
    <row r="36" spans="2:12" s="1" customFormat="1" ht="14.45" customHeight="1">
      <c r="B36" s="27"/>
      <c r="F36" s="30" t="s">
        <v>33</v>
      </c>
      <c r="I36" s="30" t="s">
        <v>32</v>
      </c>
      <c r="J36" s="30" t="s">
        <v>34</v>
      </c>
      <c r="L36" s="27"/>
    </row>
    <row r="37" spans="2:12" s="1" customFormat="1" ht="14.45" customHeight="1">
      <c r="B37" s="27"/>
      <c r="D37" s="53" t="s">
        <v>35</v>
      </c>
      <c r="E37" s="32" t="s">
        <v>36</v>
      </c>
      <c r="F37" s="98">
        <f>ROUND((SUM(BE111:BE112) + SUM(BE134:BE221)),  2)</f>
        <v>0</v>
      </c>
      <c r="G37" s="99"/>
      <c r="H37" s="99"/>
      <c r="I37" s="100">
        <v>0.2</v>
      </c>
      <c r="J37" s="98">
        <f>ROUND(((SUM(BE111:BE112) + SUM(BE134:BE221))*I37),  2)</f>
        <v>0</v>
      </c>
      <c r="L37" s="27"/>
    </row>
    <row r="38" spans="2:12" s="1" customFormat="1" ht="14.45" customHeight="1">
      <c r="B38" s="27"/>
      <c r="E38" s="32" t="s">
        <v>37</v>
      </c>
      <c r="F38" s="84">
        <f>ROUND((SUM(BF111:BF112) + SUM(BF134:BF221)),  2)</f>
        <v>49599.15</v>
      </c>
      <c r="I38" s="101">
        <v>0.2</v>
      </c>
      <c r="J38" s="84">
        <f>ROUND(((SUM(BF111:BF112) + SUM(BF134:BF221))*I38),  2)</f>
        <v>9919.83</v>
      </c>
      <c r="L38" s="27"/>
    </row>
    <row r="39" spans="2:12" s="1" customFormat="1" ht="14.45" hidden="1" customHeight="1">
      <c r="B39" s="27"/>
      <c r="E39" s="22" t="s">
        <v>38</v>
      </c>
      <c r="F39" s="84">
        <f>ROUND((SUM(BG111:BG112) + SUM(BG134:BG221)),  2)</f>
        <v>0</v>
      </c>
      <c r="I39" s="101">
        <v>0.2</v>
      </c>
      <c r="J39" s="84">
        <f>0</f>
        <v>0</v>
      </c>
      <c r="L39" s="27"/>
    </row>
    <row r="40" spans="2:12" s="1" customFormat="1" ht="14.45" hidden="1" customHeight="1">
      <c r="B40" s="27"/>
      <c r="E40" s="22" t="s">
        <v>39</v>
      </c>
      <c r="F40" s="84">
        <f>ROUND((SUM(BH111:BH112) + SUM(BH134:BH221)),  2)</f>
        <v>0</v>
      </c>
      <c r="I40" s="101">
        <v>0.2</v>
      </c>
      <c r="J40" s="84">
        <f>0</f>
        <v>0</v>
      </c>
      <c r="L40" s="27"/>
    </row>
    <row r="41" spans="2:12" s="1" customFormat="1" ht="14.45" hidden="1" customHeight="1">
      <c r="B41" s="27"/>
      <c r="E41" s="32" t="s">
        <v>40</v>
      </c>
      <c r="F41" s="98">
        <f>ROUND((SUM(BI111:BI112) + SUM(BI134:BI221)),  2)</f>
        <v>0</v>
      </c>
      <c r="G41" s="99"/>
      <c r="H41" s="99"/>
      <c r="I41" s="100">
        <v>0</v>
      </c>
      <c r="J41" s="98">
        <f>0</f>
        <v>0</v>
      </c>
      <c r="L41" s="27"/>
    </row>
    <row r="42" spans="2:12" s="1" customFormat="1" ht="6.95" customHeight="1">
      <c r="B42" s="27"/>
      <c r="L42" s="27"/>
    </row>
    <row r="43" spans="2:12" s="1" customFormat="1" ht="25.35" customHeight="1">
      <c r="B43" s="27"/>
      <c r="C43" s="93"/>
      <c r="D43" s="102" t="s">
        <v>41</v>
      </c>
      <c r="E43" s="55"/>
      <c r="F43" s="55"/>
      <c r="G43" s="103" t="s">
        <v>42</v>
      </c>
      <c r="H43" s="104" t="s">
        <v>43</v>
      </c>
      <c r="I43" s="55"/>
      <c r="J43" s="105">
        <f>SUM(J34:J41)</f>
        <v>59518.98</v>
      </c>
      <c r="K43" s="106"/>
      <c r="L43" s="27"/>
    </row>
    <row r="44" spans="2:12" s="1" customFormat="1" ht="14.45" customHeight="1">
      <c r="B44" s="27"/>
      <c r="L44" s="27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27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7"/>
      <c r="D61" s="41" t="s">
        <v>46</v>
      </c>
      <c r="E61" s="29"/>
      <c r="F61" s="107" t="s">
        <v>47</v>
      </c>
      <c r="G61" s="41" t="s">
        <v>46</v>
      </c>
      <c r="H61" s="29"/>
      <c r="I61" s="29"/>
      <c r="J61" s="108" t="s">
        <v>47</v>
      </c>
      <c r="K61" s="29"/>
      <c r="L61" s="27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7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27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7"/>
      <c r="D76" s="41" t="s">
        <v>46</v>
      </c>
      <c r="E76" s="29"/>
      <c r="F76" s="107" t="s">
        <v>47</v>
      </c>
      <c r="G76" s="41" t="s">
        <v>46</v>
      </c>
      <c r="H76" s="29"/>
      <c r="I76" s="29"/>
      <c r="J76" s="108" t="s">
        <v>47</v>
      </c>
      <c r="K76" s="29"/>
      <c r="L76" s="27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12" s="1" customFormat="1" ht="24.95" customHeight="1">
      <c r="B82" s="27"/>
      <c r="C82" s="17" t="s">
        <v>110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2" t="s">
        <v>12</v>
      </c>
      <c r="L84" s="27"/>
    </row>
    <row r="85" spans="2:12" s="1" customFormat="1" ht="16.5" customHeight="1">
      <c r="B85" s="27"/>
      <c r="E85" s="211" t="str">
        <f>E7</f>
        <v>Vodovod - Ďurďoš, Prosačov, Remeniny, Matiaška</v>
      </c>
      <c r="F85" s="212"/>
      <c r="G85" s="212"/>
      <c r="H85" s="212"/>
      <c r="L85" s="27"/>
    </row>
    <row r="86" spans="2:12" ht="12" customHeight="1">
      <c r="B86" s="16"/>
      <c r="C86" s="22" t="s">
        <v>103</v>
      </c>
      <c r="L86" s="16"/>
    </row>
    <row r="87" spans="2:12" s="1" customFormat="1" ht="16.5" customHeight="1">
      <c r="B87" s="27"/>
      <c r="E87" s="211" t="s">
        <v>104</v>
      </c>
      <c r="F87" s="213"/>
      <c r="G87" s="213"/>
      <c r="H87" s="213"/>
      <c r="L87" s="27"/>
    </row>
    <row r="88" spans="2:12" s="1" customFormat="1" ht="12" customHeight="1">
      <c r="B88" s="27"/>
      <c r="C88" s="22" t="s">
        <v>105</v>
      </c>
      <c r="L88" s="27"/>
    </row>
    <row r="89" spans="2:12" s="1" customFormat="1" ht="16.5" customHeight="1">
      <c r="B89" s="27"/>
      <c r="E89" s="168" t="str">
        <f>E11</f>
        <v>07.3-4.1 110 - Rad 4-1 D 110</v>
      </c>
      <c r="F89" s="213"/>
      <c r="G89" s="213"/>
      <c r="H89" s="213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2" t="s">
        <v>15</v>
      </c>
      <c r="F91" s="20" t="str">
        <f>F14</f>
        <v>Prosačov</v>
      </c>
      <c r="I91" s="22" t="s">
        <v>17</v>
      </c>
      <c r="J91" s="50" t="str">
        <f>IF(J14="","",J14)</f>
        <v>30. 7. 2023</v>
      </c>
      <c r="L91" s="27"/>
    </row>
    <row r="92" spans="2:12" s="1" customFormat="1" ht="6.95" customHeight="1">
      <c r="B92" s="27"/>
      <c r="L92" s="27"/>
    </row>
    <row r="93" spans="2:12" s="1" customFormat="1" ht="15.2" customHeight="1">
      <c r="B93" s="27"/>
      <c r="C93" s="22" t="s">
        <v>19</v>
      </c>
      <c r="F93" s="20" t="str">
        <f>E17</f>
        <v xml:space="preserve"> </v>
      </c>
      <c r="I93" s="22" t="s">
        <v>24</v>
      </c>
      <c r="J93" s="23" t="str">
        <f>E23</f>
        <v>Ing. Milan Uhorščák</v>
      </c>
      <c r="L93" s="27"/>
    </row>
    <row r="94" spans="2:12" s="1" customFormat="1" ht="15.2" customHeight="1">
      <c r="B94" s="27"/>
      <c r="C94" s="22" t="s">
        <v>23</v>
      </c>
      <c r="F94" s="20" t="str">
        <f>IF(E20="","",E20)</f>
        <v xml:space="preserve"> </v>
      </c>
      <c r="I94" s="22" t="s">
        <v>27</v>
      </c>
      <c r="J94" s="23" t="str">
        <f>E26</f>
        <v>Ing. Milan Uhorščák</v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9" t="s">
        <v>111</v>
      </c>
      <c r="D96" s="93"/>
      <c r="E96" s="93"/>
      <c r="F96" s="93"/>
      <c r="G96" s="93"/>
      <c r="H96" s="93"/>
      <c r="I96" s="93"/>
      <c r="J96" s="110" t="s">
        <v>112</v>
      </c>
      <c r="K96" s="93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11" t="s">
        <v>113</v>
      </c>
      <c r="J98" s="64">
        <f>J134</f>
        <v>49599.15</v>
      </c>
      <c r="L98" s="27"/>
      <c r="AU98" s="13" t="s">
        <v>114</v>
      </c>
    </row>
    <row r="99" spans="2:47" s="8" customFormat="1" ht="24.95" customHeight="1">
      <c r="B99" s="112"/>
      <c r="D99" s="113" t="s">
        <v>115</v>
      </c>
      <c r="E99" s="114"/>
      <c r="F99" s="114"/>
      <c r="G99" s="114"/>
      <c r="H99" s="114"/>
      <c r="I99" s="114"/>
      <c r="J99" s="115">
        <f>J135</f>
        <v>49164.800000000003</v>
      </c>
      <c r="L99" s="112"/>
    </row>
    <row r="100" spans="2:47" s="9" customFormat="1" ht="19.899999999999999" customHeight="1">
      <c r="B100" s="116"/>
      <c r="D100" s="117" t="s">
        <v>116</v>
      </c>
      <c r="E100" s="118"/>
      <c r="F100" s="118"/>
      <c r="G100" s="118"/>
      <c r="H100" s="118"/>
      <c r="I100" s="118"/>
      <c r="J100" s="119">
        <f>J136</f>
        <v>23147.257999999998</v>
      </c>
      <c r="L100" s="116"/>
    </row>
    <row r="101" spans="2:47" s="9" customFormat="1" ht="19.899999999999999" customHeight="1">
      <c r="B101" s="116"/>
      <c r="D101" s="117" t="s">
        <v>117</v>
      </c>
      <c r="E101" s="118"/>
      <c r="F101" s="118"/>
      <c r="G101" s="118"/>
      <c r="H101" s="118"/>
      <c r="I101" s="118"/>
      <c r="J101" s="119">
        <f>J162</f>
        <v>2157.5419999999999</v>
      </c>
      <c r="L101" s="116"/>
    </row>
    <row r="102" spans="2:47" s="9" customFormat="1" ht="19.899999999999999" customHeight="1">
      <c r="B102" s="116"/>
      <c r="D102" s="117" t="s">
        <v>118</v>
      </c>
      <c r="E102" s="118"/>
      <c r="F102" s="118"/>
      <c r="G102" s="118"/>
      <c r="H102" s="118"/>
      <c r="I102" s="118"/>
      <c r="J102" s="119">
        <f>J166</f>
        <v>3934.4070000000002</v>
      </c>
      <c r="L102" s="116"/>
    </row>
    <row r="103" spans="2:47" s="9" customFormat="1" ht="19.899999999999999" customHeight="1">
      <c r="B103" s="116"/>
      <c r="D103" s="117" t="s">
        <v>119</v>
      </c>
      <c r="E103" s="118"/>
      <c r="F103" s="118"/>
      <c r="G103" s="118"/>
      <c r="H103" s="118"/>
      <c r="I103" s="118"/>
      <c r="J103" s="119">
        <f>J172</f>
        <v>6648.1889999999994</v>
      </c>
      <c r="L103" s="116"/>
    </row>
    <row r="104" spans="2:47" s="9" customFormat="1" ht="19.899999999999999" customHeight="1">
      <c r="B104" s="116"/>
      <c r="D104" s="117" t="s">
        <v>120</v>
      </c>
      <c r="E104" s="118"/>
      <c r="F104" s="118"/>
      <c r="G104" s="118"/>
      <c r="H104" s="118"/>
      <c r="I104" s="118"/>
      <c r="J104" s="119">
        <f>J206</f>
        <v>937.00599999999986</v>
      </c>
      <c r="L104" s="116"/>
    </row>
    <row r="105" spans="2:47" s="9" customFormat="1" ht="19.899999999999999" customHeight="1">
      <c r="B105" s="116"/>
      <c r="D105" s="117" t="s">
        <v>121</v>
      </c>
      <c r="E105" s="118"/>
      <c r="F105" s="118"/>
      <c r="G105" s="118"/>
      <c r="H105" s="118"/>
      <c r="I105" s="118"/>
      <c r="J105" s="119">
        <f>J211</f>
        <v>12340.397999999999</v>
      </c>
      <c r="L105" s="116"/>
    </row>
    <row r="106" spans="2:47" s="8" customFormat="1" ht="24.95" customHeight="1">
      <c r="B106" s="112"/>
      <c r="D106" s="113" t="s">
        <v>122</v>
      </c>
      <c r="E106" s="114"/>
      <c r="F106" s="114"/>
      <c r="G106" s="114"/>
      <c r="H106" s="114"/>
      <c r="I106" s="114"/>
      <c r="J106" s="115">
        <f>J214</f>
        <v>246.55499999999998</v>
      </c>
      <c r="L106" s="112"/>
    </row>
    <row r="107" spans="2:47" s="8" customFormat="1" ht="24.95" customHeight="1">
      <c r="B107" s="112"/>
      <c r="D107" s="113" t="s">
        <v>123</v>
      </c>
      <c r="E107" s="114"/>
      <c r="F107" s="114"/>
      <c r="G107" s="114"/>
      <c r="H107" s="114"/>
      <c r="I107" s="114"/>
      <c r="J107" s="115">
        <f>J218</f>
        <v>187.79500000000002</v>
      </c>
      <c r="L107" s="112"/>
    </row>
    <row r="108" spans="2:47" s="9" customFormat="1" ht="19.899999999999999" customHeight="1">
      <c r="B108" s="116"/>
      <c r="D108" s="117" t="s">
        <v>124</v>
      </c>
      <c r="E108" s="118"/>
      <c r="F108" s="118"/>
      <c r="G108" s="118"/>
      <c r="H108" s="118"/>
      <c r="I108" s="118"/>
      <c r="J108" s="119">
        <f>J219</f>
        <v>187.79500000000002</v>
      </c>
      <c r="L108" s="116"/>
    </row>
    <row r="109" spans="2:47" s="1" customFormat="1" ht="21.75" customHeight="1">
      <c r="B109" s="27"/>
      <c r="L109" s="27"/>
    </row>
    <row r="110" spans="2:47" s="1" customFormat="1" ht="6.95" customHeight="1">
      <c r="B110" s="27"/>
      <c r="L110" s="27"/>
    </row>
    <row r="111" spans="2:47" s="1" customFormat="1" ht="29.25" customHeight="1">
      <c r="B111" s="27"/>
      <c r="C111" s="111" t="s">
        <v>125</v>
      </c>
      <c r="J111" s="120">
        <v>0</v>
      </c>
      <c r="L111" s="27"/>
      <c r="N111" s="121" t="s">
        <v>35</v>
      </c>
    </row>
    <row r="112" spans="2:47" s="1" customFormat="1" ht="18" customHeight="1">
      <c r="B112" s="27"/>
      <c r="L112" s="27"/>
    </row>
    <row r="113" spans="2:12" s="1" customFormat="1" ht="29.25" customHeight="1">
      <c r="B113" s="27"/>
      <c r="C113" s="92" t="s">
        <v>101</v>
      </c>
      <c r="D113" s="93"/>
      <c r="E113" s="93"/>
      <c r="F113" s="93"/>
      <c r="G113" s="93"/>
      <c r="H113" s="93"/>
      <c r="I113" s="93"/>
      <c r="J113" s="94">
        <f>ROUND(J98+J111,2)</f>
        <v>49599.15</v>
      </c>
      <c r="K113" s="93"/>
      <c r="L113" s="27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7"/>
    </row>
    <row r="118" spans="2:12" s="1" customFormat="1" ht="6.95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27"/>
    </row>
    <row r="119" spans="2:12" s="1" customFormat="1" ht="24.95" customHeight="1">
      <c r="B119" s="27"/>
      <c r="C119" s="17" t="s">
        <v>126</v>
      </c>
      <c r="L119" s="27"/>
    </row>
    <row r="120" spans="2:12" s="1" customFormat="1" ht="6.95" customHeight="1">
      <c r="B120" s="27"/>
      <c r="L120" s="27"/>
    </row>
    <row r="121" spans="2:12" s="1" customFormat="1" ht="12" customHeight="1">
      <c r="B121" s="27"/>
      <c r="C121" s="22" t="s">
        <v>12</v>
      </c>
      <c r="L121" s="27"/>
    </row>
    <row r="122" spans="2:12" s="1" customFormat="1" ht="16.5" customHeight="1">
      <c r="B122" s="27"/>
      <c r="E122" s="211" t="str">
        <f>E7</f>
        <v>Vodovod - Ďurďoš, Prosačov, Remeniny, Matiaška</v>
      </c>
      <c r="F122" s="212"/>
      <c r="G122" s="212"/>
      <c r="H122" s="212"/>
      <c r="L122" s="27"/>
    </row>
    <row r="123" spans="2:12" ht="12" customHeight="1">
      <c r="B123" s="16"/>
      <c r="C123" s="22" t="s">
        <v>103</v>
      </c>
      <c r="L123" s="16"/>
    </row>
    <row r="124" spans="2:12" s="1" customFormat="1" ht="16.5" customHeight="1">
      <c r="B124" s="27"/>
      <c r="E124" s="211" t="s">
        <v>104</v>
      </c>
      <c r="F124" s="213"/>
      <c r="G124" s="213"/>
      <c r="H124" s="213"/>
      <c r="L124" s="27"/>
    </row>
    <row r="125" spans="2:12" s="1" customFormat="1" ht="12" customHeight="1">
      <c r="B125" s="27"/>
      <c r="C125" s="22" t="s">
        <v>105</v>
      </c>
      <c r="L125" s="27"/>
    </row>
    <row r="126" spans="2:12" s="1" customFormat="1" ht="16.5" customHeight="1">
      <c r="B126" s="27"/>
      <c r="E126" s="168" t="str">
        <f>E11</f>
        <v>07.3-4.1 110 - Rad 4-1 D 110</v>
      </c>
      <c r="F126" s="213"/>
      <c r="G126" s="213"/>
      <c r="H126" s="213"/>
      <c r="L126" s="27"/>
    </row>
    <row r="127" spans="2:12" s="1" customFormat="1" ht="6.95" customHeight="1">
      <c r="B127" s="27"/>
      <c r="L127" s="27"/>
    </row>
    <row r="128" spans="2:12" s="1" customFormat="1" ht="12" customHeight="1">
      <c r="B128" s="27"/>
      <c r="C128" s="22" t="s">
        <v>15</v>
      </c>
      <c r="F128" s="20" t="str">
        <f>F14</f>
        <v>Prosačov</v>
      </c>
      <c r="I128" s="22" t="s">
        <v>17</v>
      </c>
      <c r="J128" s="50" t="str">
        <f>IF(J14="","",J14)</f>
        <v>30. 7. 2023</v>
      </c>
      <c r="L128" s="27"/>
    </row>
    <row r="129" spans="2:65" s="1" customFormat="1" ht="6.95" customHeight="1">
      <c r="B129" s="27"/>
      <c r="L129" s="27"/>
    </row>
    <row r="130" spans="2:65" s="1" customFormat="1" ht="15.2" customHeight="1">
      <c r="B130" s="27"/>
      <c r="C130" s="22" t="s">
        <v>19</v>
      </c>
      <c r="F130" s="20" t="str">
        <f>E17</f>
        <v xml:space="preserve"> </v>
      </c>
      <c r="I130" s="22" t="s">
        <v>24</v>
      </c>
      <c r="J130" s="23" t="str">
        <f>E23</f>
        <v>Ing. Milan Uhorščák</v>
      </c>
      <c r="L130" s="27"/>
    </row>
    <row r="131" spans="2:65" s="1" customFormat="1" ht="15.2" customHeight="1">
      <c r="B131" s="27"/>
      <c r="C131" s="22" t="s">
        <v>23</v>
      </c>
      <c r="F131" s="20" t="str">
        <f>IF(E20="","",E20)</f>
        <v xml:space="preserve"> </v>
      </c>
      <c r="I131" s="22" t="s">
        <v>27</v>
      </c>
      <c r="J131" s="23" t="str">
        <f>E26</f>
        <v>Ing. Milan Uhorščák</v>
      </c>
      <c r="L131" s="27"/>
    </row>
    <row r="132" spans="2:65" s="1" customFormat="1" ht="10.35" customHeight="1">
      <c r="B132" s="27"/>
      <c r="L132" s="27"/>
    </row>
    <row r="133" spans="2:65" s="10" customFormat="1" ht="29.25" customHeight="1">
      <c r="B133" s="122"/>
      <c r="C133" s="123" t="s">
        <v>127</v>
      </c>
      <c r="D133" s="124" t="s">
        <v>56</v>
      </c>
      <c r="E133" s="124" t="s">
        <v>52</v>
      </c>
      <c r="F133" s="124" t="s">
        <v>53</v>
      </c>
      <c r="G133" s="124" t="s">
        <v>128</v>
      </c>
      <c r="H133" s="124" t="s">
        <v>129</v>
      </c>
      <c r="I133" s="124" t="s">
        <v>130</v>
      </c>
      <c r="J133" s="125" t="s">
        <v>112</v>
      </c>
      <c r="K133" s="126" t="s">
        <v>131</v>
      </c>
      <c r="L133" s="122"/>
      <c r="M133" s="57" t="s">
        <v>1</v>
      </c>
      <c r="N133" s="58" t="s">
        <v>35</v>
      </c>
      <c r="O133" s="58" t="s">
        <v>132</v>
      </c>
      <c r="P133" s="58" t="s">
        <v>133</v>
      </c>
      <c r="Q133" s="58" t="s">
        <v>134</v>
      </c>
      <c r="R133" s="58" t="s">
        <v>135</v>
      </c>
      <c r="S133" s="58" t="s">
        <v>136</v>
      </c>
      <c r="T133" s="59" t="s">
        <v>137</v>
      </c>
    </row>
    <row r="134" spans="2:65" s="1" customFormat="1" ht="22.9" customHeight="1">
      <c r="B134" s="27"/>
      <c r="C134" s="62" t="s">
        <v>108</v>
      </c>
      <c r="J134" s="127">
        <f>BK134</f>
        <v>49599.15</v>
      </c>
      <c r="L134" s="27"/>
      <c r="M134" s="60"/>
      <c r="N134" s="51"/>
      <c r="O134" s="51"/>
      <c r="P134" s="128">
        <f>P135+P214+P218</f>
        <v>1721.4437549200002</v>
      </c>
      <c r="Q134" s="51"/>
      <c r="R134" s="128">
        <f>R135+R214+R218</f>
        <v>294.51908774399999</v>
      </c>
      <c r="S134" s="51"/>
      <c r="T134" s="129">
        <f>T135+T214+T218</f>
        <v>64.7</v>
      </c>
      <c r="AT134" s="13" t="s">
        <v>70</v>
      </c>
      <c r="AU134" s="13" t="s">
        <v>114</v>
      </c>
      <c r="BK134" s="130">
        <f>BK135+BK214+BK218</f>
        <v>49599.15</v>
      </c>
    </row>
    <row r="135" spans="2:65" s="11" customFormat="1" ht="25.9" customHeight="1">
      <c r="B135" s="131"/>
      <c r="D135" s="132" t="s">
        <v>70</v>
      </c>
      <c r="E135" s="133" t="s">
        <v>138</v>
      </c>
      <c r="F135" s="133" t="s">
        <v>139</v>
      </c>
      <c r="J135" s="134">
        <f>BK135</f>
        <v>49164.800000000003</v>
      </c>
      <c r="L135" s="131"/>
      <c r="M135" s="135"/>
      <c r="P135" s="136">
        <f>P136+P162+P166+P172+P206+P211</f>
        <v>1719.1987549200003</v>
      </c>
      <c r="R135" s="136">
        <f>R136+R162+R166+R172+R206+R211</f>
        <v>294.45258774399997</v>
      </c>
      <c r="T135" s="137">
        <f>T136+T162+T166+T172+T206+T211</f>
        <v>64.7</v>
      </c>
      <c r="AR135" s="132" t="s">
        <v>78</v>
      </c>
      <c r="AT135" s="138" t="s">
        <v>70</v>
      </c>
      <c r="AU135" s="138" t="s">
        <v>71</v>
      </c>
      <c r="AY135" s="132" t="s">
        <v>140</v>
      </c>
      <c r="BK135" s="139">
        <f>BK136+BK162+BK166+BK172+BK206+BK211</f>
        <v>49164.800000000003</v>
      </c>
    </row>
    <row r="136" spans="2:65" s="11" customFormat="1" ht="22.9" customHeight="1">
      <c r="B136" s="131"/>
      <c r="D136" s="132" t="s">
        <v>70</v>
      </c>
      <c r="E136" s="140" t="s">
        <v>78</v>
      </c>
      <c r="F136" s="140" t="s">
        <v>141</v>
      </c>
      <c r="J136" s="141">
        <f>BK136</f>
        <v>23147.257999999998</v>
      </c>
      <c r="L136" s="131"/>
      <c r="M136" s="135"/>
      <c r="P136" s="136">
        <f>SUM(P137:P161)</f>
        <v>1119.2716819200002</v>
      </c>
      <c r="R136" s="136">
        <f>SUM(R137:R161)</f>
        <v>137.162614792</v>
      </c>
      <c r="T136" s="137">
        <f>SUM(T137:T161)</f>
        <v>64.7</v>
      </c>
      <c r="AR136" s="132" t="s">
        <v>78</v>
      </c>
      <c r="AT136" s="138" t="s">
        <v>70</v>
      </c>
      <c r="AU136" s="138" t="s">
        <v>78</v>
      </c>
      <c r="AY136" s="132" t="s">
        <v>140</v>
      </c>
      <c r="BK136" s="139">
        <f>SUM(BK137:BK161)</f>
        <v>23147.257999999998</v>
      </c>
    </row>
    <row r="137" spans="2:65" s="1" customFormat="1" ht="24.2" customHeight="1">
      <c r="B137" s="142"/>
      <c r="C137" s="143" t="s">
        <v>78</v>
      </c>
      <c r="D137" s="143" t="s">
        <v>142</v>
      </c>
      <c r="E137" s="144" t="s">
        <v>143</v>
      </c>
      <c r="F137" s="145" t="s">
        <v>144</v>
      </c>
      <c r="G137" s="146" t="s">
        <v>145</v>
      </c>
      <c r="H137" s="147">
        <v>45.6</v>
      </c>
      <c r="I137" s="147">
        <v>2.0230000000000001</v>
      </c>
      <c r="J137" s="147">
        <f t="shared" ref="J137:J161" si="0">ROUND(I137*H137,3)</f>
        <v>92.248999999999995</v>
      </c>
      <c r="K137" s="148"/>
      <c r="L137" s="27"/>
      <c r="M137" s="149" t="s">
        <v>1</v>
      </c>
      <c r="N137" s="121" t="s">
        <v>37</v>
      </c>
      <c r="O137" s="150">
        <v>0.125</v>
      </c>
      <c r="P137" s="150">
        <f t="shared" ref="P137:P161" si="1">O137*H137</f>
        <v>5.7</v>
      </c>
      <c r="Q137" s="150">
        <v>0</v>
      </c>
      <c r="R137" s="150">
        <f t="shared" ref="R137:R161" si="2">Q137*H137</f>
        <v>0</v>
      </c>
      <c r="S137" s="150">
        <v>0.375</v>
      </c>
      <c r="T137" s="151">
        <f t="shared" ref="T137:T161" si="3">S137*H137</f>
        <v>17.100000000000001</v>
      </c>
      <c r="AR137" s="152" t="s">
        <v>146</v>
      </c>
      <c r="AT137" s="152" t="s">
        <v>142</v>
      </c>
      <c r="AU137" s="152" t="s">
        <v>84</v>
      </c>
      <c r="AY137" s="13" t="s">
        <v>140</v>
      </c>
      <c r="BE137" s="153">
        <f t="shared" ref="BE137:BE161" si="4">IF(N137="základná",J137,0)</f>
        <v>0</v>
      </c>
      <c r="BF137" s="153">
        <f t="shared" ref="BF137:BF161" si="5">IF(N137="znížená",J137,0)</f>
        <v>92.248999999999995</v>
      </c>
      <c r="BG137" s="153">
        <f t="shared" ref="BG137:BG161" si="6">IF(N137="zákl. prenesená",J137,0)</f>
        <v>0</v>
      </c>
      <c r="BH137" s="153">
        <f t="shared" ref="BH137:BH161" si="7">IF(N137="zníž. prenesená",J137,0)</f>
        <v>0</v>
      </c>
      <c r="BI137" s="153">
        <f t="shared" ref="BI137:BI161" si="8">IF(N137="nulová",J137,0)</f>
        <v>0</v>
      </c>
      <c r="BJ137" s="13" t="s">
        <v>84</v>
      </c>
      <c r="BK137" s="154">
        <f t="shared" ref="BK137:BK161" si="9">ROUND(I137*H137,3)</f>
        <v>92.248999999999995</v>
      </c>
      <c r="BL137" s="13" t="s">
        <v>146</v>
      </c>
      <c r="BM137" s="152" t="s">
        <v>147</v>
      </c>
    </row>
    <row r="138" spans="2:65" s="1" customFormat="1" ht="37.9" customHeight="1">
      <c r="B138" s="142"/>
      <c r="C138" s="143" t="s">
        <v>84</v>
      </c>
      <c r="D138" s="143" t="s">
        <v>142</v>
      </c>
      <c r="E138" s="144" t="s">
        <v>548</v>
      </c>
      <c r="F138" s="145" t="s">
        <v>549</v>
      </c>
      <c r="G138" s="146" t="s">
        <v>145</v>
      </c>
      <c r="H138" s="147">
        <v>198.4</v>
      </c>
      <c r="I138" s="147">
        <v>1.3839999999999999</v>
      </c>
      <c r="J138" s="147">
        <f t="shared" si="0"/>
        <v>274.58600000000001</v>
      </c>
      <c r="K138" s="148"/>
      <c r="L138" s="27"/>
      <c r="M138" s="149" t="s">
        <v>1</v>
      </c>
      <c r="N138" s="121" t="s">
        <v>37</v>
      </c>
      <c r="O138" s="150">
        <v>1.6650000000000002E-2</v>
      </c>
      <c r="P138" s="150">
        <f t="shared" si="1"/>
        <v>3.3033600000000005</v>
      </c>
      <c r="Q138" s="150">
        <v>1.4783999999999999E-4</v>
      </c>
      <c r="R138" s="150">
        <f t="shared" si="2"/>
        <v>2.9331455999999999E-2</v>
      </c>
      <c r="S138" s="150">
        <v>0.125</v>
      </c>
      <c r="T138" s="151">
        <f t="shared" si="3"/>
        <v>24.8</v>
      </c>
      <c r="AR138" s="152" t="s">
        <v>146</v>
      </c>
      <c r="AT138" s="152" t="s">
        <v>142</v>
      </c>
      <c r="AU138" s="152" t="s">
        <v>84</v>
      </c>
      <c r="AY138" s="13" t="s">
        <v>140</v>
      </c>
      <c r="BE138" s="153">
        <f t="shared" si="4"/>
        <v>0</v>
      </c>
      <c r="BF138" s="153">
        <f t="shared" si="5"/>
        <v>274.58600000000001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84</v>
      </c>
      <c r="BK138" s="154">
        <f t="shared" si="9"/>
        <v>274.58600000000001</v>
      </c>
      <c r="BL138" s="13" t="s">
        <v>146</v>
      </c>
      <c r="BM138" s="152" t="s">
        <v>550</v>
      </c>
    </row>
    <row r="139" spans="2:65" s="1" customFormat="1" ht="37.9" customHeight="1">
      <c r="B139" s="142"/>
      <c r="C139" s="143" t="s">
        <v>151</v>
      </c>
      <c r="D139" s="143" t="s">
        <v>142</v>
      </c>
      <c r="E139" s="144" t="s">
        <v>148</v>
      </c>
      <c r="F139" s="145" t="s">
        <v>149</v>
      </c>
      <c r="G139" s="146" t="s">
        <v>145</v>
      </c>
      <c r="H139" s="147">
        <v>45.6</v>
      </c>
      <c r="I139" s="147">
        <v>1.091</v>
      </c>
      <c r="J139" s="147">
        <f t="shared" si="0"/>
        <v>49.75</v>
      </c>
      <c r="K139" s="148"/>
      <c r="L139" s="27"/>
      <c r="M139" s="149" t="s">
        <v>1</v>
      </c>
      <c r="N139" s="121" t="s">
        <v>37</v>
      </c>
      <c r="O139" s="150">
        <v>7.4999999999999997E-2</v>
      </c>
      <c r="P139" s="150">
        <f t="shared" si="1"/>
        <v>3.42</v>
      </c>
      <c r="Q139" s="150">
        <v>0</v>
      </c>
      <c r="R139" s="150">
        <f t="shared" si="2"/>
        <v>0</v>
      </c>
      <c r="S139" s="150">
        <v>0.5</v>
      </c>
      <c r="T139" s="151">
        <f t="shared" si="3"/>
        <v>22.8</v>
      </c>
      <c r="AR139" s="152" t="s">
        <v>146</v>
      </c>
      <c r="AT139" s="152" t="s">
        <v>142</v>
      </c>
      <c r="AU139" s="152" t="s">
        <v>84</v>
      </c>
      <c r="AY139" s="13" t="s">
        <v>140</v>
      </c>
      <c r="BE139" s="153">
        <f t="shared" si="4"/>
        <v>0</v>
      </c>
      <c r="BF139" s="153">
        <f t="shared" si="5"/>
        <v>49.75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84</v>
      </c>
      <c r="BK139" s="154">
        <f t="shared" si="9"/>
        <v>49.75</v>
      </c>
      <c r="BL139" s="13" t="s">
        <v>146</v>
      </c>
      <c r="BM139" s="152" t="s">
        <v>150</v>
      </c>
    </row>
    <row r="140" spans="2:65" s="1" customFormat="1" ht="24.2" customHeight="1">
      <c r="B140" s="142"/>
      <c r="C140" s="143" t="s">
        <v>146</v>
      </c>
      <c r="D140" s="143" t="s">
        <v>142</v>
      </c>
      <c r="E140" s="144" t="s">
        <v>152</v>
      </c>
      <c r="F140" s="145" t="s">
        <v>153</v>
      </c>
      <c r="G140" s="146" t="s">
        <v>154</v>
      </c>
      <c r="H140" s="147">
        <v>24</v>
      </c>
      <c r="I140" s="147">
        <v>4.3449999999999998</v>
      </c>
      <c r="J140" s="147">
        <f t="shared" si="0"/>
        <v>104.28</v>
      </c>
      <c r="K140" s="148"/>
      <c r="L140" s="27"/>
      <c r="M140" s="149" t="s">
        <v>1</v>
      </c>
      <c r="N140" s="121" t="s">
        <v>37</v>
      </c>
      <c r="O140" s="150">
        <v>0.22336</v>
      </c>
      <c r="P140" s="150">
        <f t="shared" si="1"/>
        <v>5.3606400000000001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146</v>
      </c>
      <c r="AT140" s="152" t="s">
        <v>142</v>
      </c>
      <c r="AU140" s="152" t="s">
        <v>84</v>
      </c>
      <c r="AY140" s="13" t="s">
        <v>140</v>
      </c>
      <c r="BE140" s="153">
        <f t="shared" si="4"/>
        <v>0</v>
      </c>
      <c r="BF140" s="153">
        <f t="shared" si="5"/>
        <v>104.28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84</v>
      </c>
      <c r="BK140" s="154">
        <f t="shared" si="9"/>
        <v>104.28</v>
      </c>
      <c r="BL140" s="13" t="s">
        <v>146</v>
      </c>
      <c r="BM140" s="152" t="s">
        <v>155</v>
      </c>
    </row>
    <row r="141" spans="2:65" s="1" customFormat="1" ht="21.75" customHeight="1">
      <c r="B141" s="142"/>
      <c r="C141" s="143" t="s">
        <v>160</v>
      </c>
      <c r="D141" s="143" t="s">
        <v>142</v>
      </c>
      <c r="E141" s="144" t="s">
        <v>156</v>
      </c>
      <c r="F141" s="145" t="s">
        <v>157</v>
      </c>
      <c r="G141" s="146" t="s">
        <v>158</v>
      </c>
      <c r="H141" s="147">
        <v>120</v>
      </c>
      <c r="I141" s="147">
        <v>13.256</v>
      </c>
      <c r="J141" s="147">
        <f t="shared" si="0"/>
        <v>1590.72</v>
      </c>
      <c r="K141" s="148"/>
      <c r="L141" s="27"/>
      <c r="M141" s="149" t="s">
        <v>1</v>
      </c>
      <c r="N141" s="121" t="s">
        <v>37</v>
      </c>
      <c r="O141" s="150">
        <v>0.85799999999999998</v>
      </c>
      <c r="P141" s="150">
        <f t="shared" si="1"/>
        <v>102.96</v>
      </c>
      <c r="Q141" s="150">
        <v>1.0121E-2</v>
      </c>
      <c r="R141" s="150">
        <f t="shared" si="2"/>
        <v>1.21452</v>
      </c>
      <c r="S141" s="150">
        <v>0</v>
      </c>
      <c r="T141" s="151">
        <f t="shared" si="3"/>
        <v>0</v>
      </c>
      <c r="AR141" s="152" t="s">
        <v>146</v>
      </c>
      <c r="AT141" s="152" t="s">
        <v>142</v>
      </c>
      <c r="AU141" s="152" t="s">
        <v>84</v>
      </c>
      <c r="AY141" s="13" t="s">
        <v>140</v>
      </c>
      <c r="BE141" s="153">
        <f t="shared" si="4"/>
        <v>0</v>
      </c>
      <c r="BF141" s="153">
        <f t="shared" si="5"/>
        <v>1590.72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84</v>
      </c>
      <c r="BK141" s="154">
        <f t="shared" si="9"/>
        <v>1590.72</v>
      </c>
      <c r="BL141" s="13" t="s">
        <v>146</v>
      </c>
      <c r="BM141" s="152" t="s">
        <v>159</v>
      </c>
    </row>
    <row r="142" spans="2:65" s="1" customFormat="1" ht="24.2" customHeight="1">
      <c r="B142" s="142"/>
      <c r="C142" s="143" t="s">
        <v>164</v>
      </c>
      <c r="D142" s="143" t="s">
        <v>142</v>
      </c>
      <c r="E142" s="144" t="s">
        <v>161</v>
      </c>
      <c r="F142" s="145" t="s">
        <v>162</v>
      </c>
      <c r="G142" s="146" t="s">
        <v>158</v>
      </c>
      <c r="H142" s="147">
        <v>40</v>
      </c>
      <c r="I142" s="147">
        <v>4.9370000000000003</v>
      </c>
      <c r="J142" s="147">
        <f t="shared" si="0"/>
        <v>197.48</v>
      </c>
      <c r="K142" s="148"/>
      <c r="L142" s="27"/>
      <c r="M142" s="149" t="s">
        <v>1</v>
      </c>
      <c r="N142" s="121" t="s">
        <v>37</v>
      </c>
      <c r="O142" s="150">
        <v>0.27</v>
      </c>
      <c r="P142" s="150">
        <f t="shared" si="1"/>
        <v>10.8</v>
      </c>
      <c r="Q142" s="150">
        <v>3.5950000000000001E-3</v>
      </c>
      <c r="R142" s="150">
        <f t="shared" si="2"/>
        <v>0.14380000000000001</v>
      </c>
      <c r="S142" s="150">
        <v>0</v>
      </c>
      <c r="T142" s="151">
        <f t="shared" si="3"/>
        <v>0</v>
      </c>
      <c r="AR142" s="152" t="s">
        <v>146</v>
      </c>
      <c r="AT142" s="152" t="s">
        <v>142</v>
      </c>
      <c r="AU142" s="152" t="s">
        <v>84</v>
      </c>
      <c r="AY142" s="13" t="s">
        <v>140</v>
      </c>
      <c r="BE142" s="153">
        <f t="shared" si="4"/>
        <v>0</v>
      </c>
      <c r="BF142" s="153">
        <f t="shared" si="5"/>
        <v>197.48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84</v>
      </c>
      <c r="BK142" s="154">
        <f t="shared" si="9"/>
        <v>197.48</v>
      </c>
      <c r="BL142" s="13" t="s">
        <v>146</v>
      </c>
      <c r="BM142" s="152" t="s">
        <v>163</v>
      </c>
    </row>
    <row r="143" spans="2:65" s="1" customFormat="1" ht="24.2" customHeight="1">
      <c r="B143" s="142"/>
      <c r="C143" s="143" t="s">
        <v>169</v>
      </c>
      <c r="D143" s="143" t="s">
        <v>142</v>
      </c>
      <c r="E143" s="144" t="s">
        <v>165</v>
      </c>
      <c r="F143" s="145" t="s">
        <v>166</v>
      </c>
      <c r="G143" s="146" t="s">
        <v>167</v>
      </c>
      <c r="H143" s="147">
        <v>36</v>
      </c>
      <c r="I143" s="147">
        <v>16.381</v>
      </c>
      <c r="J143" s="147">
        <f t="shared" si="0"/>
        <v>589.71600000000001</v>
      </c>
      <c r="K143" s="148"/>
      <c r="L143" s="27"/>
      <c r="M143" s="149" t="s">
        <v>1</v>
      </c>
      <c r="N143" s="121" t="s">
        <v>37</v>
      </c>
      <c r="O143" s="150">
        <v>1.464</v>
      </c>
      <c r="P143" s="150">
        <f t="shared" si="1"/>
        <v>52.704000000000001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146</v>
      </c>
      <c r="AT143" s="152" t="s">
        <v>142</v>
      </c>
      <c r="AU143" s="152" t="s">
        <v>84</v>
      </c>
      <c r="AY143" s="13" t="s">
        <v>140</v>
      </c>
      <c r="BE143" s="153">
        <f t="shared" si="4"/>
        <v>0</v>
      </c>
      <c r="BF143" s="153">
        <f t="shared" si="5"/>
        <v>589.71600000000001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84</v>
      </c>
      <c r="BK143" s="154">
        <f t="shared" si="9"/>
        <v>589.71600000000001</v>
      </c>
      <c r="BL143" s="13" t="s">
        <v>146</v>
      </c>
      <c r="BM143" s="152" t="s">
        <v>168</v>
      </c>
    </row>
    <row r="144" spans="2:65" s="1" customFormat="1" ht="21.75" customHeight="1">
      <c r="B144" s="142"/>
      <c r="C144" s="143" t="s">
        <v>173</v>
      </c>
      <c r="D144" s="143" t="s">
        <v>142</v>
      </c>
      <c r="E144" s="144" t="s">
        <v>491</v>
      </c>
      <c r="F144" s="145" t="s">
        <v>492</v>
      </c>
      <c r="G144" s="146" t="s">
        <v>167</v>
      </c>
      <c r="H144" s="147">
        <v>65.364000000000004</v>
      </c>
      <c r="I144" s="147">
        <v>29.433</v>
      </c>
      <c r="J144" s="147">
        <f t="shared" si="0"/>
        <v>1923.8589999999999</v>
      </c>
      <c r="K144" s="148"/>
      <c r="L144" s="27"/>
      <c r="M144" s="149" t="s">
        <v>1</v>
      </c>
      <c r="N144" s="121" t="s">
        <v>37</v>
      </c>
      <c r="O144" s="150">
        <v>2.5139999999999998</v>
      </c>
      <c r="P144" s="150">
        <f t="shared" si="1"/>
        <v>164.325096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146</v>
      </c>
      <c r="AT144" s="152" t="s">
        <v>142</v>
      </c>
      <c r="AU144" s="152" t="s">
        <v>84</v>
      </c>
      <c r="AY144" s="13" t="s">
        <v>140</v>
      </c>
      <c r="BE144" s="153">
        <f t="shared" si="4"/>
        <v>0</v>
      </c>
      <c r="BF144" s="153">
        <f t="shared" si="5"/>
        <v>1923.8589999999999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84</v>
      </c>
      <c r="BK144" s="154">
        <f t="shared" si="9"/>
        <v>1923.8589999999999</v>
      </c>
      <c r="BL144" s="13" t="s">
        <v>146</v>
      </c>
      <c r="BM144" s="152" t="s">
        <v>570</v>
      </c>
    </row>
    <row r="145" spans="2:65" s="1" customFormat="1" ht="37.9" customHeight="1">
      <c r="B145" s="142"/>
      <c r="C145" s="143" t="s">
        <v>177</v>
      </c>
      <c r="D145" s="143" t="s">
        <v>142</v>
      </c>
      <c r="E145" s="144" t="s">
        <v>178</v>
      </c>
      <c r="F145" s="145" t="s">
        <v>179</v>
      </c>
      <c r="G145" s="146" t="s">
        <v>167</v>
      </c>
      <c r="H145" s="147">
        <v>65.364000000000004</v>
      </c>
      <c r="I145" s="147">
        <v>7.9320000000000004</v>
      </c>
      <c r="J145" s="147">
        <f t="shared" si="0"/>
        <v>518.46699999999998</v>
      </c>
      <c r="K145" s="148"/>
      <c r="L145" s="27"/>
      <c r="M145" s="149" t="s">
        <v>1</v>
      </c>
      <c r="N145" s="121" t="s">
        <v>37</v>
      </c>
      <c r="O145" s="150">
        <v>0.61299999999999999</v>
      </c>
      <c r="P145" s="150">
        <f t="shared" si="1"/>
        <v>40.068131999999999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146</v>
      </c>
      <c r="AT145" s="152" t="s">
        <v>142</v>
      </c>
      <c r="AU145" s="152" t="s">
        <v>84</v>
      </c>
      <c r="AY145" s="13" t="s">
        <v>140</v>
      </c>
      <c r="BE145" s="153">
        <f t="shared" si="4"/>
        <v>0</v>
      </c>
      <c r="BF145" s="153">
        <f t="shared" si="5"/>
        <v>518.46699999999998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84</v>
      </c>
      <c r="BK145" s="154">
        <f t="shared" si="9"/>
        <v>518.46699999999998</v>
      </c>
      <c r="BL145" s="13" t="s">
        <v>146</v>
      </c>
      <c r="BM145" s="152" t="s">
        <v>180</v>
      </c>
    </row>
    <row r="146" spans="2:65" s="1" customFormat="1" ht="21.75" customHeight="1">
      <c r="B146" s="142"/>
      <c r="C146" s="143" t="s">
        <v>181</v>
      </c>
      <c r="D146" s="143" t="s">
        <v>142</v>
      </c>
      <c r="E146" s="144" t="s">
        <v>494</v>
      </c>
      <c r="F146" s="145" t="s">
        <v>495</v>
      </c>
      <c r="G146" s="146" t="s">
        <v>167</v>
      </c>
      <c r="H146" s="147">
        <v>65.364000000000004</v>
      </c>
      <c r="I146" s="147">
        <v>54.512</v>
      </c>
      <c r="J146" s="147">
        <f t="shared" si="0"/>
        <v>3563.1219999999998</v>
      </c>
      <c r="K146" s="148"/>
      <c r="L146" s="27"/>
      <c r="M146" s="149" t="s">
        <v>1</v>
      </c>
      <c r="N146" s="121" t="s">
        <v>37</v>
      </c>
      <c r="O146" s="150">
        <v>4.2</v>
      </c>
      <c r="P146" s="150">
        <f t="shared" si="1"/>
        <v>274.52880000000005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146</v>
      </c>
      <c r="AT146" s="152" t="s">
        <v>142</v>
      </c>
      <c r="AU146" s="152" t="s">
        <v>84</v>
      </c>
      <c r="AY146" s="13" t="s">
        <v>140</v>
      </c>
      <c r="BE146" s="153">
        <f t="shared" si="4"/>
        <v>0</v>
      </c>
      <c r="BF146" s="153">
        <f t="shared" si="5"/>
        <v>3563.1219999999998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84</v>
      </c>
      <c r="BK146" s="154">
        <f t="shared" si="9"/>
        <v>3563.1219999999998</v>
      </c>
      <c r="BL146" s="13" t="s">
        <v>146</v>
      </c>
      <c r="BM146" s="152" t="s">
        <v>571</v>
      </c>
    </row>
    <row r="147" spans="2:65" s="1" customFormat="1" ht="37.9" customHeight="1">
      <c r="B147" s="142"/>
      <c r="C147" s="143" t="s">
        <v>185</v>
      </c>
      <c r="D147" s="143" t="s">
        <v>142</v>
      </c>
      <c r="E147" s="144" t="s">
        <v>186</v>
      </c>
      <c r="F147" s="145" t="s">
        <v>187</v>
      </c>
      <c r="G147" s="146" t="s">
        <v>167</v>
      </c>
      <c r="H147" s="147">
        <v>118.11</v>
      </c>
      <c r="I147" s="147">
        <v>13.898999999999999</v>
      </c>
      <c r="J147" s="147">
        <f t="shared" si="0"/>
        <v>1641.6110000000001</v>
      </c>
      <c r="K147" s="148"/>
      <c r="L147" s="27"/>
      <c r="M147" s="149" t="s">
        <v>1</v>
      </c>
      <c r="N147" s="121" t="s">
        <v>37</v>
      </c>
      <c r="O147" s="150">
        <v>0.95</v>
      </c>
      <c r="P147" s="150">
        <f t="shared" si="1"/>
        <v>112.2045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146</v>
      </c>
      <c r="AT147" s="152" t="s">
        <v>142</v>
      </c>
      <c r="AU147" s="152" t="s">
        <v>84</v>
      </c>
      <c r="AY147" s="13" t="s">
        <v>140</v>
      </c>
      <c r="BE147" s="153">
        <f t="shared" si="4"/>
        <v>0</v>
      </c>
      <c r="BF147" s="153">
        <f t="shared" si="5"/>
        <v>1641.6110000000001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84</v>
      </c>
      <c r="BK147" s="154">
        <f t="shared" si="9"/>
        <v>1641.6110000000001</v>
      </c>
      <c r="BL147" s="13" t="s">
        <v>146</v>
      </c>
      <c r="BM147" s="152" t="s">
        <v>188</v>
      </c>
    </row>
    <row r="148" spans="2:65" s="1" customFormat="1" ht="33" customHeight="1">
      <c r="B148" s="142"/>
      <c r="C148" s="143" t="s">
        <v>189</v>
      </c>
      <c r="D148" s="143" t="s">
        <v>142</v>
      </c>
      <c r="E148" s="144" t="s">
        <v>190</v>
      </c>
      <c r="F148" s="145" t="s">
        <v>191</v>
      </c>
      <c r="G148" s="146" t="s">
        <v>158</v>
      </c>
      <c r="H148" s="147">
        <v>7</v>
      </c>
      <c r="I148" s="147">
        <v>71.307000000000002</v>
      </c>
      <c r="J148" s="147">
        <f t="shared" si="0"/>
        <v>499.149</v>
      </c>
      <c r="K148" s="148"/>
      <c r="L148" s="27"/>
      <c r="M148" s="149" t="s">
        <v>1</v>
      </c>
      <c r="N148" s="121" t="s">
        <v>37</v>
      </c>
      <c r="O148" s="150">
        <v>2.0430000000000001</v>
      </c>
      <c r="P148" s="150">
        <f t="shared" si="1"/>
        <v>14.301000000000002</v>
      </c>
      <c r="Q148" s="150">
        <v>2.1700000000000001E-3</v>
      </c>
      <c r="R148" s="150">
        <f t="shared" si="2"/>
        <v>1.519E-2</v>
      </c>
      <c r="S148" s="150">
        <v>0</v>
      </c>
      <c r="T148" s="151">
        <f t="shared" si="3"/>
        <v>0</v>
      </c>
      <c r="AR148" s="152" t="s">
        <v>146</v>
      </c>
      <c r="AT148" s="152" t="s">
        <v>142</v>
      </c>
      <c r="AU148" s="152" t="s">
        <v>84</v>
      </c>
      <c r="AY148" s="13" t="s">
        <v>140</v>
      </c>
      <c r="BE148" s="153">
        <f t="shared" si="4"/>
        <v>0</v>
      </c>
      <c r="BF148" s="153">
        <f t="shared" si="5"/>
        <v>499.149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84</v>
      </c>
      <c r="BK148" s="154">
        <f t="shared" si="9"/>
        <v>499.149</v>
      </c>
      <c r="BL148" s="13" t="s">
        <v>146</v>
      </c>
      <c r="BM148" s="152" t="s">
        <v>192</v>
      </c>
    </row>
    <row r="149" spans="2:65" s="1" customFormat="1" ht="24.2" customHeight="1">
      <c r="B149" s="142"/>
      <c r="C149" s="155" t="s">
        <v>193</v>
      </c>
      <c r="D149" s="155" t="s">
        <v>194</v>
      </c>
      <c r="E149" s="156" t="s">
        <v>195</v>
      </c>
      <c r="F149" s="157" t="s">
        <v>196</v>
      </c>
      <c r="G149" s="158" t="s">
        <v>158</v>
      </c>
      <c r="H149" s="159">
        <v>7</v>
      </c>
      <c r="I149" s="159">
        <v>21.327999999999999</v>
      </c>
      <c r="J149" s="159">
        <f t="shared" si="0"/>
        <v>149.29599999999999</v>
      </c>
      <c r="K149" s="160"/>
      <c r="L149" s="161"/>
      <c r="M149" s="162" t="s">
        <v>1</v>
      </c>
      <c r="N149" s="163" t="s">
        <v>37</v>
      </c>
      <c r="O149" s="150">
        <v>0</v>
      </c>
      <c r="P149" s="150">
        <f t="shared" si="1"/>
        <v>0</v>
      </c>
      <c r="Q149" s="150">
        <v>5.4400000000000004E-3</v>
      </c>
      <c r="R149" s="150">
        <f t="shared" si="2"/>
        <v>3.8080000000000003E-2</v>
      </c>
      <c r="S149" s="150">
        <v>0</v>
      </c>
      <c r="T149" s="151">
        <f t="shared" si="3"/>
        <v>0</v>
      </c>
      <c r="AR149" s="152" t="s">
        <v>173</v>
      </c>
      <c r="AT149" s="152" t="s">
        <v>194</v>
      </c>
      <c r="AU149" s="152" t="s">
        <v>84</v>
      </c>
      <c r="AY149" s="13" t="s">
        <v>140</v>
      </c>
      <c r="BE149" s="153">
        <f t="shared" si="4"/>
        <v>0</v>
      </c>
      <c r="BF149" s="153">
        <f t="shared" si="5"/>
        <v>149.29599999999999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84</v>
      </c>
      <c r="BK149" s="154">
        <f t="shared" si="9"/>
        <v>149.29599999999999</v>
      </c>
      <c r="BL149" s="13" t="s">
        <v>146</v>
      </c>
      <c r="BM149" s="152" t="s">
        <v>197</v>
      </c>
    </row>
    <row r="150" spans="2:65" s="1" customFormat="1" ht="21.75" customHeight="1">
      <c r="B150" s="142"/>
      <c r="C150" s="155" t="s">
        <v>198</v>
      </c>
      <c r="D150" s="155" t="s">
        <v>194</v>
      </c>
      <c r="E150" s="156" t="s">
        <v>199</v>
      </c>
      <c r="F150" s="157" t="s">
        <v>200</v>
      </c>
      <c r="G150" s="158" t="s">
        <v>201</v>
      </c>
      <c r="H150" s="159">
        <v>2</v>
      </c>
      <c r="I150" s="159">
        <v>41.872999999999998</v>
      </c>
      <c r="J150" s="159">
        <f t="shared" si="0"/>
        <v>83.745999999999995</v>
      </c>
      <c r="K150" s="160"/>
      <c r="L150" s="161"/>
      <c r="M150" s="162" t="s">
        <v>1</v>
      </c>
      <c r="N150" s="163" t="s">
        <v>37</v>
      </c>
      <c r="O150" s="150">
        <v>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173</v>
      </c>
      <c r="AT150" s="152" t="s">
        <v>194</v>
      </c>
      <c r="AU150" s="152" t="s">
        <v>84</v>
      </c>
      <c r="AY150" s="13" t="s">
        <v>140</v>
      </c>
      <c r="BE150" s="153">
        <f t="shared" si="4"/>
        <v>0</v>
      </c>
      <c r="BF150" s="153">
        <f t="shared" si="5"/>
        <v>83.745999999999995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84</v>
      </c>
      <c r="BK150" s="154">
        <f t="shared" si="9"/>
        <v>83.745999999999995</v>
      </c>
      <c r="BL150" s="13" t="s">
        <v>146</v>
      </c>
      <c r="BM150" s="152" t="s">
        <v>202</v>
      </c>
    </row>
    <row r="151" spans="2:65" s="1" customFormat="1" ht="24.2" customHeight="1">
      <c r="B151" s="142"/>
      <c r="C151" s="143" t="s">
        <v>203</v>
      </c>
      <c r="D151" s="143" t="s">
        <v>142</v>
      </c>
      <c r="E151" s="144" t="s">
        <v>204</v>
      </c>
      <c r="F151" s="145" t="s">
        <v>205</v>
      </c>
      <c r="G151" s="146" t="s">
        <v>145</v>
      </c>
      <c r="H151" s="147">
        <v>504.16</v>
      </c>
      <c r="I151" s="147">
        <v>4.0339999999999998</v>
      </c>
      <c r="J151" s="147">
        <f t="shared" si="0"/>
        <v>2033.7809999999999</v>
      </c>
      <c r="K151" s="148"/>
      <c r="L151" s="27"/>
      <c r="M151" s="149" t="s">
        <v>1</v>
      </c>
      <c r="N151" s="121" t="s">
        <v>37</v>
      </c>
      <c r="O151" s="150">
        <v>0.249</v>
      </c>
      <c r="P151" s="150">
        <f t="shared" si="1"/>
        <v>125.53584000000001</v>
      </c>
      <c r="Q151" s="150">
        <v>9.0585000000000004E-4</v>
      </c>
      <c r="R151" s="150">
        <f t="shared" si="2"/>
        <v>0.45669333600000006</v>
      </c>
      <c r="S151" s="150">
        <v>0</v>
      </c>
      <c r="T151" s="151">
        <f t="shared" si="3"/>
        <v>0</v>
      </c>
      <c r="AR151" s="152" t="s">
        <v>146</v>
      </c>
      <c r="AT151" s="152" t="s">
        <v>142</v>
      </c>
      <c r="AU151" s="152" t="s">
        <v>84</v>
      </c>
      <c r="AY151" s="13" t="s">
        <v>140</v>
      </c>
      <c r="BE151" s="153">
        <f t="shared" si="4"/>
        <v>0</v>
      </c>
      <c r="BF151" s="153">
        <f t="shared" si="5"/>
        <v>2033.7809999999999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84</v>
      </c>
      <c r="BK151" s="154">
        <f t="shared" si="9"/>
        <v>2033.7809999999999</v>
      </c>
      <c r="BL151" s="13" t="s">
        <v>146</v>
      </c>
      <c r="BM151" s="152" t="s">
        <v>206</v>
      </c>
    </row>
    <row r="152" spans="2:65" s="1" customFormat="1" ht="24.2" customHeight="1">
      <c r="B152" s="142"/>
      <c r="C152" s="143" t="s">
        <v>207</v>
      </c>
      <c r="D152" s="143" t="s">
        <v>142</v>
      </c>
      <c r="E152" s="144" t="s">
        <v>208</v>
      </c>
      <c r="F152" s="145" t="s">
        <v>209</v>
      </c>
      <c r="G152" s="146" t="s">
        <v>145</v>
      </c>
      <c r="H152" s="147">
        <v>504.16</v>
      </c>
      <c r="I152" s="147">
        <v>2.306</v>
      </c>
      <c r="J152" s="147">
        <f t="shared" si="0"/>
        <v>1162.5930000000001</v>
      </c>
      <c r="K152" s="148"/>
      <c r="L152" s="27"/>
      <c r="M152" s="149" t="s">
        <v>1</v>
      </c>
      <c r="N152" s="121" t="s">
        <v>37</v>
      </c>
      <c r="O152" s="150">
        <v>0.188</v>
      </c>
      <c r="P152" s="150">
        <f t="shared" si="1"/>
        <v>94.782080000000008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146</v>
      </c>
      <c r="AT152" s="152" t="s">
        <v>142</v>
      </c>
      <c r="AU152" s="152" t="s">
        <v>84</v>
      </c>
      <c r="AY152" s="13" t="s">
        <v>140</v>
      </c>
      <c r="BE152" s="153">
        <f t="shared" si="4"/>
        <v>0</v>
      </c>
      <c r="BF152" s="153">
        <f t="shared" si="5"/>
        <v>1162.5930000000001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84</v>
      </c>
      <c r="BK152" s="154">
        <f t="shared" si="9"/>
        <v>1162.5930000000001</v>
      </c>
      <c r="BL152" s="13" t="s">
        <v>146</v>
      </c>
      <c r="BM152" s="152" t="s">
        <v>210</v>
      </c>
    </row>
    <row r="153" spans="2:65" s="1" customFormat="1" ht="37.9" customHeight="1">
      <c r="B153" s="142"/>
      <c r="C153" s="143" t="s">
        <v>211</v>
      </c>
      <c r="D153" s="143" t="s">
        <v>142</v>
      </c>
      <c r="E153" s="144" t="s">
        <v>216</v>
      </c>
      <c r="F153" s="145" t="s">
        <v>217</v>
      </c>
      <c r="G153" s="146" t="s">
        <v>167</v>
      </c>
      <c r="H153" s="147">
        <v>79.584000000000003</v>
      </c>
      <c r="I153" s="147">
        <v>2.9849999999999999</v>
      </c>
      <c r="J153" s="147">
        <f t="shared" si="0"/>
        <v>237.55799999999999</v>
      </c>
      <c r="K153" s="148"/>
      <c r="L153" s="27"/>
      <c r="M153" s="149" t="s">
        <v>1</v>
      </c>
      <c r="N153" s="121" t="s">
        <v>37</v>
      </c>
      <c r="O153" s="150">
        <v>5.4399999999999997E-2</v>
      </c>
      <c r="P153" s="150">
        <f t="shared" si="1"/>
        <v>4.3293695999999997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146</v>
      </c>
      <c r="AT153" s="152" t="s">
        <v>142</v>
      </c>
      <c r="AU153" s="152" t="s">
        <v>84</v>
      </c>
      <c r="AY153" s="13" t="s">
        <v>140</v>
      </c>
      <c r="BE153" s="153">
        <f t="shared" si="4"/>
        <v>0</v>
      </c>
      <c r="BF153" s="153">
        <f t="shared" si="5"/>
        <v>237.55799999999999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84</v>
      </c>
      <c r="BK153" s="154">
        <f t="shared" si="9"/>
        <v>237.55799999999999</v>
      </c>
      <c r="BL153" s="13" t="s">
        <v>146</v>
      </c>
      <c r="BM153" s="152" t="s">
        <v>218</v>
      </c>
    </row>
    <row r="154" spans="2:65" s="1" customFormat="1" ht="44.25" customHeight="1">
      <c r="B154" s="142"/>
      <c r="C154" s="143" t="s">
        <v>215</v>
      </c>
      <c r="D154" s="143" t="s">
        <v>142</v>
      </c>
      <c r="E154" s="144" t="s">
        <v>220</v>
      </c>
      <c r="F154" s="145" t="s">
        <v>221</v>
      </c>
      <c r="G154" s="146" t="s">
        <v>167</v>
      </c>
      <c r="H154" s="147">
        <v>557.08799999999997</v>
      </c>
      <c r="I154" s="147">
        <v>0.248</v>
      </c>
      <c r="J154" s="147">
        <f t="shared" si="0"/>
        <v>138.15799999999999</v>
      </c>
      <c r="K154" s="148"/>
      <c r="L154" s="27"/>
      <c r="M154" s="149" t="s">
        <v>1</v>
      </c>
      <c r="N154" s="121" t="s">
        <v>37</v>
      </c>
      <c r="O154" s="150">
        <v>5.3899999999999998E-3</v>
      </c>
      <c r="P154" s="150">
        <f t="shared" si="1"/>
        <v>3.0027043199999999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146</v>
      </c>
      <c r="AT154" s="152" t="s">
        <v>142</v>
      </c>
      <c r="AU154" s="152" t="s">
        <v>84</v>
      </c>
      <c r="AY154" s="13" t="s">
        <v>140</v>
      </c>
      <c r="BE154" s="153">
        <f t="shared" si="4"/>
        <v>0</v>
      </c>
      <c r="BF154" s="153">
        <f t="shared" si="5"/>
        <v>138.15799999999999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84</v>
      </c>
      <c r="BK154" s="154">
        <f t="shared" si="9"/>
        <v>138.15799999999999</v>
      </c>
      <c r="BL154" s="13" t="s">
        <v>146</v>
      </c>
      <c r="BM154" s="152" t="s">
        <v>222</v>
      </c>
    </row>
    <row r="155" spans="2:65" s="1" customFormat="1" ht="21.75" customHeight="1">
      <c r="B155" s="142"/>
      <c r="C155" s="143" t="s">
        <v>219</v>
      </c>
      <c r="D155" s="143" t="s">
        <v>142</v>
      </c>
      <c r="E155" s="144" t="s">
        <v>227</v>
      </c>
      <c r="F155" s="145" t="s">
        <v>228</v>
      </c>
      <c r="G155" s="146" t="s">
        <v>167</v>
      </c>
      <c r="H155" s="147">
        <v>110.024</v>
      </c>
      <c r="I155" s="147">
        <v>0.58899999999999997</v>
      </c>
      <c r="J155" s="147">
        <f t="shared" si="0"/>
        <v>64.804000000000002</v>
      </c>
      <c r="K155" s="148"/>
      <c r="L155" s="27"/>
      <c r="M155" s="149" t="s">
        <v>1</v>
      </c>
      <c r="N155" s="121" t="s">
        <v>37</v>
      </c>
      <c r="O155" s="150">
        <v>8.0000000000000002E-3</v>
      </c>
      <c r="P155" s="150">
        <f t="shared" si="1"/>
        <v>0.88019199999999997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146</v>
      </c>
      <c r="AT155" s="152" t="s">
        <v>142</v>
      </c>
      <c r="AU155" s="152" t="s">
        <v>84</v>
      </c>
      <c r="AY155" s="13" t="s">
        <v>140</v>
      </c>
      <c r="BE155" s="153">
        <f t="shared" si="4"/>
        <v>0</v>
      </c>
      <c r="BF155" s="153">
        <f t="shared" si="5"/>
        <v>64.804000000000002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84</v>
      </c>
      <c r="BK155" s="154">
        <f t="shared" si="9"/>
        <v>64.804000000000002</v>
      </c>
      <c r="BL155" s="13" t="s">
        <v>146</v>
      </c>
      <c r="BM155" s="152" t="s">
        <v>551</v>
      </c>
    </row>
    <row r="156" spans="2:65" s="1" customFormat="1" ht="24.2" customHeight="1">
      <c r="B156" s="142"/>
      <c r="C156" s="143" t="s">
        <v>7</v>
      </c>
      <c r="D156" s="143" t="s">
        <v>142</v>
      </c>
      <c r="E156" s="144" t="s">
        <v>231</v>
      </c>
      <c r="F156" s="145" t="s">
        <v>232</v>
      </c>
      <c r="G156" s="146" t="s">
        <v>233</v>
      </c>
      <c r="H156" s="147">
        <v>41.9</v>
      </c>
      <c r="I156" s="147">
        <v>39.954000000000001</v>
      </c>
      <c r="J156" s="147">
        <f t="shared" si="0"/>
        <v>1674.0730000000001</v>
      </c>
      <c r="K156" s="148"/>
      <c r="L156" s="27"/>
      <c r="M156" s="149" t="s">
        <v>1</v>
      </c>
      <c r="N156" s="121" t="s">
        <v>37</v>
      </c>
      <c r="O156" s="150">
        <v>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146</v>
      </c>
      <c r="AT156" s="152" t="s">
        <v>142</v>
      </c>
      <c r="AU156" s="152" t="s">
        <v>84</v>
      </c>
      <c r="AY156" s="13" t="s">
        <v>140</v>
      </c>
      <c r="BE156" s="153">
        <f t="shared" si="4"/>
        <v>0</v>
      </c>
      <c r="BF156" s="153">
        <f t="shared" si="5"/>
        <v>1674.0730000000001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84</v>
      </c>
      <c r="BK156" s="154">
        <f t="shared" si="9"/>
        <v>1674.0730000000001</v>
      </c>
      <c r="BL156" s="13" t="s">
        <v>146</v>
      </c>
      <c r="BM156" s="152" t="s">
        <v>552</v>
      </c>
    </row>
    <row r="157" spans="2:65" s="1" customFormat="1" ht="24.2" customHeight="1">
      <c r="B157" s="142"/>
      <c r="C157" s="143" t="s">
        <v>226</v>
      </c>
      <c r="D157" s="143" t="s">
        <v>142</v>
      </c>
      <c r="E157" s="144" t="s">
        <v>236</v>
      </c>
      <c r="F157" s="145" t="s">
        <v>237</v>
      </c>
      <c r="G157" s="146" t="s">
        <v>233</v>
      </c>
      <c r="H157" s="147">
        <v>150.13399999999999</v>
      </c>
      <c r="I157" s="147">
        <v>22.414000000000001</v>
      </c>
      <c r="J157" s="147">
        <f t="shared" si="0"/>
        <v>3365.1030000000001</v>
      </c>
      <c r="K157" s="148"/>
      <c r="L157" s="27"/>
      <c r="M157" s="149" t="s">
        <v>1</v>
      </c>
      <c r="N157" s="121" t="s">
        <v>37</v>
      </c>
      <c r="O157" s="150">
        <v>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146</v>
      </c>
      <c r="AT157" s="152" t="s">
        <v>142</v>
      </c>
      <c r="AU157" s="152" t="s">
        <v>84</v>
      </c>
      <c r="AY157" s="13" t="s">
        <v>140</v>
      </c>
      <c r="BE157" s="153">
        <f t="shared" si="4"/>
        <v>0</v>
      </c>
      <c r="BF157" s="153">
        <f t="shared" si="5"/>
        <v>3365.1030000000001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84</v>
      </c>
      <c r="BK157" s="154">
        <f t="shared" si="9"/>
        <v>3365.1030000000001</v>
      </c>
      <c r="BL157" s="13" t="s">
        <v>146</v>
      </c>
      <c r="BM157" s="152" t="s">
        <v>553</v>
      </c>
    </row>
    <row r="158" spans="2:65" s="1" customFormat="1" ht="24.2" customHeight="1">
      <c r="B158" s="142"/>
      <c r="C158" s="143" t="s">
        <v>230</v>
      </c>
      <c r="D158" s="143" t="s">
        <v>142</v>
      </c>
      <c r="E158" s="144" t="s">
        <v>572</v>
      </c>
      <c r="F158" s="145" t="s">
        <v>573</v>
      </c>
      <c r="G158" s="146" t="s">
        <v>167</v>
      </c>
      <c r="H158" s="147">
        <v>92.903999999999996</v>
      </c>
      <c r="I158" s="147">
        <v>3.5139999999999998</v>
      </c>
      <c r="J158" s="147">
        <f t="shared" si="0"/>
        <v>326.46499999999997</v>
      </c>
      <c r="K158" s="148"/>
      <c r="L158" s="27"/>
      <c r="M158" s="149" t="s">
        <v>1</v>
      </c>
      <c r="N158" s="121" t="s">
        <v>37</v>
      </c>
      <c r="O158" s="150">
        <v>0.24199999999999999</v>
      </c>
      <c r="P158" s="150">
        <f t="shared" si="1"/>
        <v>22.482768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146</v>
      </c>
      <c r="AT158" s="152" t="s">
        <v>142</v>
      </c>
      <c r="AU158" s="152" t="s">
        <v>84</v>
      </c>
      <c r="AY158" s="13" t="s">
        <v>140</v>
      </c>
      <c r="BE158" s="153">
        <f t="shared" si="4"/>
        <v>0</v>
      </c>
      <c r="BF158" s="153">
        <f t="shared" si="5"/>
        <v>326.46499999999997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84</v>
      </c>
      <c r="BK158" s="154">
        <f t="shared" si="9"/>
        <v>326.46499999999997</v>
      </c>
      <c r="BL158" s="13" t="s">
        <v>146</v>
      </c>
      <c r="BM158" s="152" t="s">
        <v>574</v>
      </c>
    </row>
    <row r="159" spans="2:65" s="1" customFormat="1" ht="16.5" customHeight="1">
      <c r="B159" s="142"/>
      <c r="C159" s="155" t="s">
        <v>235</v>
      </c>
      <c r="D159" s="155" t="s">
        <v>194</v>
      </c>
      <c r="E159" s="156" t="s">
        <v>554</v>
      </c>
      <c r="F159" s="157" t="s">
        <v>555</v>
      </c>
      <c r="G159" s="158" t="s">
        <v>233</v>
      </c>
      <c r="H159" s="159">
        <v>81.013000000000005</v>
      </c>
      <c r="I159" s="159">
        <v>14.396000000000001</v>
      </c>
      <c r="J159" s="159">
        <f t="shared" si="0"/>
        <v>1166.2629999999999</v>
      </c>
      <c r="K159" s="160"/>
      <c r="L159" s="161"/>
      <c r="M159" s="162" t="s">
        <v>1</v>
      </c>
      <c r="N159" s="163" t="s">
        <v>37</v>
      </c>
      <c r="O159" s="150">
        <v>0</v>
      </c>
      <c r="P159" s="150">
        <f t="shared" si="1"/>
        <v>0</v>
      </c>
      <c r="Q159" s="150">
        <v>1</v>
      </c>
      <c r="R159" s="150">
        <f t="shared" si="2"/>
        <v>81.013000000000005</v>
      </c>
      <c r="S159" s="150">
        <v>0</v>
      </c>
      <c r="T159" s="151">
        <f t="shared" si="3"/>
        <v>0</v>
      </c>
      <c r="AR159" s="152" t="s">
        <v>173</v>
      </c>
      <c r="AT159" s="152" t="s">
        <v>194</v>
      </c>
      <c r="AU159" s="152" t="s">
        <v>84</v>
      </c>
      <c r="AY159" s="13" t="s">
        <v>140</v>
      </c>
      <c r="BE159" s="153">
        <f t="shared" si="4"/>
        <v>0</v>
      </c>
      <c r="BF159" s="153">
        <f t="shared" si="5"/>
        <v>1166.2629999999999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84</v>
      </c>
      <c r="BK159" s="154">
        <f t="shared" si="9"/>
        <v>1166.2629999999999</v>
      </c>
      <c r="BL159" s="13" t="s">
        <v>146</v>
      </c>
      <c r="BM159" s="152" t="s">
        <v>575</v>
      </c>
    </row>
    <row r="160" spans="2:65" s="1" customFormat="1" ht="24.2" customHeight="1">
      <c r="B160" s="142"/>
      <c r="C160" s="143" t="s">
        <v>239</v>
      </c>
      <c r="D160" s="143" t="s">
        <v>142</v>
      </c>
      <c r="E160" s="144" t="s">
        <v>244</v>
      </c>
      <c r="F160" s="145" t="s">
        <v>245</v>
      </c>
      <c r="G160" s="146" t="s">
        <v>167</v>
      </c>
      <c r="H160" s="147">
        <v>32.880000000000003</v>
      </c>
      <c r="I160" s="147">
        <v>24.709</v>
      </c>
      <c r="J160" s="147">
        <f t="shared" si="0"/>
        <v>812.43200000000002</v>
      </c>
      <c r="K160" s="148"/>
      <c r="L160" s="27"/>
      <c r="M160" s="149" t="s">
        <v>1</v>
      </c>
      <c r="N160" s="121" t="s">
        <v>37</v>
      </c>
      <c r="O160" s="150">
        <v>2.39</v>
      </c>
      <c r="P160" s="150">
        <f t="shared" si="1"/>
        <v>78.583200000000005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AR160" s="152" t="s">
        <v>146</v>
      </c>
      <c r="AT160" s="152" t="s">
        <v>142</v>
      </c>
      <c r="AU160" s="152" t="s">
        <v>84</v>
      </c>
      <c r="AY160" s="13" t="s">
        <v>140</v>
      </c>
      <c r="BE160" s="153">
        <f t="shared" si="4"/>
        <v>0</v>
      </c>
      <c r="BF160" s="153">
        <f t="shared" si="5"/>
        <v>812.43200000000002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84</v>
      </c>
      <c r="BK160" s="154">
        <f t="shared" si="9"/>
        <v>812.43200000000002</v>
      </c>
      <c r="BL160" s="13" t="s">
        <v>146</v>
      </c>
      <c r="BM160" s="152" t="s">
        <v>246</v>
      </c>
    </row>
    <row r="161" spans="2:65" s="1" customFormat="1" ht="16.5" customHeight="1">
      <c r="B161" s="142"/>
      <c r="C161" s="155" t="s">
        <v>243</v>
      </c>
      <c r="D161" s="155" t="s">
        <v>194</v>
      </c>
      <c r="E161" s="156" t="s">
        <v>248</v>
      </c>
      <c r="F161" s="157" t="s">
        <v>249</v>
      </c>
      <c r="G161" s="158" t="s">
        <v>233</v>
      </c>
      <c r="H161" s="159">
        <v>54.252000000000002</v>
      </c>
      <c r="I161" s="159">
        <v>16.367999999999999</v>
      </c>
      <c r="J161" s="159">
        <f t="shared" si="0"/>
        <v>887.99699999999996</v>
      </c>
      <c r="K161" s="160"/>
      <c r="L161" s="161"/>
      <c r="M161" s="162" t="s">
        <v>1</v>
      </c>
      <c r="N161" s="163" t="s">
        <v>37</v>
      </c>
      <c r="O161" s="150">
        <v>0</v>
      </c>
      <c r="P161" s="150">
        <f t="shared" si="1"/>
        <v>0</v>
      </c>
      <c r="Q161" s="150">
        <v>1</v>
      </c>
      <c r="R161" s="150">
        <f t="shared" si="2"/>
        <v>54.252000000000002</v>
      </c>
      <c r="S161" s="150">
        <v>0</v>
      </c>
      <c r="T161" s="151">
        <f t="shared" si="3"/>
        <v>0</v>
      </c>
      <c r="AR161" s="152" t="s">
        <v>173</v>
      </c>
      <c r="AT161" s="152" t="s">
        <v>194</v>
      </c>
      <c r="AU161" s="152" t="s">
        <v>84</v>
      </c>
      <c r="AY161" s="13" t="s">
        <v>140</v>
      </c>
      <c r="BE161" s="153">
        <f t="shared" si="4"/>
        <v>0</v>
      </c>
      <c r="BF161" s="153">
        <f t="shared" si="5"/>
        <v>887.99699999999996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84</v>
      </c>
      <c r="BK161" s="154">
        <f t="shared" si="9"/>
        <v>887.99699999999996</v>
      </c>
      <c r="BL161" s="13" t="s">
        <v>146</v>
      </c>
      <c r="BM161" s="152" t="s">
        <v>250</v>
      </c>
    </row>
    <row r="162" spans="2:65" s="11" customFormat="1" ht="22.9" customHeight="1">
      <c r="B162" s="131"/>
      <c r="D162" s="132" t="s">
        <v>70</v>
      </c>
      <c r="E162" s="140" t="s">
        <v>146</v>
      </c>
      <c r="F162" s="140" t="s">
        <v>255</v>
      </c>
      <c r="J162" s="141">
        <f>BK162</f>
        <v>2157.5419999999999</v>
      </c>
      <c r="L162" s="131"/>
      <c r="M162" s="135"/>
      <c r="P162" s="136">
        <f>SUM(P163:P165)</f>
        <v>52.683799999999991</v>
      </c>
      <c r="R162" s="136">
        <f>SUM(R163:R165)</f>
        <v>99.591688300000001</v>
      </c>
      <c r="T162" s="137">
        <f>SUM(T163:T165)</f>
        <v>0</v>
      </c>
      <c r="AR162" s="132" t="s">
        <v>78</v>
      </c>
      <c r="AT162" s="138" t="s">
        <v>70</v>
      </c>
      <c r="AU162" s="138" t="s">
        <v>78</v>
      </c>
      <c r="AY162" s="132" t="s">
        <v>140</v>
      </c>
      <c r="BK162" s="139">
        <f>SUM(BK163:BK165)</f>
        <v>2157.5419999999999</v>
      </c>
    </row>
    <row r="163" spans="2:65" s="1" customFormat="1" ht="37.9" customHeight="1">
      <c r="B163" s="142"/>
      <c r="C163" s="143" t="s">
        <v>247</v>
      </c>
      <c r="D163" s="143" t="s">
        <v>142</v>
      </c>
      <c r="E163" s="144" t="s">
        <v>257</v>
      </c>
      <c r="F163" s="145" t="s">
        <v>258</v>
      </c>
      <c r="G163" s="146" t="s">
        <v>167</v>
      </c>
      <c r="H163" s="147">
        <v>27.9</v>
      </c>
      <c r="I163" s="147">
        <v>49.122999999999998</v>
      </c>
      <c r="J163" s="147">
        <f>ROUND(I163*H163,3)</f>
        <v>1370.5319999999999</v>
      </c>
      <c r="K163" s="148"/>
      <c r="L163" s="27"/>
      <c r="M163" s="149" t="s">
        <v>1</v>
      </c>
      <c r="N163" s="121" t="s">
        <v>37</v>
      </c>
      <c r="O163" s="150">
        <v>1.603</v>
      </c>
      <c r="P163" s="150">
        <f>O163*H163</f>
        <v>44.723699999999994</v>
      </c>
      <c r="Q163" s="150">
        <v>1.8907700000000001</v>
      </c>
      <c r="R163" s="150">
        <f>Q163*H163</f>
        <v>52.752482999999998</v>
      </c>
      <c r="S163" s="150">
        <v>0</v>
      </c>
      <c r="T163" s="151">
        <f>S163*H163</f>
        <v>0</v>
      </c>
      <c r="AR163" s="152" t="s">
        <v>146</v>
      </c>
      <c r="AT163" s="152" t="s">
        <v>142</v>
      </c>
      <c r="AU163" s="152" t="s">
        <v>84</v>
      </c>
      <c r="AY163" s="13" t="s">
        <v>140</v>
      </c>
      <c r="BE163" s="153">
        <f>IF(N163="základná",J163,0)</f>
        <v>0</v>
      </c>
      <c r="BF163" s="153">
        <f>IF(N163="znížená",J163,0)</f>
        <v>1370.5319999999999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3" t="s">
        <v>84</v>
      </c>
      <c r="BK163" s="154">
        <f>ROUND(I163*H163,3)</f>
        <v>1370.5319999999999</v>
      </c>
      <c r="BL163" s="13" t="s">
        <v>146</v>
      </c>
      <c r="BM163" s="152" t="s">
        <v>259</v>
      </c>
    </row>
    <row r="164" spans="2:65" s="1" customFormat="1" ht="16.5" customHeight="1">
      <c r="B164" s="142"/>
      <c r="C164" s="155" t="s">
        <v>251</v>
      </c>
      <c r="D164" s="155" t="s">
        <v>194</v>
      </c>
      <c r="E164" s="156" t="s">
        <v>248</v>
      </c>
      <c r="F164" s="157" t="s">
        <v>249</v>
      </c>
      <c r="G164" s="158" t="s">
        <v>233</v>
      </c>
      <c r="H164" s="159">
        <v>46.034999999999997</v>
      </c>
      <c r="I164" s="159">
        <v>13.647</v>
      </c>
      <c r="J164" s="159">
        <f>ROUND(I164*H164,3)</f>
        <v>628.24</v>
      </c>
      <c r="K164" s="160"/>
      <c r="L164" s="161"/>
      <c r="M164" s="162" t="s">
        <v>1</v>
      </c>
      <c r="N164" s="163" t="s">
        <v>37</v>
      </c>
      <c r="O164" s="150">
        <v>0</v>
      </c>
      <c r="P164" s="150">
        <f>O164*H164</f>
        <v>0</v>
      </c>
      <c r="Q164" s="150">
        <v>1</v>
      </c>
      <c r="R164" s="150">
        <f>Q164*H164</f>
        <v>46.034999999999997</v>
      </c>
      <c r="S164" s="150">
        <v>0</v>
      </c>
      <c r="T164" s="151">
        <f>S164*H164</f>
        <v>0</v>
      </c>
      <c r="AR164" s="152" t="s">
        <v>173</v>
      </c>
      <c r="AT164" s="152" t="s">
        <v>194</v>
      </c>
      <c r="AU164" s="152" t="s">
        <v>84</v>
      </c>
      <c r="AY164" s="13" t="s">
        <v>140</v>
      </c>
      <c r="BE164" s="153">
        <f>IF(N164="základná",J164,0)</f>
        <v>0</v>
      </c>
      <c r="BF164" s="153">
        <f>IF(N164="znížená",J164,0)</f>
        <v>628.24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84</v>
      </c>
      <c r="BK164" s="154">
        <f>ROUND(I164*H164,3)</f>
        <v>628.24</v>
      </c>
      <c r="BL164" s="13" t="s">
        <v>146</v>
      </c>
      <c r="BM164" s="152" t="s">
        <v>261</v>
      </c>
    </row>
    <row r="165" spans="2:65" s="1" customFormat="1" ht="33" customHeight="1">
      <c r="B165" s="142"/>
      <c r="C165" s="143" t="s">
        <v>256</v>
      </c>
      <c r="D165" s="143" t="s">
        <v>142</v>
      </c>
      <c r="E165" s="144" t="s">
        <v>263</v>
      </c>
      <c r="F165" s="145" t="s">
        <v>264</v>
      </c>
      <c r="G165" s="146" t="s">
        <v>201</v>
      </c>
      <c r="H165" s="147">
        <v>5</v>
      </c>
      <c r="I165" s="147">
        <v>31.754000000000001</v>
      </c>
      <c r="J165" s="147">
        <f>ROUND(I165*H165,3)</f>
        <v>158.77000000000001</v>
      </c>
      <c r="K165" s="148"/>
      <c r="L165" s="27"/>
      <c r="M165" s="149" t="s">
        <v>1</v>
      </c>
      <c r="N165" s="121" t="s">
        <v>37</v>
      </c>
      <c r="O165" s="150">
        <v>1.59202</v>
      </c>
      <c r="P165" s="150">
        <f>O165*H165</f>
        <v>7.9600999999999997</v>
      </c>
      <c r="Q165" s="150">
        <v>0.16084106000000001</v>
      </c>
      <c r="R165" s="150">
        <f>Q165*H165</f>
        <v>0.80420530000000001</v>
      </c>
      <c r="S165" s="150">
        <v>0</v>
      </c>
      <c r="T165" s="151">
        <f>S165*H165</f>
        <v>0</v>
      </c>
      <c r="AR165" s="152" t="s">
        <v>146</v>
      </c>
      <c r="AT165" s="152" t="s">
        <v>142</v>
      </c>
      <c r="AU165" s="152" t="s">
        <v>84</v>
      </c>
      <c r="AY165" s="13" t="s">
        <v>140</v>
      </c>
      <c r="BE165" s="153">
        <f>IF(N165="základná",J165,0)</f>
        <v>0</v>
      </c>
      <c r="BF165" s="153">
        <f>IF(N165="znížená",J165,0)</f>
        <v>158.77000000000001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3" t="s">
        <v>84</v>
      </c>
      <c r="BK165" s="154">
        <f>ROUND(I165*H165,3)</f>
        <v>158.77000000000001</v>
      </c>
      <c r="BL165" s="13" t="s">
        <v>146</v>
      </c>
      <c r="BM165" s="152" t="s">
        <v>265</v>
      </c>
    </row>
    <row r="166" spans="2:65" s="11" customFormat="1" ht="22.9" customHeight="1">
      <c r="B166" s="131"/>
      <c r="D166" s="132" t="s">
        <v>70</v>
      </c>
      <c r="E166" s="140" t="s">
        <v>160</v>
      </c>
      <c r="F166" s="140" t="s">
        <v>266</v>
      </c>
      <c r="J166" s="141">
        <f>BK166</f>
        <v>3934.4070000000002</v>
      </c>
      <c r="L166" s="131"/>
      <c r="M166" s="135"/>
      <c r="P166" s="136">
        <f>SUM(P167:P171)</f>
        <v>21.136055999999996</v>
      </c>
      <c r="R166" s="136">
        <f>SUM(R167:R171)</f>
        <v>55.926889631999998</v>
      </c>
      <c r="T166" s="137">
        <f>SUM(T167:T171)</f>
        <v>0</v>
      </c>
      <c r="AR166" s="132" t="s">
        <v>78</v>
      </c>
      <c r="AT166" s="138" t="s">
        <v>70</v>
      </c>
      <c r="AU166" s="138" t="s">
        <v>78</v>
      </c>
      <c r="AY166" s="132" t="s">
        <v>140</v>
      </c>
      <c r="BK166" s="139">
        <f>SUM(BK167:BK171)</f>
        <v>3934.4070000000002</v>
      </c>
    </row>
    <row r="167" spans="2:65" s="1" customFormat="1" ht="33" customHeight="1">
      <c r="B167" s="142"/>
      <c r="C167" s="143" t="s">
        <v>260</v>
      </c>
      <c r="D167" s="143" t="s">
        <v>142</v>
      </c>
      <c r="E167" s="144" t="s">
        <v>268</v>
      </c>
      <c r="F167" s="145" t="s">
        <v>269</v>
      </c>
      <c r="G167" s="146" t="s">
        <v>145</v>
      </c>
      <c r="H167" s="147">
        <v>27.6</v>
      </c>
      <c r="I167" s="147">
        <v>6.8280000000000003</v>
      </c>
      <c r="J167" s="147">
        <f>ROUND(I167*H167,3)</f>
        <v>188.453</v>
      </c>
      <c r="K167" s="148"/>
      <c r="L167" s="27"/>
      <c r="M167" s="149" t="s">
        <v>1</v>
      </c>
      <c r="N167" s="121" t="s">
        <v>37</v>
      </c>
      <c r="O167" s="150">
        <v>2.3120000000000002E-2</v>
      </c>
      <c r="P167" s="150">
        <f>O167*H167</f>
        <v>0.63811200000000012</v>
      </c>
      <c r="Q167" s="150">
        <v>0.38624999999999998</v>
      </c>
      <c r="R167" s="150">
        <f>Q167*H167</f>
        <v>10.660500000000001</v>
      </c>
      <c r="S167" s="150">
        <v>0</v>
      </c>
      <c r="T167" s="151">
        <f>S167*H167</f>
        <v>0</v>
      </c>
      <c r="AR167" s="152" t="s">
        <v>146</v>
      </c>
      <c r="AT167" s="152" t="s">
        <v>142</v>
      </c>
      <c r="AU167" s="152" t="s">
        <v>84</v>
      </c>
      <c r="AY167" s="13" t="s">
        <v>140</v>
      </c>
      <c r="BE167" s="153">
        <f>IF(N167="základná",J167,0)</f>
        <v>0</v>
      </c>
      <c r="BF167" s="153">
        <f>IF(N167="znížená",J167,0)</f>
        <v>188.453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3" t="s">
        <v>84</v>
      </c>
      <c r="BK167" s="154">
        <f>ROUND(I167*H167,3)</f>
        <v>188.453</v>
      </c>
      <c r="BL167" s="13" t="s">
        <v>146</v>
      </c>
      <c r="BM167" s="152" t="s">
        <v>270</v>
      </c>
    </row>
    <row r="168" spans="2:65" s="1" customFormat="1" ht="37.9" customHeight="1">
      <c r="B168" s="142"/>
      <c r="C168" s="143" t="s">
        <v>262</v>
      </c>
      <c r="D168" s="143" t="s">
        <v>142</v>
      </c>
      <c r="E168" s="144" t="s">
        <v>272</v>
      </c>
      <c r="F168" s="145" t="s">
        <v>273</v>
      </c>
      <c r="G168" s="146" t="s">
        <v>145</v>
      </c>
      <c r="H168" s="147">
        <v>27.6</v>
      </c>
      <c r="I168" s="147">
        <v>10.388999999999999</v>
      </c>
      <c r="J168" s="147">
        <f>ROUND(I168*H168,3)</f>
        <v>286.73599999999999</v>
      </c>
      <c r="K168" s="148"/>
      <c r="L168" s="27"/>
      <c r="M168" s="149" t="s">
        <v>1</v>
      </c>
      <c r="N168" s="121" t="s">
        <v>37</v>
      </c>
      <c r="O168" s="150">
        <v>2.4119999999999999E-2</v>
      </c>
      <c r="P168" s="150">
        <f>O168*H168</f>
        <v>0.66571199999999997</v>
      </c>
      <c r="Q168" s="150">
        <v>0.35913832000000001</v>
      </c>
      <c r="R168" s="150">
        <f>Q168*H168</f>
        <v>9.9122176320000008</v>
      </c>
      <c r="S168" s="150">
        <v>0</v>
      </c>
      <c r="T168" s="151">
        <f>S168*H168</f>
        <v>0</v>
      </c>
      <c r="AR168" s="152" t="s">
        <v>146</v>
      </c>
      <c r="AT168" s="152" t="s">
        <v>142</v>
      </c>
      <c r="AU168" s="152" t="s">
        <v>84</v>
      </c>
      <c r="AY168" s="13" t="s">
        <v>140</v>
      </c>
      <c r="BE168" s="153">
        <f>IF(N168="základná",J168,0)</f>
        <v>0</v>
      </c>
      <c r="BF168" s="153">
        <f>IF(N168="znížená",J168,0)</f>
        <v>286.73599999999999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84</v>
      </c>
      <c r="BK168" s="154">
        <f>ROUND(I168*H168,3)</f>
        <v>286.73599999999999</v>
      </c>
      <c r="BL168" s="13" t="s">
        <v>146</v>
      </c>
      <c r="BM168" s="152" t="s">
        <v>274</v>
      </c>
    </row>
    <row r="169" spans="2:65" s="1" customFormat="1" ht="33" customHeight="1">
      <c r="B169" s="142"/>
      <c r="C169" s="143" t="s">
        <v>267</v>
      </c>
      <c r="D169" s="143" t="s">
        <v>142</v>
      </c>
      <c r="E169" s="144" t="s">
        <v>276</v>
      </c>
      <c r="F169" s="145" t="s">
        <v>277</v>
      </c>
      <c r="G169" s="146" t="s">
        <v>145</v>
      </c>
      <c r="H169" s="147">
        <v>271.60000000000002</v>
      </c>
      <c r="I169" s="147">
        <v>0.33100000000000002</v>
      </c>
      <c r="J169" s="147">
        <f>ROUND(I169*H169,3)</f>
        <v>89.9</v>
      </c>
      <c r="K169" s="148"/>
      <c r="L169" s="27"/>
      <c r="M169" s="149" t="s">
        <v>1</v>
      </c>
      <c r="N169" s="121" t="s">
        <v>37</v>
      </c>
      <c r="O169" s="150">
        <v>2.0200000000000001E-3</v>
      </c>
      <c r="P169" s="150">
        <f>O169*H169</f>
        <v>0.54863200000000012</v>
      </c>
      <c r="Q169" s="150">
        <v>5.1000000000000004E-4</v>
      </c>
      <c r="R169" s="150">
        <f>Q169*H169</f>
        <v>0.13851600000000003</v>
      </c>
      <c r="S169" s="150">
        <v>0</v>
      </c>
      <c r="T169" s="151">
        <f>S169*H169</f>
        <v>0</v>
      </c>
      <c r="AR169" s="152" t="s">
        <v>146</v>
      </c>
      <c r="AT169" s="152" t="s">
        <v>142</v>
      </c>
      <c r="AU169" s="152" t="s">
        <v>84</v>
      </c>
      <c r="AY169" s="13" t="s">
        <v>140</v>
      </c>
      <c r="BE169" s="153">
        <f>IF(N169="základná",J169,0)</f>
        <v>0</v>
      </c>
      <c r="BF169" s="153">
        <f>IF(N169="znížená",J169,0)</f>
        <v>89.9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84</v>
      </c>
      <c r="BK169" s="154">
        <f>ROUND(I169*H169,3)</f>
        <v>89.9</v>
      </c>
      <c r="BL169" s="13" t="s">
        <v>146</v>
      </c>
      <c r="BM169" s="152" t="s">
        <v>557</v>
      </c>
    </row>
    <row r="170" spans="2:65" s="1" customFormat="1" ht="33" customHeight="1">
      <c r="B170" s="142"/>
      <c r="C170" s="143" t="s">
        <v>271</v>
      </c>
      <c r="D170" s="143" t="s">
        <v>142</v>
      </c>
      <c r="E170" s="144" t="s">
        <v>280</v>
      </c>
      <c r="F170" s="145" t="s">
        <v>281</v>
      </c>
      <c r="G170" s="146" t="s">
        <v>145</v>
      </c>
      <c r="H170" s="147">
        <v>244</v>
      </c>
      <c r="I170" s="147">
        <v>12.616</v>
      </c>
      <c r="J170" s="147">
        <f>ROUND(I170*H170,3)</f>
        <v>3078.3040000000001</v>
      </c>
      <c r="K170" s="148"/>
      <c r="L170" s="27"/>
      <c r="M170" s="149" t="s">
        <v>1</v>
      </c>
      <c r="N170" s="121" t="s">
        <v>37</v>
      </c>
      <c r="O170" s="150">
        <v>7.0999999999999994E-2</v>
      </c>
      <c r="P170" s="150">
        <f>O170*H170</f>
        <v>17.323999999999998</v>
      </c>
      <c r="Q170" s="150">
        <v>0.12966</v>
      </c>
      <c r="R170" s="150">
        <f>Q170*H170</f>
        <v>31.637039999999999</v>
      </c>
      <c r="S170" s="150">
        <v>0</v>
      </c>
      <c r="T170" s="151">
        <f>S170*H170</f>
        <v>0</v>
      </c>
      <c r="AR170" s="152" t="s">
        <v>146</v>
      </c>
      <c r="AT170" s="152" t="s">
        <v>142</v>
      </c>
      <c r="AU170" s="152" t="s">
        <v>84</v>
      </c>
      <c r="AY170" s="13" t="s">
        <v>140</v>
      </c>
      <c r="BE170" s="153">
        <f>IF(N170="základná",J170,0)</f>
        <v>0</v>
      </c>
      <c r="BF170" s="153">
        <f>IF(N170="znížená",J170,0)</f>
        <v>3078.3040000000001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84</v>
      </c>
      <c r="BK170" s="154">
        <f>ROUND(I170*H170,3)</f>
        <v>3078.3040000000001</v>
      </c>
      <c r="BL170" s="13" t="s">
        <v>146</v>
      </c>
      <c r="BM170" s="152" t="s">
        <v>282</v>
      </c>
    </row>
    <row r="171" spans="2:65" s="1" customFormat="1" ht="37.9" customHeight="1">
      <c r="B171" s="142"/>
      <c r="C171" s="143" t="s">
        <v>275</v>
      </c>
      <c r="D171" s="143" t="s">
        <v>142</v>
      </c>
      <c r="E171" s="144" t="s">
        <v>284</v>
      </c>
      <c r="F171" s="145" t="s">
        <v>285</v>
      </c>
      <c r="G171" s="146" t="s">
        <v>145</v>
      </c>
      <c r="H171" s="147">
        <v>27.6</v>
      </c>
      <c r="I171" s="147">
        <v>10.544</v>
      </c>
      <c r="J171" s="147">
        <f>ROUND(I171*H171,3)</f>
        <v>291.01400000000001</v>
      </c>
      <c r="K171" s="148"/>
      <c r="L171" s="27"/>
      <c r="M171" s="149" t="s">
        <v>1</v>
      </c>
      <c r="N171" s="121" t="s">
        <v>37</v>
      </c>
      <c r="O171" s="150">
        <v>7.0999999999999994E-2</v>
      </c>
      <c r="P171" s="150">
        <f>O171*H171</f>
        <v>1.9596</v>
      </c>
      <c r="Q171" s="150">
        <v>0.12966</v>
      </c>
      <c r="R171" s="150">
        <f>Q171*H171</f>
        <v>3.5786160000000002</v>
      </c>
      <c r="S171" s="150">
        <v>0</v>
      </c>
      <c r="T171" s="151">
        <f>S171*H171</f>
        <v>0</v>
      </c>
      <c r="AR171" s="152" t="s">
        <v>146</v>
      </c>
      <c r="AT171" s="152" t="s">
        <v>142</v>
      </c>
      <c r="AU171" s="152" t="s">
        <v>84</v>
      </c>
      <c r="AY171" s="13" t="s">
        <v>140</v>
      </c>
      <c r="BE171" s="153">
        <f>IF(N171="základná",J171,0)</f>
        <v>0</v>
      </c>
      <c r="BF171" s="153">
        <f>IF(N171="znížená",J171,0)</f>
        <v>291.01400000000001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84</v>
      </c>
      <c r="BK171" s="154">
        <f>ROUND(I171*H171,3)</f>
        <v>291.01400000000001</v>
      </c>
      <c r="BL171" s="13" t="s">
        <v>146</v>
      </c>
      <c r="BM171" s="152" t="s">
        <v>286</v>
      </c>
    </row>
    <row r="172" spans="2:65" s="11" customFormat="1" ht="22.9" customHeight="1">
      <c r="B172" s="131"/>
      <c r="D172" s="132" t="s">
        <v>70</v>
      </c>
      <c r="E172" s="140" t="s">
        <v>173</v>
      </c>
      <c r="F172" s="140" t="s">
        <v>287</v>
      </c>
      <c r="J172" s="141">
        <f>BK172</f>
        <v>6648.1889999999994</v>
      </c>
      <c r="L172" s="131"/>
      <c r="M172" s="135"/>
      <c r="P172" s="136">
        <f>SUM(P173:P205)</f>
        <v>108.99749999999999</v>
      </c>
      <c r="R172" s="136">
        <f>SUM(R173:R205)</f>
        <v>1.7713722199999999</v>
      </c>
      <c r="T172" s="137">
        <f>SUM(T173:T205)</f>
        <v>0</v>
      </c>
      <c r="AR172" s="132" t="s">
        <v>78</v>
      </c>
      <c r="AT172" s="138" t="s">
        <v>70</v>
      </c>
      <c r="AU172" s="138" t="s">
        <v>78</v>
      </c>
      <c r="AY172" s="132" t="s">
        <v>140</v>
      </c>
      <c r="BK172" s="139">
        <f>SUM(BK173:BK205)</f>
        <v>6648.1889999999994</v>
      </c>
    </row>
    <row r="173" spans="2:65" s="1" customFormat="1" ht="24.2" customHeight="1">
      <c r="B173" s="142"/>
      <c r="C173" s="143" t="s">
        <v>279</v>
      </c>
      <c r="D173" s="143" t="s">
        <v>142</v>
      </c>
      <c r="E173" s="144" t="s">
        <v>289</v>
      </c>
      <c r="F173" s="145" t="s">
        <v>290</v>
      </c>
      <c r="G173" s="146" t="s">
        <v>201</v>
      </c>
      <c r="H173" s="147">
        <v>4</v>
      </c>
      <c r="I173" s="147">
        <v>18.782</v>
      </c>
      <c r="J173" s="147">
        <f t="shared" ref="J173:J205" si="10">ROUND(I173*H173,3)</f>
        <v>75.128</v>
      </c>
      <c r="K173" s="148"/>
      <c r="L173" s="27"/>
      <c r="M173" s="149" t="s">
        <v>1</v>
      </c>
      <c r="N173" s="121" t="s">
        <v>37</v>
      </c>
      <c r="O173" s="150">
        <v>0.71899999999999997</v>
      </c>
      <c r="P173" s="150">
        <f t="shared" ref="P173:P205" si="11">O173*H173</f>
        <v>2.8759999999999999</v>
      </c>
      <c r="Q173" s="150">
        <v>3.8240000000000001E-3</v>
      </c>
      <c r="R173" s="150">
        <f t="shared" ref="R173:R205" si="12">Q173*H173</f>
        <v>1.5296000000000001E-2</v>
      </c>
      <c r="S173" s="150">
        <v>0</v>
      </c>
      <c r="T173" s="151">
        <f t="shared" ref="T173:T205" si="13">S173*H173</f>
        <v>0</v>
      </c>
      <c r="AR173" s="152" t="s">
        <v>146</v>
      </c>
      <c r="AT173" s="152" t="s">
        <v>142</v>
      </c>
      <c r="AU173" s="152" t="s">
        <v>84</v>
      </c>
      <c r="AY173" s="13" t="s">
        <v>140</v>
      </c>
      <c r="BE173" s="153">
        <f t="shared" ref="BE173:BE205" si="14">IF(N173="základná",J173,0)</f>
        <v>0</v>
      </c>
      <c r="BF173" s="153">
        <f t="shared" ref="BF173:BF205" si="15">IF(N173="znížená",J173,0)</f>
        <v>75.128</v>
      </c>
      <c r="BG173" s="153">
        <f t="shared" ref="BG173:BG205" si="16">IF(N173="zákl. prenesená",J173,0)</f>
        <v>0</v>
      </c>
      <c r="BH173" s="153">
        <f t="shared" ref="BH173:BH205" si="17">IF(N173="zníž. prenesená",J173,0)</f>
        <v>0</v>
      </c>
      <c r="BI173" s="153">
        <f t="shared" ref="BI173:BI205" si="18">IF(N173="nulová",J173,0)</f>
        <v>0</v>
      </c>
      <c r="BJ173" s="13" t="s">
        <v>84</v>
      </c>
      <c r="BK173" s="154">
        <f t="shared" ref="BK173:BK205" si="19">ROUND(I173*H173,3)</f>
        <v>75.128</v>
      </c>
      <c r="BL173" s="13" t="s">
        <v>146</v>
      </c>
      <c r="BM173" s="152" t="s">
        <v>291</v>
      </c>
    </row>
    <row r="174" spans="2:65" s="1" customFormat="1" ht="16.5" customHeight="1">
      <c r="B174" s="142"/>
      <c r="C174" s="155" t="s">
        <v>283</v>
      </c>
      <c r="D174" s="155" t="s">
        <v>194</v>
      </c>
      <c r="E174" s="156" t="s">
        <v>293</v>
      </c>
      <c r="F174" s="157" t="s">
        <v>294</v>
      </c>
      <c r="G174" s="158" t="s">
        <v>201</v>
      </c>
      <c r="H174" s="159">
        <v>2</v>
      </c>
      <c r="I174" s="159">
        <v>93.171000000000006</v>
      </c>
      <c r="J174" s="159">
        <f t="shared" si="10"/>
        <v>186.34200000000001</v>
      </c>
      <c r="K174" s="160"/>
      <c r="L174" s="161"/>
      <c r="M174" s="162" t="s">
        <v>1</v>
      </c>
      <c r="N174" s="163" t="s">
        <v>37</v>
      </c>
      <c r="O174" s="150">
        <v>0</v>
      </c>
      <c r="P174" s="150">
        <f t="shared" si="11"/>
        <v>0</v>
      </c>
      <c r="Q174" s="150">
        <v>1.4E-2</v>
      </c>
      <c r="R174" s="150">
        <f t="shared" si="12"/>
        <v>2.8000000000000001E-2</v>
      </c>
      <c r="S174" s="150">
        <v>0</v>
      </c>
      <c r="T174" s="151">
        <f t="shared" si="13"/>
        <v>0</v>
      </c>
      <c r="AR174" s="152" t="s">
        <v>173</v>
      </c>
      <c r="AT174" s="152" t="s">
        <v>194</v>
      </c>
      <c r="AU174" s="152" t="s">
        <v>84</v>
      </c>
      <c r="AY174" s="13" t="s">
        <v>140</v>
      </c>
      <c r="BE174" s="153">
        <f t="shared" si="14"/>
        <v>0</v>
      </c>
      <c r="BF174" s="153">
        <f t="shared" si="15"/>
        <v>186.34200000000001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84</v>
      </c>
      <c r="BK174" s="154">
        <f t="shared" si="19"/>
        <v>186.34200000000001</v>
      </c>
      <c r="BL174" s="13" t="s">
        <v>146</v>
      </c>
      <c r="BM174" s="152" t="s">
        <v>295</v>
      </c>
    </row>
    <row r="175" spans="2:65" s="1" customFormat="1" ht="33" customHeight="1">
      <c r="B175" s="142"/>
      <c r="C175" s="155" t="s">
        <v>288</v>
      </c>
      <c r="D175" s="155" t="s">
        <v>194</v>
      </c>
      <c r="E175" s="156" t="s">
        <v>297</v>
      </c>
      <c r="F175" s="157" t="s">
        <v>298</v>
      </c>
      <c r="G175" s="158" t="s">
        <v>201</v>
      </c>
      <c r="H175" s="159">
        <v>2</v>
      </c>
      <c r="I175" s="159">
        <v>57.637999999999998</v>
      </c>
      <c r="J175" s="159">
        <f t="shared" si="10"/>
        <v>115.276</v>
      </c>
      <c r="K175" s="160"/>
      <c r="L175" s="161"/>
      <c r="M175" s="162" t="s">
        <v>1</v>
      </c>
      <c r="N175" s="163" t="s">
        <v>37</v>
      </c>
      <c r="O175" s="150">
        <v>0</v>
      </c>
      <c r="P175" s="150">
        <f t="shared" si="11"/>
        <v>0</v>
      </c>
      <c r="Q175" s="150">
        <v>8.9999999999999993E-3</v>
      </c>
      <c r="R175" s="150">
        <f t="shared" si="12"/>
        <v>1.7999999999999999E-2</v>
      </c>
      <c r="S175" s="150">
        <v>0</v>
      </c>
      <c r="T175" s="151">
        <f t="shared" si="13"/>
        <v>0</v>
      </c>
      <c r="AR175" s="152" t="s">
        <v>173</v>
      </c>
      <c r="AT175" s="152" t="s">
        <v>194</v>
      </c>
      <c r="AU175" s="152" t="s">
        <v>84</v>
      </c>
      <c r="AY175" s="13" t="s">
        <v>140</v>
      </c>
      <c r="BE175" s="153">
        <f t="shared" si="14"/>
        <v>0</v>
      </c>
      <c r="BF175" s="153">
        <f t="shared" si="15"/>
        <v>115.276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84</v>
      </c>
      <c r="BK175" s="154">
        <f t="shared" si="19"/>
        <v>115.276</v>
      </c>
      <c r="BL175" s="13" t="s">
        <v>146</v>
      </c>
      <c r="BM175" s="152" t="s">
        <v>299</v>
      </c>
    </row>
    <row r="176" spans="2:65" s="1" customFormat="1" ht="24.2" customHeight="1">
      <c r="B176" s="142"/>
      <c r="C176" s="143" t="s">
        <v>292</v>
      </c>
      <c r="D176" s="143" t="s">
        <v>142</v>
      </c>
      <c r="E176" s="144" t="s">
        <v>301</v>
      </c>
      <c r="F176" s="145" t="s">
        <v>302</v>
      </c>
      <c r="G176" s="146" t="s">
        <v>201</v>
      </c>
      <c r="H176" s="147">
        <v>1</v>
      </c>
      <c r="I176" s="147">
        <v>25.713000000000001</v>
      </c>
      <c r="J176" s="147">
        <f t="shared" si="10"/>
        <v>25.713000000000001</v>
      </c>
      <c r="K176" s="148"/>
      <c r="L176" s="27"/>
      <c r="M176" s="149" t="s">
        <v>1</v>
      </c>
      <c r="N176" s="121" t="s">
        <v>37</v>
      </c>
      <c r="O176" s="150">
        <v>1.173</v>
      </c>
      <c r="P176" s="150">
        <f t="shared" si="11"/>
        <v>1.173</v>
      </c>
      <c r="Q176" s="150">
        <v>3.8019999999999998E-3</v>
      </c>
      <c r="R176" s="150">
        <f t="shared" si="12"/>
        <v>3.8019999999999998E-3</v>
      </c>
      <c r="S176" s="150">
        <v>0</v>
      </c>
      <c r="T176" s="151">
        <f t="shared" si="13"/>
        <v>0</v>
      </c>
      <c r="AR176" s="152" t="s">
        <v>146</v>
      </c>
      <c r="AT176" s="152" t="s">
        <v>142</v>
      </c>
      <c r="AU176" s="152" t="s">
        <v>84</v>
      </c>
      <c r="AY176" s="13" t="s">
        <v>140</v>
      </c>
      <c r="BE176" s="153">
        <f t="shared" si="14"/>
        <v>0</v>
      </c>
      <c r="BF176" s="153">
        <f t="shared" si="15"/>
        <v>25.713000000000001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84</v>
      </c>
      <c r="BK176" s="154">
        <f t="shared" si="19"/>
        <v>25.713000000000001</v>
      </c>
      <c r="BL176" s="13" t="s">
        <v>146</v>
      </c>
      <c r="BM176" s="152" t="s">
        <v>303</v>
      </c>
    </row>
    <row r="177" spans="2:65" s="1" customFormat="1" ht="24.2" customHeight="1">
      <c r="B177" s="142"/>
      <c r="C177" s="155" t="s">
        <v>296</v>
      </c>
      <c r="D177" s="155" t="s">
        <v>194</v>
      </c>
      <c r="E177" s="156" t="s">
        <v>305</v>
      </c>
      <c r="F177" s="157" t="s">
        <v>306</v>
      </c>
      <c r="G177" s="158" t="s">
        <v>201</v>
      </c>
      <c r="H177" s="159">
        <v>1</v>
      </c>
      <c r="I177" s="159">
        <v>127.458</v>
      </c>
      <c r="J177" s="159">
        <f t="shared" si="10"/>
        <v>127.458</v>
      </c>
      <c r="K177" s="160"/>
      <c r="L177" s="161"/>
      <c r="M177" s="162" t="s">
        <v>1</v>
      </c>
      <c r="N177" s="163" t="s">
        <v>37</v>
      </c>
      <c r="O177" s="150">
        <v>0</v>
      </c>
      <c r="P177" s="150">
        <f t="shared" si="11"/>
        <v>0</v>
      </c>
      <c r="Q177" s="150">
        <v>1.9E-2</v>
      </c>
      <c r="R177" s="150">
        <f t="shared" si="12"/>
        <v>1.9E-2</v>
      </c>
      <c r="S177" s="150">
        <v>0</v>
      </c>
      <c r="T177" s="151">
        <f t="shared" si="13"/>
        <v>0</v>
      </c>
      <c r="AR177" s="152" t="s">
        <v>173</v>
      </c>
      <c r="AT177" s="152" t="s">
        <v>194</v>
      </c>
      <c r="AU177" s="152" t="s">
        <v>84</v>
      </c>
      <c r="AY177" s="13" t="s">
        <v>140</v>
      </c>
      <c r="BE177" s="153">
        <f t="shared" si="14"/>
        <v>0</v>
      </c>
      <c r="BF177" s="153">
        <f t="shared" si="15"/>
        <v>127.458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84</v>
      </c>
      <c r="BK177" s="154">
        <f t="shared" si="19"/>
        <v>127.458</v>
      </c>
      <c r="BL177" s="13" t="s">
        <v>146</v>
      </c>
      <c r="BM177" s="152" t="s">
        <v>307</v>
      </c>
    </row>
    <row r="178" spans="2:65" s="1" customFormat="1" ht="33" customHeight="1">
      <c r="B178" s="142"/>
      <c r="C178" s="143" t="s">
        <v>300</v>
      </c>
      <c r="D178" s="143" t="s">
        <v>142</v>
      </c>
      <c r="E178" s="144" t="s">
        <v>317</v>
      </c>
      <c r="F178" s="145" t="s">
        <v>318</v>
      </c>
      <c r="G178" s="146" t="s">
        <v>158</v>
      </c>
      <c r="H178" s="147">
        <v>144</v>
      </c>
      <c r="I178" s="147">
        <v>0.75700000000000001</v>
      </c>
      <c r="J178" s="147">
        <f t="shared" si="10"/>
        <v>109.008</v>
      </c>
      <c r="K178" s="148"/>
      <c r="L178" s="27"/>
      <c r="M178" s="149" t="s">
        <v>1</v>
      </c>
      <c r="N178" s="121" t="s">
        <v>37</v>
      </c>
      <c r="O178" s="150">
        <v>4.1000000000000002E-2</v>
      </c>
      <c r="P178" s="150">
        <f t="shared" si="11"/>
        <v>5.9039999999999999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146</v>
      </c>
      <c r="AT178" s="152" t="s">
        <v>142</v>
      </c>
      <c r="AU178" s="152" t="s">
        <v>84</v>
      </c>
      <c r="AY178" s="13" t="s">
        <v>140</v>
      </c>
      <c r="BE178" s="153">
        <f t="shared" si="14"/>
        <v>0</v>
      </c>
      <c r="BF178" s="153">
        <f t="shared" si="15"/>
        <v>109.008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84</v>
      </c>
      <c r="BK178" s="154">
        <f t="shared" si="19"/>
        <v>109.008</v>
      </c>
      <c r="BL178" s="13" t="s">
        <v>146</v>
      </c>
      <c r="BM178" s="152" t="s">
        <v>319</v>
      </c>
    </row>
    <row r="179" spans="2:65" s="1" customFormat="1" ht="24.2" customHeight="1">
      <c r="B179" s="142"/>
      <c r="C179" s="155" t="s">
        <v>304</v>
      </c>
      <c r="D179" s="155" t="s">
        <v>194</v>
      </c>
      <c r="E179" s="156" t="s">
        <v>321</v>
      </c>
      <c r="F179" s="157" t="s">
        <v>322</v>
      </c>
      <c r="G179" s="158" t="s">
        <v>158</v>
      </c>
      <c r="H179" s="159">
        <v>144</v>
      </c>
      <c r="I179" s="159">
        <v>10.509</v>
      </c>
      <c r="J179" s="159">
        <f t="shared" si="10"/>
        <v>1513.296</v>
      </c>
      <c r="K179" s="160"/>
      <c r="L179" s="161"/>
      <c r="M179" s="162" t="s">
        <v>1</v>
      </c>
      <c r="N179" s="163" t="s">
        <v>37</v>
      </c>
      <c r="O179" s="150">
        <v>0</v>
      </c>
      <c r="P179" s="150">
        <f t="shared" si="11"/>
        <v>0</v>
      </c>
      <c r="Q179" s="150">
        <v>2.5999999999999999E-3</v>
      </c>
      <c r="R179" s="150">
        <f t="shared" si="12"/>
        <v>0.37439999999999996</v>
      </c>
      <c r="S179" s="150">
        <v>0</v>
      </c>
      <c r="T179" s="151">
        <f t="shared" si="13"/>
        <v>0</v>
      </c>
      <c r="AR179" s="152" t="s">
        <v>173</v>
      </c>
      <c r="AT179" s="152" t="s">
        <v>194</v>
      </c>
      <c r="AU179" s="152" t="s">
        <v>84</v>
      </c>
      <c r="AY179" s="13" t="s">
        <v>140</v>
      </c>
      <c r="BE179" s="153">
        <f t="shared" si="14"/>
        <v>0</v>
      </c>
      <c r="BF179" s="153">
        <f t="shared" si="15"/>
        <v>1513.296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84</v>
      </c>
      <c r="BK179" s="154">
        <f t="shared" si="19"/>
        <v>1513.296</v>
      </c>
      <c r="BL179" s="13" t="s">
        <v>146</v>
      </c>
      <c r="BM179" s="152" t="s">
        <v>323</v>
      </c>
    </row>
    <row r="180" spans="2:65" s="1" customFormat="1" ht="24.2" customHeight="1">
      <c r="B180" s="142"/>
      <c r="C180" s="143" t="s">
        <v>308</v>
      </c>
      <c r="D180" s="143" t="s">
        <v>142</v>
      </c>
      <c r="E180" s="144" t="s">
        <v>325</v>
      </c>
      <c r="F180" s="145" t="s">
        <v>326</v>
      </c>
      <c r="G180" s="146" t="s">
        <v>201</v>
      </c>
      <c r="H180" s="147">
        <v>6</v>
      </c>
      <c r="I180" s="147">
        <v>6.9889999999999999</v>
      </c>
      <c r="J180" s="147">
        <f t="shared" si="10"/>
        <v>41.933999999999997</v>
      </c>
      <c r="K180" s="148"/>
      <c r="L180" s="27"/>
      <c r="M180" s="149" t="s">
        <v>1</v>
      </c>
      <c r="N180" s="121" t="s">
        <v>37</v>
      </c>
      <c r="O180" s="150">
        <v>0.42</v>
      </c>
      <c r="P180" s="150">
        <f t="shared" si="11"/>
        <v>2.52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146</v>
      </c>
      <c r="AT180" s="152" t="s">
        <v>142</v>
      </c>
      <c r="AU180" s="152" t="s">
        <v>84</v>
      </c>
      <c r="AY180" s="13" t="s">
        <v>140</v>
      </c>
      <c r="BE180" s="153">
        <f t="shared" si="14"/>
        <v>0</v>
      </c>
      <c r="BF180" s="153">
        <f t="shared" si="15"/>
        <v>41.933999999999997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84</v>
      </c>
      <c r="BK180" s="154">
        <f t="shared" si="19"/>
        <v>41.933999999999997</v>
      </c>
      <c r="BL180" s="13" t="s">
        <v>146</v>
      </c>
      <c r="BM180" s="152" t="s">
        <v>327</v>
      </c>
    </row>
    <row r="181" spans="2:65" s="1" customFormat="1" ht="24.2" customHeight="1">
      <c r="B181" s="142"/>
      <c r="C181" s="155" t="s">
        <v>312</v>
      </c>
      <c r="D181" s="155" t="s">
        <v>194</v>
      </c>
      <c r="E181" s="156" t="s">
        <v>329</v>
      </c>
      <c r="F181" s="157" t="s">
        <v>330</v>
      </c>
      <c r="G181" s="158" t="s">
        <v>201</v>
      </c>
      <c r="H181" s="159">
        <v>4</v>
      </c>
      <c r="I181" s="159">
        <v>16.824999999999999</v>
      </c>
      <c r="J181" s="159">
        <f t="shared" si="10"/>
        <v>67.3</v>
      </c>
      <c r="K181" s="160"/>
      <c r="L181" s="161"/>
      <c r="M181" s="162" t="s">
        <v>1</v>
      </c>
      <c r="N181" s="163" t="s">
        <v>37</v>
      </c>
      <c r="O181" s="150">
        <v>0</v>
      </c>
      <c r="P181" s="150">
        <f t="shared" si="11"/>
        <v>0</v>
      </c>
      <c r="Q181" s="150">
        <v>6.7000000000000002E-4</v>
      </c>
      <c r="R181" s="150">
        <f t="shared" si="12"/>
        <v>2.6800000000000001E-3</v>
      </c>
      <c r="S181" s="150">
        <v>0</v>
      </c>
      <c r="T181" s="151">
        <f t="shared" si="13"/>
        <v>0</v>
      </c>
      <c r="AR181" s="152" t="s">
        <v>173</v>
      </c>
      <c r="AT181" s="152" t="s">
        <v>194</v>
      </c>
      <c r="AU181" s="152" t="s">
        <v>84</v>
      </c>
      <c r="AY181" s="13" t="s">
        <v>140</v>
      </c>
      <c r="BE181" s="153">
        <f t="shared" si="14"/>
        <v>0</v>
      </c>
      <c r="BF181" s="153">
        <f t="shared" si="15"/>
        <v>67.3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84</v>
      </c>
      <c r="BK181" s="154">
        <f t="shared" si="19"/>
        <v>67.3</v>
      </c>
      <c r="BL181" s="13" t="s">
        <v>146</v>
      </c>
      <c r="BM181" s="152" t="s">
        <v>331</v>
      </c>
    </row>
    <row r="182" spans="2:65" s="1" customFormat="1" ht="24.2" customHeight="1">
      <c r="B182" s="142"/>
      <c r="C182" s="155" t="s">
        <v>316</v>
      </c>
      <c r="D182" s="155" t="s">
        <v>194</v>
      </c>
      <c r="E182" s="156" t="s">
        <v>333</v>
      </c>
      <c r="F182" s="157" t="s">
        <v>334</v>
      </c>
      <c r="G182" s="158" t="s">
        <v>201</v>
      </c>
      <c r="H182" s="159">
        <v>4</v>
      </c>
      <c r="I182" s="159">
        <v>7.52</v>
      </c>
      <c r="J182" s="159">
        <f t="shared" si="10"/>
        <v>30.08</v>
      </c>
      <c r="K182" s="160"/>
      <c r="L182" s="161"/>
      <c r="M182" s="162" t="s">
        <v>1</v>
      </c>
      <c r="N182" s="163" t="s">
        <v>37</v>
      </c>
      <c r="O182" s="150">
        <v>0</v>
      </c>
      <c r="P182" s="150">
        <f t="shared" si="11"/>
        <v>0</v>
      </c>
      <c r="Q182" s="150">
        <v>6.4999999999999997E-4</v>
      </c>
      <c r="R182" s="150">
        <f t="shared" si="12"/>
        <v>2.5999999999999999E-3</v>
      </c>
      <c r="S182" s="150">
        <v>0</v>
      </c>
      <c r="T182" s="151">
        <f t="shared" si="13"/>
        <v>0</v>
      </c>
      <c r="AR182" s="152" t="s">
        <v>173</v>
      </c>
      <c r="AT182" s="152" t="s">
        <v>194</v>
      </c>
      <c r="AU182" s="152" t="s">
        <v>84</v>
      </c>
      <c r="AY182" s="13" t="s">
        <v>140</v>
      </c>
      <c r="BE182" s="153">
        <f t="shared" si="14"/>
        <v>0</v>
      </c>
      <c r="BF182" s="153">
        <f t="shared" si="15"/>
        <v>30.08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84</v>
      </c>
      <c r="BK182" s="154">
        <f t="shared" si="19"/>
        <v>30.08</v>
      </c>
      <c r="BL182" s="13" t="s">
        <v>146</v>
      </c>
      <c r="BM182" s="152" t="s">
        <v>335</v>
      </c>
    </row>
    <row r="183" spans="2:65" s="1" customFormat="1" ht="24.2" customHeight="1">
      <c r="B183" s="142"/>
      <c r="C183" s="155" t="s">
        <v>320</v>
      </c>
      <c r="D183" s="155" t="s">
        <v>194</v>
      </c>
      <c r="E183" s="156" t="s">
        <v>341</v>
      </c>
      <c r="F183" s="157" t="s">
        <v>342</v>
      </c>
      <c r="G183" s="158" t="s">
        <v>201</v>
      </c>
      <c r="H183" s="159">
        <v>2</v>
      </c>
      <c r="I183" s="159">
        <v>10.327</v>
      </c>
      <c r="J183" s="159">
        <f t="shared" si="10"/>
        <v>20.654</v>
      </c>
      <c r="K183" s="160"/>
      <c r="L183" s="161"/>
      <c r="M183" s="162" t="s">
        <v>1</v>
      </c>
      <c r="N183" s="163" t="s">
        <v>37</v>
      </c>
      <c r="O183" s="150">
        <v>0</v>
      </c>
      <c r="P183" s="150">
        <f t="shared" si="11"/>
        <v>0</v>
      </c>
      <c r="Q183" s="150">
        <v>8.0000000000000007E-5</v>
      </c>
      <c r="R183" s="150">
        <f t="shared" si="12"/>
        <v>1.6000000000000001E-4</v>
      </c>
      <c r="S183" s="150">
        <v>0</v>
      </c>
      <c r="T183" s="151">
        <f t="shared" si="13"/>
        <v>0</v>
      </c>
      <c r="AR183" s="152" t="s">
        <v>173</v>
      </c>
      <c r="AT183" s="152" t="s">
        <v>194</v>
      </c>
      <c r="AU183" s="152" t="s">
        <v>84</v>
      </c>
      <c r="AY183" s="13" t="s">
        <v>140</v>
      </c>
      <c r="BE183" s="153">
        <f t="shared" si="14"/>
        <v>0</v>
      </c>
      <c r="BF183" s="153">
        <f t="shared" si="15"/>
        <v>20.654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84</v>
      </c>
      <c r="BK183" s="154">
        <f t="shared" si="19"/>
        <v>20.654</v>
      </c>
      <c r="BL183" s="13" t="s">
        <v>146</v>
      </c>
      <c r="BM183" s="152" t="s">
        <v>343</v>
      </c>
    </row>
    <row r="184" spans="2:65" s="1" customFormat="1" ht="24.2" customHeight="1">
      <c r="B184" s="142"/>
      <c r="C184" s="143" t="s">
        <v>324</v>
      </c>
      <c r="D184" s="143" t="s">
        <v>142</v>
      </c>
      <c r="E184" s="144" t="s">
        <v>349</v>
      </c>
      <c r="F184" s="145" t="s">
        <v>350</v>
      </c>
      <c r="G184" s="146" t="s">
        <v>201</v>
      </c>
      <c r="H184" s="147">
        <v>1</v>
      </c>
      <c r="I184" s="147">
        <v>25.059000000000001</v>
      </c>
      <c r="J184" s="147">
        <f t="shared" si="10"/>
        <v>25.059000000000001</v>
      </c>
      <c r="K184" s="148"/>
      <c r="L184" s="27"/>
      <c r="M184" s="149" t="s">
        <v>1</v>
      </c>
      <c r="N184" s="121" t="s">
        <v>37</v>
      </c>
      <c r="O184" s="150">
        <v>1.47</v>
      </c>
      <c r="P184" s="150">
        <f t="shared" si="11"/>
        <v>1.47</v>
      </c>
      <c r="Q184" s="150">
        <v>7.9086E-4</v>
      </c>
      <c r="R184" s="150">
        <f t="shared" si="12"/>
        <v>7.9086E-4</v>
      </c>
      <c r="S184" s="150">
        <v>0</v>
      </c>
      <c r="T184" s="151">
        <f t="shared" si="13"/>
        <v>0</v>
      </c>
      <c r="AR184" s="152" t="s">
        <v>146</v>
      </c>
      <c r="AT184" s="152" t="s">
        <v>142</v>
      </c>
      <c r="AU184" s="152" t="s">
        <v>84</v>
      </c>
      <c r="AY184" s="13" t="s">
        <v>140</v>
      </c>
      <c r="BE184" s="153">
        <f t="shared" si="14"/>
        <v>0</v>
      </c>
      <c r="BF184" s="153">
        <f t="shared" si="15"/>
        <v>25.059000000000001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84</v>
      </c>
      <c r="BK184" s="154">
        <f t="shared" si="19"/>
        <v>25.059000000000001</v>
      </c>
      <c r="BL184" s="13" t="s">
        <v>146</v>
      </c>
      <c r="BM184" s="152" t="s">
        <v>351</v>
      </c>
    </row>
    <row r="185" spans="2:65" s="1" customFormat="1" ht="24.2" customHeight="1">
      <c r="B185" s="142"/>
      <c r="C185" s="155" t="s">
        <v>328</v>
      </c>
      <c r="D185" s="155" t="s">
        <v>194</v>
      </c>
      <c r="E185" s="156" t="s">
        <v>353</v>
      </c>
      <c r="F185" s="157" t="s">
        <v>354</v>
      </c>
      <c r="G185" s="158" t="s">
        <v>201</v>
      </c>
      <c r="H185" s="159">
        <v>1</v>
      </c>
      <c r="I185" s="159">
        <v>218.91800000000001</v>
      </c>
      <c r="J185" s="159">
        <f t="shared" si="10"/>
        <v>218.91800000000001</v>
      </c>
      <c r="K185" s="160"/>
      <c r="L185" s="161"/>
      <c r="M185" s="162" t="s">
        <v>1</v>
      </c>
      <c r="N185" s="163" t="s">
        <v>37</v>
      </c>
      <c r="O185" s="150">
        <v>0</v>
      </c>
      <c r="P185" s="150">
        <f t="shared" si="11"/>
        <v>0</v>
      </c>
      <c r="Q185" s="150">
        <v>3.4499999999999999E-3</v>
      </c>
      <c r="R185" s="150">
        <f t="shared" si="12"/>
        <v>3.4499999999999999E-3</v>
      </c>
      <c r="S185" s="150">
        <v>0</v>
      </c>
      <c r="T185" s="151">
        <f t="shared" si="13"/>
        <v>0</v>
      </c>
      <c r="AR185" s="152" t="s">
        <v>173</v>
      </c>
      <c r="AT185" s="152" t="s">
        <v>194</v>
      </c>
      <c r="AU185" s="152" t="s">
        <v>84</v>
      </c>
      <c r="AY185" s="13" t="s">
        <v>140</v>
      </c>
      <c r="BE185" s="153">
        <f t="shared" si="14"/>
        <v>0</v>
      </c>
      <c r="BF185" s="153">
        <f t="shared" si="15"/>
        <v>218.91800000000001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84</v>
      </c>
      <c r="BK185" s="154">
        <f t="shared" si="19"/>
        <v>218.91800000000001</v>
      </c>
      <c r="BL185" s="13" t="s">
        <v>146</v>
      </c>
      <c r="BM185" s="152" t="s">
        <v>355</v>
      </c>
    </row>
    <row r="186" spans="2:65" s="1" customFormat="1" ht="24.2" customHeight="1">
      <c r="B186" s="142"/>
      <c r="C186" s="155" t="s">
        <v>332</v>
      </c>
      <c r="D186" s="155" t="s">
        <v>194</v>
      </c>
      <c r="E186" s="156" t="s">
        <v>357</v>
      </c>
      <c r="F186" s="157" t="s">
        <v>358</v>
      </c>
      <c r="G186" s="158" t="s">
        <v>201</v>
      </c>
      <c r="H186" s="159">
        <v>1</v>
      </c>
      <c r="I186" s="159">
        <v>232.66800000000001</v>
      </c>
      <c r="J186" s="159">
        <f t="shared" si="10"/>
        <v>232.66800000000001</v>
      </c>
      <c r="K186" s="160"/>
      <c r="L186" s="161"/>
      <c r="M186" s="162" t="s">
        <v>1</v>
      </c>
      <c r="N186" s="163" t="s">
        <v>37</v>
      </c>
      <c r="O186" s="150">
        <v>0</v>
      </c>
      <c r="P186" s="150">
        <f t="shared" si="11"/>
        <v>0</v>
      </c>
      <c r="Q186" s="150">
        <v>1.8499999999999999E-2</v>
      </c>
      <c r="R186" s="150">
        <f t="shared" si="12"/>
        <v>1.8499999999999999E-2</v>
      </c>
      <c r="S186" s="150">
        <v>0</v>
      </c>
      <c r="T186" s="151">
        <f t="shared" si="13"/>
        <v>0</v>
      </c>
      <c r="AR186" s="152" t="s">
        <v>173</v>
      </c>
      <c r="AT186" s="152" t="s">
        <v>194</v>
      </c>
      <c r="AU186" s="152" t="s">
        <v>84</v>
      </c>
      <c r="AY186" s="13" t="s">
        <v>140</v>
      </c>
      <c r="BE186" s="153">
        <f t="shared" si="14"/>
        <v>0</v>
      </c>
      <c r="BF186" s="153">
        <f t="shared" si="15"/>
        <v>232.66800000000001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84</v>
      </c>
      <c r="BK186" s="154">
        <f t="shared" si="19"/>
        <v>232.66800000000001</v>
      </c>
      <c r="BL186" s="13" t="s">
        <v>146</v>
      </c>
      <c r="BM186" s="152" t="s">
        <v>359</v>
      </c>
    </row>
    <row r="187" spans="2:65" s="1" customFormat="1" ht="24.2" customHeight="1">
      <c r="B187" s="142"/>
      <c r="C187" s="143" t="s">
        <v>336</v>
      </c>
      <c r="D187" s="143" t="s">
        <v>142</v>
      </c>
      <c r="E187" s="144" t="s">
        <v>361</v>
      </c>
      <c r="F187" s="145" t="s">
        <v>362</v>
      </c>
      <c r="G187" s="146" t="s">
        <v>201</v>
      </c>
      <c r="H187" s="147">
        <v>2</v>
      </c>
      <c r="I187" s="147">
        <v>10.42</v>
      </c>
      <c r="J187" s="147">
        <f t="shared" si="10"/>
        <v>20.84</v>
      </c>
      <c r="K187" s="148"/>
      <c r="L187" s="27"/>
      <c r="M187" s="149" t="s">
        <v>1</v>
      </c>
      <c r="N187" s="121" t="s">
        <v>37</v>
      </c>
      <c r="O187" s="150">
        <v>0.67</v>
      </c>
      <c r="P187" s="150">
        <f t="shared" si="11"/>
        <v>1.34</v>
      </c>
      <c r="Q187" s="150">
        <v>3.3872999999999998E-4</v>
      </c>
      <c r="R187" s="150">
        <f t="shared" si="12"/>
        <v>6.7745999999999995E-4</v>
      </c>
      <c r="S187" s="150">
        <v>0</v>
      </c>
      <c r="T187" s="151">
        <f t="shared" si="13"/>
        <v>0</v>
      </c>
      <c r="AR187" s="152" t="s">
        <v>146</v>
      </c>
      <c r="AT187" s="152" t="s">
        <v>142</v>
      </c>
      <c r="AU187" s="152" t="s">
        <v>84</v>
      </c>
      <c r="AY187" s="13" t="s">
        <v>140</v>
      </c>
      <c r="BE187" s="153">
        <f t="shared" si="14"/>
        <v>0</v>
      </c>
      <c r="BF187" s="153">
        <f t="shared" si="15"/>
        <v>20.84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84</v>
      </c>
      <c r="BK187" s="154">
        <f t="shared" si="19"/>
        <v>20.84</v>
      </c>
      <c r="BL187" s="13" t="s">
        <v>146</v>
      </c>
      <c r="BM187" s="152" t="s">
        <v>363</v>
      </c>
    </row>
    <row r="188" spans="2:65" s="1" customFormat="1" ht="33" customHeight="1">
      <c r="B188" s="142"/>
      <c r="C188" s="155" t="s">
        <v>340</v>
      </c>
      <c r="D188" s="155" t="s">
        <v>194</v>
      </c>
      <c r="E188" s="156" t="s">
        <v>365</v>
      </c>
      <c r="F188" s="157" t="s">
        <v>366</v>
      </c>
      <c r="G188" s="158" t="s">
        <v>201</v>
      </c>
      <c r="H188" s="159">
        <v>2</v>
      </c>
      <c r="I188" s="159">
        <v>474.33199999999999</v>
      </c>
      <c r="J188" s="159">
        <f t="shared" si="10"/>
        <v>948.66399999999999</v>
      </c>
      <c r="K188" s="160"/>
      <c r="L188" s="161"/>
      <c r="M188" s="162" t="s">
        <v>1</v>
      </c>
      <c r="N188" s="163" t="s">
        <v>37</v>
      </c>
      <c r="O188" s="150">
        <v>0</v>
      </c>
      <c r="P188" s="150">
        <f t="shared" si="11"/>
        <v>0</v>
      </c>
      <c r="Q188" s="150">
        <v>3.15E-2</v>
      </c>
      <c r="R188" s="150">
        <f t="shared" si="12"/>
        <v>6.3E-2</v>
      </c>
      <c r="S188" s="150">
        <v>0</v>
      </c>
      <c r="T188" s="151">
        <f t="shared" si="13"/>
        <v>0</v>
      </c>
      <c r="AR188" s="152" t="s">
        <v>173</v>
      </c>
      <c r="AT188" s="152" t="s">
        <v>194</v>
      </c>
      <c r="AU188" s="152" t="s">
        <v>84</v>
      </c>
      <c r="AY188" s="13" t="s">
        <v>140</v>
      </c>
      <c r="BE188" s="153">
        <f t="shared" si="14"/>
        <v>0</v>
      </c>
      <c r="BF188" s="153">
        <f t="shared" si="15"/>
        <v>948.66399999999999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84</v>
      </c>
      <c r="BK188" s="154">
        <f t="shared" si="19"/>
        <v>948.66399999999999</v>
      </c>
      <c r="BL188" s="13" t="s">
        <v>146</v>
      </c>
      <c r="BM188" s="152" t="s">
        <v>367</v>
      </c>
    </row>
    <row r="189" spans="2:65" s="1" customFormat="1" ht="24.2" customHeight="1">
      <c r="B189" s="142"/>
      <c r="C189" s="143" t="s">
        <v>344</v>
      </c>
      <c r="D189" s="143" t="s">
        <v>142</v>
      </c>
      <c r="E189" s="144" t="s">
        <v>369</v>
      </c>
      <c r="F189" s="145" t="s">
        <v>370</v>
      </c>
      <c r="G189" s="146" t="s">
        <v>201</v>
      </c>
      <c r="H189" s="147">
        <v>2</v>
      </c>
      <c r="I189" s="147">
        <v>31.03</v>
      </c>
      <c r="J189" s="147">
        <f t="shared" si="10"/>
        <v>62.06</v>
      </c>
      <c r="K189" s="148"/>
      <c r="L189" s="27"/>
      <c r="M189" s="149" t="s">
        <v>1</v>
      </c>
      <c r="N189" s="121" t="s">
        <v>37</v>
      </c>
      <c r="O189" s="150">
        <v>1.7649999999999999</v>
      </c>
      <c r="P189" s="150">
        <f t="shared" si="11"/>
        <v>3.53</v>
      </c>
      <c r="Q189" s="150">
        <v>1.58172E-3</v>
      </c>
      <c r="R189" s="150">
        <f t="shared" si="12"/>
        <v>3.16344E-3</v>
      </c>
      <c r="S189" s="150">
        <v>0</v>
      </c>
      <c r="T189" s="151">
        <f t="shared" si="13"/>
        <v>0</v>
      </c>
      <c r="AR189" s="152" t="s">
        <v>146</v>
      </c>
      <c r="AT189" s="152" t="s">
        <v>142</v>
      </c>
      <c r="AU189" s="152" t="s">
        <v>84</v>
      </c>
      <c r="AY189" s="13" t="s">
        <v>140</v>
      </c>
      <c r="BE189" s="153">
        <f t="shared" si="14"/>
        <v>0</v>
      </c>
      <c r="BF189" s="153">
        <f t="shared" si="15"/>
        <v>62.06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84</v>
      </c>
      <c r="BK189" s="154">
        <f t="shared" si="19"/>
        <v>62.06</v>
      </c>
      <c r="BL189" s="13" t="s">
        <v>146</v>
      </c>
      <c r="BM189" s="152" t="s">
        <v>371</v>
      </c>
    </row>
    <row r="190" spans="2:65" s="1" customFormat="1" ht="24.2" customHeight="1">
      <c r="B190" s="142"/>
      <c r="C190" s="155" t="s">
        <v>348</v>
      </c>
      <c r="D190" s="155" t="s">
        <v>194</v>
      </c>
      <c r="E190" s="156" t="s">
        <v>353</v>
      </c>
      <c r="F190" s="157" t="s">
        <v>354</v>
      </c>
      <c r="G190" s="158" t="s">
        <v>201</v>
      </c>
      <c r="H190" s="159">
        <v>2</v>
      </c>
      <c r="I190" s="159">
        <v>198.72800000000001</v>
      </c>
      <c r="J190" s="159">
        <f t="shared" si="10"/>
        <v>397.45600000000002</v>
      </c>
      <c r="K190" s="160"/>
      <c r="L190" s="161"/>
      <c r="M190" s="162" t="s">
        <v>1</v>
      </c>
      <c r="N190" s="163" t="s">
        <v>37</v>
      </c>
      <c r="O190" s="150">
        <v>0</v>
      </c>
      <c r="P190" s="150">
        <f t="shared" si="11"/>
        <v>0</v>
      </c>
      <c r="Q190" s="150">
        <v>3.4499999999999999E-3</v>
      </c>
      <c r="R190" s="150">
        <f t="shared" si="12"/>
        <v>6.8999999999999999E-3</v>
      </c>
      <c r="S190" s="150">
        <v>0</v>
      </c>
      <c r="T190" s="151">
        <f t="shared" si="13"/>
        <v>0</v>
      </c>
      <c r="AR190" s="152" t="s">
        <v>173</v>
      </c>
      <c r="AT190" s="152" t="s">
        <v>194</v>
      </c>
      <c r="AU190" s="152" t="s">
        <v>84</v>
      </c>
      <c r="AY190" s="13" t="s">
        <v>140</v>
      </c>
      <c r="BE190" s="153">
        <f t="shared" si="14"/>
        <v>0</v>
      </c>
      <c r="BF190" s="153">
        <f t="shared" si="15"/>
        <v>397.45600000000002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84</v>
      </c>
      <c r="BK190" s="154">
        <f t="shared" si="19"/>
        <v>397.45600000000002</v>
      </c>
      <c r="BL190" s="13" t="s">
        <v>146</v>
      </c>
      <c r="BM190" s="152" t="s">
        <v>373</v>
      </c>
    </row>
    <row r="191" spans="2:65" s="1" customFormat="1" ht="24.2" customHeight="1">
      <c r="B191" s="142"/>
      <c r="C191" s="155" t="s">
        <v>352</v>
      </c>
      <c r="D191" s="155" t="s">
        <v>194</v>
      </c>
      <c r="E191" s="156" t="s">
        <v>375</v>
      </c>
      <c r="F191" s="157" t="s">
        <v>376</v>
      </c>
      <c r="G191" s="158" t="s">
        <v>201</v>
      </c>
      <c r="H191" s="159">
        <v>1</v>
      </c>
      <c r="I191" s="159">
        <v>235.64500000000001</v>
      </c>
      <c r="J191" s="159">
        <f t="shared" si="10"/>
        <v>235.64500000000001</v>
      </c>
      <c r="K191" s="160"/>
      <c r="L191" s="161"/>
      <c r="M191" s="162" t="s">
        <v>1</v>
      </c>
      <c r="N191" s="163" t="s">
        <v>37</v>
      </c>
      <c r="O191" s="150">
        <v>0</v>
      </c>
      <c r="P191" s="150">
        <f t="shared" si="11"/>
        <v>0</v>
      </c>
      <c r="Q191" s="150">
        <v>2.4500000000000001E-2</v>
      </c>
      <c r="R191" s="150">
        <f t="shared" si="12"/>
        <v>2.4500000000000001E-2</v>
      </c>
      <c r="S191" s="150">
        <v>0</v>
      </c>
      <c r="T191" s="151">
        <f t="shared" si="13"/>
        <v>0</v>
      </c>
      <c r="AR191" s="152" t="s">
        <v>173</v>
      </c>
      <c r="AT191" s="152" t="s">
        <v>194</v>
      </c>
      <c r="AU191" s="152" t="s">
        <v>84</v>
      </c>
      <c r="AY191" s="13" t="s">
        <v>140</v>
      </c>
      <c r="BE191" s="153">
        <f t="shared" si="14"/>
        <v>0</v>
      </c>
      <c r="BF191" s="153">
        <f t="shared" si="15"/>
        <v>235.64500000000001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3" t="s">
        <v>84</v>
      </c>
      <c r="BK191" s="154">
        <f t="shared" si="19"/>
        <v>235.64500000000001</v>
      </c>
      <c r="BL191" s="13" t="s">
        <v>146</v>
      </c>
      <c r="BM191" s="152" t="s">
        <v>377</v>
      </c>
    </row>
    <row r="192" spans="2:65" s="1" customFormat="1" ht="24.2" customHeight="1">
      <c r="B192" s="142"/>
      <c r="C192" s="155" t="s">
        <v>356</v>
      </c>
      <c r="D192" s="155" t="s">
        <v>194</v>
      </c>
      <c r="E192" s="156" t="s">
        <v>379</v>
      </c>
      <c r="F192" s="157" t="s">
        <v>380</v>
      </c>
      <c r="G192" s="158" t="s">
        <v>201</v>
      </c>
      <c r="H192" s="159">
        <v>1</v>
      </c>
      <c r="I192" s="159">
        <v>219.50899999999999</v>
      </c>
      <c r="J192" s="159">
        <f t="shared" si="10"/>
        <v>219.50899999999999</v>
      </c>
      <c r="K192" s="160"/>
      <c r="L192" s="161"/>
      <c r="M192" s="162" t="s">
        <v>1</v>
      </c>
      <c r="N192" s="163" t="s">
        <v>37</v>
      </c>
      <c r="O192" s="150">
        <v>0</v>
      </c>
      <c r="P192" s="150">
        <f t="shared" si="11"/>
        <v>0</v>
      </c>
      <c r="Q192" s="150">
        <v>0.02</v>
      </c>
      <c r="R192" s="150">
        <f t="shared" si="12"/>
        <v>0.02</v>
      </c>
      <c r="S192" s="150">
        <v>0</v>
      </c>
      <c r="T192" s="151">
        <f t="shared" si="13"/>
        <v>0</v>
      </c>
      <c r="AR192" s="152" t="s">
        <v>173</v>
      </c>
      <c r="AT192" s="152" t="s">
        <v>194</v>
      </c>
      <c r="AU192" s="152" t="s">
        <v>84</v>
      </c>
      <c r="AY192" s="13" t="s">
        <v>140</v>
      </c>
      <c r="BE192" s="153">
        <f t="shared" si="14"/>
        <v>0</v>
      </c>
      <c r="BF192" s="153">
        <f t="shared" si="15"/>
        <v>219.50899999999999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3" t="s">
        <v>84</v>
      </c>
      <c r="BK192" s="154">
        <f t="shared" si="19"/>
        <v>219.50899999999999</v>
      </c>
      <c r="BL192" s="13" t="s">
        <v>146</v>
      </c>
      <c r="BM192" s="152" t="s">
        <v>381</v>
      </c>
    </row>
    <row r="193" spans="2:65" s="1" customFormat="1" ht="24.2" customHeight="1">
      <c r="B193" s="142"/>
      <c r="C193" s="143" t="s">
        <v>360</v>
      </c>
      <c r="D193" s="143" t="s">
        <v>142</v>
      </c>
      <c r="E193" s="144" t="s">
        <v>383</v>
      </c>
      <c r="F193" s="145" t="s">
        <v>384</v>
      </c>
      <c r="G193" s="146" t="s">
        <v>158</v>
      </c>
      <c r="H193" s="147">
        <v>144</v>
      </c>
      <c r="I193" s="147">
        <v>0.64500000000000002</v>
      </c>
      <c r="J193" s="147">
        <f t="shared" si="10"/>
        <v>92.88</v>
      </c>
      <c r="K193" s="148"/>
      <c r="L193" s="27"/>
      <c r="M193" s="149" t="s">
        <v>1</v>
      </c>
      <c r="N193" s="121" t="s">
        <v>37</v>
      </c>
      <c r="O193" s="150">
        <v>4.1000000000000002E-2</v>
      </c>
      <c r="P193" s="150">
        <f t="shared" si="11"/>
        <v>5.9039999999999999</v>
      </c>
      <c r="Q193" s="150">
        <v>0</v>
      </c>
      <c r="R193" s="150">
        <f t="shared" si="12"/>
        <v>0</v>
      </c>
      <c r="S193" s="150">
        <v>0</v>
      </c>
      <c r="T193" s="151">
        <f t="shared" si="13"/>
        <v>0</v>
      </c>
      <c r="AR193" s="152" t="s">
        <v>146</v>
      </c>
      <c r="AT193" s="152" t="s">
        <v>142</v>
      </c>
      <c r="AU193" s="152" t="s">
        <v>84</v>
      </c>
      <c r="AY193" s="13" t="s">
        <v>140</v>
      </c>
      <c r="BE193" s="153">
        <f t="shared" si="14"/>
        <v>0</v>
      </c>
      <c r="BF193" s="153">
        <f t="shared" si="15"/>
        <v>92.88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3" t="s">
        <v>84</v>
      </c>
      <c r="BK193" s="154">
        <f t="shared" si="19"/>
        <v>92.88</v>
      </c>
      <c r="BL193" s="13" t="s">
        <v>146</v>
      </c>
      <c r="BM193" s="152" t="s">
        <v>385</v>
      </c>
    </row>
    <row r="194" spans="2:65" s="1" customFormat="1" ht="24.2" customHeight="1">
      <c r="B194" s="142"/>
      <c r="C194" s="143" t="s">
        <v>364</v>
      </c>
      <c r="D194" s="143" t="s">
        <v>142</v>
      </c>
      <c r="E194" s="144" t="s">
        <v>387</v>
      </c>
      <c r="F194" s="145" t="s">
        <v>388</v>
      </c>
      <c r="G194" s="146" t="s">
        <v>158</v>
      </c>
      <c r="H194" s="147">
        <v>144</v>
      </c>
      <c r="I194" s="147">
        <v>4.6230000000000002</v>
      </c>
      <c r="J194" s="147">
        <f t="shared" si="10"/>
        <v>665.71199999999999</v>
      </c>
      <c r="K194" s="148"/>
      <c r="L194" s="27"/>
      <c r="M194" s="149" t="s">
        <v>1</v>
      </c>
      <c r="N194" s="121" t="s">
        <v>37</v>
      </c>
      <c r="O194" s="150">
        <v>0.27600000000000002</v>
      </c>
      <c r="P194" s="150">
        <f t="shared" si="11"/>
        <v>39.744</v>
      </c>
      <c r="Q194" s="150">
        <v>0</v>
      </c>
      <c r="R194" s="150">
        <f t="shared" si="12"/>
        <v>0</v>
      </c>
      <c r="S194" s="150">
        <v>0</v>
      </c>
      <c r="T194" s="151">
        <f t="shared" si="13"/>
        <v>0</v>
      </c>
      <c r="AR194" s="152" t="s">
        <v>146</v>
      </c>
      <c r="AT194" s="152" t="s">
        <v>142</v>
      </c>
      <c r="AU194" s="152" t="s">
        <v>84</v>
      </c>
      <c r="AY194" s="13" t="s">
        <v>140</v>
      </c>
      <c r="BE194" s="153">
        <f t="shared" si="14"/>
        <v>0</v>
      </c>
      <c r="BF194" s="153">
        <f t="shared" si="15"/>
        <v>665.71199999999999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3" t="s">
        <v>84</v>
      </c>
      <c r="BK194" s="154">
        <f t="shared" si="19"/>
        <v>665.71199999999999</v>
      </c>
      <c r="BL194" s="13" t="s">
        <v>146</v>
      </c>
      <c r="BM194" s="152" t="s">
        <v>389</v>
      </c>
    </row>
    <row r="195" spans="2:65" s="1" customFormat="1" ht="24.2" customHeight="1">
      <c r="B195" s="142"/>
      <c r="C195" s="143" t="s">
        <v>368</v>
      </c>
      <c r="D195" s="143" t="s">
        <v>142</v>
      </c>
      <c r="E195" s="144" t="s">
        <v>391</v>
      </c>
      <c r="F195" s="145" t="s">
        <v>392</v>
      </c>
      <c r="G195" s="146" t="s">
        <v>201</v>
      </c>
      <c r="H195" s="147">
        <v>2</v>
      </c>
      <c r="I195" s="147">
        <v>204.666</v>
      </c>
      <c r="J195" s="147">
        <f t="shared" si="10"/>
        <v>409.33199999999999</v>
      </c>
      <c r="K195" s="148"/>
      <c r="L195" s="27"/>
      <c r="M195" s="149" t="s">
        <v>1</v>
      </c>
      <c r="N195" s="121" t="s">
        <v>37</v>
      </c>
      <c r="O195" s="150">
        <v>9.58</v>
      </c>
      <c r="P195" s="150">
        <f t="shared" si="11"/>
        <v>19.16</v>
      </c>
      <c r="Q195" s="150">
        <v>1.581726E-2</v>
      </c>
      <c r="R195" s="150">
        <f t="shared" si="12"/>
        <v>3.1634519999999999E-2</v>
      </c>
      <c r="S195" s="150">
        <v>0</v>
      </c>
      <c r="T195" s="151">
        <f t="shared" si="13"/>
        <v>0</v>
      </c>
      <c r="AR195" s="152" t="s">
        <v>146</v>
      </c>
      <c r="AT195" s="152" t="s">
        <v>142</v>
      </c>
      <c r="AU195" s="152" t="s">
        <v>84</v>
      </c>
      <c r="AY195" s="13" t="s">
        <v>140</v>
      </c>
      <c r="BE195" s="153">
        <f t="shared" si="14"/>
        <v>0</v>
      </c>
      <c r="BF195" s="153">
        <f t="shared" si="15"/>
        <v>409.33199999999999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3" t="s">
        <v>84</v>
      </c>
      <c r="BK195" s="154">
        <f t="shared" si="19"/>
        <v>409.33199999999999</v>
      </c>
      <c r="BL195" s="13" t="s">
        <v>146</v>
      </c>
      <c r="BM195" s="152" t="s">
        <v>393</v>
      </c>
    </row>
    <row r="196" spans="2:65" s="1" customFormat="1" ht="16.5" customHeight="1">
      <c r="B196" s="142"/>
      <c r="C196" s="143" t="s">
        <v>372</v>
      </c>
      <c r="D196" s="143" t="s">
        <v>142</v>
      </c>
      <c r="E196" s="144" t="s">
        <v>395</v>
      </c>
      <c r="F196" s="145" t="s">
        <v>396</v>
      </c>
      <c r="G196" s="146" t="s">
        <v>201</v>
      </c>
      <c r="H196" s="147">
        <v>3</v>
      </c>
      <c r="I196" s="147">
        <v>25.36</v>
      </c>
      <c r="J196" s="147">
        <f t="shared" si="10"/>
        <v>76.08</v>
      </c>
      <c r="K196" s="148"/>
      <c r="L196" s="27"/>
      <c r="M196" s="149" t="s">
        <v>1</v>
      </c>
      <c r="N196" s="121" t="s">
        <v>37</v>
      </c>
      <c r="O196" s="150">
        <v>0.81599999999999995</v>
      </c>
      <c r="P196" s="150">
        <f t="shared" si="11"/>
        <v>2.448</v>
      </c>
      <c r="Q196" s="150">
        <v>0.118654</v>
      </c>
      <c r="R196" s="150">
        <f t="shared" si="12"/>
        <v>0.355962</v>
      </c>
      <c r="S196" s="150">
        <v>0</v>
      </c>
      <c r="T196" s="151">
        <f t="shared" si="13"/>
        <v>0</v>
      </c>
      <c r="AR196" s="152" t="s">
        <v>146</v>
      </c>
      <c r="AT196" s="152" t="s">
        <v>142</v>
      </c>
      <c r="AU196" s="152" t="s">
        <v>84</v>
      </c>
      <c r="AY196" s="13" t="s">
        <v>140</v>
      </c>
      <c r="BE196" s="153">
        <f t="shared" si="14"/>
        <v>0</v>
      </c>
      <c r="BF196" s="153">
        <f t="shared" si="15"/>
        <v>76.08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3" t="s">
        <v>84</v>
      </c>
      <c r="BK196" s="154">
        <f t="shared" si="19"/>
        <v>76.08</v>
      </c>
      <c r="BL196" s="13" t="s">
        <v>146</v>
      </c>
      <c r="BM196" s="152" t="s">
        <v>397</v>
      </c>
    </row>
    <row r="197" spans="2:65" s="1" customFormat="1" ht="16.5" customHeight="1">
      <c r="B197" s="142"/>
      <c r="C197" s="155" t="s">
        <v>374</v>
      </c>
      <c r="D197" s="155" t="s">
        <v>194</v>
      </c>
      <c r="E197" s="156" t="s">
        <v>399</v>
      </c>
      <c r="F197" s="157" t="s">
        <v>400</v>
      </c>
      <c r="G197" s="158" t="s">
        <v>201</v>
      </c>
      <c r="H197" s="159">
        <v>3</v>
      </c>
      <c r="I197" s="159">
        <v>17.297999999999998</v>
      </c>
      <c r="J197" s="159">
        <f t="shared" si="10"/>
        <v>51.893999999999998</v>
      </c>
      <c r="K197" s="160"/>
      <c r="L197" s="161"/>
      <c r="M197" s="162" t="s">
        <v>1</v>
      </c>
      <c r="N197" s="163" t="s">
        <v>37</v>
      </c>
      <c r="O197" s="150">
        <v>0</v>
      </c>
      <c r="P197" s="150">
        <f t="shared" si="11"/>
        <v>0</v>
      </c>
      <c r="Q197" s="150">
        <v>1.6E-2</v>
      </c>
      <c r="R197" s="150">
        <f t="shared" si="12"/>
        <v>4.8000000000000001E-2</v>
      </c>
      <c r="S197" s="150">
        <v>0</v>
      </c>
      <c r="T197" s="151">
        <f t="shared" si="13"/>
        <v>0</v>
      </c>
      <c r="AR197" s="152" t="s">
        <v>173</v>
      </c>
      <c r="AT197" s="152" t="s">
        <v>194</v>
      </c>
      <c r="AU197" s="152" t="s">
        <v>84</v>
      </c>
      <c r="AY197" s="13" t="s">
        <v>140</v>
      </c>
      <c r="BE197" s="153">
        <f t="shared" si="14"/>
        <v>0</v>
      </c>
      <c r="BF197" s="153">
        <f t="shared" si="15"/>
        <v>51.893999999999998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3" t="s">
        <v>84</v>
      </c>
      <c r="BK197" s="154">
        <f t="shared" si="19"/>
        <v>51.893999999999998</v>
      </c>
      <c r="BL197" s="13" t="s">
        <v>146</v>
      </c>
      <c r="BM197" s="152" t="s">
        <v>401</v>
      </c>
    </row>
    <row r="198" spans="2:65" s="1" customFormat="1" ht="16.5" customHeight="1">
      <c r="B198" s="142"/>
      <c r="C198" s="143" t="s">
        <v>378</v>
      </c>
      <c r="D198" s="143" t="s">
        <v>142</v>
      </c>
      <c r="E198" s="144" t="s">
        <v>403</v>
      </c>
      <c r="F198" s="145" t="s">
        <v>404</v>
      </c>
      <c r="G198" s="146" t="s">
        <v>201</v>
      </c>
      <c r="H198" s="147">
        <v>2</v>
      </c>
      <c r="I198" s="147">
        <v>49.334000000000003</v>
      </c>
      <c r="J198" s="147">
        <f t="shared" si="10"/>
        <v>98.668000000000006</v>
      </c>
      <c r="K198" s="148"/>
      <c r="L198" s="27"/>
      <c r="M198" s="149" t="s">
        <v>1</v>
      </c>
      <c r="N198" s="121" t="s">
        <v>37</v>
      </c>
      <c r="O198" s="150">
        <v>1.1180000000000001</v>
      </c>
      <c r="P198" s="150">
        <f t="shared" si="11"/>
        <v>2.2360000000000002</v>
      </c>
      <c r="Q198" s="150">
        <v>0.31789200000000001</v>
      </c>
      <c r="R198" s="150">
        <f t="shared" si="12"/>
        <v>0.63578400000000002</v>
      </c>
      <c r="S198" s="150">
        <v>0</v>
      </c>
      <c r="T198" s="151">
        <f t="shared" si="13"/>
        <v>0</v>
      </c>
      <c r="AR198" s="152" t="s">
        <v>146</v>
      </c>
      <c r="AT198" s="152" t="s">
        <v>142</v>
      </c>
      <c r="AU198" s="152" t="s">
        <v>84</v>
      </c>
      <c r="AY198" s="13" t="s">
        <v>140</v>
      </c>
      <c r="BE198" s="153">
        <f t="shared" si="14"/>
        <v>0</v>
      </c>
      <c r="BF198" s="153">
        <f t="shared" si="15"/>
        <v>98.668000000000006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3" t="s">
        <v>84</v>
      </c>
      <c r="BK198" s="154">
        <f t="shared" si="19"/>
        <v>98.668000000000006</v>
      </c>
      <c r="BL198" s="13" t="s">
        <v>146</v>
      </c>
      <c r="BM198" s="152" t="s">
        <v>405</v>
      </c>
    </row>
    <row r="199" spans="2:65" s="1" customFormat="1" ht="24.2" customHeight="1">
      <c r="B199" s="142"/>
      <c r="C199" s="155" t="s">
        <v>382</v>
      </c>
      <c r="D199" s="155" t="s">
        <v>194</v>
      </c>
      <c r="E199" s="156" t="s">
        <v>407</v>
      </c>
      <c r="F199" s="157" t="s">
        <v>408</v>
      </c>
      <c r="G199" s="158" t="s">
        <v>201</v>
      </c>
      <c r="H199" s="159">
        <v>2</v>
      </c>
      <c r="I199" s="159">
        <v>57.923999999999999</v>
      </c>
      <c r="J199" s="159">
        <f t="shared" si="10"/>
        <v>115.848</v>
      </c>
      <c r="K199" s="160"/>
      <c r="L199" s="161"/>
      <c r="M199" s="162" t="s">
        <v>1</v>
      </c>
      <c r="N199" s="163" t="s">
        <v>37</v>
      </c>
      <c r="O199" s="150">
        <v>0</v>
      </c>
      <c r="P199" s="150">
        <f t="shared" si="11"/>
        <v>0</v>
      </c>
      <c r="Q199" s="150">
        <v>3.2000000000000001E-2</v>
      </c>
      <c r="R199" s="150">
        <f t="shared" si="12"/>
        <v>6.4000000000000001E-2</v>
      </c>
      <c r="S199" s="150">
        <v>0</v>
      </c>
      <c r="T199" s="151">
        <f t="shared" si="13"/>
        <v>0</v>
      </c>
      <c r="AR199" s="152" t="s">
        <v>173</v>
      </c>
      <c r="AT199" s="152" t="s">
        <v>194</v>
      </c>
      <c r="AU199" s="152" t="s">
        <v>84</v>
      </c>
      <c r="AY199" s="13" t="s">
        <v>140</v>
      </c>
      <c r="BE199" s="153">
        <f t="shared" si="14"/>
        <v>0</v>
      </c>
      <c r="BF199" s="153">
        <f t="shared" si="15"/>
        <v>115.848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3" t="s">
        <v>84</v>
      </c>
      <c r="BK199" s="154">
        <f t="shared" si="19"/>
        <v>115.848</v>
      </c>
      <c r="BL199" s="13" t="s">
        <v>146</v>
      </c>
      <c r="BM199" s="152" t="s">
        <v>409</v>
      </c>
    </row>
    <row r="200" spans="2:65" s="1" customFormat="1" ht="33" customHeight="1">
      <c r="B200" s="142"/>
      <c r="C200" s="143" t="s">
        <v>386</v>
      </c>
      <c r="D200" s="143" t="s">
        <v>142</v>
      </c>
      <c r="E200" s="144" t="s">
        <v>415</v>
      </c>
      <c r="F200" s="145" t="s">
        <v>416</v>
      </c>
      <c r="G200" s="146" t="s">
        <v>201</v>
      </c>
      <c r="H200" s="147">
        <v>2</v>
      </c>
      <c r="I200" s="147">
        <v>8.5419999999999998</v>
      </c>
      <c r="J200" s="147">
        <f t="shared" si="10"/>
        <v>17.084</v>
      </c>
      <c r="K200" s="148"/>
      <c r="L200" s="27"/>
      <c r="M200" s="149" t="s">
        <v>1</v>
      </c>
      <c r="N200" s="121" t="s">
        <v>37</v>
      </c>
      <c r="O200" s="150">
        <v>0.38100000000000001</v>
      </c>
      <c r="P200" s="150">
        <f t="shared" si="11"/>
        <v>0.76200000000000001</v>
      </c>
      <c r="Q200" s="150">
        <v>2.4971999999999999E-4</v>
      </c>
      <c r="R200" s="150">
        <f t="shared" si="12"/>
        <v>4.9943999999999998E-4</v>
      </c>
      <c r="S200" s="150">
        <v>0</v>
      </c>
      <c r="T200" s="151">
        <f t="shared" si="13"/>
        <v>0</v>
      </c>
      <c r="AR200" s="152" t="s">
        <v>146</v>
      </c>
      <c r="AT200" s="152" t="s">
        <v>142</v>
      </c>
      <c r="AU200" s="152" t="s">
        <v>84</v>
      </c>
      <c r="AY200" s="13" t="s">
        <v>140</v>
      </c>
      <c r="BE200" s="153">
        <f t="shared" si="14"/>
        <v>0</v>
      </c>
      <c r="BF200" s="153">
        <f t="shared" si="15"/>
        <v>17.084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3" t="s">
        <v>84</v>
      </c>
      <c r="BK200" s="154">
        <f t="shared" si="19"/>
        <v>17.084</v>
      </c>
      <c r="BL200" s="13" t="s">
        <v>146</v>
      </c>
      <c r="BM200" s="152" t="s">
        <v>417</v>
      </c>
    </row>
    <row r="201" spans="2:65" s="1" customFormat="1" ht="16.5" customHeight="1">
      <c r="B201" s="142"/>
      <c r="C201" s="143" t="s">
        <v>390</v>
      </c>
      <c r="D201" s="143" t="s">
        <v>142</v>
      </c>
      <c r="E201" s="144" t="s">
        <v>419</v>
      </c>
      <c r="F201" s="145" t="s">
        <v>420</v>
      </c>
      <c r="G201" s="146" t="s">
        <v>158</v>
      </c>
      <c r="H201" s="147">
        <v>152</v>
      </c>
      <c r="I201" s="147">
        <v>1.5209999999999999</v>
      </c>
      <c r="J201" s="147">
        <f t="shared" si="10"/>
        <v>231.19200000000001</v>
      </c>
      <c r="K201" s="148"/>
      <c r="L201" s="27"/>
      <c r="M201" s="149" t="s">
        <v>1</v>
      </c>
      <c r="N201" s="121" t="s">
        <v>37</v>
      </c>
      <c r="O201" s="150">
        <v>0.05</v>
      </c>
      <c r="P201" s="150">
        <f t="shared" si="11"/>
        <v>7.6000000000000005</v>
      </c>
      <c r="Q201" s="150">
        <v>8.7000000000000001E-5</v>
      </c>
      <c r="R201" s="150">
        <f t="shared" si="12"/>
        <v>1.3224E-2</v>
      </c>
      <c r="S201" s="150">
        <v>0</v>
      </c>
      <c r="T201" s="151">
        <f t="shared" si="13"/>
        <v>0</v>
      </c>
      <c r="AR201" s="152" t="s">
        <v>146</v>
      </c>
      <c r="AT201" s="152" t="s">
        <v>142</v>
      </c>
      <c r="AU201" s="152" t="s">
        <v>84</v>
      </c>
      <c r="AY201" s="13" t="s">
        <v>140</v>
      </c>
      <c r="BE201" s="153">
        <f t="shared" si="14"/>
        <v>0</v>
      </c>
      <c r="BF201" s="153">
        <f t="shared" si="15"/>
        <v>231.19200000000001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3" t="s">
        <v>84</v>
      </c>
      <c r="BK201" s="154">
        <f t="shared" si="19"/>
        <v>231.19200000000001</v>
      </c>
      <c r="BL201" s="13" t="s">
        <v>146</v>
      </c>
      <c r="BM201" s="152" t="s">
        <v>421</v>
      </c>
    </row>
    <row r="202" spans="2:65" s="1" customFormat="1" ht="24.2" customHeight="1">
      <c r="B202" s="142"/>
      <c r="C202" s="143" t="s">
        <v>394</v>
      </c>
      <c r="D202" s="143" t="s">
        <v>142</v>
      </c>
      <c r="E202" s="144" t="s">
        <v>423</v>
      </c>
      <c r="F202" s="145" t="s">
        <v>424</v>
      </c>
      <c r="G202" s="146" t="s">
        <v>158</v>
      </c>
      <c r="H202" s="147">
        <v>137</v>
      </c>
      <c r="I202" s="147">
        <v>0.68100000000000005</v>
      </c>
      <c r="J202" s="147">
        <f t="shared" si="10"/>
        <v>93.296999999999997</v>
      </c>
      <c r="K202" s="148"/>
      <c r="L202" s="27"/>
      <c r="M202" s="149" t="s">
        <v>1</v>
      </c>
      <c r="N202" s="121" t="s">
        <v>37</v>
      </c>
      <c r="O202" s="150">
        <v>5.2499999999999998E-2</v>
      </c>
      <c r="P202" s="150">
        <f t="shared" si="11"/>
        <v>7.1924999999999999</v>
      </c>
      <c r="Q202" s="150">
        <v>1E-4</v>
      </c>
      <c r="R202" s="150">
        <f t="shared" si="12"/>
        <v>1.37E-2</v>
      </c>
      <c r="S202" s="150">
        <v>0</v>
      </c>
      <c r="T202" s="151">
        <f t="shared" si="13"/>
        <v>0</v>
      </c>
      <c r="AR202" s="152" t="s">
        <v>146</v>
      </c>
      <c r="AT202" s="152" t="s">
        <v>142</v>
      </c>
      <c r="AU202" s="152" t="s">
        <v>84</v>
      </c>
      <c r="AY202" s="13" t="s">
        <v>140</v>
      </c>
      <c r="BE202" s="153">
        <f t="shared" si="14"/>
        <v>0</v>
      </c>
      <c r="BF202" s="153">
        <f t="shared" si="15"/>
        <v>93.296999999999997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3" t="s">
        <v>84</v>
      </c>
      <c r="BK202" s="154">
        <f t="shared" si="19"/>
        <v>93.296999999999997</v>
      </c>
      <c r="BL202" s="13" t="s">
        <v>146</v>
      </c>
      <c r="BM202" s="152" t="s">
        <v>425</v>
      </c>
    </row>
    <row r="203" spans="2:65" s="1" customFormat="1" ht="24.2" customHeight="1">
      <c r="B203" s="142"/>
      <c r="C203" s="155" t="s">
        <v>398</v>
      </c>
      <c r="D203" s="155" t="s">
        <v>194</v>
      </c>
      <c r="E203" s="156" t="s">
        <v>427</v>
      </c>
      <c r="F203" s="157" t="s">
        <v>428</v>
      </c>
      <c r="G203" s="158" t="s">
        <v>429</v>
      </c>
      <c r="H203" s="159">
        <v>1.37</v>
      </c>
      <c r="I203" s="159">
        <v>9.3409999999999993</v>
      </c>
      <c r="J203" s="159">
        <f t="shared" si="10"/>
        <v>12.797000000000001</v>
      </c>
      <c r="K203" s="160"/>
      <c r="L203" s="161"/>
      <c r="M203" s="162" t="s">
        <v>1</v>
      </c>
      <c r="N203" s="163" t="s">
        <v>37</v>
      </c>
      <c r="O203" s="150">
        <v>0</v>
      </c>
      <c r="P203" s="150">
        <f t="shared" si="11"/>
        <v>0</v>
      </c>
      <c r="Q203" s="150">
        <v>2.0500000000000002E-3</v>
      </c>
      <c r="R203" s="150">
        <f t="shared" si="12"/>
        <v>2.8085000000000007E-3</v>
      </c>
      <c r="S203" s="150">
        <v>0</v>
      </c>
      <c r="T203" s="151">
        <f t="shared" si="13"/>
        <v>0</v>
      </c>
      <c r="AR203" s="152" t="s">
        <v>173</v>
      </c>
      <c r="AT203" s="152" t="s">
        <v>194</v>
      </c>
      <c r="AU203" s="152" t="s">
        <v>84</v>
      </c>
      <c r="AY203" s="13" t="s">
        <v>140</v>
      </c>
      <c r="BE203" s="153">
        <f t="shared" si="14"/>
        <v>0</v>
      </c>
      <c r="BF203" s="153">
        <f t="shared" si="15"/>
        <v>12.797000000000001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3" t="s">
        <v>84</v>
      </c>
      <c r="BK203" s="154">
        <f t="shared" si="19"/>
        <v>12.797000000000001</v>
      </c>
      <c r="BL203" s="13" t="s">
        <v>146</v>
      </c>
      <c r="BM203" s="152" t="s">
        <v>430</v>
      </c>
    </row>
    <row r="204" spans="2:65" s="1" customFormat="1" ht="24.2" customHeight="1">
      <c r="B204" s="142"/>
      <c r="C204" s="143" t="s">
        <v>402</v>
      </c>
      <c r="D204" s="143" t="s">
        <v>142</v>
      </c>
      <c r="E204" s="144" t="s">
        <v>432</v>
      </c>
      <c r="F204" s="145" t="s">
        <v>433</v>
      </c>
      <c r="G204" s="146" t="s">
        <v>201</v>
      </c>
      <c r="H204" s="147">
        <v>7</v>
      </c>
      <c r="I204" s="147">
        <v>8.6850000000000005</v>
      </c>
      <c r="J204" s="147">
        <f t="shared" si="10"/>
        <v>60.795000000000002</v>
      </c>
      <c r="K204" s="148"/>
      <c r="L204" s="27"/>
      <c r="M204" s="149" t="s">
        <v>1</v>
      </c>
      <c r="N204" s="121" t="s">
        <v>37</v>
      </c>
      <c r="O204" s="150">
        <v>0.73399999999999999</v>
      </c>
      <c r="P204" s="150">
        <f t="shared" si="11"/>
        <v>5.1379999999999999</v>
      </c>
      <c r="Q204" s="150">
        <v>0</v>
      </c>
      <c r="R204" s="150">
        <f t="shared" si="12"/>
        <v>0</v>
      </c>
      <c r="S204" s="150">
        <v>0</v>
      </c>
      <c r="T204" s="151">
        <f t="shared" si="13"/>
        <v>0</v>
      </c>
      <c r="AR204" s="152" t="s">
        <v>146</v>
      </c>
      <c r="AT204" s="152" t="s">
        <v>142</v>
      </c>
      <c r="AU204" s="152" t="s">
        <v>84</v>
      </c>
      <c r="AY204" s="13" t="s">
        <v>140</v>
      </c>
      <c r="BE204" s="153">
        <f t="shared" si="14"/>
        <v>0</v>
      </c>
      <c r="BF204" s="153">
        <f t="shared" si="15"/>
        <v>60.795000000000002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3" t="s">
        <v>84</v>
      </c>
      <c r="BK204" s="154">
        <f t="shared" si="19"/>
        <v>60.795000000000002</v>
      </c>
      <c r="BL204" s="13" t="s">
        <v>146</v>
      </c>
      <c r="BM204" s="152" t="s">
        <v>434</v>
      </c>
    </row>
    <row r="205" spans="2:65" s="1" customFormat="1" ht="33" customHeight="1">
      <c r="B205" s="142"/>
      <c r="C205" s="155" t="s">
        <v>406</v>
      </c>
      <c r="D205" s="155" t="s">
        <v>194</v>
      </c>
      <c r="E205" s="156" t="s">
        <v>436</v>
      </c>
      <c r="F205" s="157" t="s">
        <v>437</v>
      </c>
      <c r="G205" s="158" t="s">
        <v>201</v>
      </c>
      <c r="H205" s="159">
        <v>42</v>
      </c>
      <c r="I205" s="159">
        <v>1.181</v>
      </c>
      <c r="J205" s="159">
        <f t="shared" si="10"/>
        <v>49.601999999999997</v>
      </c>
      <c r="K205" s="160"/>
      <c r="L205" s="161"/>
      <c r="M205" s="162" t="s">
        <v>1</v>
      </c>
      <c r="N205" s="163" t="s">
        <v>37</v>
      </c>
      <c r="O205" s="150">
        <v>0</v>
      </c>
      <c r="P205" s="150">
        <f t="shared" si="11"/>
        <v>0</v>
      </c>
      <c r="Q205" s="150">
        <v>2.0000000000000002E-5</v>
      </c>
      <c r="R205" s="150">
        <f t="shared" si="12"/>
        <v>8.4000000000000003E-4</v>
      </c>
      <c r="S205" s="150">
        <v>0</v>
      </c>
      <c r="T205" s="151">
        <f t="shared" si="13"/>
        <v>0</v>
      </c>
      <c r="AR205" s="152" t="s">
        <v>173</v>
      </c>
      <c r="AT205" s="152" t="s">
        <v>194</v>
      </c>
      <c r="AU205" s="152" t="s">
        <v>84</v>
      </c>
      <c r="AY205" s="13" t="s">
        <v>140</v>
      </c>
      <c r="BE205" s="153">
        <f t="shared" si="14"/>
        <v>0</v>
      </c>
      <c r="BF205" s="153">
        <f t="shared" si="15"/>
        <v>49.601999999999997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3" t="s">
        <v>84</v>
      </c>
      <c r="BK205" s="154">
        <f t="shared" si="19"/>
        <v>49.601999999999997</v>
      </c>
      <c r="BL205" s="13" t="s">
        <v>146</v>
      </c>
      <c r="BM205" s="152" t="s">
        <v>438</v>
      </c>
    </row>
    <row r="206" spans="2:65" s="11" customFormat="1" ht="22.9" customHeight="1">
      <c r="B206" s="131"/>
      <c r="D206" s="132" t="s">
        <v>70</v>
      </c>
      <c r="E206" s="140" t="s">
        <v>177</v>
      </c>
      <c r="F206" s="140" t="s">
        <v>439</v>
      </c>
      <c r="J206" s="141">
        <f>BK206</f>
        <v>937.00599999999986</v>
      </c>
      <c r="L206" s="131"/>
      <c r="M206" s="135"/>
      <c r="P206" s="136">
        <f>SUM(P207:P210)</f>
        <v>37.559799999999996</v>
      </c>
      <c r="R206" s="136">
        <f>SUM(R207:R210)</f>
        <v>2.2799999999999999E-5</v>
      </c>
      <c r="T206" s="137">
        <f>SUM(T207:T210)</f>
        <v>0</v>
      </c>
      <c r="AR206" s="132" t="s">
        <v>78</v>
      </c>
      <c r="AT206" s="138" t="s">
        <v>70</v>
      </c>
      <c r="AU206" s="138" t="s">
        <v>78</v>
      </c>
      <c r="AY206" s="132" t="s">
        <v>140</v>
      </c>
      <c r="BK206" s="139">
        <f>SUM(BK207:BK210)</f>
        <v>937.00599999999986</v>
      </c>
    </row>
    <row r="207" spans="2:65" s="1" customFormat="1" ht="24.2" customHeight="1">
      <c r="B207" s="142"/>
      <c r="C207" s="143" t="s">
        <v>410</v>
      </c>
      <c r="D207" s="143" t="s">
        <v>142</v>
      </c>
      <c r="E207" s="144" t="s">
        <v>441</v>
      </c>
      <c r="F207" s="145" t="s">
        <v>442</v>
      </c>
      <c r="G207" s="146" t="s">
        <v>158</v>
      </c>
      <c r="H207" s="147">
        <v>76</v>
      </c>
      <c r="I207" s="147">
        <v>5.4240000000000004</v>
      </c>
      <c r="J207" s="147">
        <f>ROUND(I207*H207,3)</f>
        <v>412.22399999999999</v>
      </c>
      <c r="K207" s="148"/>
      <c r="L207" s="27"/>
      <c r="M207" s="149" t="s">
        <v>1</v>
      </c>
      <c r="N207" s="121" t="s">
        <v>37</v>
      </c>
      <c r="O207" s="150">
        <v>0.29499999999999998</v>
      </c>
      <c r="P207" s="150">
        <f>O207*H207</f>
        <v>22.419999999999998</v>
      </c>
      <c r="Q207" s="150">
        <v>2.9999999999999999E-7</v>
      </c>
      <c r="R207" s="150">
        <f>Q207*H207</f>
        <v>2.2799999999999999E-5</v>
      </c>
      <c r="S207" s="150">
        <v>0</v>
      </c>
      <c r="T207" s="151">
        <f>S207*H207</f>
        <v>0</v>
      </c>
      <c r="AR207" s="152" t="s">
        <v>146</v>
      </c>
      <c r="AT207" s="152" t="s">
        <v>142</v>
      </c>
      <c r="AU207" s="152" t="s">
        <v>84</v>
      </c>
      <c r="AY207" s="13" t="s">
        <v>140</v>
      </c>
      <c r="BE207" s="153">
        <f>IF(N207="základná",J207,0)</f>
        <v>0</v>
      </c>
      <c r="BF207" s="153">
        <f>IF(N207="znížená",J207,0)</f>
        <v>412.22399999999999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3" t="s">
        <v>84</v>
      </c>
      <c r="BK207" s="154">
        <f>ROUND(I207*H207,3)</f>
        <v>412.22399999999999</v>
      </c>
      <c r="BL207" s="13" t="s">
        <v>146</v>
      </c>
      <c r="BM207" s="152" t="s">
        <v>443</v>
      </c>
    </row>
    <row r="208" spans="2:65" s="1" customFormat="1" ht="24.2" customHeight="1">
      <c r="B208" s="142"/>
      <c r="C208" s="143" t="s">
        <v>414</v>
      </c>
      <c r="D208" s="143" t="s">
        <v>142</v>
      </c>
      <c r="E208" s="144" t="s">
        <v>445</v>
      </c>
      <c r="F208" s="145" t="s">
        <v>446</v>
      </c>
      <c r="G208" s="146" t="s">
        <v>233</v>
      </c>
      <c r="H208" s="147">
        <v>64.7</v>
      </c>
      <c r="I208" s="147">
        <v>1.2969999999999999</v>
      </c>
      <c r="J208" s="147">
        <f>ROUND(I208*H208,3)</f>
        <v>83.915999999999997</v>
      </c>
      <c r="K208" s="148"/>
      <c r="L208" s="27"/>
      <c r="M208" s="149" t="s">
        <v>1</v>
      </c>
      <c r="N208" s="121" t="s">
        <v>37</v>
      </c>
      <c r="O208" s="150">
        <v>3.1E-2</v>
      </c>
      <c r="P208" s="150">
        <f>O208*H208</f>
        <v>2.0057</v>
      </c>
      <c r="Q208" s="150">
        <v>0</v>
      </c>
      <c r="R208" s="150">
        <f>Q208*H208</f>
        <v>0</v>
      </c>
      <c r="S208" s="150">
        <v>0</v>
      </c>
      <c r="T208" s="151">
        <f>S208*H208</f>
        <v>0</v>
      </c>
      <c r="AR208" s="152" t="s">
        <v>146</v>
      </c>
      <c r="AT208" s="152" t="s">
        <v>142</v>
      </c>
      <c r="AU208" s="152" t="s">
        <v>84</v>
      </c>
      <c r="AY208" s="13" t="s">
        <v>140</v>
      </c>
      <c r="BE208" s="153">
        <f>IF(N208="základná",J208,0)</f>
        <v>0</v>
      </c>
      <c r="BF208" s="153">
        <f>IF(N208="znížená",J208,0)</f>
        <v>83.915999999999997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84</v>
      </c>
      <c r="BK208" s="154">
        <f>ROUND(I208*H208,3)</f>
        <v>83.915999999999997</v>
      </c>
      <c r="BL208" s="13" t="s">
        <v>146</v>
      </c>
      <c r="BM208" s="152" t="s">
        <v>576</v>
      </c>
    </row>
    <row r="209" spans="2:65" s="1" customFormat="1" ht="24.2" customHeight="1">
      <c r="B209" s="142"/>
      <c r="C209" s="143" t="s">
        <v>418</v>
      </c>
      <c r="D209" s="143" t="s">
        <v>142</v>
      </c>
      <c r="E209" s="144" t="s">
        <v>449</v>
      </c>
      <c r="F209" s="145" t="s">
        <v>450</v>
      </c>
      <c r="G209" s="146" t="s">
        <v>233</v>
      </c>
      <c r="H209" s="147">
        <v>582.29999999999995</v>
      </c>
      <c r="I209" s="147">
        <v>0.316</v>
      </c>
      <c r="J209" s="147">
        <f>ROUND(I209*H209,3)</f>
        <v>184.00700000000001</v>
      </c>
      <c r="K209" s="148"/>
      <c r="L209" s="27"/>
      <c r="M209" s="149" t="s">
        <v>1</v>
      </c>
      <c r="N209" s="121" t="s">
        <v>37</v>
      </c>
      <c r="O209" s="150">
        <v>6.0000000000000001E-3</v>
      </c>
      <c r="P209" s="150">
        <f>O209*H209</f>
        <v>3.4937999999999998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AR209" s="152" t="s">
        <v>146</v>
      </c>
      <c r="AT209" s="152" t="s">
        <v>142</v>
      </c>
      <c r="AU209" s="152" t="s">
        <v>84</v>
      </c>
      <c r="AY209" s="13" t="s">
        <v>140</v>
      </c>
      <c r="BE209" s="153">
        <f>IF(N209="základná",J209,0)</f>
        <v>0</v>
      </c>
      <c r="BF209" s="153">
        <f>IF(N209="znížená",J209,0)</f>
        <v>184.00700000000001</v>
      </c>
      <c r="BG209" s="153">
        <f>IF(N209="zákl. prenesená",J209,0)</f>
        <v>0</v>
      </c>
      <c r="BH209" s="153">
        <f>IF(N209="zníž. prenesená",J209,0)</f>
        <v>0</v>
      </c>
      <c r="BI209" s="153">
        <f>IF(N209="nulová",J209,0)</f>
        <v>0</v>
      </c>
      <c r="BJ209" s="13" t="s">
        <v>84</v>
      </c>
      <c r="BK209" s="154">
        <f>ROUND(I209*H209,3)</f>
        <v>184.00700000000001</v>
      </c>
      <c r="BL209" s="13" t="s">
        <v>146</v>
      </c>
      <c r="BM209" s="152" t="s">
        <v>577</v>
      </c>
    </row>
    <row r="210" spans="2:65" s="1" customFormat="1" ht="24.2" customHeight="1">
      <c r="B210" s="142"/>
      <c r="C210" s="143" t="s">
        <v>422</v>
      </c>
      <c r="D210" s="143" t="s">
        <v>142</v>
      </c>
      <c r="E210" s="144" t="s">
        <v>453</v>
      </c>
      <c r="F210" s="145" t="s">
        <v>454</v>
      </c>
      <c r="G210" s="146" t="s">
        <v>233</v>
      </c>
      <c r="H210" s="147">
        <v>64.7</v>
      </c>
      <c r="I210" s="147">
        <v>3.97</v>
      </c>
      <c r="J210" s="147">
        <f>ROUND(I210*H210,3)</f>
        <v>256.85899999999998</v>
      </c>
      <c r="K210" s="148"/>
      <c r="L210" s="27"/>
      <c r="M210" s="149" t="s">
        <v>1</v>
      </c>
      <c r="N210" s="121" t="s">
        <v>37</v>
      </c>
      <c r="O210" s="150">
        <v>0.14899999999999999</v>
      </c>
      <c r="P210" s="150">
        <f>O210*H210</f>
        <v>9.6402999999999999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AR210" s="152" t="s">
        <v>146</v>
      </c>
      <c r="AT210" s="152" t="s">
        <v>142</v>
      </c>
      <c r="AU210" s="152" t="s">
        <v>84</v>
      </c>
      <c r="AY210" s="13" t="s">
        <v>140</v>
      </c>
      <c r="BE210" s="153">
        <f>IF(N210="základná",J210,0)</f>
        <v>0</v>
      </c>
      <c r="BF210" s="153">
        <f>IF(N210="znížená",J210,0)</f>
        <v>256.85899999999998</v>
      </c>
      <c r="BG210" s="153">
        <f>IF(N210="zákl. prenesená",J210,0)</f>
        <v>0</v>
      </c>
      <c r="BH210" s="153">
        <f>IF(N210="zníž. prenesená",J210,0)</f>
        <v>0</v>
      </c>
      <c r="BI210" s="153">
        <f>IF(N210="nulová",J210,0)</f>
        <v>0</v>
      </c>
      <c r="BJ210" s="13" t="s">
        <v>84</v>
      </c>
      <c r="BK210" s="154">
        <f>ROUND(I210*H210,3)</f>
        <v>256.85899999999998</v>
      </c>
      <c r="BL210" s="13" t="s">
        <v>146</v>
      </c>
      <c r="BM210" s="152" t="s">
        <v>578</v>
      </c>
    </row>
    <row r="211" spans="2:65" s="11" customFormat="1" ht="22.9" customHeight="1">
      <c r="B211" s="131"/>
      <c r="D211" s="132" t="s">
        <v>70</v>
      </c>
      <c r="E211" s="140" t="s">
        <v>456</v>
      </c>
      <c r="F211" s="140" t="s">
        <v>457</v>
      </c>
      <c r="J211" s="141">
        <f>BK211</f>
        <v>12340.397999999999</v>
      </c>
      <c r="L211" s="131"/>
      <c r="M211" s="135"/>
      <c r="P211" s="136">
        <f>SUM(P212:P213)</f>
        <v>379.54991699999994</v>
      </c>
      <c r="R211" s="136">
        <f>SUM(R212:R213)</f>
        <v>0</v>
      </c>
      <c r="T211" s="137">
        <f>SUM(T212:T213)</f>
        <v>0</v>
      </c>
      <c r="AR211" s="132" t="s">
        <v>78</v>
      </c>
      <c r="AT211" s="138" t="s">
        <v>70</v>
      </c>
      <c r="AU211" s="138" t="s">
        <v>78</v>
      </c>
      <c r="AY211" s="132" t="s">
        <v>140</v>
      </c>
      <c r="BK211" s="139">
        <f>SUM(BK212:BK213)</f>
        <v>12340.397999999999</v>
      </c>
    </row>
    <row r="212" spans="2:65" s="1" customFormat="1" ht="24.2" customHeight="1">
      <c r="B212" s="142"/>
      <c r="C212" s="143" t="s">
        <v>426</v>
      </c>
      <c r="D212" s="143" t="s">
        <v>142</v>
      </c>
      <c r="E212" s="144" t="s">
        <v>564</v>
      </c>
      <c r="F212" s="145" t="s">
        <v>565</v>
      </c>
      <c r="G212" s="146" t="s">
        <v>233</v>
      </c>
      <c r="H212" s="147">
        <v>536.17100000000005</v>
      </c>
      <c r="I212" s="147">
        <v>7.7190000000000003</v>
      </c>
      <c r="J212" s="147">
        <f>ROUND(I212*H212,3)</f>
        <v>4138.7039999999997</v>
      </c>
      <c r="K212" s="148"/>
      <c r="L212" s="27"/>
      <c r="M212" s="149" t="s">
        <v>1</v>
      </c>
      <c r="N212" s="121" t="s">
        <v>37</v>
      </c>
      <c r="O212" s="150">
        <v>0</v>
      </c>
      <c r="P212" s="150">
        <f>O212*H212</f>
        <v>0</v>
      </c>
      <c r="Q212" s="150">
        <v>0</v>
      </c>
      <c r="R212" s="150">
        <f>Q212*H212</f>
        <v>0</v>
      </c>
      <c r="S212" s="150">
        <v>0</v>
      </c>
      <c r="T212" s="151">
        <f>S212*H212</f>
        <v>0</v>
      </c>
      <c r="AR212" s="152" t="s">
        <v>146</v>
      </c>
      <c r="AT212" s="152" t="s">
        <v>142</v>
      </c>
      <c r="AU212" s="152" t="s">
        <v>84</v>
      </c>
      <c r="AY212" s="13" t="s">
        <v>140</v>
      </c>
      <c r="BE212" s="153">
        <f>IF(N212="základná",J212,0)</f>
        <v>0</v>
      </c>
      <c r="BF212" s="153">
        <f>IF(N212="znížená",J212,0)</f>
        <v>4138.7039999999997</v>
      </c>
      <c r="BG212" s="153">
        <f>IF(N212="zákl. prenesená",J212,0)</f>
        <v>0</v>
      </c>
      <c r="BH212" s="153">
        <f>IF(N212="zníž. prenesená",J212,0)</f>
        <v>0</v>
      </c>
      <c r="BI212" s="153">
        <f>IF(N212="nulová",J212,0)</f>
        <v>0</v>
      </c>
      <c r="BJ212" s="13" t="s">
        <v>84</v>
      </c>
      <c r="BK212" s="154">
        <f>ROUND(I212*H212,3)</f>
        <v>4138.7039999999997</v>
      </c>
      <c r="BL212" s="13" t="s">
        <v>146</v>
      </c>
      <c r="BM212" s="152" t="s">
        <v>304</v>
      </c>
    </row>
    <row r="213" spans="2:65" s="1" customFormat="1" ht="33" customHeight="1">
      <c r="B213" s="142"/>
      <c r="C213" s="143" t="s">
        <v>431</v>
      </c>
      <c r="D213" s="143" t="s">
        <v>142</v>
      </c>
      <c r="E213" s="144" t="s">
        <v>459</v>
      </c>
      <c r="F213" s="145" t="s">
        <v>460</v>
      </c>
      <c r="G213" s="146" t="s">
        <v>233</v>
      </c>
      <c r="H213" s="147">
        <v>294.45299999999997</v>
      </c>
      <c r="I213" s="147">
        <v>27.853999999999999</v>
      </c>
      <c r="J213" s="147">
        <f>ROUND(I213*H213,3)</f>
        <v>8201.6939999999995</v>
      </c>
      <c r="K213" s="148"/>
      <c r="L213" s="27"/>
      <c r="M213" s="149" t="s">
        <v>1</v>
      </c>
      <c r="N213" s="121" t="s">
        <v>37</v>
      </c>
      <c r="O213" s="150">
        <v>1.2889999999999999</v>
      </c>
      <c r="P213" s="150">
        <f>O213*H213</f>
        <v>379.54991699999994</v>
      </c>
      <c r="Q213" s="150">
        <v>0</v>
      </c>
      <c r="R213" s="150">
        <f>Q213*H213</f>
        <v>0</v>
      </c>
      <c r="S213" s="150">
        <v>0</v>
      </c>
      <c r="T213" s="151">
        <f>S213*H213</f>
        <v>0</v>
      </c>
      <c r="AR213" s="152" t="s">
        <v>146</v>
      </c>
      <c r="AT213" s="152" t="s">
        <v>142</v>
      </c>
      <c r="AU213" s="152" t="s">
        <v>84</v>
      </c>
      <c r="AY213" s="13" t="s">
        <v>140</v>
      </c>
      <c r="BE213" s="153">
        <f>IF(N213="základná",J213,0)</f>
        <v>0</v>
      </c>
      <c r="BF213" s="153">
        <f>IF(N213="znížená",J213,0)</f>
        <v>8201.6939999999995</v>
      </c>
      <c r="BG213" s="153">
        <f>IF(N213="zákl. prenesená",J213,0)</f>
        <v>0</v>
      </c>
      <c r="BH213" s="153">
        <f>IF(N213="zníž. prenesená",J213,0)</f>
        <v>0</v>
      </c>
      <c r="BI213" s="153">
        <f>IF(N213="nulová",J213,0)</f>
        <v>0</v>
      </c>
      <c r="BJ213" s="13" t="s">
        <v>84</v>
      </c>
      <c r="BK213" s="154">
        <f>ROUND(I213*H213,3)</f>
        <v>8201.6939999999995</v>
      </c>
      <c r="BL213" s="13" t="s">
        <v>146</v>
      </c>
      <c r="BM213" s="152" t="s">
        <v>579</v>
      </c>
    </row>
    <row r="214" spans="2:65" s="11" customFormat="1" ht="25.9" customHeight="1">
      <c r="B214" s="131"/>
      <c r="D214" s="132" t="s">
        <v>70</v>
      </c>
      <c r="E214" s="133" t="s">
        <v>462</v>
      </c>
      <c r="F214" s="133" t="s">
        <v>463</v>
      </c>
      <c r="J214" s="134">
        <f>BK214</f>
        <v>246.55499999999998</v>
      </c>
      <c r="L214" s="131"/>
      <c r="M214" s="135"/>
      <c r="P214" s="136">
        <f>SUM(P215:P217)</f>
        <v>2.2450000000000001</v>
      </c>
      <c r="R214" s="136">
        <f>SUM(R215:R217)</f>
        <v>6.6500000000000004E-2</v>
      </c>
      <c r="T214" s="137">
        <f>SUM(T215:T217)</f>
        <v>0</v>
      </c>
      <c r="AR214" s="132" t="s">
        <v>151</v>
      </c>
      <c r="AT214" s="138" t="s">
        <v>70</v>
      </c>
      <c r="AU214" s="138" t="s">
        <v>71</v>
      </c>
      <c r="AY214" s="132" t="s">
        <v>140</v>
      </c>
      <c r="BK214" s="139">
        <f>SUM(BK215:BK217)</f>
        <v>246.55499999999998</v>
      </c>
    </row>
    <row r="215" spans="2:65" s="1" customFormat="1" ht="16.5" customHeight="1">
      <c r="B215" s="142"/>
      <c r="C215" s="143" t="s">
        <v>435</v>
      </c>
      <c r="D215" s="143" t="s">
        <v>142</v>
      </c>
      <c r="E215" s="144" t="s">
        <v>465</v>
      </c>
      <c r="F215" s="145" t="s">
        <v>466</v>
      </c>
      <c r="G215" s="146" t="s">
        <v>201</v>
      </c>
      <c r="H215" s="147">
        <v>5</v>
      </c>
      <c r="I215" s="147">
        <v>7.1970000000000001</v>
      </c>
      <c r="J215" s="147">
        <f>ROUND(I215*H215,3)</f>
        <v>35.984999999999999</v>
      </c>
      <c r="K215" s="148"/>
      <c r="L215" s="27"/>
      <c r="M215" s="149" t="s">
        <v>1</v>
      </c>
      <c r="N215" s="121" t="s">
        <v>37</v>
      </c>
      <c r="O215" s="150">
        <v>0.44900000000000001</v>
      </c>
      <c r="P215" s="150">
        <f>O215*H215</f>
        <v>2.2450000000000001</v>
      </c>
      <c r="Q215" s="150">
        <v>0</v>
      </c>
      <c r="R215" s="150">
        <f>Q215*H215</f>
        <v>0</v>
      </c>
      <c r="S215" s="150">
        <v>0</v>
      </c>
      <c r="T215" s="151">
        <f>S215*H215</f>
        <v>0</v>
      </c>
      <c r="AR215" s="152" t="s">
        <v>398</v>
      </c>
      <c r="AT215" s="152" t="s">
        <v>142</v>
      </c>
      <c r="AU215" s="152" t="s">
        <v>78</v>
      </c>
      <c r="AY215" s="13" t="s">
        <v>140</v>
      </c>
      <c r="BE215" s="153">
        <f>IF(N215="základná",J215,0)</f>
        <v>0</v>
      </c>
      <c r="BF215" s="153">
        <f>IF(N215="znížená",J215,0)</f>
        <v>35.984999999999999</v>
      </c>
      <c r="BG215" s="153">
        <f>IF(N215="zákl. prenesená",J215,0)</f>
        <v>0</v>
      </c>
      <c r="BH215" s="153">
        <f>IF(N215="zníž. prenesená",J215,0)</f>
        <v>0</v>
      </c>
      <c r="BI215" s="153">
        <f>IF(N215="nulová",J215,0)</f>
        <v>0</v>
      </c>
      <c r="BJ215" s="13" t="s">
        <v>84</v>
      </c>
      <c r="BK215" s="154">
        <f>ROUND(I215*H215,3)</f>
        <v>35.984999999999999</v>
      </c>
      <c r="BL215" s="13" t="s">
        <v>398</v>
      </c>
      <c r="BM215" s="152" t="s">
        <v>467</v>
      </c>
    </row>
    <row r="216" spans="2:65" s="1" customFormat="1" ht="37.9" customHeight="1">
      <c r="B216" s="142"/>
      <c r="C216" s="155" t="s">
        <v>440</v>
      </c>
      <c r="D216" s="155" t="s">
        <v>194</v>
      </c>
      <c r="E216" s="156" t="s">
        <v>469</v>
      </c>
      <c r="F216" s="157" t="s">
        <v>470</v>
      </c>
      <c r="G216" s="158" t="s">
        <v>201</v>
      </c>
      <c r="H216" s="159">
        <v>5</v>
      </c>
      <c r="I216" s="159">
        <v>37.883000000000003</v>
      </c>
      <c r="J216" s="159">
        <f>ROUND(I216*H216,3)</f>
        <v>189.41499999999999</v>
      </c>
      <c r="K216" s="160"/>
      <c r="L216" s="161"/>
      <c r="M216" s="162" t="s">
        <v>1</v>
      </c>
      <c r="N216" s="163" t="s">
        <v>37</v>
      </c>
      <c r="O216" s="150">
        <v>0</v>
      </c>
      <c r="P216" s="150">
        <f>O216*H216</f>
        <v>0</v>
      </c>
      <c r="Q216" s="150">
        <v>7.0000000000000001E-3</v>
      </c>
      <c r="R216" s="150">
        <f>Q216*H216</f>
        <v>3.5000000000000003E-2</v>
      </c>
      <c r="S216" s="150">
        <v>0</v>
      </c>
      <c r="T216" s="151">
        <f>S216*H216</f>
        <v>0</v>
      </c>
      <c r="AR216" s="152" t="s">
        <v>471</v>
      </c>
      <c r="AT216" s="152" t="s">
        <v>194</v>
      </c>
      <c r="AU216" s="152" t="s">
        <v>78</v>
      </c>
      <c r="AY216" s="13" t="s">
        <v>140</v>
      </c>
      <c r="BE216" s="153">
        <f>IF(N216="základná",J216,0)</f>
        <v>0</v>
      </c>
      <c r="BF216" s="153">
        <f>IF(N216="znížená",J216,0)</f>
        <v>189.41499999999999</v>
      </c>
      <c r="BG216" s="153">
        <f>IF(N216="zákl. prenesená",J216,0)</f>
        <v>0</v>
      </c>
      <c r="BH216" s="153">
        <f>IF(N216="zníž. prenesená",J216,0)</f>
        <v>0</v>
      </c>
      <c r="BI216" s="153">
        <f>IF(N216="nulová",J216,0)</f>
        <v>0</v>
      </c>
      <c r="BJ216" s="13" t="s">
        <v>84</v>
      </c>
      <c r="BK216" s="154">
        <f>ROUND(I216*H216,3)</f>
        <v>189.41499999999999</v>
      </c>
      <c r="BL216" s="13" t="s">
        <v>398</v>
      </c>
      <c r="BM216" s="152" t="s">
        <v>472</v>
      </c>
    </row>
    <row r="217" spans="2:65" s="1" customFormat="1" ht="24.2" customHeight="1">
      <c r="B217" s="142"/>
      <c r="C217" s="155" t="s">
        <v>444</v>
      </c>
      <c r="D217" s="155" t="s">
        <v>194</v>
      </c>
      <c r="E217" s="156" t="s">
        <v>474</v>
      </c>
      <c r="F217" s="157" t="s">
        <v>475</v>
      </c>
      <c r="G217" s="158" t="s">
        <v>201</v>
      </c>
      <c r="H217" s="159">
        <v>5</v>
      </c>
      <c r="I217" s="159">
        <v>4.2309999999999999</v>
      </c>
      <c r="J217" s="159">
        <f>ROUND(I217*H217,3)</f>
        <v>21.155000000000001</v>
      </c>
      <c r="K217" s="160"/>
      <c r="L217" s="161"/>
      <c r="M217" s="162" t="s">
        <v>1</v>
      </c>
      <c r="N217" s="163" t="s">
        <v>37</v>
      </c>
      <c r="O217" s="150">
        <v>0</v>
      </c>
      <c r="P217" s="150">
        <f>O217*H217</f>
        <v>0</v>
      </c>
      <c r="Q217" s="150">
        <v>6.3E-3</v>
      </c>
      <c r="R217" s="150">
        <f>Q217*H217</f>
        <v>3.15E-2</v>
      </c>
      <c r="S217" s="150">
        <v>0</v>
      </c>
      <c r="T217" s="151">
        <f>S217*H217</f>
        <v>0</v>
      </c>
      <c r="AR217" s="152" t="s">
        <v>471</v>
      </c>
      <c r="AT217" s="152" t="s">
        <v>194</v>
      </c>
      <c r="AU217" s="152" t="s">
        <v>78</v>
      </c>
      <c r="AY217" s="13" t="s">
        <v>140</v>
      </c>
      <c r="BE217" s="153">
        <f>IF(N217="základná",J217,0)</f>
        <v>0</v>
      </c>
      <c r="BF217" s="153">
        <f>IF(N217="znížená",J217,0)</f>
        <v>21.155000000000001</v>
      </c>
      <c r="BG217" s="153">
        <f>IF(N217="zákl. prenesená",J217,0)</f>
        <v>0</v>
      </c>
      <c r="BH217" s="153">
        <f>IF(N217="zníž. prenesená",J217,0)</f>
        <v>0</v>
      </c>
      <c r="BI217" s="153">
        <f>IF(N217="nulová",J217,0)</f>
        <v>0</v>
      </c>
      <c r="BJ217" s="13" t="s">
        <v>84</v>
      </c>
      <c r="BK217" s="154">
        <f>ROUND(I217*H217,3)</f>
        <v>21.155000000000001</v>
      </c>
      <c r="BL217" s="13" t="s">
        <v>398</v>
      </c>
      <c r="BM217" s="152" t="s">
        <v>476</v>
      </c>
    </row>
    <row r="218" spans="2:65" s="11" customFormat="1" ht="25.9" customHeight="1">
      <c r="B218" s="131"/>
      <c r="D218" s="132" t="s">
        <v>70</v>
      </c>
      <c r="E218" s="133" t="s">
        <v>194</v>
      </c>
      <c r="F218" s="133" t="s">
        <v>477</v>
      </c>
      <c r="J218" s="134">
        <f>BK218</f>
        <v>187.79500000000002</v>
      </c>
      <c r="L218" s="131"/>
      <c r="M218" s="135"/>
      <c r="P218" s="136">
        <f>P219</f>
        <v>0</v>
      </c>
      <c r="R218" s="136">
        <f>R219</f>
        <v>0</v>
      </c>
      <c r="T218" s="137">
        <f>T219</f>
        <v>0</v>
      </c>
      <c r="AR218" s="132" t="s">
        <v>151</v>
      </c>
      <c r="AT218" s="138" t="s">
        <v>70</v>
      </c>
      <c r="AU218" s="138" t="s">
        <v>71</v>
      </c>
      <c r="AY218" s="132" t="s">
        <v>140</v>
      </c>
      <c r="BK218" s="139">
        <f>BK219</f>
        <v>187.79500000000002</v>
      </c>
    </row>
    <row r="219" spans="2:65" s="11" customFormat="1" ht="22.9" customHeight="1">
      <c r="B219" s="131"/>
      <c r="D219" s="132" t="s">
        <v>70</v>
      </c>
      <c r="E219" s="140" t="s">
        <v>478</v>
      </c>
      <c r="F219" s="140" t="s">
        <v>479</v>
      </c>
      <c r="J219" s="141">
        <f>BK219</f>
        <v>187.79500000000002</v>
      </c>
      <c r="L219" s="131"/>
      <c r="M219" s="135"/>
      <c r="P219" s="136">
        <f>SUM(P220:P221)</f>
        <v>0</v>
      </c>
      <c r="R219" s="136">
        <f>SUM(R220:R221)</f>
        <v>0</v>
      </c>
      <c r="T219" s="137">
        <f>SUM(T220:T221)</f>
        <v>0</v>
      </c>
      <c r="AR219" s="132" t="s">
        <v>151</v>
      </c>
      <c r="AT219" s="138" t="s">
        <v>70</v>
      </c>
      <c r="AU219" s="138" t="s">
        <v>78</v>
      </c>
      <c r="AY219" s="132" t="s">
        <v>140</v>
      </c>
      <c r="BK219" s="139">
        <f>SUM(BK220:BK221)</f>
        <v>187.79500000000002</v>
      </c>
    </row>
    <row r="220" spans="2:65" s="1" customFormat="1" ht="37.9" customHeight="1">
      <c r="B220" s="142"/>
      <c r="C220" s="143" t="s">
        <v>448</v>
      </c>
      <c r="D220" s="143" t="s">
        <v>142</v>
      </c>
      <c r="E220" s="144" t="s">
        <v>481</v>
      </c>
      <c r="F220" s="145" t="s">
        <v>482</v>
      </c>
      <c r="G220" s="146" t="s">
        <v>483</v>
      </c>
      <c r="H220" s="147">
        <v>10</v>
      </c>
      <c r="I220" s="147">
        <v>11.464</v>
      </c>
      <c r="J220" s="147">
        <f>ROUND(I220*H220,3)</f>
        <v>114.64</v>
      </c>
      <c r="K220" s="148"/>
      <c r="L220" s="27"/>
      <c r="M220" s="149" t="s">
        <v>1</v>
      </c>
      <c r="N220" s="121" t="s">
        <v>37</v>
      </c>
      <c r="O220" s="150">
        <v>0</v>
      </c>
      <c r="P220" s="150">
        <f>O220*H220</f>
        <v>0</v>
      </c>
      <c r="Q220" s="150">
        <v>0</v>
      </c>
      <c r="R220" s="150">
        <f>Q220*H220</f>
        <v>0</v>
      </c>
      <c r="S220" s="150">
        <v>0</v>
      </c>
      <c r="T220" s="151">
        <f>S220*H220</f>
        <v>0</v>
      </c>
      <c r="AR220" s="152" t="s">
        <v>398</v>
      </c>
      <c r="AT220" s="152" t="s">
        <v>142</v>
      </c>
      <c r="AU220" s="152" t="s">
        <v>84</v>
      </c>
      <c r="AY220" s="13" t="s">
        <v>140</v>
      </c>
      <c r="BE220" s="153">
        <f>IF(N220="základná",J220,0)</f>
        <v>0</v>
      </c>
      <c r="BF220" s="153">
        <f>IF(N220="znížená",J220,0)</f>
        <v>114.64</v>
      </c>
      <c r="BG220" s="153">
        <f>IF(N220="zákl. prenesená",J220,0)</f>
        <v>0</v>
      </c>
      <c r="BH220" s="153">
        <f>IF(N220="zníž. prenesená",J220,0)</f>
        <v>0</v>
      </c>
      <c r="BI220" s="153">
        <f>IF(N220="nulová",J220,0)</f>
        <v>0</v>
      </c>
      <c r="BJ220" s="13" t="s">
        <v>84</v>
      </c>
      <c r="BK220" s="154">
        <f>ROUND(I220*H220,3)</f>
        <v>114.64</v>
      </c>
      <c r="BL220" s="13" t="s">
        <v>398</v>
      </c>
      <c r="BM220" s="152" t="s">
        <v>580</v>
      </c>
    </row>
    <row r="221" spans="2:65" s="1" customFormat="1" ht="24.2" customHeight="1">
      <c r="B221" s="142"/>
      <c r="C221" s="143" t="s">
        <v>452</v>
      </c>
      <c r="D221" s="143" t="s">
        <v>142</v>
      </c>
      <c r="E221" s="144" t="s">
        <v>486</v>
      </c>
      <c r="F221" s="145" t="s">
        <v>487</v>
      </c>
      <c r="G221" s="146" t="s">
        <v>488</v>
      </c>
      <c r="H221" s="147">
        <v>1.44</v>
      </c>
      <c r="I221" s="147">
        <v>50.802</v>
      </c>
      <c r="J221" s="147">
        <f>ROUND(I221*H221,3)</f>
        <v>73.155000000000001</v>
      </c>
      <c r="K221" s="148"/>
      <c r="L221" s="27"/>
      <c r="M221" s="164" t="s">
        <v>1</v>
      </c>
      <c r="N221" s="165" t="s">
        <v>37</v>
      </c>
      <c r="O221" s="166">
        <v>0</v>
      </c>
      <c r="P221" s="166">
        <f>O221*H221</f>
        <v>0</v>
      </c>
      <c r="Q221" s="166">
        <v>0</v>
      </c>
      <c r="R221" s="166">
        <f>Q221*H221</f>
        <v>0</v>
      </c>
      <c r="S221" s="166">
        <v>0</v>
      </c>
      <c r="T221" s="167">
        <f>S221*H221</f>
        <v>0</v>
      </c>
      <c r="AR221" s="152" t="s">
        <v>398</v>
      </c>
      <c r="AT221" s="152" t="s">
        <v>142</v>
      </c>
      <c r="AU221" s="152" t="s">
        <v>84</v>
      </c>
      <c r="AY221" s="13" t="s">
        <v>140</v>
      </c>
      <c r="BE221" s="153">
        <f>IF(N221="základná",J221,0)</f>
        <v>0</v>
      </c>
      <c r="BF221" s="153">
        <f>IF(N221="znížená",J221,0)</f>
        <v>73.155000000000001</v>
      </c>
      <c r="BG221" s="153">
        <f>IF(N221="zákl. prenesená",J221,0)</f>
        <v>0</v>
      </c>
      <c r="BH221" s="153">
        <f>IF(N221="zníž. prenesená",J221,0)</f>
        <v>0</v>
      </c>
      <c r="BI221" s="153">
        <f>IF(N221="nulová",J221,0)</f>
        <v>0</v>
      </c>
      <c r="BJ221" s="13" t="s">
        <v>84</v>
      </c>
      <c r="BK221" s="154">
        <f>ROUND(I221*H221,3)</f>
        <v>73.155000000000001</v>
      </c>
      <c r="BL221" s="13" t="s">
        <v>398</v>
      </c>
      <c r="BM221" s="152" t="s">
        <v>581</v>
      </c>
    </row>
    <row r="222" spans="2:65" s="1" customFormat="1" ht="6.95" customHeight="1">
      <c r="B222" s="42"/>
      <c r="C222" s="43"/>
      <c r="D222" s="43"/>
      <c r="E222" s="43"/>
      <c r="F222" s="43"/>
      <c r="G222" s="43"/>
      <c r="H222" s="43"/>
      <c r="I222" s="43"/>
      <c r="J222" s="43"/>
      <c r="K222" s="43"/>
      <c r="L222" s="27"/>
    </row>
  </sheetData>
  <autoFilter ref="C133:K221" xr:uid="{00000000-0009-0000-0000-000005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07.3-3 110 - Rad 3 D 110</vt:lpstr>
      <vt:lpstr>07.3-3 90 - Rad 3 D 90</vt:lpstr>
      <vt:lpstr>07.3-3.1 90 - Rad 3-1 D 90</vt:lpstr>
      <vt:lpstr>07.3-4 110 - Rad 4 D 110</vt:lpstr>
      <vt:lpstr>07.3-4.1 110 - Rad 4-1 D 110</vt:lpstr>
      <vt:lpstr>'07.3-3 110 - Rad 3 D 110'!Názvy_tlače</vt:lpstr>
      <vt:lpstr>'07.3-3 90 - Rad 3 D 90'!Názvy_tlače</vt:lpstr>
      <vt:lpstr>'07.3-3.1 90 - Rad 3-1 D 90'!Názvy_tlače</vt:lpstr>
      <vt:lpstr>'07.3-4 110 - Rad 4 D 110'!Názvy_tlače</vt:lpstr>
      <vt:lpstr>'07.3-4.1 110 - Rad 4-1 D 110'!Názvy_tlače</vt:lpstr>
      <vt:lpstr>'Rekapitulácia stavby'!Názvy_tlače</vt:lpstr>
      <vt:lpstr>'07.3-3 110 - Rad 3 D 110'!Oblasť_tlače</vt:lpstr>
      <vt:lpstr>'07.3-3 90 - Rad 3 D 90'!Oblasť_tlače</vt:lpstr>
      <vt:lpstr>'07.3-3.1 90 - Rad 3-1 D 90'!Oblasť_tlače</vt:lpstr>
      <vt:lpstr>'07.3-4 110 - Rad 4 D 110'!Oblasť_tlače</vt:lpstr>
      <vt:lpstr>'07.3-4.1 110 - Rad 4-1 D 110'!Oblasť_tlače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LAPTOP-8OQAGAJ9\Milan</dc:creator>
  <cp:lastModifiedBy>Ing. Milan Uhorščák</cp:lastModifiedBy>
  <dcterms:created xsi:type="dcterms:W3CDTF">2023-08-30T16:49:16Z</dcterms:created>
  <dcterms:modified xsi:type="dcterms:W3CDTF">2023-08-30T16:51:26Z</dcterms:modified>
</cp:coreProperties>
</file>