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ladislavkacer/Desktop/RK GASTRO VO/1_Stavebné práce/"/>
    </mc:Choice>
  </mc:AlternateContent>
  <xr:revisionPtr revIDLastSave="0" documentId="13_ncr:1_{C51C1A14-DEE5-DA46-80C1-A93772FEF86E}" xr6:coauthVersionLast="47" xr6:coauthVersionMax="47" xr10:uidLastSave="{00000000-0000-0000-0000-000000000000}"/>
  <bookViews>
    <workbookView xWindow="38820" yWindow="-3100" windowWidth="29040" windowHeight="19300" tabRatio="935" firstSheet="7" activeTab="14" xr2:uid="{00000000-000D-0000-FFFF-FFFF00000000}"/>
  </bookViews>
  <sheets>
    <sheet name="Rekapitulácia stavby" sheetId="1" r:id="rId1"/>
    <sheet name="stav - Stavebná časť objektu" sheetId="2" r:id="rId2"/>
    <sheet name="uk - Vykurovanie" sheetId="3" r:id="rId3"/>
    <sheet name="vzt - Vzduchotechnika" sheetId="4" r:id="rId4"/>
    <sheet name="plosina - Zdvíhacia plošina" sheetId="5" r:id="rId5"/>
    <sheet name="zti - Zdravotechnika" sheetId="6" r:id="rId6"/>
    <sheet name="prekl. - Prekládka vod..." sheetId="7" r:id="rId7"/>
    <sheet name="el - Penzión ELI" sheetId="8" r:id="rId8"/>
    <sheet name="roz - Rozvádzače" sheetId="9" r:id="rId9"/>
    <sheet name="bl - Bleskozvod a uzemnenie" sheetId="14" r:id="rId10"/>
    <sheet name="pl - Plynoinštalacia" sheetId="10" r:id="rId11"/>
    <sheet name="tech. -CO2" sheetId="11" r:id="rId12"/>
    <sheet name="tech. - Stlačený vzduch" sheetId="12" r:id="rId13"/>
    <sheet name="tech. - N2 Dusík" sheetId="13" r:id="rId14"/>
    <sheet name="FVE" sheetId="15" r:id="rId15"/>
  </sheets>
  <externalReferences>
    <externalReference r:id="rId16"/>
  </externalReferences>
  <definedNames>
    <definedName name="_xlnm._FilterDatabase" localSheetId="9" hidden="1">'bl - Bleskozvod a uzemnenie'!$C$117:$K$145</definedName>
    <definedName name="_xlnm._FilterDatabase" localSheetId="7" hidden="1">'el - Penzión ELI'!$C$119:$K$168</definedName>
    <definedName name="_xlnm._FilterDatabase" localSheetId="10" hidden="1">'pl - Plynoinštalacia'!$C$126:$K$163</definedName>
    <definedName name="_xlnm._FilterDatabase" localSheetId="4" hidden="1">'plosina - Zdvíhacia plošina'!$C$117:$K$122</definedName>
    <definedName name="_xlnm._FilterDatabase" localSheetId="6" hidden="1">'prekl. - Prekládka vod...'!$C$126:$K$175</definedName>
    <definedName name="_xlnm._FilterDatabase" localSheetId="8" hidden="1">'roz - Rozvádzače'!$C$117:$K$151</definedName>
    <definedName name="_xlnm._FilterDatabase" localSheetId="1" hidden="1">'stav - Stavebná časť objektu'!$C$138:$K$334</definedName>
    <definedName name="_xlnm._FilterDatabase" localSheetId="2" hidden="1">'uk - Vykurovanie'!$C$124:$K$194</definedName>
    <definedName name="_xlnm._FilterDatabase" localSheetId="3" hidden="1">'vzt - Vzduchotechnika'!$C$120:$K$167</definedName>
    <definedName name="_xlnm._FilterDatabase" localSheetId="5" hidden="1">'zti - Zdravotechnika'!$C$126:$K$225</definedName>
    <definedName name="_xlnm.Print_Titles" localSheetId="9">'bl - Bleskozvod a uzemnenie'!$117:$117</definedName>
    <definedName name="_xlnm.Print_Titles" localSheetId="7">'el - Penzión ELI'!$119:$119</definedName>
    <definedName name="_xlnm.Print_Titles" localSheetId="10">'pl - Plynoinštalacia'!$126:$126</definedName>
    <definedName name="_xlnm.Print_Titles" localSheetId="4">'plosina - Zdvíhacia plošina'!$117:$117</definedName>
    <definedName name="_xlnm.Print_Titles" localSheetId="6">'prekl. - Prekládka vod...'!$126:$126</definedName>
    <definedName name="_xlnm.Print_Titles" localSheetId="0">'Rekapitulácia stavby'!$92:$92</definedName>
    <definedName name="_xlnm.Print_Titles" localSheetId="8">'roz - Rozvádzače'!$117:$117</definedName>
    <definedName name="_xlnm.Print_Titles" localSheetId="1">'stav - Stavebná časť objektu'!$138:$138</definedName>
    <definedName name="_xlnm.Print_Titles" localSheetId="11">'tech. -CO2'!$1:$12</definedName>
    <definedName name="_xlnm.Print_Titles" localSheetId="2">'uk - Vykurovanie'!$124:$124</definedName>
    <definedName name="_xlnm.Print_Titles" localSheetId="3">'vzt - Vzduchotechnika'!$120:$120</definedName>
    <definedName name="_xlnm.Print_Titles" localSheetId="5">'zti - Zdravotechnika'!$126:$126</definedName>
    <definedName name="_xlnm.Print_Area" localSheetId="9">'bl - Bleskozvod a uzemnenie'!$C$4:$J$76,'bl - Bleskozvod a uzemnenie'!$C$82:$J$99,'bl - Bleskozvod a uzemnenie'!$C$105:$J$145</definedName>
    <definedName name="_xlnm.Print_Area" localSheetId="7">'el - Penzión ELI'!$C$82:$J$101,'el - Penzión ELI'!$C$107:$J$168</definedName>
    <definedName name="_xlnm.Print_Area" localSheetId="10">'pl - Plynoinštalacia'!$C$4:$J$76,'pl - Plynoinštalacia'!$C$82:$J$108,'pl - Plynoinštalacia'!$C$114:$J$163</definedName>
    <definedName name="_xlnm.Print_Area" localSheetId="4">'plosina - Zdvíhacia plošina'!$C$82:$J$99,'plosina - Zdvíhacia plošina'!$C$105:$J$122</definedName>
    <definedName name="_xlnm.Print_Area" localSheetId="6">'prekl. - Prekládka vod...'!$C$82:$J$108,'prekl. - Prekládka vod...'!$C$114:$J$175</definedName>
    <definedName name="_xlnm.Print_Area" localSheetId="0">'Rekapitulácia stavby'!$D$4:$AO$76,'Rekapitulácia stavby'!$C$82:$AQ$107</definedName>
    <definedName name="_xlnm.Print_Area" localSheetId="8">'roz - Rozvádzače'!$C$82:$J$99,'roz - Rozvádzače'!$C$105:$J$151</definedName>
    <definedName name="_xlnm.Print_Area" localSheetId="1">'stav - Stavebná časť objektu'!$C$82:$J$120,'stav - Stavebná časť objektu'!$C$126:$J$334</definedName>
    <definedName name="_xlnm.Print_Area" localSheetId="2">'uk - Vykurovanie'!$C$82:$J$106,'uk - Vykurovanie'!$C$112:$J$194</definedName>
    <definedName name="_xlnm.Print_Area" localSheetId="3">'vzt - Vzduchotechnika'!$C$82:$J$102,'vzt - Vzduchotechnika'!$C$108:$J$167</definedName>
    <definedName name="_xlnm.Print_Area" localSheetId="5">'zti - Zdravotechnika'!$C$82:$J$108,'zti - Zdravotechnika'!$C$114:$J$225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5" l="1"/>
  <c r="F26" i="15"/>
  <c r="F25" i="15" s="1"/>
  <c r="F24" i="15"/>
  <c r="F23" i="15" s="1"/>
  <c r="F22" i="15"/>
  <c r="F21" i="15" s="1"/>
  <c r="F20" i="15"/>
  <c r="F19" i="15"/>
  <c r="F18" i="15"/>
  <c r="F17" i="15"/>
  <c r="F15" i="15"/>
  <c r="F14" i="15"/>
  <c r="F12" i="15"/>
  <c r="F11" i="15"/>
  <c r="F10" i="15" s="1"/>
  <c r="F9" i="15"/>
  <c r="F8" i="15"/>
  <c r="F6" i="15"/>
  <c r="F5" i="15" s="1"/>
  <c r="F13" i="15" l="1"/>
  <c r="F7" i="15" s="1"/>
  <c r="F28" i="15" s="1"/>
  <c r="F16" i="15"/>
  <c r="E8" i="12" l="1"/>
  <c r="E11" i="13"/>
  <c r="E14" i="13"/>
  <c r="E17" i="13"/>
  <c r="E20" i="13"/>
  <c r="E23" i="13"/>
  <c r="E32" i="13"/>
  <c r="E34" i="13"/>
  <c r="E35" i="13"/>
  <c r="E38" i="13"/>
  <c r="E53" i="13"/>
  <c r="E65" i="13"/>
  <c r="E74" i="13"/>
  <c r="E77" i="13"/>
  <c r="E80" i="13"/>
  <c r="E83" i="13"/>
  <c r="E85" i="13"/>
  <c r="E86" i="13"/>
  <c r="E87" i="13"/>
  <c r="E88" i="13"/>
  <c r="E89" i="13"/>
  <c r="E90" i="13"/>
  <c r="E91" i="13"/>
  <c r="E11" i="12"/>
  <c r="E14" i="12"/>
  <c r="E17" i="12"/>
  <c r="E20" i="12"/>
  <c r="E23" i="12"/>
  <c r="E26" i="12"/>
  <c r="E29" i="12"/>
  <c r="E32" i="12"/>
  <c r="E47" i="12"/>
  <c r="E50" i="12"/>
  <c r="E52" i="12"/>
  <c r="E53" i="12"/>
  <c r="E56" i="12"/>
  <c r="E71" i="12"/>
  <c r="E80" i="12"/>
  <c r="E83" i="12"/>
  <c r="E86" i="12"/>
  <c r="E89" i="12"/>
  <c r="E92" i="12"/>
  <c r="E95" i="12"/>
  <c r="E98" i="12"/>
  <c r="E101" i="12"/>
  <c r="E103" i="12"/>
  <c r="E104" i="12"/>
  <c r="E105" i="12"/>
  <c r="E106" i="12"/>
  <c r="E107" i="12"/>
  <c r="E108" i="12"/>
  <c r="E109" i="12"/>
  <c r="E110" i="12"/>
  <c r="E111" i="12"/>
  <c r="G18" i="11"/>
  <c r="G19" i="11"/>
  <c r="G20" i="11"/>
  <c r="G21" i="11"/>
  <c r="G22" i="11"/>
  <c r="G23" i="11"/>
  <c r="G24" i="11"/>
  <c r="G25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9" i="11"/>
  <c r="G61" i="11"/>
  <c r="G63" i="11"/>
  <c r="F64" i="11"/>
  <c r="E8" i="13" l="1"/>
  <c r="G15" i="11"/>
  <c r="G64" i="11" l="1"/>
  <c r="AG105" i="1" s="1"/>
  <c r="AN105" i="1" s="1"/>
  <c r="BK145" i="14" l="1"/>
  <c r="BI145" i="14"/>
  <c r="BH145" i="14"/>
  <c r="BG145" i="14"/>
  <c r="BE145" i="14"/>
  <c r="T145" i="14"/>
  <c r="R145" i="14"/>
  <c r="P145" i="14"/>
  <c r="J145" i="14"/>
  <c r="BF145" i="14" s="1"/>
  <c r="BK144" i="14"/>
  <c r="BI144" i="14"/>
  <c r="BH144" i="14"/>
  <c r="BG144" i="14"/>
  <c r="BE144" i="14"/>
  <c r="T144" i="14"/>
  <c r="R144" i="14"/>
  <c r="P144" i="14"/>
  <c r="J144" i="14"/>
  <c r="BF144" i="14" s="1"/>
  <c r="BK143" i="14"/>
  <c r="BI143" i="14"/>
  <c r="BH143" i="14"/>
  <c r="BG143" i="14"/>
  <c r="BE143" i="14"/>
  <c r="T143" i="14"/>
  <c r="R143" i="14"/>
  <c r="P143" i="14"/>
  <c r="J143" i="14"/>
  <c r="BF143" i="14" s="1"/>
  <c r="BK142" i="14"/>
  <c r="BI142" i="14"/>
  <c r="BH142" i="14"/>
  <c r="BG142" i="14"/>
  <c r="BE142" i="14"/>
  <c r="T142" i="14"/>
  <c r="R142" i="14"/>
  <c r="P142" i="14"/>
  <c r="J142" i="14"/>
  <c r="BF142" i="14" s="1"/>
  <c r="BK141" i="14"/>
  <c r="BI141" i="14"/>
  <c r="BH141" i="14"/>
  <c r="BG141" i="14"/>
  <c r="BE141" i="14"/>
  <c r="T141" i="14"/>
  <c r="R141" i="14"/>
  <c r="P141" i="14"/>
  <c r="J141" i="14"/>
  <c r="BF141" i="14" s="1"/>
  <c r="BK140" i="14"/>
  <c r="BI140" i="14"/>
  <c r="BH140" i="14"/>
  <c r="BG140" i="14"/>
  <c r="BE140" i="14"/>
  <c r="T140" i="14"/>
  <c r="R140" i="14"/>
  <c r="P140" i="14"/>
  <c r="J140" i="14"/>
  <c r="BF140" i="14" s="1"/>
  <c r="BK139" i="14"/>
  <c r="BI139" i="14"/>
  <c r="BH139" i="14"/>
  <c r="BG139" i="14"/>
  <c r="BE139" i="14"/>
  <c r="T139" i="14"/>
  <c r="R139" i="14"/>
  <c r="P139" i="14"/>
  <c r="J139" i="14"/>
  <c r="BF139" i="14" s="1"/>
  <c r="BK138" i="14"/>
  <c r="BI138" i="14"/>
  <c r="BH138" i="14"/>
  <c r="BG138" i="14"/>
  <c r="BE138" i="14"/>
  <c r="T138" i="14"/>
  <c r="R138" i="14"/>
  <c r="P138" i="14"/>
  <c r="J138" i="14"/>
  <c r="BF138" i="14" s="1"/>
  <c r="BK137" i="14"/>
  <c r="BI137" i="14"/>
  <c r="BH137" i="14"/>
  <c r="BG137" i="14"/>
  <c r="BE137" i="14"/>
  <c r="T137" i="14"/>
  <c r="R137" i="14"/>
  <c r="P137" i="14"/>
  <c r="J137" i="14"/>
  <c r="BF137" i="14" s="1"/>
  <c r="BK136" i="14"/>
  <c r="BI136" i="14"/>
  <c r="BH136" i="14"/>
  <c r="BG136" i="14"/>
  <c r="BE136" i="14"/>
  <c r="T136" i="14"/>
  <c r="R136" i="14"/>
  <c r="P136" i="14"/>
  <c r="J136" i="14"/>
  <c r="BF136" i="14" s="1"/>
  <c r="BK135" i="14"/>
  <c r="BI135" i="14"/>
  <c r="BH135" i="14"/>
  <c r="BG135" i="14"/>
  <c r="BE135" i="14"/>
  <c r="T135" i="14"/>
  <c r="R135" i="14"/>
  <c r="P135" i="14"/>
  <c r="J135" i="14"/>
  <c r="BF135" i="14" s="1"/>
  <c r="BK134" i="14"/>
  <c r="BI134" i="14"/>
  <c r="BH134" i="14"/>
  <c r="BG134" i="14"/>
  <c r="BE134" i="14"/>
  <c r="T134" i="14"/>
  <c r="R134" i="14"/>
  <c r="P134" i="14"/>
  <c r="J134" i="14"/>
  <c r="BF134" i="14" s="1"/>
  <c r="BK133" i="14"/>
  <c r="BI133" i="14"/>
  <c r="BH133" i="14"/>
  <c r="BG133" i="14"/>
  <c r="BE133" i="14"/>
  <c r="T133" i="14"/>
  <c r="R133" i="14"/>
  <c r="P133" i="14"/>
  <c r="J133" i="14"/>
  <c r="BF133" i="14" s="1"/>
  <c r="BK132" i="14"/>
  <c r="BI132" i="14"/>
  <c r="BH132" i="14"/>
  <c r="BG132" i="14"/>
  <c r="BE132" i="14"/>
  <c r="T132" i="14"/>
  <c r="R132" i="14"/>
  <c r="P132" i="14"/>
  <c r="J132" i="14"/>
  <c r="BF132" i="14" s="1"/>
  <c r="BK131" i="14"/>
  <c r="BI131" i="14"/>
  <c r="BH131" i="14"/>
  <c r="BG131" i="14"/>
  <c r="BE131" i="14"/>
  <c r="T131" i="14"/>
  <c r="R131" i="14"/>
  <c r="P131" i="14"/>
  <c r="J131" i="14"/>
  <c r="BF131" i="14" s="1"/>
  <c r="BK130" i="14"/>
  <c r="BI130" i="14"/>
  <c r="BH130" i="14"/>
  <c r="BG130" i="14"/>
  <c r="BE130" i="14"/>
  <c r="T130" i="14"/>
  <c r="R130" i="14"/>
  <c r="P130" i="14"/>
  <c r="J130" i="14"/>
  <c r="BF130" i="14" s="1"/>
  <c r="BK129" i="14"/>
  <c r="BI129" i="14"/>
  <c r="BH129" i="14"/>
  <c r="BG129" i="14"/>
  <c r="BE129" i="14"/>
  <c r="T129" i="14"/>
  <c r="R129" i="14"/>
  <c r="P129" i="14"/>
  <c r="J129" i="14"/>
  <c r="BF129" i="14" s="1"/>
  <c r="BK128" i="14"/>
  <c r="BI128" i="14"/>
  <c r="BH128" i="14"/>
  <c r="BG128" i="14"/>
  <c r="BE128" i="14"/>
  <c r="T128" i="14"/>
  <c r="R128" i="14"/>
  <c r="P128" i="14"/>
  <c r="J128" i="14"/>
  <c r="BF128" i="14" s="1"/>
  <c r="BK127" i="14"/>
  <c r="BI127" i="14"/>
  <c r="BH127" i="14"/>
  <c r="BG127" i="14"/>
  <c r="BE127" i="14"/>
  <c r="T127" i="14"/>
  <c r="R127" i="14"/>
  <c r="P127" i="14"/>
  <c r="J127" i="14"/>
  <c r="BF127" i="14" s="1"/>
  <c r="BK126" i="14"/>
  <c r="BI126" i="14"/>
  <c r="BH126" i="14"/>
  <c r="BG126" i="14"/>
  <c r="BE126" i="14"/>
  <c r="T126" i="14"/>
  <c r="R126" i="14"/>
  <c r="P126" i="14"/>
  <c r="J126" i="14"/>
  <c r="BF126" i="14" s="1"/>
  <c r="BK125" i="14"/>
  <c r="BI125" i="14"/>
  <c r="BH125" i="14"/>
  <c r="BG125" i="14"/>
  <c r="BE125" i="14"/>
  <c r="T125" i="14"/>
  <c r="R125" i="14"/>
  <c r="P125" i="14"/>
  <c r="J125" i="14"/>
  <c r="BF125" i="14" s="1"/>
  <c r="BK124" i="14"/>
  <c r="BI124" i="14"/>
  <c r="BH124" i="14"/>
  <c r="BG124" i="14"/>
  <c r="BE124" i="14"/>
  <c r="T124" i="14"/>
  <c r="R124" i="14"/>
  <c r="P124" i="14"/>
  <c r="J124" i="14"/>
  <c r="BF124" i="14" s="1"/>
  <c r="BK123" i="14"/>
  <c r="BI123" i="14"/>
  <c r="BH123" i="14"/>
  <c r="BG123" i="14"/>
  <c r="BE123" i="14"/>
  <c r="T123" i="14"/>
  <c r="R123" i="14"/>
  <c r="P123" i="14"/>
  <c r="J123" i="14"/>
  <c r="BF123" i="14" s="1"/>
  <c r="BK122" i="14"/>
  <c r="BI122" i="14"/>
  <c r="BH122" i="14"/>
  <c r="BG122" i="14"/>
  <c r="BE122" i="14"/>
  <c r="T122" i="14"/>
  <c r="R122" i="14"/>
  <c r="P122" i="14"/>
  <c r="J122" i="14"/>
  <c r="BF122" i="14" s="1"/>
  <c r="BK121" i="14"/>
  <c r="BI121" i="14"/>
  <c r="BH121" i="14"/>
  <c r="BG121" i="14"/>
  <c r="BE121" i="14"/>
  <c r="T121" i="14"/>
  <c r="R121" i="14"/>
  <c r="P121" i="14"/>
  <c r="J121" i="14"/>
  <c r="BF121" i="14" s="1"/>
  <c r="J115" i="14"/>
  <c r="F112" i="14"/>
  <c r="E110" i="14"/>
  <c r="J92" i="14"/>
  <c r="F89" i="14"/>
  <c r="E87" i="14"/>
  <c r="J37" i="14"/>
  <c r="J36" i="14"/>
  <c r="J35" i="14"/>
  <c r="P120" i="14" l="1"/>
  <c r="P119" i="14" s="1"/>
  <c r="P118" i="14" s="1"/>
  <c r="F37" i="14"/>
  <c r="BK120" i="14"/>
  <c r="J120" i="14" s="1"/>
  <c r="J98" i="14" s="1"/>
  <c r="T120" i="14"/>
  <c r="T119" i="14" s="1"/>
  <c r="T118" i="14" s="1"/>
  <c r="F36" i="14"/>
  <c r="F33" i="14"/>
  <c r="J91" i="14" s="1"/>
  <c r="F92" i="14" s="1"/>
  <c r="F114" i="14" s="1"/>
  <c r="J89" i="14" s="1"/>
  <c r="E108" i="14" s="1"/>
  <c r="F35" i="14"/>
  <c r="J33" i="14"/>
  <c r="R120" i="14"/>
  <c r="R119" i="14" s="1"/>
  <c r="R118" i="14" s="1"/>
  <c r="F34" i="14"/>
  <c r="J34" i="14"/>
  <c r="E85" i="14"/>
  <c r="F91" i="14"/>
  <c r="J114" i="14"/>
  <c r="F115" i="14"/>
  <c r="J112" i="14"/>
  <c r="BK119" i="14" l="1"/>
  <c r="J119" i="14" s="1"/>
  <c r="J97" i="14" s="1"/>
  <c r="BK118" i="14"/>
  <c r="J118" i="14" s="1"/>
  <c r="C71" i="13"/>
  <c r="E71" i="13" s="1"/>
  <c r="C68" i="13"/>
  <c r="E68" i="13" s="1"/>
  <c r="C62" i="13"/>
  <c r="E62" i="13" s="1"/>
  <c r="C59" i="13"/>
  <c r="E59" i="13" s="1"/>
  <c r="C56" i="13"/>
  <c r="E56" i="13" s="1"/>
  <c r="C50" i="13"/>
  <c r="E50" i="13" s="1"/>
  <c r="C47" i="13"/>
  <c r="E47" i="13" s="1"/>
  <c r="C44" i="13"/>
  <c r="E44" i="13" s="1"/>
  <c r="C41" i="13"/>
  <c r="E41" i="13" s="1"/>
  <c r="C29" i="13"/>
  <c r="E29" i="13" s="1"/>
  <c r="C26" i="13"/>
  <c r="E26" i="13" s="1"/>
  <c r="C77" i="12"/>
  <c r="E77" i="12" s="1"/>
  <c r="C74" i="12"/>
  <c r="E74" i="12" s="1"/>
  <c r="C68" i="12"/>
  <c r="E68" i="12" s="1"/>
  <c r="C65" i="12"/>
  <c r="E65" i="12" s="1"/>
  <c r="C62" i="12"/>
  <c r="E62" i="12" s="1"/>
  <c r="C59" i="12"/>
  <c r="E59" i="12" s="1"/>
  <c r="C44" i="12"/>
  <c r="E44" i="12" s="1"/>
  <c r="C41" i="12"/>
  <c r="E41" i="12" s="1"/>
  <c r="C38" i="12"/>
  <c r="E38" i="12" s="1"/>
  <c r="C35" i="12"/>
  <c r="E35" i="12" s="1"/>
  <c r="BK163" i="10"/>
  <c r="BI163" i="10"/>
  <c r="BH163" i="10"/>
  <c r="BG163" i="10"/>
  <c r="BE163" i="10"/>
  <c r="T163" i="10"/>
  <c r="R163" i="10"/>
  <c r="P163" i="10"/>
  <c r="J163" i="10"/>
  <c r="BF163" i="10" s="1"/>
  <c r="BK162" i="10"/>
  <c r="BI162" i="10"/>
  <c r="BH162" i="10"/>
  <c r="BG162" i="10"/>
  <c r="BE162" i="10"/>
  <c r="T162" i="10"/>
  <c r="R162" i="10"/>
  <c r="P162" i="10"/>
  <c r="J162" i="10"/>
  <c r="BF162" i="10" s="1"/>
  <c r="BK160" i="10"/>
  <c r="BI160" i="10"/>
  <c r="BH160" i="10"/>
  <c r="BG160" i="10"/>
  <c r="BE160" i="10"/>
  <c r="T160" i="10"/>
  <c r="R160" i="10"/>
  <c r="P160" i="10"/>
  <c r="J160" i="10"/>
  <c r="BF160" i="10" s="1"/>
  <c r="BK159" i="10"/>
  <c r="BI159" i="10"/>
  <c r="BH159" i="10"/>
  <c r="BG159" i="10"/>
  <c r="BE159" i="10"/>
  <c r="T159" i="10"/>
  <c r="R159" i="10"/>
  <c r="P159" i="10"/>
  <c r="J159" i="10"/>
  <c r="BF159" i="10" s="1"/>
  <c r="BK158" i="10"/>
  <c r="BI158" i="10"/>
  <c r="BH158" i="10"/>
  <c r="BG158" i="10"/>
  <c r="BE158" i="10"/>
  <c r="T158" i="10"/>
  <c r="R158" i="10"/>
  <c r="P158" i="10"/>
  <c r="J158" i="10"/>
  <c r="BF158" i="10" s="1"/>
  <c r="BK157" i="10"/>
  <c r="BI157" i="10"/>
  <c r="BH157" i="10"/>
  <c r="BG157" i="10"/>
  <c r="BE157" i="10"/>
  <c r="T157" i="10"/>
  <c r="R157" i="10"/>
  <c r="P157" i="10"/>
  <c r="J157" i="10"/>
  <c r="BF157" i="10" s="1"/>
  <c r="BK156" i="10"/>
  <c r="BI156" i="10"/>
  <c r="BH156" i="10"/>
  <c r="BG156" i="10"/>
  <c r="BE156" i="10"/>
  <c r="T156" i="10"/>
  <c r="R156" i="10"/>
  <c r="P156" i="10"/>
  <c r="J156" i="10"/>
  <c r="BF156" i="10" s="1"/>
  <c r="BK155" i="10"/>
  <c r="BI155" i="10"/>
  <c r="BH155" i="10"/>
  <c r="BG155" i="10"/>
  <c r="BE155" i="10"/>
  <c r="T155" i="10"/>
  <c r="R155" i="10"/>
  <c r="P155" i="10"/>
  <c r="J155" i="10"/>
  <c r="BF155" i="10" s="1"/>
  <c r="BK152" i="10"/>
  <c r="BK151" i="10" s="1"/>
  <c r="J151" i="10" s="1"/>
  <c r="J104" i="10" s="1"/>
  <c r="BI152" i="10"/>
  <c r="BH152" i="10"/>
  <c r="BG152" i="10"/>
  <c r="BE152" i="10"/>
  <c r="T152" i="10"/>
  <c r="T151" i="10" s="1"/>
  <c r="R152" i="10"/>
  <c r="R151" i="10" s="1"/>
  <c r="P152" i="10"/>
  <c r="P151" i="10" s="1"/>
  <c r="J152" i="10"/>
  <c r="BF152" i="10" s="1"/>
  <c r="BK150" i="10"/>
  <c r="BI150" i="10"/>
  <c r="BH150" i="10"/>
  <c r="BG150" i="10"/>
  <c r="BE150" i="10"/>
  <c r="T150" i="10"/>
  <c r="R150" i="10"/>
  <c r="P150" i="10"/>
  <c r="J150" i="10"/>
  <c r="BF150" i="10" s="1"/>
  <c r="BK149" i="10"/>
  <c r="BI149" i="10"/>
  <c r="BH149" i="10"/>
  <c r="BG149" i="10"/>
  <c r="BE149" i="10"/>
  <c r="T149" i="10"/>
  <c r="R149" i="10"/>
  <c r="P149" i="10"/>
  <c r="J149" i="10"/>
  <c r="BF149" i="10" s="1"/>
  <c r="BK147" i="10"/>
  <c r="BI147" i="10"/>
  <c r="BH147" i="10"/>
  <c r="BG147" i="10"/>
  <c r="BE147" i="10"/>
  <c r="T147" i="10"/>
  <c r="R147" i="10"/>
  <c r="P147" i="10"/>
  <c r="J147" i="10"/>
  <c r="BF147" i="10" s="1"/>
  <c r="BK146" i="10"/>
  <c r="BI146" i="10"/>
  <c r="BH146" i="10"/>
  <c r="BG146" i="10"/>
  <c r="BE146" i="10"/>
  <c r="T146" i="10"/>
  <c r="R146" i="10"/>
  <c r="P146" i="10"/>
  <c r="J146" i="10"/>
  <c r="BF146" i="10" s="1"/>
  <c r="BK144" i="10"/>
  <c r="BI144" i="10"/>
  <c r="BH144" i="10"/>
  <c r="BG144" i="10"/>
  <c r="BE144" i="10"/>
  <c r="T144" i="10"/>
  <c r="R144" i="10"/>
  <c r="P144" i="10"/>
  <c r="J144" i="10"/>
  <c r="BF144" i="10" s="1"/>
  <c r="BK143" i="10"/>
  <c r="BI143" i="10"/>
  <c r="BH143" i="10"/>
  <c r="BG143" i="10"/>
  <c r="BE143" i="10"/>
  <c r="T143" i="10"/>
  <c r="R143" i="10"/>
  <c r="P143" i="10"/>
  <c r="J143" i="10"/>
  <c r="BF143" i="10" s="1"/>
  <c r="BK142" i="10"/>
  <c r="BI142" i="10"/>
  <c r="BH142" i="10"/>
  <c r="BG142" i="10"/>
  <c r="BE142" i="10"/>
  <c r="T142" i="10"/>
  <c r="R142" i="10"/>
  <c r="P142" i="10"/>
  <c r="J142" i="10"/>
  <c r="BF142" i="10" s="1"/>
  <c r="BK141" i="10"/>
  <c r="BI141" i="10"/>
  <c r="BH141" i="10"/>
  <c r="BG141" i="10"/>
  <c r="BE141" i="10"/>
  <c r="T141" i="10"/>
  <c r="R141" i="10"/>
  <c r="P141" i="10"/>
  <c r="J141" i="10"/>
  <c r="BF141" i="10" s="1"/>
  <c r="BK140" i="10"/>
  <c r="BI140" i="10"/>
  <c r="BH140" i="10"/>
  <c r="BG140" i="10"/>
  <c r="BE140" i="10"/>
  <c r="T140" i="10"/>
  <c r="R140" i="10"/>
  <c r="P140" i="10"/>
  <c r="J140" i="10"/>
  <c r="BF140" i="10" s="1"/>
  <c r="BK139" i="10"/>
  <c r="BI139" i="10"/>
  <c r="BH139" i="10"/>
  <c r="BG139" i="10"/>
  <c r="BE139" i="10"/>
  <c r="T139" i="10"/>
  <c r="R139" i="10"/>
  <c r="P139" i="10"/>
  <c r="J139" i="10"/>
  <c r="BF139" i="10" s="1"/>
  <c r="BK138" i="10"/>
  <c r="BI138" i="10"/>
  <c r="BH138" i="10"/>
  <c r="BG138" i="10"/>
  <c r="BE138" i="10"/>
  <c r="T138" i="10"/>
  <c r="R138" i="10"/>
  <c r="P138" i="10"/>
  <c r="J138" i="10"/>
  <c r="BF138" i="10" s="1"/>
  <c r="BK137" i="10"/>
  <c r="BI137" i="10"/>
  <c r="BH137" i="10"/>
  <c r="BG137" i="10"/>
  <c r="BE137" i="10"/>
  <c r="T137" i="10"/>
  <c r="R137" i="10"/>
  <c r="P137" i="10"/>
  <c r="J137" i="10"/>
  <c r="BF137" i="10" s="1"/>
  <c r="BK134" i="10"/>
  <c r="BI134" i="10"/>
  <c r="BH134" i="10"/>
  <c r="BG134" i="10"/>
  <c r="BE134" i="10"/>
  <c r="T134" i="10"/>
  <c r="R134" i="10"/>
  <c r="P134" i="10"/>
  <c r="J134" i="10"/>
  <c r="BF134" i="10" s="1"/>
  <c r="BK133" i="10"/>
  <c r="BI133" i="10"/>
  <c r="BH133" i="10"/>
  <c r="BG133" i="10"/>
  <c r="BE133" i="10"/>
  <c r="T133" i="10"/>
  <c r="R133" i="10"/>
  <c r="P133" i="10"/>
  <c r="J133" i="10"/>
  <c r="BF133" i="10" s="1"/>
  <c r="BK131" i="10"/>
  <c r="BI131" i="10"/>
  <c r="BH131" i="10"/>
  <c r="BG131" i="10"/>
  <c r="BE131" i="10"/>
  <c r="T131" i="10"/>
  <c r="R131" i="10"/>
  <c r="P131" i="10"/>
  <c r="J131" i="10"/>
  <c r="BF131" i="10" s="1"/>
  <c r="BK130" i="10"/>
  <c r="BI130" i="10"/>
  <c r="BH130" i="10"/>
  <c r="BG130" i="10"/>
  <c r="BE130" i="10"/>
  <c r="T130" i="10"/>
  <c r="R130" i="10"/>
  <c r="P130" i="10"/>
  <c r="J130" i="10"/>
  <c r="BF130" i="10" s="1"/>
  <c r="F121" i="10"/>
  <c r="E119" i="10"/>
  <c r="F89" i="10"/>
  <c r="E87" i="10"/>
  <c r="J37" i="10"/>
  <c r="J36" i="10"/>
  <c r="J35" i="10"/>
  <c r="J24" i="10"/>
  <c r="E24" i="10"/>
  <c r="J124" i="10" s="1"/>
  <c r="J23" i="10"/>
  <c r="J21" i="10"/>
  <c r="E21" i="10"/>
  <c r="J123" i="10" s="1"/>
  <c r="J20" i="10"/>
  <c r="J18" i="10"/>
  <c r="E18" i="10"/>
  <c r="F124" i="10" s="1"/>
  <c r="J17" i="10"/>
  <c r="J15" i="10"/>
  <c r="E15" i="10"/>
  <c r="F123" i="10" s="1"/>
  <c r="J14" i="10"/>
  <c r="J12" i="10"/>
  <c r="J121" i="10" s="1"/>
  <c r="E7" i="10"/>
  <c r="E117" i="10" s="1"/>
  <c r="BK129" i="10" l="1"/>
  <c r="J129" i="10" s="1"/>
  <c r="J98" i="10" s="1"/>
  <c r="P129" i="10"/>
  <c r="BK145" i="10"/>
  <c r="J145" i="10" s="1"/>
  <c r="J102" i="10" s="1"/>
  <c r="T129" i="10"/>
  <c r="F37" i="10"/>
  <c r="P132" i="10"/>
  <c r="P128" i="10" s="1"/>
  <c r="T145" i="10"/>
  <c r="BK161" i="10"/>
  <c r="J161" i="10" s="1"/>
  <c r="J107" i="10" s="1"/>
  <c r="BK136" i="10"/>
  <c r="J136" i="10" s="1"/>
  <c r="J101" i="10" s="1"/>
  <c r="R136" i="10"/>
  <c r="R148" i="10"/>
  <c r="T161" i="10"/>
  <c r="R161" i="10"/>
  <c r="BK132" i="10"/>
  <c r="J132" i="10" s="1"/>
  <c r="J99" i="10" s="1"/>
  <c r="R145" i="10"/>
  <c r="P145" i="10"/>
  <c r="T148" i="10"/>
  <c r="T135" i="10" s="1"/>
  <c r="T154" i="10"/>
  <c r="T153" i="10" s="1"/>
  <c r="R132" i="10"/>
  <c r="T136" i="10"/>
  <c r="BK154" i="10"/>
  <c r="J154" i="10" s="1"/>
  <c r="J106" i="10" s="1"/>
  <c r="P154" i="10"/>
  <c r="P153" i="10" s="1"/>
  <c r="E112" i="12"/>
  <c r="AG106" i="1" s="1"/>
  <c r="AN106" i="1" s="1"/>
  <c r="J91" i="10"/>
  <c r="F35" i="10"/>
  <c r="P148" i="10"/>
  <c r="BK148" i="10"/>
  <c r="J148" i="10" s="1"/>
  <c r="J103" i="10" s="1"/>
  <c r="R154" i="10"/>
  <c r="R153" i="10" s="1"/>
  <c r="P161" i="10"/>
  <c r="F33" i="10"/>
  <c r="R129" i="10"/>
  <c r="R128" i="10" s="1"/>
  <c r="T132" i="10"/>
  <c r="T128" i="10" s="1"/>
  <c r="P136" i="10"/>
  <c r="E92" i="13"/>
  <c r="AG107" i="1" s="1"/>
  <c r="AN107" i="1" s="1"/>
  <c r="J33" i="10"/>
  <c r="F36" i="10"/>
  <c r="J30" i="14"/>
  <c r="AG103" i="1" s="1"/>
  <c r="AN103" i="1" s="1"/>
  <c r="J96" i="14"/>
  <c r="J34" i="10"/>
  <c r="F34" i="10"/>
  <c r="F92" i="10"/>
  <c r="J89" i="10"/>
  <c r="J92" i="10"/>
  <c r="E85" i="10"/>
  <c r="F91" i="10"/>
  <c r="P135" i="10" l="1"/>
  <c r="BK153" i="10"/>
  <c r="J153" i="10" s="1"/>
  <c r="J105" i="10" s="1"/>
  <c r="R135" i="10"/>
  <c r="R127" i="10" s="1"/>
  <c r="BK128" i="10"/>
  <c r="J128" i="10" s="1"/>
  <c r="J97" i="10" s="1"/>
  <c r="T127" i="10"/>
  <c r="P127" i="10"/>
  <c r="BK135" i="10"/>
  <c r="J135" i="10" s="1"/>
  <c r="J100" i="10" s="1"/>
  <c r="J39" i="14"/>
  <c r="BK127" i="10" l="1"/>
  <c r="J127" i="10" s="1"/>
  <c r="J96" i="10" s="1"/>
  <c r="J30" i="10" l="1"/>
  <c r="J39" i="10" s="1"/>
  <c r="J37" i="9"/>
  <c r="J36" i="9"/>
  <c r="AY102" i="1" s="1"/>
  <c r="J35" i="9"/>
  <c r="AX102" i="1" s="1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F114" i="9"/>
  <c r="F112" i="9"/>
  <c r="E110" i="9"/>
  <c r="F91" i="9"/>
  <c r="F89" i="9"/>
  <c r="E87" i="9"/>
  <c r="J24" i="9"/>
  <c r="E24" i="9"/>
  <c r="J92" i="9" s="1"/>
  <c r="J23" i="9"/>
  <c r="J21" i="9"/>
  <c r="E21" i="9"/>
  <c r="J91" i="9" s="1"/>
  <c r="J20" i="9"/>
  <c r="J18" i="9"/>
  <c r="E18" i="9"/>
  <c r="F115" i="9" s="1"/>
  <c r="J17" i="9"/>
  <c r="J12" i="9"/>
  <c r="J112" i="9" s="1"/>
  <c r="E7" i="9"/>
  <c r="E85" i="9" s="1"/>
  <c r="J37" i="8"/>
  <c r="J36" i="8"/>
  <c r="AY101" i="1" s="1"/>
  <c r="J35" i="8"/>
  <c r="AX101" i="1" s="1"/>
  <c r="BH168" i="8"/>
  <c r="BG168" i="8"/>
  <c r="BF168" i="8"/>
  <c r="BD168" i="8"/>
  <c r="T168" i="8"/>
  <c r="R168" i="8"/>
  <c r="P168" i="8"/>
  <c r="BH167" i="8"/>
  <c r="BG167" i="8"/>
  <c r="BF167" i="8"/>
  <c r="BD167" i="8"/>
  <c r="T167" i="8"/>
  <c r="R167" i="8"/>
  <c r="P167" i="8"/>
  <c r="BH166" i="8"/>
  <c r="BG166" i="8"/>
  <c r="BF166" i="8"/>
  <c r="BD166" i="8"/>
  <c r="T166" i="8"/>
  <c r="R166" i="8"/>
  <c r="P166" i="8"/>
  <c r="BH165" i="8"/>
  <c r="BG165" i="8"/>
  <c r="BF165" i="8"/>
  <c r="BD165" i="8"/>
  <c r="T165" i="8"/>
  <c r="R165" i="8"/>
  <c r="P165" i="8"/>
  <c r="BH164" i="8"/>
  <c r="BG164" i="8"/>
  <c r="BF164" i="8"/>
  <c r="BD164" i="8"/>
  <c r="T164" i="8"/>
  <c r="R164" i="8"/>
  <c r="P164" i="8"/>
  <c r="BH163" i="8"/>
  <c r="BG163" i="8"/>
  <c r="BF163" i="8"/>
  <c r="BD163" i="8"/>
  <c r="T163" i="8"/>
  <c r="R163" i="8"/>
  <c r="P163" i="8"/>
  <c r="BH162" i="8"/>
  <c r="BG162" i="8"/>
  <c r="BF162" i="8"/>
  <c r="BD162" i="8"/>
  <c r="T162" i="8"/>
  <c r="R162" i="8"/>
  <c r="P162" i="8"/>
  <c r="BH161" i="8"/>
  <c r="BG161" i="8"/>
  <c r="BF161" i="8"/>
  <c r="BD161" i="8"/>
  <c r="T161" i="8"/>
  <c r="R161" i="8"/>
  <c r="P161" i="8"/>
  <c r="BH160" i="8"/>
  <c r="BG160" i="8"/>
  <c r="BF160" i="8"/>
  <c r="BD160" i="8"/>
  <c r="T160" i="8"/>
  <c r="R160" i="8"/>
  <c r="P160" i="8"/>
  <c r="BH159" i="8"/>
  <c r="BG159" i="8"/>
  <c r="BF159" i="8"/>
  <c r="BD159" i="8"/>
  <c r="T159" i="8"/>
  <c r="R159" i="8"/>
  <c r="P159" i="8"/>
  <c r="BH158" i="8"/>
  <c r="BG158" i="8"/>
  <c r="BF158" i="8"/>
  <c r="BD158" i="8"/>
  <c r="T158" i="8"/>
  <c r="R158" i="8"/>
  <c r="P158" i="8"/>
  <c r="BH157" i="8"/>
  <c r="BG157" i="8"/>
  <c r="BF157" i="8"/>
  <c r="BD157" i="8"/>
  <c r="T157" i="8"/>
  <c r="R157" i="8"/>
  <c r="P157" i="8"/>
  <c r="BH156" i="8"/>
  <c r="BG156" i="8"/>
  <c r="BF156" i="8"/>
  <c r="BD156" i="8"/>
  <c r="T156" i="8"/>
  <c r="R156" i="8"/>
  <c r="P156" i="8"/>
  <c r="BH155" i="8"/>
  <c r="BG155" i="8"/>
  <c r="BF155" i="8"/>
  <c r="BD155" i="8"/>
  <c r="T155" i="8"/>
  <c r="R155" i="8"/>
  <c r="P155" i="8"/>
  <c r="BH154" i="8"/>
  <c r="BG154" i="8"/>
  <c r="BF154" i="8"/>
  <c r="BD154" i="8"/>
  <c r="T154" i="8"/>
  <c r="R154" i="8"/>
  <c r="P154" i="8"/>
  <c r="BH153" i="8"/>
  <c r="BG153" i="8"/>
  <c r="BF153" i="8"/>
  <c r="BD153" i="8"/>
  <c r="T153" i="8"/>
  <c r="R153" i="8"/>
  <c r="P153" i="8"/>
  <c r="BH152" i="8"/>
  <c r="BG152" i="8"/>
  <c r="BF152" i="8"/>
  <c r="BD152" i="8"/>
  <c r="T152" i="8"/>
  <c r="R152" i="8"/>
  <c r="P152" i="8"/>
  <c r="BH151" i="8"/>
  <c r="BG151" i="8"/>
  <c r="BF151" i="8"/>
  <c r="BD151" i="8"/>
  <c r="T151" i="8"/>
  <c r="R151" i="8"/>
  <c r="P151" i="8"/>
  <c r="BH150" i="8"/>
  <c r="BG150" i="8"/>
  <c r="BF150" i="8"/>
  <c r="BD150" i="8"/>
  <c r="T150" i="8"/>
  <c r="R150" i="8"/>
  <c r="P150" i="8"/>
  <c r="BH149" i="8"/>
  <c r="BG149" i="8"/>
  <c r="BF149" i="8"/>
  <c r="BD149" i="8"/>
  <c r="T149" i="8"/>
  <c r="R149" i="8"/>
  <c r="P149" i="8"/>
  <c r="BH148" i="8"/>
  <c r="BG148" i="8"/>
  <c r="BF148" i="8"/>
  <c r="BD148" i="8"/>
  <c r="T148" i="8"/>
  <c r="R148" i="8"/>
  <c r="P148" i="8"/>
  <c r="BH147" i="8"/>
  <c r="BG147" i="8"/>
  <c r="BF147" i="8"/>
  <c r="BD147" i="8"/>
  <c r="T147" i="8"/>
  <c r="R147" i="8"/>
  <c r="P147" i="8"/>
  <c r="BH146" i="8"/>
  <c r="BG146" i="8"/>
  <c r="BF146" i="8"/>
  <c r="BD146" i="8"/>
  <c r="T146" i="8"/>
  <c r="R146" i="8"/>
  <c r="P146" i="8"/>
  <c r="BH145" i="8"/>
  <c r="BG145" i="8"/>
  <c r="BF145" i="8"/>
  <c r="BD145" i="8"/>
  <c r="T145" i="8"/>
  <c r="R145" i="8"/>
  <c r="P145" i="8"/>
  <c r="BH144" i="8"/>
  <c r="BG144" i="8"/>
  <c r="BF144" i="8"/>
  <c r="BD144" i="8"/>
  <c r="T144" i="8"/>
  <c r="R144" i="8"/>
  <c r="P144" i="8"/>
  <c r="BH143" i="8"/>
  <c r="BG143" i="8"/>
  <c r="BF143" i="8"/>
  <c r="BD143" i="8"/>
  <c r="T143" i="8"/>
  <c r="R143" i="8"/>
  <c r="P143" i="8"/>
  <c r="BH142" i="8"/>
  <c r="BG142" i="8"/>
  <c r="BF142" i="8"/>
  <c r="BD142" i="8"/>
  <c r="T142" i="8"/>
  <c r="R142" i="8"/>
  <c r="P142" i="8"/>
  <c r="BH141" i="8"/>
  <c r="BG141" i="8"/>
  <c r="BF141" i="8"/>
  <c r="BD141" i="8"/>
  <c r="T141" i="8"/>
  <c r="R141" i="8"/>
  <c r="P141" i="8"/>
  <c r="BH140" i="8"/>
  <c r="BG140" i="8"/>
  <c r="BF140" i="8"/>
  <c r="BD140" i="8"/>
  <c r="T140" i="8"/>
  <c r="R140" i="8"/>
  <c r="P140" i="8"/>
  <c r="BH139" i="8"/>
  <c r="BG139" i="8"/>
  <c r="BF139" i="8"/>
  <c r="BD139" i="8"/>
  <c r="T139" i="8"/>
  <c r="R139" i="8"/>
  <c r="P139" i="8"/>
  <c r="BH138" i="8"/>
  <c r="BG138" i="8"/>
  <c r="BF138" i="8"/>
  <c r="BD138" i="8"/>
  <c r="T138" i="8"/>
  <c r="R138" i="8"/>
  <c r="P138" i="8"/>
  <c r="BH137" i="8"/>
  <c r="BG137" i="8"/>
  <c r="BF137" i="8"/>
  <c r="BD137" i="8"/>
  <c r="T137" i="8"/>
  <c r="R137" i="8"/>
  <c r="P137" i="8"/>
  <c r="BH136" i="8"/>
  <c r="BG136" i="8"/>
  <c r="BF136" i="8"/>
  <c r="BD136" i="8"/>
  <c r="T136" i="8"/>
  <c r="R136" i="8"/>
  <c r="P136" i="8"/>
  <c r="BH135" i="8"/>
  <c r="BG135" i="8"/>
  <c r="BF135" i="8"/>
  <c r="BD135" i="8"/>
  <c r="T135" i="8"/>
  <c r="R135" i="8"/>
  <c r="P135" i="8"/>
  <c r="BH134" i="8"/>
  <c r="BG134" i="8"/>
  <c r="BF134" i="8"/>
  <c r="BD134" i="8"/>
  <c r="T134" i="8"/>
  <c r="R134" i="8"/>
  <c r="P134" i="8"/>
  <c r="BH133" i="8"/>
  <c r="BG133" i="8"/>
  <c r="BF133" i="8"/>
  <c r="BD133" i="8"/>
  <c r="T133" i="8"/>
  <c r="R133" i="8"/>
  <c r="P133" i="8"/>
  <c r="BH132" i="8"/>
  <c r="BG132" i="8"/>
  <c r="BF132" i="8"/>
  <c r="BD132" i="8"/>
  <c r="T132" i="8"/>
  <c r="R132" i="8"/>
  <c r="P132" i="8"/>
  <c r="BH131" i="8"/>
  <c r="BG131" i="8"/>
  <c r="BF131" i="8"/>
  <c r="BD131" i="8"/>
  <c r="T131" i="8"/>
  <c r="R131" i="8"/>
  <c r="P131" i="8"/>
  <c r="BH130" i="8"/>
  <c r="BG130" i="8"/>
  <c r="BF130" i="8"/>
  <c r="BD130" i="8"/>
  <c r="T130" i="8"/>
  <c r="R130" i="8"/>
  <c r="P130" i="8"/>
  <c r="BH129" i="8"/>
  <c r="BG129" i="8"/>
  <c r="BF129" i="8"/>
  <c r="BD129" i="8"/>
  <c r="T129" i="8"/>
  <c r="R129" i="8"/>
  <c r="P129" i="8"/>
  <c r="BH128" i="8"/>
  <c r="BG128" i="8"/>
  <c r="BF128" i="8"/>
  <c r="BD128" i="8"/>
  <c r="T128" i="8"/>
  <c r="R128" i="8"/>
  <c r="P128" i="8"/>
  <c r="BH127" i="8"/>
  <c r="BG127" i="8"/>
  <c r="BF127" i="8"/>
  <c r="BD127" i="8"/>
  <c r="T127" i="8"/>
  <c r="R127" i="8"/>
  <c r="P127" i="8"/>
  <c r="BH126" i="8"/>
  <c r="BG126" i="8"/>
  <c r="BF126" i="8"/>
  <c r="BD126" i="8"/>
  <c r="T126" i="8"/>
  <c r="R126" i="8"/>
  <c r="P126" i="8"/>
  <c r="BH123" i="8"/>
  <c r="BG123" i="8"/>
  <c r="BF123" i="8"/>
  <c r="BD123" i="8"/>
  <c r="T123" i="8"/>
  <c r="T122" i="8" s="1"/>
  <c r="T121" i="8" s="1"/>
  <c r="R123" i="8"/>
  <c r="R122" i="8" s="1"/>
  <c r="R121" i="8" s="1"/>
  <c r="P123" i="8"/>
  <c r="P122" i="8" s="1"/>
  <c r="P121" i="8" s="1"/>
  <c r="F116" i="8"/>
  <c r="F114" i="8"/>
  <c r="E112" i="8"/>
  <c r="F91" i="8"/>
  <c r="F89" i="8"/>
  <c r="E87" i="8"/>
  <c r="J24" i="8"/>
  <c r="E24" i="8"/>
  <c r="J117" i="8" s="1"/>
  <c r="J23" i="8"/>
  <c r="J21" i="8"/>
  <c r="E21" i="8"/>
  <c r="J91" i="8" s="1"/>
  <c r="J20" i="8"/>
  <c r="J18" i="8"/>
  <c r="E18" i="8"/>
  <c r="F117" i="8" s="1"/>
  <c r="J17" i="8"/>
  <c r="J12" i="8"/>
  <c r="J114" i="8" s="1"/>
  <c r="E7" i="8"/>
  <c r="E85" i="8" s="1"/>
  <c r="J37" i="7"/>
  <c r="J36" i="7"/>
  <c r="AY100" i="1" s="1"/>
  <c r="J35" i="7"/>
  <c r="AX100" i="1" s="1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2" i="7"/>
  <c r="BH172" i="7"/>
  <c r="BG172" i="7"/>
  <c r="BE172" i="7"/>
  <c r="T172" i="7"/>
  <c r="T171" i="7" s="1"/>
  <c r="R172" i="7"/>
  <c r="R171" i="7" s="1"/>
  <c r="P172" i="7"/>
  <c r="P171" i="7" s="1"/>
  <c r="BI170" i="7"/>
  <c r="BH170" i="7"/>
  <c r="BG170" i="7"/>
  <c r="BE170" i="7"/>
  <c r="T170" i="7"/>
  <c r="T169" i="7" s="1"/>
  <c r="R170" i="7"/>
  <c r="R169" i="7" s="1"/>
  <c r="P170" i="7"/>
  <c r="P169" i="7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1" i="7"/>
  <c r="BH151" i="7"/>
  <c r="BG151" i="7"/>
  <c r="BE151" i="7"/>
  <c r="T151" i="7"/>
  <c r="T150" i="7" s="1"/>
  <c r="R151" i="7"/>
  <c r="R150" i="7" s="1"/>
  <c r="P151" i="7"/>
  <c r="P150" i="7" s="1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F123" i="7"/>
  <c r="F121" i="7"/>
  <c r="E119" i="7"/>
  <c r="F91" i="7"/>
  <c r="F89" i="7"/>
  <c r="E87" i="7"/>
  <c r="J24" i="7"/>
  <c r="E24" i="7"/>
  <c r="J124" i="7" s="1"/>
  <c r="J23" i="7"/>
  <c r="J21" i="7"/>
  <c r="E21" i="7"/>
  <c r="J91" i="7" s="1"/>
  <c r="J20" i="7"/>
  <c r="J18" i="7"/>
  <c r="E18" i="7"/>
  <c r="F124" i="7" s="1"/>
  <c r="J17" i="7"/>
  <c r="J12" i="7"/>
  <c r="J121" i="7" s="1"/>
  <c r="E7" i="7"/>
  <c r="E85" i="7" s="1"/>
  <c r="J37" i="6"/>
  <c r="J36" i="6"/>
  <c r="AY99" i="1" s="1"/>
  <c r="J35" i="6"/>
  <c r="AX99" i="1" s="1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T135" i="6" s="1"/>
  <c r="R136" i="6"/>
  <c r="R135" i="6" s="1"/>
  <c r="P136" i="6"/>
  <c r="P135" i="6" s="1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0" i="6"/>
  <c r="BH130" i="6"/>
  <c r="BG130" i="6"/>
  <c r="BE130" i="6"/>
  <c r="T130" i="6"/>
  <c r="T129" i="6" s="1"/>
  <c r="T128" i="6" s="1"/>
  <c r="R130" i="6"/>
  <c r="R129" i="6" s="1"/>
  <c r="R128" i="6" s="1"/>
  <c r="P130" i="6"/>
  <c r="P129" i="6" s="1"/>
  <c r="P128" i="6" s="1"/>
  <c r="F123" i="6"/>
  <c r="F121" i="6"/>
  <c r="E119" i="6"/>
  <c r="F91" i="6"/>
  <c r="F89" i="6"/>
  <c r="E87" i="6"/>
  <c r="J24" i="6"/>
  <c r="E24" i="6"/>
  <c r="J124" i="6" s="1"/>
  <c r="J23" i="6"/>
  <c r="J21" i="6"/>
  <c r="E21" i="6"/>
  <c r="J123" i="6" s="1"/>
  <c r="J20" i="6"/>
  <c r="J18" i="6"/>
  <c r="E18" i="6"/>
  <c r="F124" i="6" s="1"/>
  <c r="J17" i="6"/>
  <c r="J12" i="6"/>
  <c r="J89" i="6" s="1"/>
  <c r="E7" i="6"/>
  <c r="E85" i="6" s="1"/>
  <c r="J37" i="5"/>
  <c r="J36" i="5"/>
  <c r="AY98" i="1" s="1"/>
  <c r="J35" i="5"/>
  <c r="AX98" i="1" s="1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4" i="5"/>
  <c r="F112" i="5"/>
  <c r="E110" i="5"/>
  <c r="F91" i="5"/>
  <c r="F89" i="5"/>
  <c r="E87" i="5"/>
  <c r="J24" i="5"/>
  <c r="E24" i="5"/>
  <c r="J92" i="5" s="1"/>
  <c r="J23" i="5"/>
  <c r="J21" i="5"/>
  <c r="E21" i="5"/>
  <c r="J114" i="5" s="1"/>
  <c r="J20" i="5"/>
  <c r="J18" i="5"/>
  <c r="E18" i="5"/>
  <c r="F92" i="5" s="1"/>
  <c r="J17" i="5"/>
  <c r="J12" i="5"/>
  <c r="J112" i="5" s="1"/>
  <c r="E7" i="5"/>
  <c r="E85" i="5" s="1"/>
  <c r="J37" i="4"/>
  <c r="J36" i="4"/>
  <c r="AY97" i="1" s="1"/>
  <c r="J35" i="4"/>
  <c r="AX97" i="1" s="1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7" i="4"/>
  <c r="F115" i="4"/>
  <c r="E113" i="4"/>
  <c r="F91" i="4"/>
  <c r="F89" i="4"/>
  <c r="E87" i="4"/>
  <c r="J24" i="4"/>
  <c r="E24" i="4"/>
  <c r="J118" i="4" s="1"/>
  <c r="J23" i="4"/>
  <c r="J21" i="4"/>
  <c r="E21" i="4"/>
  <c r="J117" i="4" s="1"/>
  <c r="J20" i="4"/>
  <c r="J18" i="4"/>
  <c r="E18" i="4"/>
  <c r="F118" i="4" s="1"/>
  <c r="J17" i="4"/>
  <c r="J12" i="4"/>
  <c r="J115" i="4" s="1"/>
  <c r="E7" i="4"/>
  <c r="E111" i="4" s="1"/>
  <c r="J37" i="3"/>
  <c r="J36" i="3"/>
  <c r="AY96" i="1" s="1"/>
  <c r="J35" i="3"/>
  <c r="AX96" i="1" s="1"/>
  <c r="BI194" i="3"/>
  <c r="BH194" i="3"/>
  <c r="BG194" i="3"/>
  <c r="BE194" i="3"/>
  <c r="T194" i="3"/>
  <c r="T193" i="3" s="1"/>
  <c r="R194" i="3"/>
  <c r="R193" i="3" s="1"/>
  <c r="P194" i="3"/>
  <c r="P193" i="3" s="1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F121" i="3"/>
  <c r="F119" i="3"/>
  <c r="E117" i="3"/>
  <c r="F91" i="3"/>
  <c r="F89" i="3"/>
  <c r="E87" i="3"/>
  <c r="J24" i="3"/>
  <c r="E24" i="3"/>
  <c r="J122" i="3" s="1"/>
  <c r="J23" i="3"/>
  <c r="J21" i="3"/>
  <c r="E21" i="3"/>
  <c r="J121" i="3" s="1"/>
  <c r="J20" i="3"/>
  <c r="J18" i="3"/>
  <c r="E18" i="3"/>
  <c r="F122" i="3" s="1"/>
  <c r="J17" i="3"/>
  <c r="J12" i="3"/>
  <c r="J89" i="3" s="1"/>
  <c r="E7" i="3"/>
  <c r="E85" i="3" s="1"/>
  <c r="J37" i="2"/>
  <c r="J36" i="2"/>
  <c r="AY95" i="1" s="1"/>
  <c r="J35" i="2"/>
  <c r="AX95" i="1" s="1"/>
  <c r="BH334" i="2"/>
  <c r="BG334" i="2"/>
  <c r="BF334" i="2"/>
  <c r="BD334" i="2"/>
  <c r="T334" i="2"/>
  <c r="T333" i="2" s="1"/>
  <c r="R334" i="2"/>
  <c r="R333" i="2" s="1"/>
  <c r="P334" i="2"/>
  <c r="P333" i="2" s="1"/>
  <c r="BH332" i="2"/>
  <c r="BG332" i="2"/>
  <c r="BF332" i="2"/>
  <c r="BD332" i="2"/>
  <c r="T332" i="2"/>
  <c r="T331" i="2" s="1"/>
  <c r="R332" i="2"/>
  <c r="R331" i="2" s="1"/>
  <c r="P332" i="2"/>
  <c r="P331" i="2" s="1"/>
  <c r="BH330" i="2"/>
  <c r="BG330" i="2"/>
  <c r="BF330" i="2"/>
  <c r="BD330" i="2"/>
  <c r="T330" i="2"/>
  <c r="T329" i="2" s="1"/>
  <c r="R330" i="2"/>
  <c r="R329" i="2" s="1"/>
  <c r="P330" i="2"/>
  <c r="P329" i="2" s="1"/>
  <c r="BH327" i="2"/>
  <c r="BG327" i="2"/>
  <c r="BF327" i="2"/>
  <c r="BD327" i="2"/>
  <c r="T327" i="2"/>
  <c r="R327" i="2"/>
  <c r="P327" i="2"/>
  <c r="BH326" i="2"/>
  <c r="BG326" i="2"/>
  <c r="BF326" i="2"/>
  <c r="BD326" i="2"/>
  <c r="T326" i="2"/>
  <c r="R326" i="2"/>
  <c r="P326" i="2"/>
  <c r="BH325" i="2"/>
  <c r="BG325" i="2"/>
  <c r="BF325" i="2"/>
  <c r="BD325" i="2"/>
  <c r="T325" i="2"/>
  <c r="R325" i="2"/>
  <c r="P325" i="2"/>
  <c r="BH323" i="2"/>
  <c r="BG323" i="2"/>
  <c r="BF323" i="2"/>
  <c r="BD323" i="2"/>
  <c r="T323" i="2"/>
  <c r="R323" i="2"/>
  <c r="P323" i="2"/>
  <c r="BH322" i="2"/>
  <c r="BG322" i="2"/>
  <c r="BF322" i="2"/>
  <c r="BD322" i="2"/>
  <c r="T322" i="2"/>
  <c r="R322" i="2"/>
  <c r="P322" i="2"/>
  <c r="BH321" i="2"/>
  <c r="BG321" i="2"/>
  <c r="BF321" i="2"/>
  <c r="BD321" i="2"/>
  <c r="T321" i="2"/>
  <c r="R321" i="2"/>
  <c r="P321" i="2"/>
  <c r="BH320" i="2"/>
  <c r="BG320" i="2"/>
  <c r="BF320" i="2"/>
  <c r="BD320" i="2"/>
  <c r="T320" i="2"/>
  <c r="R320" i="2"/>
  <c r="P320" i="2"/>
  <c r="BH319" i="2"/>
  <c r="BG319" i="2"/>
  <c r="BF319" i="2"/>
  <c r="BD319" i="2"/>
  <c r="T319" i="2"/>
  <c r="R319" i="2"/>
  <c r="P319" i="2"/>
  <c r="BH317" i="2"/>
  <c r="BG317" i="2"/>
  <c r="BF317" i="2"/>
  <c r="BD317" i="2"/>
  <c r="T317" i="2"/>
  <c r="R317" i="2"/>
  <c r="P317" i="2"/>
  <c r="BH316" i="2"/>
  <c r="BG316" i="2"/>
  <c r="BF316" i="2"/>
  <c r="BD316" i="2"/>
  <c r="T316" i="2"/>
  <c r="R316" i="2"/>
  <c r="P316" i="2"/>
  <c r="BH315" i="2"/>
  <c r="BG315" i="2"/>
  <c r="BF315" i="2"/>
  <c r="BD315" i="2"/>
  <c r="T315" i="2"/>
  <c r="R315" i="2"/>
  <c r="P315" i="2"/>
  <c r="BH314" i="2"/>
  <c r="BG314" i="2"/>
  <c r="BF314" i="2"/>
  <c r="BD314" i="2"/>
  <c r="T314" i="2"/>
  <c r="R314" i="2"/>
  <c r="P314" i="2"/>
  <c r="BH313" i="2"/>
  <c r="BG313" i="2"/>
  <c r="BF313" i="2"/>
  <c r="BD313" i="2"/>
  <c r="T313" i="2"/>
  <c r="R313" i="2"/>
  <c r="P313" i="2"/>
  <c r="BH312" i="2"/>
  <c r="BG312" i="2"/>
  <c r="BF312" i="2"/>
  <c r="BD312" i="2"/>
  <c r="T312" i="2"/>
  <c r="R312" i="2"/>
  <c r="P312" i="2"/>
  <c r="BH311" i="2"/>
  <c r="BG311" i="2"/>
  <c r="BF311" i="2"/>
  <c r="BD311" i="2"/>
  <c r="T311" i="2"/>
  <c r="R311" i="2"/>
  <c r="P311" i="2"/>
  <c r="BH310" i="2"/>
  <c r="BG310" i="2"/>
  <c r="BF310" i="2"/>
  <c r="BD310" i="2"/>
  <c r="T310" i="2"/>
  <c r="R310" i="2"/>
  <c r="P310" i="2"/>
  <c r="BH309" i="2"/>
  <c r="BG309" i="2"/>
  <c r="BF309" i="2"/>
  <c r="BD309" i="2"/>
  <c r="T309" i="2"/>
  <c r="R309" i="2"/>
  <c r="P309" i="2"/>
  <c r="BH308" i="2"/>
  <c r="BG308" i="2"/>
  <c r="BF308" i="2"/>
  <c r="BD308" i="2"/>
  <c r="T308" i="2"/>
  <c r="R308" i="2"/>
  <c r="P308" i="2"/>
  <c r="BH307" i="2"/>
  <c r="BG307" i="2"/>
  <c r="BF307" i="2"/>
  <c r="BD307" i="2"/>
  <c r="T307" i="2"/>
  <c r="R307" i="2"/>
  <c r="P307" i="2"/>
  <c r="BH306" i="2"/>
  <c r="BG306" i="2"/>
  <c r="BF306" i="2"/>
  <c r="BD306" i="2"/>
  <c r="T306" i="2"/>
  <c r="R306" i="2"/>
  <c r="P306" i="2"/>
  <c r="BH305" i="2"/>
  <c r="BG305" i="2"/>
  <c r="BF305" i="2"/>
  <c r="BD305" i="2"/>
  <c r="T305" i="2"/>
  <c r="R305" i="2"/>
  <c r="P305" i="2"/>
  <c r="BH304" i="2"/>
  <c r="BG304" i="2"/>
  <c r="BF304" i="2"/>
  <c r="BD304" i="2"/>
  <c r="T304" i="2"/>
  <c r="R304" i="2"/>
  <c r="P304" i="2"/>
  <c r="BH303" i="2"/>
  <c r="BG303" i="2"/>
  <c r="BF303" i="2"/>
  <c r="BD303" i="2"/>
  <c r="T303" i="2"/>
  <c r="R303" i="2"/>
  <c r="P303" i="2"/>
  <c r="BH302" i="2"/>
  <c r="BG302" i="2"/>
  <c r="BF302" i="2"/>
  <c r="BD302" i="2"/>
  <c r="T302" i="2"/>
  <c r="R302" i="2"/>
  <c r="P302" i="2"/>
  <c r="BH301" i="2"/>
  <c r="BG301" i="2"/>
  <c r="BF301" i="2"/>
  <c r="BD301" i="2"/>
  <c r="T301" i="2"/>
  <c r="R301" i="2"/>
  <c r="P301" i="2"/>
  <c r="BH300" i="2"/>
  <c r="BG300" i="2"/>
  <c r="BF300" i="2"/>
  <c r="BD300" i="2"/>
  <c r="T300" i="2"/>
  <c r="R300" i="2"/>
  <c r="P300" i="2"/>
  <c r="BH298" i="2"/>
  <c r="BG298" i="2"/>
  <c r="BF298" i="2"/>
  <c r="BD298" i="2"/>
  <c r="T298" i="2"/>
  <c r="R298" i="2"/>
  <c r="P298" i="2"/>
  <c r="BH297" i="2"/>
  <c r="BG297" i="2"/>
  <c r="BF297" i="2"/>
  <c r="BD297" i="2"/>
  <c r="T297" i="2"/>
  <c r="R297" i="2"/>
  <c r="P297" i="2"/>
  <c r="BH296" i="2"/>
  <c r="BG296" i="2"/>
  <c r="BF296" i="2"/>
  <c r="BD296" i="2"/>
  <c r="T296" i="2"/>
  <c r="R296" i="2"/>
  <c r="P296" i="2"/>
  <c r="BH295" i="2"/>
  <c r="BG295" i="2"/>
  <c r="BF295" i="2"/>
  <c r="BD295" i="2"/>
  <c r="T295" i="2"/>
  <c r="R295" i="2"/>
  <c r="P295" i="2"/>
  <c r="BH294" i="2"/>
  <c r="BG294" i="2"/>
  <c r="BF294" i="2"/>
  <c r="BD294" i="2"/>
  <c r="T294" i="2"/>
  <c r="R294" i="2"/>
  <c r="P294" i="2"/>
  <c r="BH293" i="2"/>
  <c r="BG293" i="2"/>
  <c r="BF293" i="2"/>
  <c r="BD293" i="2"/>
  <c r="T293" i="2"/>
  <c r="R293" i="2"/>
  <c r="P293" i="2"/>
  <c r="BH291" i="2"/>
  <c r="BG291" i="2"/>
  <c r="BF291" i="2"/>
  <c r="BD291" i="2"/>
  <c r="T291" i="2"/>
  <c r="R291" i="2"/>
  <c r="P291" i="2"/>
  <c r="BH290" i="2"/>
  <c r="BG290" i="2"/>
  <c r="BF290" i="2"/>
  <c r="BD290" i="2"/>
  <c r="T290" i="2"/>
  <c r="R290" i="2"/>
  <c r="P290" i="2"/>
  <c r="BH289" i="2"/>
  <c r="BG289" i="2"/>
  <c r="BF289" i="2"/>
  <c r="BD289" i="2"/>
  <c r="T289" i="2"/>
  <c r="R289" i="2"/>
  <c r="P289" i="2"/>
  <c r="BH288" i="2"/>
  <c r="BG288" i="2"/>
  <c r="BF288" i="2"/>
  <c r="BD288" i="2"/>
  <c r="T288" i="2"/>
  <c r="R288" i="2"/>
  <c r="P288" i="2"/>
  <c r="BH287" i="2"/>
  <c r="BG287" i="2"/>
  <c r="BF287" i="2"/>
  <c r="BD287" i="2"/>
  <c r="T287" i="2"/>
  <c r="R287" i="2"/>
  <c r="P287" i="2"/>
  <c r="BH285" i="2"/>
  <c r="BG285" i="2"/>
  <c r="BF285" i="2"/>
  <c r="BD285" i="2"/>
  <c r="T285" i="2"/>
  <c r="R285" i="2"/>
  <c r="P285" i="2"/>
  <c r="BH284" i="2"/>
  <c r="BG284" i="2"/>
  <c r="BF284" i="2"/>
  <c r="BD284" i="2"/>
  <c r="T284" i="2"/>
  <c r="R284" i="2"/>
  <c r="P284" i="2"/>
  <c r="BH282" i="2"/>
  <c r="BG282" i="2"/>
  <c r="BF282" i="2"/>
  <c r="BD282" i="2"/>
  <c r="T282" i="2"/>
  <c r="R282" i="2"/>
  <c r="P282" i="2"/>
  <c r="BH281" i="2"/>
  <c r="BG281" i="2"/>
  <c r="BF281" i="2"/>
  <c r="BD281" i="2"/>
  <c r="T281" i="2"/>
  <c r="R281" i="2"/>
  <c r="P281" i="2"/>
  <c r="BH279" i="2"/>
  <c r="BG279" i="2"/>
  <c r="BF279" i="2"/>
  <c r="BD279" i="2"/>
  <c r="T279" i="2"/>
  <c r="R279" i="2"/>
  <c r="P279" i="2"/>
  <c r="BH278" i="2"/>
  <c r="BG278" i="2"/>
  <c r="BF278" i="2"/>
  <c r="BD278" i="2"/>
  <c r="T278" i="2"/>
  <c r="R278" i="2"/>
  <c r="P278" i="2"/>
  <c r="BH277" i="2"/>
  <c r="BG277" i="2"/>
  <c r="BF277" i="2"/>
  <c r="BD277" i="2"/>
  <c r="T277" i="2"/>
  <c r="R277" i="2"/>
  <c r="P277" i="2"/>
  <c r="BH276" i="2"/>
  <c r="BG276" i="2"/>
  <c r="BF276" i="2"/>
  <c r="BD276" i="2"/>
  <c r="T276" i="2"/>
  <c r="R276" i="2"/>
  <c r="P276" i="2"/>
  <c r="BH275" i="2"/>
  <c r="BG275" i="2"/>
  <c r="BF275" i="2"/>
  <c r="BD275" i="2"/>
  <c r="T275" i="2"/>
  <c r="R275" i="2"/>
  <c r="P275" i="2"/>
  <c r="BH274" i="2"/>
  <c r="BG274" i="2"/>
  <c r="BF274" i="2"/>
  <c r="BD274" i="2"/>
  <c r="T274" i="2"/>
  <c r="R274" i="2"/>
  <c r="P274" i="2"/>
  <c r="BH273" i="2"/>
  <c r="BG273" i="2"/>
  <c r="BF273" i="2"/>
  <c r="BD273" i="2"/>
  <c r="T273" i="2"/>
  <c r="R273" i="2"/>
  <c r="P273" i="2"/>
  <c r="BH272" i="2"/>
  <c r="BG272" i="2"/>
  <c r="BF272" i="2"/>
  <c r="BD272" i="2"/>
  <c r="T272" i="2"/>
  <c r="R272" i="2"/>
  <c r="P272" i="2"/>
  <c r="BH271" i="2"/>
  <c r="BG271" i="2"/>
  <c r="BF271" i="2"/>
  <c r="BD271" i="2"/>
  <c r="T271" i="2"/>
  <c r="R271" i="2"/>
  <c r="P271" i="2"/>
  <c r="BH270" i="2"/>
  <c r="BG270" i="2"/>
  <c r="BF270" i="2"/>
  <c r="BD270" i="2"/>
  <c r="T270" i="2"/>
  <c r="R270" i="2"/>
  <c r="P270" i="2"/>
  <c r="BH269" i="2"/>
  <c r="BG269" i="2"/>
  <c r="BF269" i="2"/>
  <c r="BD269" i="2"/>
  <c r="T269" i="2"/>
  <c r="R269" i="2"/>
  <c r="P269" i="2"/>
  <c r="BH268" i="2"/>
  <c r="BG268" i="2"/>
  <c r="BF268" i="2"/>
  <c r="BD268" i="2"/>
  <c r="T268" i="2"/>
  <c r="R268" i="2"/>
  <c r="P268" i="2"/>
  <c r="BH267" i="2"/>
  <c r="BG267" i="2"/>
  <c r="BF267" i="2"/>
  <c r="BD267" i="2"/>
  <c r="T267" i="2"/>
  <c r="R267" i="2"/>
  <c r="P267" i="2"/>
  <c r="BH265" i="2"/>
  <c r="BG265" i="2"/>
  <c r="BF265" i="2"/>
  <c r="BD265" i="2"/>
  <c r="T265" i="2"/>
  <c r="R265" i="2"/>
  <c r="P265" i="2"/>
  <c r="BH264" i="2"/>
  <c r="BG264" i="2"/>
  <c r="BF264" i="2"/>
  <c r="BD264" i="2"/>
  <c r="T264" i="2"/>
  <c r="R264" i="2"/>
  <c r="P264" i="2"/>
  <c r="BH263" i="2"/>
  <c r="BG263" i="2"/>
  <c r="BF263" i="2"/>
  <c r="BD263" i="2"/>
  <c r="T263" i="2"/>
  <c r="R263" i="2"/>
  <c r="P263" i="2"/>
  <c r="BH262" i="2"/>
  <c r="BG262" i="2"/>
  <c r="BF262" i="2"/>
  <c r="BD262" i="2"/>
  <c r="T262" i="2"/>
  <c r="R262" i="2"/>
  <c r="P262" i="2"/>
  <c r="BH261" i="2"/>
  <c r="BG261" i="2"/>
  <c r="BF261" i="2"/>
  <c r="BD261" i="2"/>
  <c r="T261" i="2"/>
  <c r="R261" i="2"/>
  <c r="P261" i="2"/>
  <c r="BH260" i="2"/>
  <c r="BG260" i="2"/>
  <c r="BF260" i="2"/>
  <c r="BD260" i="2"/>
  <c r="T260" i="2"/>
  <c r="R260" i="2"/>
  <c r="P260" i="2"/>
  <c r="BH259" i="2"/>
  <c r="BG259" i="2"/>
  <c r="BF259" i="2"/>
  <c r="BD259" i="2"/>
  <c r="T259" i="2"/>
  <c r="R259" i="2"/>
  <c r="P259" i="2"/>
  <c r="BH258" i="2"/>
  <c r="BG258" i="2"/>
  <c r="BF258" i="2"/>
  <c r="BD258" i="2"/>
  <c r="T258" i="2"/>
  <c r="R258" i="2"/>
  <c r="P258" i="2"/>
  <c r="BH257" i="2"/>
  <c r="BG257" i="2"/>
  <c r="BF257" i="2"/>
  <c r="BD257" i="2"/>
  <c r="T257" i="2"/>
  <c r="R257" i="2"/>
  <c r="P257" i="2"/>
  <c r="BH256" i="2"/>
  <c r="BG256" i="2"/>
  <c r="BF256" i="2"/>
  <c r="BD256" i="2"/>
  <c r="T256" i="2"/>
  <c r="R256" i="2"/>
  <c r="P256" i="2"/>
  <c r="BH255" i="2"/>
  <c r="BG255" i="2"/>
  <c r="BF255" i="2"/>
  <c r="BD255" i="2"/>
  <c r="T255" i="2"/>
  <c r="R255" i="2"/>
  <c r="P255" i="2"/>
  <c r="BH254" i="2"/>
  <c r="BG254" i="2"/>
  <c r="BF254" i="2"/>
  <c r="BD254" i="2"/>
  <c r="T254" i="2"/>
  <c r="R254" i="2"/>
  <c r="P254" i="2"/>
  <c r="BH253" i="2"/>
  <c r="BG253" i="2"/>
  <c r="BF253" i="2"/>
  <c r="BD253" i="2"/>
  <c r="T253" i="2"/>
  <c r="R253" i="2"/>
  <c r="P253" i="2"/>
  <c r="BH251" i="2"/>
  <c r="BG251" i="2"/>
  <c r="BF251" i="2"/>
  <c r="BD251" i="2"/>
  <c r="T251" i="2"/>
  <c r="R251" i="2"/>
  <c r="P251" i="2"/>
  <c r="BH250" i="2"/>
  <c r="BG250" i="2"/>
  <c r="BF250" i="2"/>
  <c r="BD250" i="2"/>
  <c r="T250" i="2"/>
  <c r="R250" i="2"/>
  <c r="P250" i="2"/>
  <c r="BH249" i="2"/>
  <c r="BG249" i="2"/>
  <c r="BF249" i="2"/>
  <c r="BD249" i="2"/>
  <c r="T249" i="2"/>
  <c r="R249" i="2"/>
  <c r="P249" i="2"/>
  <c r="BH248" i="2"/>
  <c r="BG248" i="2"/>
  <c r="BF248" i="2"/>
  <c r="BD248" i="2"/>
  <c r="T248" i="2"/>
  <c r="R248" i="2"/>
  <c r="P248" i="2"/>
  <c r="BH247" i="2"/>
  <c r="BG247" i="2"/>
  <c r="BF247" i="2"/>
  <c r="BD247" i="2"/>
  <c r="T247" i="2"/>
  <c r="R247" i="2"/>
  <c r="P247" i="2"/>
  <c r="BH246" i="2"/>
  <c r="BG246" i="2"/>
  <c r="BF246" i="2"/>
  <c r="BD246" i="2"/>
  <c r="T246" i="2"/>
  <c r="R246" i="2"/>
  <c r="P246" i="2"/>
  <c r="BH245" i="2"/>
  <c r="BG245" i="2"/>
  <c r="BF245" i="2"/>
  <c r="BD245" i="2"/>
  <c r="T245" i="2"/>
  <c r="R245" i="2"/>
  <c r="P245" i="2"/>
  <c r="BH244" i="2"/>
  <c r="BG244" i="2"/>
  <c r="BF244" i="2"/>
  <c r="BD244" i="2"/>
  <c r="T244" i="2"/>
  <c r="R244" i="2"/>
  <c r="P244" i="2"/>
  <c r="BH243" i="2"/>
  <c r="BG243" i="2"/>
  <c r="BF243" i="2"/>
  <c r="BD243" i="2"/>
  <c r="T243" i="2"/>
  <c r="R243" i="2"/>
  <c r="P243" i="2"/>
  <c r="BH240" i="2"/>
  <c r="BG240" i="2"/>
  <c r="BF240" i="2"/>
  <c r="BD240" i="2"/>
  <c r="T240" i="2"/>
  <c r="T239" i="2" s="1"/>
  <c r="R240" i="2"/>
  <c r="R239" i="2" s="1"/>
  <c r="P240" i="2"/>
  <c r="P239" i="2" s="1"/>
  <c r="BH238" i="2"/>
  <c r="BG238" i="2"/>
  <c r="BF238" i="2"/>
  <c r="BD238" i="2"/>
  <c r="T238" i="2"/>
  <c r="R238" i="2"/>
  <c r="P238" i="2"/>
  <c r="BH237" i="2"/>
  <c r="BG237" i="2"/>
  <c r="BF237" i="2"/>
  <c r="BD237" i="2"/>
  <c r="T237" i="2"/>
  <c r="R237" i="2"/>
  <c r="P237" i="2"/>
  <c r="BH236" i="2"/>
  <c r="BG236" i="2"/>
  <c r="BF236" i="2"/>
  <c r="BD236" i="2"/>
  <c r="T236" i="2"/>
  <c r="R236" i="2"/>
  <c r="P236" i="2"/>
  <c r="BH235" i="2"/>
  <c r="BG235" i="2"/>
  <c r="BF235" i="2"/>
  <c r="BD235" i="2"/>
  <c r="T235" i="2"/>
  <c r="R235" i="2"/>
  <c r="P235" i="2"/>
  <c r="BH234" i="2"/>
  <c r="BG234" i="2"/>
  <c r="BF234" i="2"/>
  <c r="BD234" i="2"/>
  <c r="T234" i="2"/>
  <c r="R234" i="2"/>
  <c r="P234" i="2"/>
  <c r="BH233" i="2"/>
  <c r="BG233" i="2"/>
  <c r="BF233" i="2"/>
  <c r="BD233" i="2"/>
  <c r="T233" i="2"/>
  <c r="R233" i="2"/>
  <c r="P233" i="2"/>
  <c r="BH232" i="2"/>
  <c r="BG232" i="2"/>
  <c r="BF232" i="2"/>
  <c r="BD232" i="2"/>
  <c r="T232" i="2"/>
  <c r="R232" i="2"/>
  <c r="P232" i="2"/>
  <c r="BH231" i="2"/>
  <c r="BG231" i="2"/>
  <c r="BF231" i="2"/>
  <c r="BD231" i="2"/>
  <c r="T231" i="2"/>
  <c r="R231" i="2"/>
  <c r="P231" i="2"/>
  <c r="BH230" i="2"/>
  <c r="BG230" i="2"/>
  <c r="BF230" i="2"/>
  <c r="BD230" i="2"/>
  <c r="T230" i="2"/>
  <c r="R230" i="2"/>
  <c r="P230" i="2"/>
  <c r="BH229" i="2"/>
  <c r="BG229" i="2"/>
  <c r="BF229" i="2"/>
  <c r="BD229" i="2"/>
  <c r="T229" i="2"/>
  <c r="R229" i="2"/>
  <c r="P229" i="2"/>
  <c r="BH228" i="2"/>
  <c r="BG228" i="2"/>
  <c r="BF228" i="2"/>
  <c r="BD228" i="2"/>
  <c r="T228" i="2"/>
  <c r="R228" i="2"/>
  <c r="P228" i="2"/>
  <c r="BH227" i="2"/>
  <c r="BG227" i="2"/>
  <c r="BF227" i="2"/>
  <c r="BD227" i="2"/>
  <c r="T227" i="2"/>
  <c r="R227" i="2"/>
  <c r="P227" i="2"/>
  <c r="BH226" i="2"/>
  <c r="BG226" i="2"/>
  <c r="BF226" i="2"/>
  <c r="BD226" i="2"/>
  <c r="T226" i="2"/>
  <c r="R226" i="2"/>
  <c r="P226" i="2"/>
  <c r="BH225" i="2"/>
  <c r="BG225" i="2"/>
  <c r="BF225" i="2"/>
  <c r="BD225" i="2"/>
  <c r="T225" i="2"/>
  <c r="R225" i="2"/>
  <c r="P225" i="2"/>
  <c r="BH224" i="2"/>
  <c r="BG224" i="2"/>
  <c r="BF224" i="2"/>
  <c r="BD224" i="2"/>
  <c r="T224" i="2"/>
  <c r="R224" i="2"/>
  <c r="P224" i="2"/>
  <c r="BH223" i="2"/>
  <c r="BG223" i="2"/>
  <c r="BF223" i="2"/>
  <c r="BD223" i="2"/>
  <c r="T223" i="2"/>
  <c r="R223" i="2"/>
  <c r="P223" i="2"/>
  <c r="BH221" i="2"/>
  <c r="BG221" i="2"/>
  <c r="BF221" i="2"/>
  <c r="BD221" i="2"/>
  <c r="T221" i="2"/>
  <c r="R221" i="2"/>
  <c r="P221" i="2"/>
  <c r="BH220" i="2"/>
  <c r="BG220" i="2"/>
  <c r="BF220" i="2"/>
  <c r="BD220" i="2"/>
  <c r="T220" i="2"/>
  <c r="R220" i="2"/>
  <c r="P220" i="2"/>
  <c r="BH219" i="2"/>
  <c r="BG219" i="2"/>
  <c r="BF219" i="2"/>
  <c r="BD219" i="2"/>
  <c r="T219" i="2"/>
  <c r="R219" i="2"/>
  <c r="P219" i="2"/>
  <c r="BH218" i="2"/>
  <c r="BG218" i="2"/>
  <c r="BF218" i="2"/>
  <c r="BD218" i="2"/>
  <c r="T218" i="2"/>
  <c r="R218" i="2"/>
  <c r="P218" i="2"/>
  <c r="BH217" i="2"/>
  <c r="BG217" i="2"/>
  <c r="BF217" i="2"/>
  <c r="BD217" i="2"/>
  <c r="T217" i="2"/>
  <c r="R217" i="2"/>
  <c r="P217" i="2"/>
  <c r="BH216" i="2"/>
  <c r="BG216" i="2"/>
  <c r="BF216" i="2"/>
  <c r="BD216" i="2"/>
  <c r="T216" i="2"/>
  <c r="R216" i="2"/>
  <c r="P216" i="2"/>
  <c r="BH215" i="2"/>
  <c r="BG215" i="2"/>
  <c r="BF215" i="2"/>
  <c r="BD215" i="2"/>
  <c r="T215" i="2"/>
  <c r="R215" i="2"/>
  <c r="P215" i="2"/>
  <c r="BH214" i="2"/>
  <c r="BG214" i="2"/>
  <c r="BF214" i="2"/>
  <c r="BD214" i="2"/>
  <c r="T214" i="2"/>
  <c r="R214" i="2"/>
  <c r="P214" i="2"/>
  <c r="BH213" i="2"/>
  <c r="BG213" i="2"/>
  <c r="BF213" i="2"/>
  <c r="BD213" i="2"/>
  <c r="T213" i="2"/>
  <c r="R213" i="2"/>
  <c r="P213" i="2"/>
  <c r="BH212" i="2"/>
  <c r="BG212" i="2"/>
  <c r="BF212" i="2"/>
  <c r="BD212" i="2"/>
  <c r="T212" i="2"/>
  <c r="R212" i="2"/>
  <c r="P212" i="2"/>
  <c r="BH211" i="2"/>
  <c r="BG211" i="2"/>
  <c r="BF211" i="2"/>
  <c r="BD211" i="2"/>
  <c r="T211" i="2"/>
  <c r="R211" i="2"/>
  <c r="P211" i="2"/>
  <c r="BH210" i="2"/>
  <c r="BG210" i="2"/>
  <c r="BF210" i="2"/>
  <c r="BD210" i="2"/>
  <c r="T210" i="2"/>
  <c r="R210" i="2"/>
  <c r="P210" i="2"/>
  <c r="BH209" i="2"/>
  <c r="BG209" i="2"/>
  <c r="BF209" i="2"/>
  <c r="BD209" i="2"/>
  <c r="T209" i="2"/>
  <c r="R209" i="2"/>
  <c r="P209" i="2"/>
  <c r="BH208" i="2"/>
  <c r="BG208" i="2"/>
  <c r="BF208" i="2"/>
  <c r="BD208" i="2"/>
  <c r="T208" i="2"/>
  <c r="R208" i="2"/>
  <c r="P208" i="2"/>
  <c r="BH207" i="2"/>
  <c r="BG207" i="2"/>
  <c r="BF207" i="2"/>
  <c r="BD207" i="2"/>
  <c r="T207" i="2"/>
  <c r="R207" i="2"/>
  <c r="P207" i="2"/>
  <c r="BH206" i="2"/>
  <c r="BG206" i="2"/>
  <c r="BF206" i="2"/>
  <c r="BD206" i="2"/>
  <c r="T206" i="2"/>
  <c r="R206" i="2"/>
  <c r="P206" i="2"/>
  <c r="BH205" i="2"/>
  <c r="BG205" i="2"/>
  <c r="BF205" i="2"/>
  <c r="BD205" i="2"/>
  <c r="T205" i="2"/>
  <c r="R205" i="2"/>
  <c r="P205" i="2"/>
  <c r="BH204" i="2"/>
  <c r="BG204" i="2"/>
  <c r="BF204" i="2"/>
  <c r="BD204" i="2"/>
  <c r="T204" i="2"/>
  <c r="R204" i="2"/>
  <c r="P204" i="2"/>
  <c r="BH203" i="2"/>
  <c r="BG203" i="2"/>
  <c r="BF203" i="2"/>
  <c r="BD203" i="2"/>
  <c r="T203" i="2"/>
  <c r="R203" i="2"/>
  <c r="P203" i="2"/>
  <c r="BH202" i="2"/>
  <c r="BG202" i="2"/>
  <c r="BF202" i="2"/>
  <c r="BD202" i="2"/>
  <c r="T202" i="2"/>
  <c r="R202" i="2"/>
  <c r="P202" i="2"/>
  <c r="BH201" i="2"/>
  <c r="BG201" i="2"/>
  <c r="BF201" i="2"/>
  <c r="BD201" i="2"/>
  <c r="T201" i="2"/>
  <c r="R201" i="2"/>
  <c r="P201" i="2"/>
  <c r="BH199" i="2"/>
  <c r="BG199" i="2"/>
  <c r="BF199" i="2"/>
  <c r="BD199" i="2"/>
  <c r="T199" i="2"/>
  <c r="R199" i="2"/>
  <c r="P199" i="2"/>
  <c r="BH198" i="2"/>
  <c r="BG198" i="2"/>
  <c r="BF198" i="2"/>
  <c r="BD198" i="2"/>
  <c r="T198" i="2"/>
  <c r="R198" i="2"/>
  <c r="P198" i="2"/>
  <c r="BH197" i="2"/>
  <c r="BG197" i="2"/>
  <c r="BF197" i="2"/>
  <c r="BD197" i="2"/>
  <c r="T197" i="2"/>
  <c r="R197" i="2"/>
  <c r="P197" i="2"/>
  <c r="BH196" i="2"/>
  <c r="BG196" i="2"/>
  <c r="BF196" i="2"/>
  <c r="BD196" i="2"/>
  <c r="T196" i="2"/>
  <c r="R196" i="2"/>
  <c r="P196" i="2"/>
  <c r="BH195" i="2"/>
  <c r="BG195" i="2"/>
  <c r="BF195" i="2"/>
  <c r="BD195" i="2"/>
  <c r="T195" i="2"/>
  <c r="R195" i="2"/>
  <c r="P195" i="2"/>
  <c r="BH194" i="2"/>
  <c r="BG194" i="2"/>
  <c r="BF194" i="2"/>
  <c r="BD194" i="2"/>
  <c r="T194" i="2"/>
  <c r="R194" i="2"/>
  <c r="P194" i="2"/>
  <c r="BH193" i="2"/>
  <c r="BG193" i="2"/>
  <c r="BF193" i="2"/>
  <c r="BD193" i="2"/>
  <c r="T193" i="2"/>
  <c r="R193" i="2"/>
  <c r="P193" i="2"/>
  <c r="BH192" i="2"/>
  <c r="BG192" i="2"/>
  <c r="BF192" i="2"/>
  <c r="BD192" i="2"/>
  <c r="T192" i="2"/>
  <c r="R192" i="2"/>
  <c r="P192" i="2"/>
  <c r="BH191" i="2"/>
  <c r="BG191" i="2"/>
  <c r="BF191" i="2"/>
  <c r="BD191" i="2"/>
  <c r="T191" i="2"/>
  <c r="R191" i="2"/>
  <c r="P191" i="2"/>
  <c r="BH190" i="2"/>
  <c r="BG190" i="2"/>
  <c r="BF190" i="2"/>
  <c r="BD190" i="2"/>
  <c r="T190" i="2"/>
  <c r="R190" i="2"/>
  <c r="P190" i="2"/>
  <c r="BH189" i="2"/>
  <c r="BG189" i="2"/>
  <c r="BF189" i="2"/>
  <c r="BD189" i="2"/>
  <c r="T189" i="2"/>
  <c r="R189" i="2"/>
  <c r="P189" i="2"/>
  <c r="BH188" i="2"/>
  <c r="BG188" i="2"/>
  <c r="BF188" i="2"/>
  <c r="BD188" i="2"/>
  <c r="T188" i="2"/>
  <c r="R188" i="2"/>
  <c r="P188" i="2"/>
  <c r="BH187" i="2"/>
  <c r="BG187" i="2"/>
  <c r="BF187" i="2"/>
  <c r="BD187" i="2"/>
  <c r="T187" i="2"/>
  <c r="R187" i="2"/>
  <c r="P187" i="2"/>
  <c r="BH186" i="2"/>
  <c r="BG186" i="2"/>
  <c r="BF186" i="2"/>
  <c r="BD186" i="2"/>
  <c r="T186" i="2"/>
  <c r="R186" i="2"/>
  <c r="P186" i="2"/>
  <c r="BH185" i="2"/>
  <c r="BG185" i="2"/>
  <c r="BF185" i="2"/>
  <c r="BD185" i="2"/>
  <c r="T185" i="2"/>
  <c r="R185" i="2"/>
  <c r="P185" i="2"/>
  <c r="BH184" i="2"/>
  <c r="BG184" i="2"/>
  <c r="BF184" i="2"/>
  <c r="BD184" i="2"/>
  <c r="T184" i="2"/>
  <c r="R184" i="2"/>
  <c r="P184" i="2"/>
  <c r="BH183" i="2"/>
  <c r="BG183" i="2"/>
  <c r="BF183" i="2"/>
  <c r="BD183" i="2"/>
  <c r="T183" i="2"/>
  <c r="R183" i="2"/>
  <c r="P183" i="2"/>
  <c r="BH182" i="2"/>
  <c r="BG182" i="2"/>
  <c r="BF182" i="2"/>
  <c r="BD182" i="2"/>
  <c r="T182" i="2"/>
  <c r="R182" i="2"/>
  <c r="P182" i="2"/>
  <c r="BH181" i="2"/>
  <c r="BG181" i="2"/>
  <c r="BF181" i="2"/>
  <c r="BD181" i="2"/>
  <c r="T181" i="2"/>
  <c r="R181" i="2"/>
  <c r="P181" i="2"/>
  <c r="BH180" i="2"/>
  <c r="BG180" i="2"/>
  <c r="BF180" i="2"/>
  <c r="BD180" i="2"/>
  <c r="T180" i="2"/>
  <c r="R180" i="2"/>
  <c r="P180" i="2"/>
  <c r="BH179" i="2"/>
  <c r="BG179" i="2"/>
  <c r="BF179" i="2"/>
  <c r="BD179" i="2"/>
  <c r="T179" i="2"/>
  <c r="R179" i="2"/>
  <c r="P179" i="2"/>
  <c r="BH178" i="2"/>
  <c r="BG178" i="2"/>
  <c r="BF178" i="2"/>
  <c r="BD178" i="2"/>
  <c r="T178" i="2"/>
  <c r="R178" i="2"/>
  <c r="P178" i="2"/>
  <c r="BH176" i="2"/>
  <c r="BG176" i="2"/>
  <c r="BF176" i="2"/>
  <c r="BD176" i="2"/>
  <c r="T176" i="2"/>
  <c r="R176" i="2"/>
  <c r="P176" i="2"/>
  <c r="BH175" i="2"/>
  <c r="BG175" i="2"/>
  <c r="BF175" i="2"/>
  <c r="BD175" i="2"/>
  <c r="T175" i="2"/>
  <c r="R175" i="2"/>
  <c r="P175" i="2"/>
  <c r="BH174" i="2"/>
  <c r="BG174" i="2"/>
  <c r="BF174" i="2"/>
  <c r="BD174" i="2"/>
  <c r="T174" i="2"/>
  <c r="R174" i="2"/>
  <c r="P174" i="2"/>
  <c r="BH173" i="2"/>
  <c r="BG173" i="2"/>
  <c r="BF173" i="2"/>
  <c r="BD173" i="2"/>
  <c r="T173" i="2"/>
  <c r="R173" i="2"/>
  <c r="P173" i="2"/>
  <c r="BH172" i="2"/>
  <c r="BG172" i="2"/>
  <c r="BF172" i="2"/>
  <c r="BD172" i="2"/>
  <c r="T172" i="2"/>
  <c r="R172" i="2"/>
  <c r="P172" i="2"/>
  <c r="BH171" i="2"/>
  <c r="BG171" i="2"/>
  <c r="BF171" i="2"/>
  <c r="BD171" i="2"/>
  <c r="T171" i="2"/>
  <c r="R171" i="2"/>
  <c r="P171" i="2"/>
  <c r="BH170" i="2"/>
  <c r="BG170" i="2"/>
  <c r="BF170" i="2"/>
  <c r="BD170" i="2"/>
  <c r="T170" i="2"/>
  <c r="R170" i="2"/>
  <c r="P170" i="2"/>
  <c r="BH169" i="2"/>
  <c r="BG169" i="2"/>
  <c r="BF169" i="2"/>
  <c r="BD169" i="2"/>
  <c r="T169" i="2"/>
  <c r="R169" i="2"/>
  <c r="P169" i="2"/>
  <c r="BH168" i="2"/>
  <c r="BG168" i="2"/>
  <c r="BF168" i="2"/>
  <c r="BD168" i="2"/>
  <c r="T168" i="2"/>
  <c r="R168" i="2"/>
  <c r="P168" i="2"/>
  <c r="BH167" i="2"/>
  <c r="BG167" i="2"/>
  <c r="BF167" i="2"/>
  <c r="BD167" i="2"/>
  <c r="T167" i="2"/>
  <c r="R167" i="2"/>
  <c r="P167" i="2"/>
  <c r="BH166" i="2"/>
  <c r="BG166" i="2"/>
  <c r="BF166" i="2"/>
  <c r="BD166" i="2"/>
  <c r="T166" i="2"/>
  <c r="R166" i="2"/>
  <c r="P166" i="2"/>
  <c r="BH165" i="2"/>
  <c r="BG165" i="2"/>
  <c r="BF165" i="2"/>
  <c r="BD165" i="2"/>
  <c r="T165" i="2"/>
  <c r="R165" i="2"/>
  <c r="P165" i="2"/>
  <c r="BH163" i="2"/>
  <c r="BG163" i="2"/>
  <c r="BF163" i="2"/>
  <c r="BD163" i="2"/>
  <c r="T163" i="2"/>
  <c r="R163" i="2"/>
  <c r="P163" i="2"/>
  <c r="BH162" i="2"/>
  <c r="BG162" i="2"/>
  <c r="BF162" i="2"/>
  <c r="BD162" i="2"/>
  <c r="T162" i="2"/>
  <c r="R162" i="2"/>
  <c r="P162" i="2"/>
  <c r="BH161" i="2"/>
  <c r="BG161" i="2"/>
  <c r="BF161" i="2"/>
  <c r="BD161" i="2"/>
  <c r="T161" i="2"/>
  <c r="R161" i="2"/>
  <c r="P161" i="2"/>
  <c r="BH160" i="2"/>
  <c r="BG160" i="2"/>
  <c r="BF160" i="2"/>
  <c r="BD160" i="2"/>
  <c r="T160" i="2"/>
  <c r="R160" i="2"/>
  <c r="P160" i="2"/>
  <c r="BH159" i="2"/>
  <c r="BG159" i="2"/>
  <c r="BF159" i="2"/>
  <c r="BD159" i="2"/>
  <c r="T159" i="2"/>
  <c r="R159" i="2"/>
  <c r="P159" i="2"/>
  <c r="BH158" i="2"/>
  <c r="BG158" i="2"/>
  <c r="BF158" i="2"/>
  <c r="BD158" i="2"/>
  <c r="T158" i="2"/>
  <c r="R158" i="2"/>
  <c r="P158" i="2"/>
  <c r="BH157" i="2"/>
  <c r="BG157" i="2"/>
  <c r="BF157" i="2"/>
  <c r="BD157" i="2"/>
  <c r="T157" i="2"/>
  <c r="R157" i="2"/>
  <c r="P157" i="2"/>
  <c r="BH156" i="2"/>
  <c r="BG156" i="2"/>
  <c r="BF156" i="2"/>
  <c r="BD156" i="2"/>
  <c r="T156" i="2"/>
  <c r="R156" i="2"/>
  <c r="P156" i="2"/>
  <c r="BH155" i="2"/>
  <c r="BG155" i="2"/>
  <c r="BF155" i="2"/>
  <c r="BD155" i="2"/>
  <c r="T155" i="2"/>
  <c r="R155" i="2"/>
  <c r="P155" i="2"/>
  <c r="BH154" i="2"/>
  <c r="BG154" i="2"/>
  <c r="BF154" i="2"/>
  <c r="BD154" i="2"/>
  <c r="T154" i="2"/>
  <c r="R154" i="2"/>
  <c r="P154" i="2"/>
  <c r="BH153" i="2"/>
  <c r="BG153" i="2"/>
  <c r="BF153" i="2"/>
  <c r="BD153" i="2"/>
  <c r="T153" i="2"/>
  <c r="R153" i="2"/>
  <c r="P153" i="2"/>
  <c r="BH151" i="2"/>
  <c r="BG151" i="2"/>
  <c r="BF151" i="2"/>
  <c r="BD151" i="2"/>
  <c r="T151" i="2"/>
  <c r="R151" i="2"/>
  <c r="P151" i="2"/>
  <c r="BH150" i="2"/>
  <c r="BG150" i="2"/>
  <c r="BF150" i="2"/>
  <c r="BD150" i="2"/>
  <c r="T150" i="2"/>
  <c r="R150" i="2"/>
  <c r="P150" i="2"/>
  <c r="BH149" i="2"/>
  <c r="BG149" i="2"/>
  <c r="BF149" i="2"/>
  <c r="BD149" i="2"/>
  <c r="T149" i="2"/>
  <c r="R149" i="2"/>
  <c r="P149" i="2"/>
  <c r="BH148" i="2"/>
  <c r="BG148" i="2"/>
  <c r="BF148" i="2"/>
  <c r="BD148" i="2"/>
  <c r="T148" i="2"/>
  <c r="R148" i="2"/>
  <c r="P148" i="2"/>
  <c r="BH147" i="2"/>
  <c r="BG147" i="2"/>
  <c r="BF147" i="2"/>
  <c r="BD147" i="2"/>
  <c r="T147" i="2"/>
  <c r="R147" i="2"/>
  <c r="P147" i="2"/>
  <c r="BH146" i="2"/>
  <c r="BG146" i="2"/>
  <c r="BF146" i="2"/>
  <c r="BD146" i="2"/>
  <c r="T146" i="2"/>
  <c r="R146" i="2"/>
  <c r="P146" i="2"/>
  <c r="BH145" i="2"/>
  <c r="BG145" i="2"/>
  <c r="BF145" i="2"/>
  <c r="BD145" i="2"/>
  <c r="T145" i="2"/>
  <c r="R145" i="2"/>
  <c r="P145" i="2"/>
  <c r="BH144" i="2"/>
  <c r="BG144" i="2"/>
  <c r="BF144" i="2"/>
  <c r="BD144" i="2"/>
  <c r="T144" i="2"/>
  <c r="R144" i="2"/>
  <c r="P144" i="2"/>
  <c r="BH143" i="2"/>
  <c r="BG143" i="2"/>
  <c r="BF143" i="2"/>
  <c r="BD143" i="2"/>
  <c r="T143" i="2"/>
  <c r="R143" i="2"/>
  <c r="P143" i="2"/>
  <c r="BH142" i="2"/>
  <c r="BG142" i="2"/>
  <c r="BF142" i="2"/>
  <c r="BD142" i="2"/>
  <c r="T142" i="2"/>
  <c r="R142" i="2"/>
  <c r="P142" i="2"/>
  <c r="F135" i="2"/>
  <c r="F133" i="2"/>
  <c r="E131" i="2"/>
  <c r="F91" i="2"/>
  <c r="F89" i="2"/>
  <c r="E87" i="2"/>
  <c r="J24" i="2"/>
  <c r="E24" i="2"/>
  <c r="J136" i="2" s="1"/>
  <c r="J23" i="2"/>
  <c r="J21" i="2"/>
  <c r="E21" i="2"/>
  <c r="J91" i="2" s="1"/>
  <c r="J20" i="2"/>
  <c r="J18" i="2"/>
  <c r="E18" i="2"/>
  <c r="F136" i="2" s="1"/>
  <c r="J17" i="2"/>
  <c r="J12" i="2"/>
  <c r="J133" i="2" s="1"/>
  <c r="E7" i="2"/>
  <c r="E85" i="2" s="1"/>
  <c r="L90" i="1"/>
  <c r="AM90" i="1"/>
  <c r="AM89" i="1"/>
  <c r="L89" i="1"/>
  <c r="AM87" i="1"/>
  <c r="L87" i="1"/>
  <c r="L85" i="1"/>
  <c r="L84" i="1"/>
  <c r="BJ332" i="2"/>
  <c r="J322" i="2"/>
  <c r="BJ317" i="2"/>
  <c r="BJ314" i="2"/>
  <c r="BJ310" i="2"/>
  <c r="BJ306" i="2"/>
  <c r="J302" i="2"/>
  <c r="J297" i="2"/>
  <c r="BJ294" i="2"/>
  <c r="BJ285" i="2"/>
  <c r="BJ276" i="2"/>
  <c r="J272" i="2"/>
  <c r="BJ264" i="2"/>
  <c r="J256" i="2"/>
  <c r="J247" i="2"/>
  <c r="J223" i="2"/>
  <c r="J210" i="2"/>
  <c r="J195" i="2"/>
  <c r="BJ183" i="2"/>
  <c r="J167" i="2"/>
  <c r="BJ160" i="2"/>
  <c r="J154" i="2"/>
  <c r="BJ145" i="2"/>
  <c r="BJ247" i="2"/>
  <c r="BJ234" i="2"/>
  <c r="BJ218" i="2"/>
  <c r="J201" i="2"/>
  <c r="J187" i="2"/>
  <c r="J158" i="2"/>
  <c r="J290" i="2"/>
  <c r="J279" i="2"/>
  <c r="J267" i="2"/>
  <c r="J259" i="2"/>
  <c r="BJ237" i="2"/>
  <c r="J211" i="2"/>
  <c r="J179" i="2"/>
  <c r="J334" i="2"/>
  <c r="J268" i="2"/>
  <c r="BJ259" i="2"/>
  <c r="J246" i="2"/>
  <c r="BJ226" i="2"/>
  <c r="J214" i="2"/>
  <c r="BJ193" i="2"/>
  <c r="BJ184" i="2"/>
  <c r="J160" i="2"/>
  <c r="J157" i="2"/>
  <c r="J156" i="2"/>
  <c r="BJ151" i="2"/>
  <c r="J148" i="2"/>
  <c r="J145" i="2"/>
  <c r="J310" i="2"/>
  <c r="J249" i="2"/>
  <c r="BJ240" i="2"/>
  <c r="J224" i="2"/>
  <c r="J150" i="2"/>
  <c r="BK178" i="3"/>
  <c r="BK169" i="3"/>
  <c r="J155" i="3"/>
  <c r="J129" i="3"/>
  <c r="J191" i="3"/>
  <c r="BK188" i="3"/>
  <c r="BK183" i="3"/>
  <c r="BK175" i="3"/>
  <c r="J170" i="3"/>
  <c r="BK164" i="3"/>
  <c r="J156" i="3"/>
  <c r="BK134" i="3"/>
  <c r="J154" i="3"/>
  <c r="J165" i="3"/>
  <c r="BK161" i="3"/>
  <c r="BK137" i="3"/>
  <c r="J128" i="3"/>
  <c r="J163" i="4"/>
  <c r="BK147" i="4"/>
  <c r="BK124" i="4"/>
  <c r="J128" i="4"/>
  <c r="BK153" i="4"/>
  <c r="BK142" i="4"/>
  <c r="BK151" i="4"/>
  <c r="BK166" i="4"/>
  <c r="J151" i="4"/>
  <c r="J164" i="4"/>
  <c r="BK146" i="4"/>
  <c r="J131" i="4"/>
  <c r="J122" i="5"/>
  <c r="J219" i="6"/>
  <c r="J209" i="6"/>
  <c r="J198" i="6"/>
  <c r="J181" i="6"/>
  <c r="BK154" i="6"/>
  <c r="J134" i="6"/>
  <c r="J197" i="6"/>
  <c r="J167" i="6"/>
  <c r="BK192" i="6"/>
  <c r="BK159" i="6"/>
  <c r="BK155" i="6"/>
  <c r="BK199" i="6"/>
  <c r="BK180" i="6"/>
  <c r="BK200" i="6"/>
  <c r="BK151" i="6"/>
  <c r="J155" i="6"/>
  <c r="BK193" i="6"/>
  <c r="BK138" i="6"/>
  <c r="J207" i="6"/>
  <c r="BK179" i="6"/>
  <c r="BK203" i="6"/>
  <c r="J136" i="6"/>
  <c r="BK175" i="7"/>
  <c r="BK160" i="7"/>
  <c r="J141" i="7"/>
  <c r="J131" i="7"/>
  <c r="J137" i="8"/>
  <c r="BJ142" i="8"/>
  <c r="BJ145" i="8"/>
  <c r="J162" i="8"/>
  <c r="BJ161" i="8"/>
  <c r="J149" i="9"/>
  <c r="J139" i="9"/>
  <c r="J143" i="9"/>
  <c r="J127" i="9"/>
  <c r="BK125" i="9"/>
  <c r="BK130" i="9"/>
  <c r="BK135" i="9"/>
  <c r="J136" i="9"/>
  <c r="J323" i="2"/>
  <c r="BJ316" i="2"/>
  <c r="J308" i="2"/>
  <c r="BJ302" i="2"/>
  <c r="BJ296" i="2"/>
  <c r="J293" i="2"/>
  <c r="J281" i="2"/>
  <c r="J270" i="2"/>
  <c r="BJ262" i="2"/>
  <c r="BJ236" i="2"/>
  <c r="BJ206" i="2"/>
  <c r="J186" i="2"/>
  <c r="BJ169" i="2"/>
  <c r="J155" i="2"/>
  <c r="J144" i="2"/>
  <c r="J236" i="2"/>
  <c r="J207" i="2"/>
  <c r="J175" i="2"/>
  <c r="J282" i="2"/>
  <c r="BJ258" i="2"/>
  <c r="BJ212" i="2"/>
  <c r="J185" i="2"/>
  <c r="J276" i="2"/>
  <c r="J260" i="2"/>
  <c r="J235" i="2"/>
  <c r="BJ216" i="2"/>
  <c r="BJ202" i="2"/>
  <c r="J188" i="2"/>
  <c r="BJ168" i="2"/>
  <c r="J180" i="2"/>
  <c r="J187" i="3"/>
  <c r="J177" i="3"/>
  <c r="J168" i="3"/>
  <c r="J143" i="3"/>
  <c r="BK132" i="3"/>
  <c r="J139" i="4"/>
  <c r="BK138" i="4"/>
  <c r="BK134" i="4"/>
  <c r="BK224" i="6"/>
  <c r="BK211" i="6"/>
  <c r="J183" i="6"/>
  <c r="J142" i="6"/>
  <c r="J191" i="6"/>
  <c r="J200" i="6"/>
  <c r="J160" i="6"/>
  <c r="J153" i="6"/>
  <c r="BK187" i="6"/>
  <c r="BK149" i="6"/>
  <c r="BK130" i="6"/>
  <c r="J180" i="6"/>
  <c r="J222" i="6"/>
  <c r="BK190" i="6"/>
  <c r="BK197" i="6"/>
  <c r="BK183" i="6"/>
  <c r="J175" i="7"/>
  <c r="J151" i="7"/>
  <c r="BK134" i="7"/>
  <c r="J148" i="7"/>
  <c r="BK141" i="7"/>
  <c r="J143" i="7"/>
  <c r="BK163" i="7"/>
  <c r="J133" i="7"/>
  <c r="J167" i="8"/>
  <c r="J126" i="8"/>
  <c r="J151" i="8"/>
  <c r="BJ136" i="8"/>
  <c r="J156" i="8"/>
  <c r="BJ139" i="8"/>
  <c r="BJ131" i="8"/>
  <c r="BJ164" i="8"/>
  <c r="BJ157" i="8"/>
  <c r="BK133" i="9"/>
  <c r="BK126" i="9"/>
  <c r="BK146" i="9"/>
  <c r="BJ288" i="2"/>
  <c r="BJ272" i="2"/>
  <c r="J257" i="2"/>
  <c r="J231" i="2"/>
  <c r="BJ207" i="2"/>
  <c r="BJ163" i="2"/>
  <c r="BJ257" i="2"/>
  <c r="BJ230" i="2"/>
  <c r="BJ213" i="2"/>
  <c r="J196" i="2"/>
  <c r="J191" i="2"/>
  <c r="BJ180" i="2"/>
  <c r="J163" i="2"/>
  <c r="J309" i="2"/>
  <c r="BJ246" i="2"/>
  <c r="J229" i="2"/>
  <c r="J217" i="2"/>
  <c r="J193" i="2"/>
  <c r="J165" i="2"/>
  <c r="BJ146" i="2"/>
  <c r="BK168" i="3"/>
  <c r="BK142" i="3"/>
  <c r="BK141" i="3"/>
  <c r="BK156" i="3"/>
  <c r="BK129" i="3"/>
  <c r="BK149" i="3"/>
  <c r="J150" i="3"/>
  <c r="BK164" i="4"/>
  <c r="BK148" i="4"/>
  <c r="J125" i="4"/>
  <c r="BK137" i="4"/>
  <c r="J155" i="4"/>
  <c r="J160" i="4"/>
  <c r="J152" i="4"/>
  <c r="J130" i="4"/>
  <c r="BK155" i="4"/>
  <c r="BK130" i="4"/>
  <c r="BK152" i="4"/>
  <c r="BK132" i="4"/>
  <c r="BK121" i="5"/>
  <c r="BK216" i="6"/>
  <c r="J205" i="6"/>
  <c r="BK182" i="6"/>
  <c r="BK153" i="6"/>
  <c r="BK144" i="6"/>
  <c r="J215" i="6"/>
  <c r="BK171" i="6"/>
  <c r="BK194" i="6"/>
  <c r="J159" i="6"/>
  <c r="J147" i="6"/>
  <c r="J189" i="6"/>
  <c r="BK170" i="6"/>
  <c r="J213" i="6"/>
  <c r="BK165" i="6"/>
  <c r="J171" i="6"/>
  <c r="BK195" i="6"/>
  <c r="BK139" i="6"/>
  <c r="BK209" i="6"/>
  <c r="BK177" i="6"/>
  <c r="BK143" i="6"/>
  <c r="J184" i="6"/>
  <c r="J140" i="6"/>
  <c r="BK147" i="7"/>
  <c r="BK170" i="7"/>
  <c r="BK165" i="7"/>
  <c r="BK140" i="7"/>
  <c r="J154" i="7"/>
  <c r="BK131" i="7"/>
  <c r="J160" i="7"/>
  <c r="BK142" i="7"/>
  <c r="BK145" i="7"/>
  <c r="J130" i="7"/>
  <c r="J164" i="8"/>
  <c r="J147" i="8"/>
  <c r="J132" i="8"/>
  <c r="J168" i="8"/>
  <c r="J135" i="8"/>
  <c r="J159" i="8"/>
  <c r="BJ156" i="8"/>
  <c r="J154" i="8"/>
  <c r="J136" i="8"/>
  <c r="J161" i="8"/>
  <c r="BJ133" i="8"/>
  <c r="BK148" i="9"/>
  <c r="J141" i="9"/>
  <c r="BK121" i="9"/>
  <c r="BK150" i="9"/>
  <c r="J144" i="9"/>
  <c r="J133" i="9"/>
  <c r="BK134" i="9"/>
  <c r="BK124" i="9"/>
  <c r="J330" i="2"/>
  <c r="J321" i="2"/>
  <c r="J314" i="2"/>
  <c r="BJ305" i="2"/>
  <c r="BJ300" i="2"/>
  <c r="J295" i="2"/>
  <c r="J287" i="2"/>
  <c r="J275" i="2"/>
  <c r="J258" i="2"/>
  <c r="BJ204" i="2"/>
  <c r="BJ174" i="2"/>
  <c r="BJ165" i="2"/>
  <c r="J153" i="2"/>
  <c r="BJ245" i="2"/>
  <c r="BJ220" i="2"/>
  <c r="BJ190" i="2"/>
  <c r="BJ155" i="2"/>
  <c r="BJ287" i="2"/>
  <c r="BJ275" i="2"/>
  <c r="J261" i="2"/>
  <c r="J245" i="2"/>
  <c r="BJ221" i="2"/>
  <c r="BJ208" i="2"/>
  <c r="BJ187" i="2"/>
  <c r="J166" i="2"/>
  <c r="J208" i="2"/>
  <c r="J194" i="2"/>
  <c r="J161" i="2"/>
  <c r="BK184" i="3"/>
  <c r="J175" i="3"/>
  <c r="J161" i="3"/>
  <c r="J146" i="3"/>
  <c r="BK191" i="3"/>
  <c r="BK187" i="3"/>
  <c r="J178" i="3"/>
  <c r="J167" i="3"/>
  <c r="BK158" i="3"/>
  <c r="J135" i="3"/>
  <c r="BK146" i="3"/>
  <c r="J158" i="3"/>
  <c r="BK150" i="3"/>
  <c r="BK140" i="3"/>
  <c r="BK159" i="4"/>
  <c r="J133" i="4"/>
  <c r="BK133" i="4"/>
  <c r="J143" i="4"/>
  <c r="J150" i="4"/>
  <c r="J156" i="4"/>
  <c r="J127" i="4"/>
  <c r="J159" i="4"/>
  <c r="BK222" i="6"/>
  <c r="J199" i="6"/>
  <c r="BK172" i="6"/>
  <c r="J149" i="6"/>
  <c r="J225" i="6"/>
  <c r="J178" i="6"/>
  <c r="BK173" i="6"/>
  <c r="BK156" i="6"/>
  <c r="J188" i="6"/>
  <c r="J148" i="6"/>
  <c r="J133" i="6"/>
  <c r="BK142" i="6"/>
  <c r="BK223" i="6"/>
  <c r="BK191" i="6"/>
  <c r="BK134" i="6"/>
  <c r="J185" i="6"/>
  <c r="BK167" i="7"/>
  <c r="J149" i="7"/>
  <c r="J172" i="7"/>
  <c r="J144" i="7"/>
  <c r="BK157" i="7"/>
  <c r="BK158" i="7"/>
  <c r="BJ148" i="8"/>
  <c r="BJ155" i="8"/>
  <c r="BJ129" i="8"/>
  <c r="J150" i="8"/>
  <c r="J131" i="8"/>
  <c r="J160" i="8"/>
  <c r="BJ130" i="8"/>
  <c r="J165" i="8"/>
  <c r="J142" i="8"/>
  <c r="J123" i="8"/>
  <c r="J148" i="8"/>
  <c r="J146" i="9"/>
  <c r="J137" i="9"/>
  <c r="BK127" i="9"/>
  <c r="J332" i="2"/>
  <c r="BJ320" i="2"/>
  <c r="J316" i="2"/>
  <c r="BJ312" i="2"/>
  <c r="BJ309" i="2"/>
  <c r="J305" i="2"/>
  <c r="J303" i="2"/>
  <c r="BJ297" i="2"/>
  <c r="BJ295" i="2"/>
  <c r="BJ291" i="2"/>
  <c r="J284" i="2"/>
  <c r="J273" i="2"/>
  <c r="J269" i="2"/>
  <c r="BJ260" i="2"/>
  <c r="BJ248" i="2"/>
  <c r="J278" i="2"/>
  <c r="BJ261" i="2"/>
  <c r="J251" i="2"/>
  <c r="J230" i="2"/>
  <c r="J202" i="2"/>
  <c r="BJ170" i="2"/>
  <c r="BJ325" i="2"/>
  <c r="J264" i="2"/>
  <c r="BJ250" i="2"/>
  <c r="BJ231" i="2"/>
  <c r="J220" i="2"/>
  <c r="BJ211" i="2"/>
  <c r="BJ194" i="2"/>
  <c r="BJ185" i="2"/>
  <c r="J174" i="2"/>
  <c r="J146" i="2"/>
  <c r="J147" i="3"/>
  <c r="J136" i="3"/>
  <c r="J130" i="3"/>
  <c r="J137" i="3"/>
  <c r="J153" i="4"/>
  <c r="J135" i="4"/>
  <c r="BK135" i="4"/>
  <c r="BK167" i="4"/>
  <c r="J137" i="4"/>
  <c r="BK140" i="4"/>
  <c r="BK143" i="4"/>
  <c r="BK160" i="4"/>
  <c r="J141" i="4"/>
  <c r="J147" i="4"/>
  <c r="BK157" i="4"/>
  <c r="J138" i="4"/>
  <c r="BK122" i="5"/>
  <c r="J220" i="6"/>
  <c r="J212" i="6"/>
  <c r="J164" i="6"/>
  <c r="BK133" i="6"/>
  <c r="J186" i="6"/>
  <c r="J168" i="6"/>
  <c r="J161" i="6"/>
  <c r="J158" i="6"/>
  <c r="BK146" i="6"/>
  <c r="BK164" i="6"/>
  <c r="J166" i="6"/>
  <c r="BK185" i="6"/>
  <c r="BK206" i="6"/>
  <c r="J144" i="6"/>
  <c r="BK212" i="6"/>
  <c r="J208" i="6"/>
  <c r="BK136" i="6"/>
  <c r="BK189" i="6"/>
  <c r="J130" i="6"/>
  <c r="J163" i="7"/>
  <c r="BK154" i="7"/>
  <c r="BK136" i="7"/>
  <c r="BJ151" i="8"/>
  <c r="J134" i="8"/>
  <c r="BJ146" i="8"/>
  <c r="BJ167" i="8"/>
  <c r="BJ123" i="8"/>
  <c r="BK151" i="9"/>
  <c r="BK145" i="9"/>
  <c r="J142" i="9"/>
  <c r="J147" i="9"/>
  <c r="J148" i="9"/>
  <c r="BK132" i="9"/>
  <c r="J138" i="9"/>
  <c r="J145" i="9"/>
  <c r="J122" i="9"/>
  <c r="BJ327" i="2"/>
  <c r="BJ321" i="2"/>
  <c r="BJ315" i="2"/>
  <c r="J311" i="2"/>
  <c r="J304" i="2"/>
  <c r="J300" i="2"/>
  <c r="J243" i="2"/>
  <c r="BJ214" i="2"/>
  <c r="BJ188" i="2"/>
  <c r="BJ172" i="2"/>
  <c r="BJ157" i="2"/>
  <c r="BJ143" i="2"/>
  <c r="BJ225" i="2"/>
  <c r="BJ192" i="2"/>
  <c r="J162" i="2"/>
  <c r="BJ289" i="2"/>
  <c r="J263" i="2"/>
  <c r="J228" i="2"/>
  <c r="BJ176" i="2"/>
  <c r="J326" i="2"/>
  <c r="J262" i="2"/>
  <c r="J248" i="2"/>
  <c r="BJ224" i="2"/>
  <c r="BJ210" i="2"/>
  <c r="J192" i="2"/>
  <c r="BJ181" i="2"/>
  <c r="BJ235" i="2"/>
  <c r="J216" i="2"/>
  <c r="J182" i="2"/>
  <c r="J147" i="2"/>
  <c r="BK182" i="3"/>
  <c r="BK170" i="3"/>
  <c r="BK157" i="3"/>
  <c r="BK192" i="3"/>
  <c r="J188" i="3"/>
  <c r="J182" i="3"/>
  <c r="J174" i="3"/>
  <c r="J162" i="3"/>
  <c r="J148" i="3"/>
  <c r="BK166" i="3"/>
  <c r="J140" i="3"/>
  <c r="J157" i="4"/>
  <c r="J132" i="4"/>
  <c r="J166" i="4"/>
  <c r="BK126" i="4"/>
  <c r="BK225" i="6"/>
  <c r="BK204" i="6"/>
  <c r="J175" i="6"/>
  <c r="J151" i="6"/>
  <c r="J204" i="6"/>
  <c r="J224" i="6"/>
  <c r="BK168" i="6"/>
  <c r="BK157" i="6"/>
  <c r="J214" i="6"/>
  <c r="J139" i="6"/>
  <c r="BK215" i="6"/>
  <c r="J177" i="6"/>
  <c r="J206" i="6"/>
  <c r="J173" i="6"/>
  <c r="BK188" i="6"/>
  <c r="J141" i="6"/>
  <c r="J166" i="7"/>
  <c r="BK143" i="7"/>
  <c r="BK166" i="7"/>
  <c r="BK137" i="7"/>
  <c r="BK151" i="7"/>
  <c r="J161" i="7"/>
  <c r="BK138" i="7"/>
  <c r="BK135" i="7"/>
  <c r="BJ160" i="8"/>
  <c r="J130" i="8"/>
  <c r="BJ153" i="8"/>
  <c r="J140" i="8"/>
  <c r="BJ163" i="8"/>
  <c r="BJ128" i="8"/>
  <c r="J144" i="8"/>
  <c r="J141" i="8"/>
  <c r="BJ166" i="8"/>
  <c r="BK149" i="9"/>
  <c r="BK147" i="9"/>
  <c r="J126" i="9"/>
  <c r="J124" i="9"/>
  <c r="BK123" i="9"/>
  <c r="BK141" i="9"/>
  <c r="J327" i="2"/>
  <c r="J320" i="2"/>
  <c r="BJ313" i="2"/>
  <c r="J307" i="2"/>
  <c r="BJ301" i="2"/>
  <c r="J296" i="2"/>
  <c r="BJ290" i="2"/>
  <c r="BJ279" i="2"/>
  <c r="BJ267" i="2"/>
  <c r="J255" i="2"/>
  <c r="BJ233" i="2"/>
  <c r="BJ201" i="2"/>
  <c r="BJ173" i="2"/>
  <c r="BJ158" i="2"/>
  <c r="J151" i="2"/>
  <c r="BJ249" i="2"/>
  <c r="J226" i="2"/>
  <c r="BJ198" i="2"/>
  <c r="BJ150" i="2"/>
  <c r="BJ284" i="2"/>
  <c r="BJ265" i="2"/>
  <c r="BJ244" i="2"/>
  <c r="J234" i="2"/>
  <c r="BJ161" i="2"/>
  <c r="BJ189" i="2"/>
  <c r="BJ144" i="2"/>
  <c r="BK181" i="3"/>
  <c r="BK171" i="3"/>
  <c r="BK143" i="3"/>
  <c r="BK189" i="3"/>
  <c r="J153" i="3"/>
  <c r="J149" i="4"/>
  <c r="J121" i="5"/>
  <c r="BK208" i="6"/>
  <c r="BK166" i="6"/>
  <c r="J143" i="6"/>
  <c r="J182" i="6"/>
  <c r="J202" i="6"/>
  <c r="BK158" i="6"/>
  <c r="J216" i="6"/>
  <c r="J163" i="6"/>
  <c r="J170" i="6"/>
  <c r="J194" i="6"/>
  <c r="BK140" i="6"/>
  <c r="BK205" i="6"/>
  <c r="BK141" i="6"/>
  <c r="J187" i="6"/>
  <c r="BK174" i="7"/>
  <c r="J138" i="7"/>
  <c r="J165" i="7"/>
  <c r="J132" i="7"/>
  <c r="J162" i="7"/>
  <c r="J139" i="7"/>
  <c r="BK130" i="7"/>
  <c r="J152" i="8"/>
  <c r="J157" i="8"/>
  <c r="BJ147" i="8"/>
  <c r="BJ126" i="8"/>
  <c r="BJ140" i="8"/>
  <c r="BJ143" i="8"/>
  <c r="BJ137" i="8"/>
  <c r="BK131" i="9"/>
  <c r="J132" i="9"/>
  <c r="J325" i="2"/>
  <c r="J317" i="2"/>
  <c r="BJ311" i="2"/>
  <c r="BJ304" i="2"/>
  <c r="J298" i="2"/>
  <c r="J289" i="2"/>
  <c r="BJ278" i="2"/>
  <c r="BJ182" i="2"/>
  <c r="BJ162" i="2"/>
  <c r="BJ149" i="2"/>
  <c r="BJ232" i="2"/>
  <c r="BJ209" i="2"/>
  <c r="J181" i="2"/>
  <c r="BJ147" i="2"/>
  <c r="J285" i="2"/>
  <c r="BJ268" i="2"/>
  <c r="BJ238" i="2"/>
  <c r="J189" i="2"/>
  <c r="BJ154" i="2"/>
  <c r="BJ269" i="2"/>
  <c r="BJ243" i="2"/>
  <c r="BJ217" i="2"/>
  <c r="BJ195" i="2"/>
  <c r="J225" i="2"/>
  <c r="BJ197" i="2"/>
  <c r="BJ175" i="2"/>
  <c r="J183" i="3"/>
  <c r="BK176" i="3"/>
  <c r="BK162" i="3"/>
  <c r="BK144" i="3"/>
  <c r="BK190" i="3"/>
  <c r="J181" i="3"/>
  <c r="BK173" i="3"/>
  <c r="BK165" i="3"/>
  <c r="J157" i="3"/>
  <c r="J176" i="3"/>
  <c r="BK147" i="3"/>
  <c r="BK128" i="3"/>
  <c r="J141" i="3"/>
  <c r="J138" i="3"/>
  <c r="J154" i="4"/>
  <c r="BK154" i="4"/>
  <c r="BK127" i="4"/>
  <c r="BK129" i="4"/>
  <c r="BK163" i="4"/>
  <c r="BK144" i="4"/>
  <c r="BK158" i="4"/>
  <c r="BK213" i="6"/>
  <c r="J192" i="6"/>
  <c r="BK152" i="6"/>
  <c r="BK220" i="6"/>
  <c r="BK214" i="6"/>
  <c r="BK160" i="6"/>
  <c r="J154" i="6"/>
  <c r="BK181" i="6"/>
  <c r="BK175" i="6"/>
  <c r="J190" i="6"/>
  <c r="J152" i="6"/>
  <c r="BK196" i="6"/>
  <c r="J196" i="6"/>
  <c r="BK167" i="6"/>
  <c r="J170" i="7"/>
  <c r="J145" i="7"/>
  <c r="BK133" i="7"/>
  <c r="J157" i="7"/>
  <c r="J159" i="7"/>
  <c r="J140" i="7"/>
  <c r="BK149" i="7"/>
  <c r="J142" i="7"/>
  <c r="J145" i="8"/>
  <c r="J139" i="8"/>
  <c r="J155" i="8"/>
  <c r="J149" i="8"/>
  <c r="BJ138" i="8"/>
  <c r="BJ158" i="8"/>
  <c r="BK138" i="9"/>
  <c r="J130" i="9"/>
  <c r="J123" i="9"/>
  <c r="BK122" i="9"/>
  <c r="J140" i="9"/>
  <c r="BJ330" i="2"/>
  <c r="BJ322" i="2"/>
  <c r="J319" i="2"/>
  <c r="J315" i="2"/>
  <c r="J312" i="2"/>
  <c r="BJ307" i="2"/>
  <c r="BJ303" i="2"/>
  <c r="BJ298" i="2"/>
  <c r="J294" i="2"/>
  <c r="J288" i="2"/>
  <c r="J277" i="2"/>
  <c r="BJ271" i="2"/>
  <c r="BJ263" i="2"/>
  <c r="BJ254" i="2"/>
  <c r="J240" i="2"/>
  <c r="J221" i="2"/>
  <c r="J205" i="2"/>
  <c r="J184" i="2"/>
  <c r="J170" i="2"/>
  <c r="BJ166" i="2"/>
  <c r="BJ159" i="2"/>
  <c r="BJ148" i="2"/>
  <c r="BJ142" i="2"/>
  <c r="J237" i="2"/>
  <c r="J213" i="2"/>
  <c r="BJ196" i="2"/>
  <c r="J169" i="2"/>
  <c r="BJ334" i="2"/>
  <c r="BJ281" i="2"/>
  <c r="BJ270" i="2"/>
  <c r="J254" i="2"/>
  <c r="J219" i="2"/>
  <c r="J203" i="2"/>
  <c r="J173" i="2"/>
  <c r="BJ326" i="2"/>
  <c r="J271" i="2"/>
  <c r="BJ256" i="2"/>
  <c r="J238" i="2"/>
  <c r="BJ215" i="2"/>
  <c r="J198" i="2"/>
  <c r="J183" i="2"/>
  <c r="BJ171" i="2"/>
  <c r="J142" i="2"/>
  <c r="BJ251" i="2"/>
  <c r="J244" i="2"/>
  <c r="BJ228" i="2"/>
  <c r="J215" i="2"/>
  <c r="J204" i="2"/>
  <c r="J178" i="2"/>
  <c r="BJ153" i="2"/>
  <c r="J149" i="3"/>
  <c r="BK194" i="3"/>
  <c r="J190" i="3"/>
  <c r="J184" i="3"/>
  <c r="J179" i="3"/>
  <c r="J166" i="3"/>
  <c r="J160" i="3"/>
  <c r="J179" i="6"/>
  <c r="J193" i="6"/>
  <c r="J150" i="6"/>
  <c r="BK156" i="7"/>
  <c r="BK139" i="7"/>
  <c r="J174" i="7"/>
  <c r="J133" i="8"/>
  <c r="BJ150" i="8"/>
  <c r="BJ141" i="8"/>
  <c r="BJ134" i="8"/>
  <c r="BJ144" i="8"/>
  <c r="BK129" i="9"/>
  <c r="BK140" i="9"/>
  <c r="BK144" i="9"/>
  <c r="BK142" i="9"/>
  <c r="J129" i="9"/>
  <c r="J150" i="9"/>
  <c r="BJ277" i="2"/>
  <c r="J250" i="2"/>
  <c r="BJ205" i="2"/>
  <c r="AS94" i="1"/>
  <c r="J232" i="2"/>
  <c r="J212" i="2"/>
  <c r="J197" i="2"/>
  <c r="BJ179" i="2"/>
  <c r="J233" i="2"/>
  <c r="J206" i="2"/>
  <c r="J168" i="2"/>
  <c r="J185" i="3"/>
  <c r="BK174" i="3"/>
  <c r="J159" i="3"/>
  <c r="J194" i="3"/>
  <c r="J189" i="3"/>
  <c r="J180" i="3"/>
  <c r="J171" i="3"/>
  <c r="J163" i="3"/>
  <c r="BK153" i="3"/>
  <c r="BK160" i="3"/>
  <c r="BK131" i="3"/>
  <c r="BK130" i="3"/>
  <c r="BK135" i="3"/>
  <c r="J134" i="3"/>
  <c r="BK149" i="4"/>
  <c r="J129" i="4"/>
  <c r="BK156" i="4"/>
  <c r="J144" i="4"/>
  <c r="BK139" i="4"/>
  <c r="J142" i="4"/>
  <c r="J167" i="4"/>
  <c r="BK136" i="4"/>
  <c r="J210" i="6"/>
  <c r="J165" i="6"/>
  <c r="J174" i="6"/>
  <c r="BK150" i="6"/>
  <c r="J145" i="6"/>
  <c r="BK210" i="6"/>
  <c r="BK178" i="6"/>
  <c r="BK148" i="6"/>
  <c r="BK147" i="6"/>
  <c r="BK159" i="7"/>
  <c r="J135" i="7"/>
  <c r="J158" i="7"/>
  <c r="BK161" i="7"/>
  <c r="J167" i="7"/>
  <c r="J156" i="7"/>
  <c r="BJ165" i="8"/>
  <c r="J129" i="8"/>
  <c r="J151" i="9"/>
  <c r="BK137" i="9"/>
  <c r="J128" i="9"/>
  <c r="J134" i="9"/>
  <c r="BK143" i="9"/>
  <c r="BJ274" i="2"/>
  <c r="BJ253" i="2"/>
  <c r="BJ223" i="2"/>
  <c r="BJ219" i="2"/>
  <c r="J209" i="2"/>
  <c r="J190" i="2"/>
  <c r="J176" i="2"/>
  <c r="J218" i="2"/>
  <c r="BJ191" i="2"/>
  <c r="J149" i="2"/>
  <c r="BK179" i="3"/>
  <c r="BK163" i="3"/>
  <c r="BK154" i="3"/>
  <c r="J173" i="3"/>
  <c r="BK155" i="3"/>
  <c r="BK151" i="3"/>
  <c r="J131" i="3"/>
  <c r="BK136" i="3"/>
  <c r="BK145" i="4"/>
  <c r="J134" i="4"/>
  <c r="J148" i="4"/>
  <c r="BK125" i="4"/>
  <c r="J124" i="4"/>
  <c r="J126" i="4"/>
  <c r="J145" i="4"/>
  <c r="BK184" i="6"/>
  <c r="J146" i="6"/>
  <c r="J203" i="6"/>
  <c r="BK145" i="6"/>
  <c r="BK161" i="6"/>
  <c r="J156" i="6"/>
  <c r="BK219" i="6"/>
  <c r="J155" i="7"/>
  <c r="BK132" i="7"/>
  <c r="BK144" i="7"/>
  <c r="J147" i="7"/>
  <c r="J136" i="7"/>
  <c r="BK155" i="7"/>
  <c r="J146" i="8"/>
  <c r="BJ162" i="8"/>
  <c r="BJ152" i="8"/>
  <c r="J143" i="8"/>
  <c r="BJ168" i="8"/>
  <c r="J138" i="8"/>
  <c r="BJ149" i="8"/>
  <c r="J158" i="8"/>
  <c r="J166" i="8"/>
  <c r="J121" i="9"/>
  <c r="BK139" i="9"/>
  <c r="BK128" i="9"/>
  <c r="BJ323" i="2"/>
  <c r="BJ319" i="2"/>
  <c r="J313" i="2"/>
  <c r="J306" i="2"/>
  <c r="J301" i="2"/>
  <c r="BJ293" i="2"/>
  <c r="BJ282" i="2"/>
  <c r="J274" i="2"/>
  <c r="J265" i="2"/>
  <c r="J253" i="2"/>
  <c r="BJ229" i="2"/>
  <c r="J199" i="2"/>
  <c r="BJ178" i="2"/>
  <c r="BJ156" i="2"/>
  <c r="BJ308" i="2"/>
  <c r="BJ227" i="2"/>
  <c r="BJ199" i="2"/>
  <c r="J171" i="2"/>
  <c r="J291" i="2"/>
  <c r="J159" i="2"/>
  <c r="BJ273" i="2"/>
  <c r="BJ255" i="2"/>
  <c r="J227" i="2"/>
  <c r="BJ203" i="2"/>
  <c r="BJ186" i="2"/>
  <c r="BJ167" i="2"/>
  <c r="J172" i="2"/>
  <c r="J143" i="2"/>
  <c r="BK180" i="3"/>
  <c r="J164" i="3"/>
  <c r="BK148" i="3"/>
  <c r="J192" i="3"/>
  <c r="BK185" i="3"/>
  <c r="BK177" i="3"/>
  <c r="J169" i="3"/>
  <c r="BK159" i="3"/>
  <c r="J151" i="3"/>
  <c r="BK167" i="3"/>
  <c r="J144" i="3"/>
  <c r="J142" i="3"/>
  <c r="J132" i="3"/>
  <c r="BK138" i="3"/>
  <c r="J136" i="4"/>
  <c r="BK141" i="4"/>
  <c r="BK150" i="4"/>
  <c r="J158" i="4"/>
  <c r="BK131" i="4"/>
  <c r="J140" i="4"/>
  <c r="J146" i="4"/>
  <c r="BK128" i="4"/>
  <c r="J223" i="6"/>
  <c r="BK207" i="6"/>
  <c r="BK163" i="6"/>
  <c r="J138" i="6"/>
  <c r="J195" i="6"/>
  <c r="BK162" i="6"/>
  <c r="BK169" i="6"/>
  <c r="J157" i="6"/>
  <c r="BK198" i="6"/>
  <c r="J169" i="6"/>
  <c r="BK202" i="6"/>
  <c r="J172" i="6"/>
  <c r="J162" i="6"/>
  <c r="J211" i="6"/>
  <c r="BK174" i="6"/>
  <c r="BK186" i="6"/>
  <c r="BK172" i="7"/>
  <c r="J137" i="7"/>
  <c r="BK148" i="7"/>
  <c r="BK162" i="7"/>
  <c r="J134" i="7"/>
  <c r="BJ159" i="8"/>
  <c r="BJ127" i="8"/>
  <c r="BJ154" i="8"/>
  <c r="J127" i="8"/>
  <c r="J153" i="8"/>
  <c r="J163" i="8"/>
  <c r="BJ132" i="8"/>
  <c r="J128" i="8"/>
  <c r="BJ135" i="8"/>
  <c r="J131" i="9"/>
  <c r="BK136" i="9"/>
  <c r="J125" i="9"/>
  <c r="J135" i="9"/>
  <c r="AG104" i="1" l="1"/>
  <c r="AN104" i="1" s="1"/>
  <c r="P328" i="2"/>
  <c r="F35" i="2"/>
  <c r="R328" i="2"/>
  <c r="T328" i="2"/>
  <c r="F36" i="2"/>
  <c r="BC95" i="1" s="1"/>
  <c r="F33" i="5"/>
  <c r="AZ98" i="1" s="1"/>
  <c r="F37" i="2"/>
  <c r="BD95" i="1" s="1"/>
  <c r="F33" i="2"/>
  <c r="AZ95" i="1" s="1"/>
  <c r="J33" i="2"/>
  <c r="AV95" i="1" s="1"/>
  <c r="BJ141" i="2"/>
  <c r="BJ200" i="2"/>
  <c r="J200" i="2" s="1"/>
  <c r="J102" i="2" s="1"/>
  <c r="R252" i="2"/>
  <c r="BJ283" i="2"/>
  <c r="J283" i="2" s="1"/>
  <c r="J110" i="2" s="1"/>
  <c r="R292" i="2"/>
  <c r="P324" i="2"/>
  <c r="BK139" i="3"/>
  <c r="J139" i="3" s="1"/>
  <c r="J100" i="3" s="1"/>
  <c r="R145" i="3"/>
  <c r="BK186" i="3"/>
  <c r="J186" i="3" s="1"/>
  <c r="J104" i="3" s="1"/>
  <c r="BK153" i="7"/>
  <c r="J153" i="7" s="1"/>
  <c r="J102" i="7" s="1"/>
  <c r="T125" i="8"/>
  <c r="T124" i="8" s="1"/>
  <c r="T120" i="8" s="1"/>
  <c r="R152" i="2"/>
  <c r="R177" i="2"/>
  <c r="P252" i="2"/>
  <c r="R286" i="2"/>
  <c r="P162" i="4"/>
  <c r="P161" i="4" s="1"/>
  <c r="BK176" i="6"/>
  <c r="J176" i="6" s="1"/>
  <c r="J103" i="6" s="1"/>
  <c r="R218" i="6"/>
  <c r="P129" i="7"/>
  <c r="P164" i="7"/>
  <c r="R125" i="8"/>
  <c r="R124" i="8" s="1"/>
  <c r="R120" i="8" s="1"/>
  <c r="P141" i="2"/>
  <c r="T200" i="2"/>
  <c r="T266" i="2"/>
  <c r="BJ299" i="2"/>
  <c r="J299" i="2" s="1"/>
  <c r="J113" i="2" s="1"/>
  <c r="T324" i="2"/>
  <c r="P133" i="3"/>
  <c r="BK172" i="3"/>
  <c r="J172" i="3" s="1"/>
  <c r="J103" i="3" s="1"/>
  <c r="BK162" i="4"/>
  <c r="J162" i="4" s="1"/>
  <c r="J100" i="4" s="1"/>
  <c r="BK137" i="6"/>
  <c r="J137" i="6" s="1"/>
  <c r="J102" i="6" s="1"/>
  <c r="T201" i="6"/>
  <c r="R129" i="7"/>
  <c r="T164" i="7"/>
  <c r="T152" i="2"/>
  <c r="P177" i="2"/>
  <c r="R242" i="2"/>
  <c r="R280" i="2"/>
  <c r="P292" i="2"/>
  <c r="P318" i="2"/>
  <c r="P152" i="3"/>
  <c r="P120" i="5"/>
  <c r="P119" i="5" s="1"/>
  <c r="P118" i="5" s="1"/>
  <c r="AU98" i="1" s="1"/>
  <c r="R132" i="6"/>
  <c r="BK201" i="6"/>
  <c r="J201" i="6" s="1"/>
  <c r="J104" i="6" s="1"/>
  <c r="P221" i="6"/>
  <c r="T146" i="7"/>
  <c r="R141" i="2"/>
  <c r="P200" i="2"/>
  <c r="P242" i="2"/>
  <c r="BJ280" i="2"/>
  <c r="J280" i="2" s="1"/>
  <c r="J109" i="2" s="1"/>
  <c r="T286" i="2"/>
  <c r="T123" i="4"/>
  <c r="T122" i="4" s="1"/>
  <c r="T132" i="6"/>
  <c r="P146" i="7"/>
  <c r="BK173" i="7"/>
  <c r="J173" i="7" s="1"/>
  <c r="J107" i="7" s="1"/>
  <c r="T141" i="2"/>
  <c r="T164" i="2"/>
  <c r="R222" i="2"/>
  <c r="BJ242" i="2"/>
  <c r="J242" i="2" s="1"/>
  <c r="J106" i="2" s="1"/>
  <c r="BJ266" i="2"/>
  <c r="J266" i="2" s="1"/>
  <c r="J108" i="2" s="1"/>
  <c r="P286" i="2"/>
  <c r="T299" i="2"/>
  <c r="T318" i="2"/>
  <c r="R127" i="3"/>
  <c r="P145" i="3"/>
  <c r="T145" i="3"/>
  <c r="P186" i="3"/>
  <c r="P123" i="4"/>
  <c r="P122" i="4" s="1"/>
  <c r="BK165" i="4"/>
  <c r="J165" i="4" s="1"/>
  <c r="J101" i="4" s="1"/>
  <c r="BK120" i="5"/>
  <c r="BK119" i="5" s="1"/>
  <c r="J119" i="5" s="1"/>
  <c r="J97" i="5" s="1"/>
  <c r="BK132" i="6"/>
  <c r="J132" i="6" s="1"/>
  <c r="J100" i="6" s="1"/>
  <c r="R176" i="6"/>
  <c r="BK218" i="6"/>
  <c r="BK129" i="7"/>
  <c r="J129" i="7" s="1"/>
  <c r="J98" i="7" s="1"/>
  <c r="BK164" i="7"/>
  <c r="J164" i="7" s="1"/>
  <c r="J103" i="7" s="1"/>
  <c r="P164" i="2"/>
  <c r="BJ222" i="2"/>
  <c r="J222" i="2" s="1"/>
  <c r="J103" i="2" s="1"/>
  <c r="T252" i="2"/>
  <c r="P280" i="2"/>
  <c r="T283" i="2"/>
  <c r="P299" i="2"/>
  <c r="R324" i="2"/>
  <c r="BK127" i="3"/>
  <c r="J127" i="3" s="1"/>
  <c r="J98" i="3" s="1"/>
  <c r="T133" i="3"/>
  <c r="BK145" i="3"/>
  <c r="J145" i="3" s="1"/>
  <c r="J101" i="3" s="1"/>
  <c r="R172" i="3"/>
  <c r="R137" i="6"/>
  <c r="R201" i="6"/>
  <c r="T221" i="6"/>
  <c r="BK146" i="7"/>
  <c r="P153" i="7"/>
  <c r="R173" i="7"/>
  <c r="R168" i="7" s="1"/>
  <c r="P152" i="2"/>
  <c r="T177" i="2"/>
  <c r="BJ252" i="2"/>
  <c r="J252" i="2" s="1"/>
  <c r="J107" i="2" s="1"/>
  <c r="P283" i="2"/>
  <c r="T127" i="3"/>
  <c r="T139" i="3"/>
  <c r="T172" i="3"/>
  <c r="R162" i="4"/>
  <c r="R161" i="4" s="1"/>
  <c r="R120" i="5"/>
  <c r="R119" i="5" s="1"/>
  <c r="R118" i="5" s="1"/>
  <c r="T176" i="6"/>
  <c r="BK221" i="6"/>
  <c r="J221" i="6" s="1"/>
  <c r="J107" i="6" s="1"/>
  <c r="R153" i="7"/>
  <c r="R164" i="2"/>
  <c r="T222" i="2"/>
  <c r="T242" i="2"/>
  <c r="T280" i="2"/>
  <c r="BJ292" i="2"/>
  <c r="J292" i="2" s="1"/>
  <c r="J112" i="2" s="1"/>
  <c r="BJ318" i="2"/>
  <c r="J318" i="2" s="1"/>
  <c r="J114" i="2" s="1"/>
  <c r="R139" i="3"/>
  <c r="P172" i="3"/>
  <c r="P165" i="4"/>
  <c r="P132" i="6"/>
  <c r="P176" i="6"/>
  <c r="R221" i="6"/>
  <c r="R146" i="7"/>
  <c r="T173" i="7"/>
  <c r="T168" i="7" s="1"/>
  <c r="BJ125" i="8"/>
  <c r="J125" i="8" s="1"/>
  <c r="J100" i="8" s="1"/>
  <c r="BJ152" i="2"/>
  <c r="J152" i="2" s="1"/>
  <c r="J99" i="2" s="1"/>
  <c r="R200" i="2"/>
  <c r="R266" i="2"/>
  <c r="R283" i="2"/>
  <c r="T292" i="2"/>
  <c r="BJ324" i="2"/>
  <c r="J324" i="2" s="1"/>
  <c r="J115" i="2" s="1"/>
  <c r="P127" i="3"/>
  <c r="BK152" i="3"/>
  <c r="J152" i="3" s="1"/>
  <c r="J102" i="3" s="1"/>
  <c r="BK123" i="4"/>
  <c r="BK122" i="4" s="1"/>
  <c r="R165" i="4"/>
  <c r="T137" i="6"/>
  <c r="P218" i="6"/>
  <c r="T153" i="7"/>
  <c r="P173" i="7"/>
  <c r="P168" i="7" s="1"/>
  <c r="P125" i="8"/>
  <c r="P124" i="8" s="1"/>
  <c r="P120" i="8" s="1"/>
  <c r="AU101" i="1" s="1"/>
  <c r="P120" i="9"/>
  <c r="P119" i="9" s="1"/>
  <c r="P118" i="9" s="1"/>
  <c r="AU102" i="1" s="1"/>
  <c r="BJ177" i="2"/>
  <c r="J177" i="2" s="1"/>
  <c r="J101" i="2" s="1"/>
  <c r="P222" i="2"/>
  <c r="P266" i="2"/>
  <c r="BJ286" i="2"/>
  <c r="J286" i="2" s="1"/>
  <c r="J111" i="2" s="1"/>
  <c r="R299" i="2"/>
  <c r="R318" i="2"/>
  <c r="BK133" i="3"/>
  <c r="J133" i="3" s="1"/>
  <c r="J99" i="3" s="1"/>
  <c r="P139" i="3"/>
  <c r="R152" i="3"/>
  <c r="R186" i="3"/>
  <c r="R123" i="4"/>
  <c r="R122" i="4" s="1"/>
  <c r="T165" i="4"/>
  <c r="T120" i="5"/>
  <c r="T119" i="5" s="1"/>
  <c r="T118" i="5" s="1"/>
  <c r="P137" i="6"/>
  <c r="P201" i="6"/>
  <c r="T218" i="6"/>
  <c r="T129" i="7"/>
  <c r="R164" i="7"/>
  <c r="R120" i="9"/>
  <c r="R119" i="9" s="1"/>
  <c r="R118" i="9" s="1"/>
  <c r="BJ164" i="2"/>
  <c r="J164" i="2" s="1"/>
  <c r="J100" i="2" s="1"/>
  <c r="R133" i="3"/>
  <c r="T152" i="3"/>
  <c r="T186" i="3"/>
  <c r="T162" i="4"/>
  <c r="T161" i="4" s="1"/>
  <c r="BK120" i="9"/>
  <c r="J120" i="9" s="1"/>
  <c r="J98" i="9" s="1"/>
  <c r="T120" i="9"/>
  <c r="T119" i="9" s="1"/>
  <c r="T118" i="9" s="1"/>
  <c r="BK169" i="7"/>
  <c r="J169" i="7" s="1"/>
  <c r="J105" i="7" s="1"/>
  <c r="BK171" i="7"/>
  <c r="J171" i="7" s="1"/>
  <c r="J106" i="7" s="1"/>
  <c r="BJ239" i="2"/>
  <c r="J239" i="2" s="1"/>
  <c r="J104" i="2" s="1"/>
  <c r="BK150" i="7"/>
  <c r="J150" i="7" s="1"/>
  <c r="J100" i="7" s="1"/>
  <c r="BJ122" i="8"/>
  <c r="BJ121" i="8" s="1"/>
  <c r="J121" i="8" s="1"/>
  <c r="J97" i="8" s="1"/>
  <c r="BJ329" i="2"/>
  <c r="J329" i="2" s="1"/>
  <c r="J117" i="2" s="1"/>
  <c r="BK129" i="6"/>
  <c r="J129" i="6" s="1"/>
  <c r="J98" i="6" s="1"/>
  <c r="BK135" i="6"/>
  <c r="J135" i="6" s="1"/>
  <c r="J101" i="6" s="1"/>
  <c r="BK193" i="3"/>
  <c r="J193" i="3" s="1"/>
  <c r="J105" i="3" s="1"/>
  <c r="BJ333" i="2"/>
  <c r="J333" i="2" s="1"/>
  <c r="J119" i="2" s="1"/>
  <c r="BJ331" i="2"/>
  <c r="J331" i="2" s="1"/>
  <c r="J118" i="2" s="1"/>
  <c r="BF134" i="9"/>
  <c r="BF139" i="9"/>
  <c r="E108" i="9"/>
  <c r="BF127" i="9"/>
  <c r="BF135" i="9"/>
  <c r="BF141" i="9"/>
  <c r="BF144" i="9"/>
  <c r="F92" i="9"/>
  <c r="J115" i="9"/>
  <c r="BF124" i="9"/>
  <c r="BF128" i="9"/>
  <c r="BF130" i="9"/>
  <c r="BF131" i="9"/>
  <c r="BF148" i="9"/>
  <c r="J114" i="9"/>
  <c r="BF137" i="9"/>
  <c r="BF140" i="9"/>
  <c r="BF142" i="9"/>
  <c r="BF147" i="9"/>
  <c r="BF149" i="9"/>
  <c r="BF123" i="9"/>
  <c r="BF125" i="9"/>
  <c r="BF126" i="9"/>
  <c r="BF145" i="9"/>
  <c r="BF146" i="9"/>
  <c r="BF150" i="9"/>
  <c r="BF136" i="9"/>
  <c r="BF138" i="9"/>
  <c r="BF129" i="9"/>
  <c r="BF132" i="9"/>
  <c r="BF133" i="9"/>
  <c r="J89" i="9"/>
  <c r="BF143" i="9"/>
  <c r="BF151" i="9"/>
  <c r="BF121" i="9"/>
  <c r="BF122" i="9"/>
  <c r="E110" i="8"/>
  <c r="BE129" i="8"/>
  <c r="BE160" i="8"/>
  <c r="BE123" i="8"/>
  <c r="BE132" i="8"/>
  <c r="BE135" i="8"/>
  <c r="BE146" i="8"/>
  <c r="BE159" i="8"/>
  <c r="BE166" i="8"/>
  <c r="BE168" i="8"/>
  <c r="BE149" i="8"/>
  <c r="BE151" i="8"/>
  <c r="BE162" i="8"/>
  <c r="BE164" i="8"/>
  <c r="BE138" i="8"/>
  <c r="J89" i="8"/>
  <c r="J116" i="8"/>
  <c r="BE131" i="8"/>
  <c r="BE139" i="8"/>
  <c r="BE147" i="8"/>
  <c r="BE152" i="8"/>
  <c r="BE130" i="8"/>
  <c r="BE128" i="8"/>
  <c r="BE155" i="8"/>
  <c r="BE161" i="8"/>
  <c r="BE148" i="8"/>
  <c r="BE158" i="8"/>
  <c r="BE163" i="8"/>
  <c r="J92" i="8"/>
  <c r="BE126" i="8"/>
  <c r="BE127" i="8"/>
  <c r="BE136" i="8"/>
  <c r="BE142" i="8"/>
  <c r="BE145" i="8"/>
  <c r="BE154" i="8"/>
  <c r="BE137" i="8"/>
  <c r="BE140" i="8"/>
  <c r="BE141" i="8"/>
  <c r="BE167" i="8"/>
  <c r="F92" i="8"/>
  <c r="BE133" i="8"/>
  <c r="BE134" i="8"/>
  <c r="BE153" i="8"/>
  <c r="BE156" i="8"/>
  <c r="BE157" i="8"/>
  <c r="BE165" i="8"/>
  <c r="BE143" i="8"/>
  <c r="BE144" i="8"/>
  <c r="BE150" i="8"/>
  <c r="J218" i="6"/>
  <c r="J106" i="6" s="1"/>
  <c r="J92" i="7"/>
  <c r="J89" i="7"/>
  <c r="BF148" i="7"/>
  <c r="BF149" i="7"/>
  <c r="BF156" i="7"/>
  <c r="BF132" i="7"/>
  <c r="BF136" i="7"/>
  <c r="BF145" i="7"/>
  <c r="BF147" i="7"/>
  <c r="BF151" i="7"/>
  <c r="E117" i="7"/>
  <c r="BF130" i="7"/>
  <c r="BF137" i="7"/>
  <c r="BF140" i="7"/>
  <c r="BF155" i="7"/>
  <c r="BF166" i="7"/>
  <c r="BF144" i="7"/>
  <c r="BF154" i="7"/>
  <c r="BF158" i="7"/>
  <c r="F92" i="7"/>
  <c r="J123" i="7"/>
  <c r="BF139" i="7"/>
  <c r="BF157" i="7"/>
  <c r="BF172" i="7"/>
  <c r="BF135" i="7"/>
  <c r="BF138" i="7"/>
  <c r="BF141" i="7"/>
  <c r="BF160" i="7"/>
  <c r="BF162" i="7"/>
  <c r="BF167" i="7"/>
  <c r="BF131" i="7"/>
  <c r="BF133" i="7"/>
  <c r="BF134" i="7"/>
  <c r="BF142" i="7"/>
  <c r="BF143" i="7"/>
  <c r="BF159" i="7"/>
  <c r="BF161" i="7"/>
  <c r="BF163" i="7"/>
  <c r="BF165" i="7"/>
  <c r="BF170" i="7"/>
  <c r="BF174" i="7"/>
  <c r="BF175" i="7"/>
  <c r="J91" i="6"/>
  <c r="BF144" i="6"/>
  <c r="BF151" i="6"/>
  <c r="BF170" i="6"/>
  <c r="BF173" i="6"/>
  <c r="BF180" i="6"/>
  <c r="BF194" i="6"/>
  <c r="BF138" i="6"/>
  <c r="BF145" i="6"/>
  <c r="BF166" i="6"/>
  <c r="BF172" i="6"/>
  <c r="BF178" i="6"/>
  <c r="E117" i="6"/>
  <c r="BF130" i="6"/>
  <c r="BF169" i="6"/>
  <c r="BF171" i="6"/>
  <c r="BF182" i="6"/>
  <c r="BF186" i="6"/>
  <c r="BF192" i="6"/>
  <c r="BF214" i="6"/>
  <c r="BF216" i="6"/>
  <c r="BF215" i="6"/>
  <c r="BF133" i="6"/>
  <c r="BF134" i="6"/>
  <c r="BF146" i="6"/>
  <c r="BF167" i="6"/>
  <c r="BF168" i="6"/>
  <c r="BF185" i="6"/>
  <c r="BF188" i="6"/>
  <c r="BF190" i="6"/>
  <c r="BF199" i="6"/>
  <c r="BF202" i="6"/>
  <c r="BF212" i="6"/>
  <c r="J121" i="6"/>
  <c r="BF141" i="6"/>
  <c r="BF153" i="6"/>
  <c r="BF191" i="6"/>
  <c r="BF200" i="6"/>
  <c r="F92" i="6"/>
  <c r="BF139" i="6"/>
  <c r="BF140" i="6"/>
  <c r="BF149" i="6"/>
  <c r="BF163" i="6"/>
  <c r="BF187" i="6"/>
  <c r="BF197" i="6"/>
  <c r="BF203" i="6"/>
  <c r="BF205" i="6"/>
  <c r="BF209" i="6"/>
  <c r="BF136" i="6"/>
  <c r="BF142" i="6"/>
  <c r="BF175" i="6"/>
  <c r="BF196" i="6"/>
  <c r="BF208" i="6"/>
  <c r="BF204" i="6"/>
  <c r="BF207" i="6"/>
  <c r="BF211" i="6"/>
  <c r="BF150" i="6"/>
  <c r="BF152" i="6"/>
  <c r="BF154" i="6"/>
  <c r="BF155" i="6"/>
  <c r="BF156" i="6"/>
  <c r="BF157" i="6"/>
  <c r="BF158" i="6"/>
  <c r="BF159" i="6"/>
  <c r="BF160" i="6"/>
  <c r="BF161" i="6"/>
  <c r="BF174" i="6"/>
  <c r="BF184" i="6"/>
  <c r="BF195" i="6"/>
  <c r="BF198" i="6"/>
  <c r="BF206" i="6"/>
  <c r="BF219" i="6"/>
  <c r="BF220" i="6"/>
  <c r="BF222" i="6"/>
  <c r="J92" i="6"/>
  <c r="BF147" i="6"/>
  <c r="BF177" i="6"/>
  <c r="BF181" i="6"/>
  <c r="BF183" i="6"/>
  <c r="BF193" i="6"/>
  <c r="BF213" i="6"/>
  <c r="BF223" i="6"/>
  <c r="BF143" i="6"/>
  <c r="BF148" i="6"/>
  <c r="BF162" i="6"/>
  <c r="BF164" i="6"/>
  <c r="BF165" i="6"/>
  <c r="BF179" i="6"/>
  <c r="BF189" i="6"/>
  <c r="BF210" i="6"/>
  <c r="BF224" i="6"/>
  <c r="BF225" i="6"/>
  <c r="J115" i="5"/>
  <c r="E108" i="5"/>
  <c r="BK161" i="4"/>
  <c r="J161" i="4" s="1"/>
  <c r="J99" i="4" s="1"/>
  <c r="J91" i="5"/>
  <c r="BF122" i="5"/>
  <c r="J89" i="5"/>
  <c r="F115" i="5"/>
  <c r="BF121" i="5"/>
  <c r="BF142" i="4"/>
  <c r="BF151" i="4"/>
  <c r="BF154" i="4"/>
  <c r="BF134" i="4"/>
  <c r="BF143" i="4"/>
  <c r="BF153" i="4"/>
  <c r="BF160" i="4"/>
  <c r="J91" i="4"/>
  <c r="BF129" i="4"/>
  <c r="BF136" i="4"/>
  <c r="BF139" i="4"/>
  <c r="BF150" i="4"/>
  <c r="J89" i="4"/>
  <c r="BF126" i="4"/>
  <c r="BF130" i="4"/>
  <c r="BF138" i="4"/>
  <c r="BF157" i="4"/>
  <c r="BF158" i="4"/>
  <c r="BF167" i="4"/>
  <c r="E85" i="4"/>
  <c r="BF124" i="4"/>
  <c r="BF128" i="4"/>
  <c r="BF155" i="4"/>
  <c r="BF132" i="4"/>
  <c r="BF137" i="4"/>
  <c r="BF144" i="4"/>
  <c r="BF146" i="4"/>
  <c r="BF147" i="4"/>
  <c r="BF148" i="4"/>
  <c r="BF152" i="4"/>
  <c r="BF163" i="4"/>
  <c r="F92" i="4"/>
  <c r="BF156" i="4"/>
  <c r="BF159" i="4"/>
  <c r="BF125" i="4"/>
  <c r="BF133" i="4"/>
  <c r="BF135" i="4"/>
  <c r="BF145" i="4"/>
  <c r="J92" i="4"/>
  <c r="BF166" i="4"/>
  <c r="BF131" i="4"/>
  <c r="BF140" i="4"/>
  <c r="BF149" i="4"/>
  <c r="BF164" i="4"/>
  <c r="BF127" i="4"/>
  <c r="BF141" i="4"/>
  <c r="J91" i="3"/>
  <c r="J119" i="3"/>
  <c r="BF128" i="3"/>
  <c r="BF131" i="3"/>
  <c r="BF136" i="3"/>
  <c r="BF140" i="3"/>
  <c r="E115" i="3"/>
  <c r="BF135" i="3"/>
  <c r="BF144" i="3"/>
  <c r="F92" i="3"/>
  <c r="BF129" i="3"/>
  <c r="BF134" i="3"/>
  <c r="BF148" i="3"/>
  <c r="J92" i="3"/>
  <c r="BF132" i="3"/>
  <c r="BF143" i="3"/>
  <c r="BF138" i="3"/>
  <c r="BF141" i="3"/>
  <c r="BF153" i="3"/>
  <c r="BF130" i="3"/>
  <c r="BF137" i="3"/>
  <c r="BF149" i="3"/>
  <c r="BF155" i="3"/>
  <c r="BF142" i="3"/>
  <c r="BF146" i="3"/>
  <c r="BF150" i="3"/>
  <c r="BF156" i="3"/>
  <c r="BF158" i="3"/>
  <c r="BF169" i="3"/>
  <c r="BF151" i="3"/>
  <c r="BF157" i="3"/>
  <c r="BF161" i="3"/>
  <c r="BF162" i="3"/>
  <c r="BF164" i="3"/>
  <c r="BF170" i="3"/>
  <c r="BF171" i="3"/>
  <c r="BF174" i="3"/>
  <c r="BF154" i="3"/>
  <c r="BF163" i="3"/>
  <c r="BF166" i="3"/>
  <c r="BF167" i="3"/>
  <c r="BF175" i="3"/>
  <c r="BF176" i="3"/>
  <c r="BF177" i="3"/>
  <c r="BF178" i="3"/>
  <c r="BF179" i="3"/>
  <c r="BF180" i="3"/>
  <c r="BF183" i="3"/>
  <c r="BF187" i="3"/>
  <c r="BF188" i="3"/>
  <c r="BF189" i="3"/>
  <c r="BF190" i="3"/>
  <c r="BF191" i="3"/>
  <c r="BF192" i="3"/>
  <c r="BF194" i="3"/>
  <c r="BF147" i="3"/>
  <c r="BF159" i="3"/>
  <c r="BF160" i="3"/>
  <c r="BF165" i="3"/>
  <c r="BF168" i="3"/>
  <c r="BF173" i="3"/>
  <c r="BF181" i="3"/>
  <c r="BF182" i="3"/>
  <c r="BF184" i="3"/>
  <c r="BF185" i="3"/>
  <c r="F92" i="2"/>
  <c r="J135" i="2"/>
  <c r="BE143" i="2"/>
  <c r="BE154" i="2"/>
  <c r="BE163" i="2"/>
  <c r="BE183" i="2"/>
  <c r="BE188" i="2"/>
  <c r="BE190" i="2"/>
  <c r="BE205" i="2"/>
  <c r="BE209" i="2"/>
  <c r="BE221" i="2"/>
  <c r="BE223" i="2"/>
  <c r="BE227" i="2"/>
  <c r="BE238" i="2"/>
  <c r="BE245" i="2"/>
  <c r="BE307" i="2"/>
  <c r="BB95" i="1"/>
  <c r="E129" i="2"/>
  <c r="BE157" i="2"/>
  <c r="BE158" i="2"/>
  <c r="BE160" i="2"/>
  <c r="BE162" i="2"/>
  <c r="BE166" i="2"/>
  <c r="BE167" i="2"/>
  <c r="BE170" i="2"/>
  <c r="BE173" i="2"/>
  <c r="BE174" i="2"/>
  <c r="BE180" i="2"/>
  <c r="BE181" i="2"/>
  <c r="BE187" i="2"/>
  <c r="BE189" i="2"/>
  <c r="BE192" i="2"/>
  <c r="BE193" i="2"/>
  <c r="BE195" i="2"/>
  <c r="BE196" i="2"/>
  <c r="BE198" i="2"/>
  <c r="BE201" i="2"/>
  <c r="BE202" i="2"/>
  <c r="BE207" i="2"/>
  <c r="BE208" i="2"/>
  <c r="BE211" i="2"/>
  <c r="BE212" i="2"/>
  <c r="BE214" i="2"/>
  <c r="BE215" i="2"/>
  <c r="BE216" i="2"/>
  <c r="BE217" i="2"/>
  <c r="BE218" i="2"/>
  <c r="BE219" i="2"/>
  <c r="BE220" i="2"/>
  <c r="BE226" i="2"/>
  <c r="BE228" i="2"/>
  <c r="BE229" i="2"/>
  <c r="BE231" i="2"/>
  <c r="BE233" i="2"/>
  <c r="BE234" i="2"/>
  <c r="BE240" i="2"/>
  <c r="BE244" i="2"/>
  <c r="BE248" i="2"/>
  <c r="BE250" i="2"/>
  <c r="BE251" i="2"/>
  <c r="BE253" i="2"/>
  <c r="BE257" i="2"/>
  <c r="BE258" i="2"/>
  <c r="BE261" i="2"/>
  <c r="BE265" i="2"/>
  <c r="BE267" i="2"/>
  <c r="BE269" i="2"/>
  <c r="BE273" i="2"/>
  <c r="BE275" i="2"/>
  <c r="BE277" i="2"/>
  <c r="BE325" i="2"/>
  <c r="J89" i="2"/>
  <c r="J92" i="2"/>
  <c r="BE144" i="2"/>
  <c r="BE151" i="2"/>
  <c r="BE155" i="2"/>
  <c r="BE156" i="2"/>
  <c r="BE165" i="2"/>
  <c r="BE168" i="2"/>
  <c r="BE169" i="2"/>
  <c r="BE178" i="2"/>
  <c r="BE182" i="2"/>
  <c r="BE186" i="2"/>
  <c r="BE194" i="2"/>
  <c r="BE197" i="2"/>
  <c r="BE199" i="2"/>
  <c r="BE225" i="2"/>
  <c r="BE236" i="2"/>
  <c r="BE237" i="2"/>
  <c r="BE243" i="2"/>
  <c r="BE247" i="2"/>
  <c r="BE254" i="2"/>
  <c r="BE255" i="2"/>
  <c r="BE256" i="2"/>
  <c r="BE259" i="2"/>
  <c r="BE262" i="2"/>
  <c r="BE263" i="2"/>
  <c r="BE264" i="2"/>
  <c r="BE270" i="2"/>
  <c r="BE274" i="2"/>
  <c r="BE276" i="2"/>
  <c r="BE278" i="2"/>
  <c r="BE281" i="2"/>
  <c r="BE282" i="2"/>
  <c r="BE284" i="2"/>
  <c r="BE285" i="2"/>
  <c r="BE289" i="2"/>
  <c r="BE291" i="2"/>
  <c r="BE146" i="2"/>
  <c r="BE149" i="2"/>
  <c r="BE172" i="2"/>
  <c r="BE176" i="2"/>
  <c r="BE191" i="2"/>
  <c r="BE204" i="2"/>
  <c r="BE206" i="2"/>
  <c r="BE224" i="2"/>
  <c r="BE249" i="2"/>
  <c r="BE334" i="2"/>
  <c r="BE142" i="2"/>
  <c r="BE145" i="2"/>
  <c r="BE147" i="2"/>
  <c r="BE148" i="2"/>
  <c r="BE150" i="2"/>
  <c r="BE153" i="2"/>
  <c r="BE159" i="2"/>
  <c r="BE161" i="2"/>
  <c r="BE171" i="2"/>
  <c r="BE175" i="2"/>
  <c r="BE179" i="2"/>
  <c r="BE184" i="2"/>
  <c r="BE185" i="2"/>
  <c r="BE203" i="2"/>
  <c r="BE210" i="2"/>
  <c r="BE213" i="2"/>
  <c r="BE230" i="2"/>
  <c r="BE232" i="2"/>
  <c r="BE235" i="2"/>
  <c r="BE246" i="2"/>
  <c r="BE260" i="2"/>
  <c r="BE268" i="2"/>
  <c r="BE271" i="2"/>
  <c r="BE272" i="2"/>
  <c r="BE279" i="2"/>
  <c r="BE287" i="2"/>
  <c r="BE288" i="2"/>
  <c r="BE290" i="2"/>
  <c r="BE293" i="2"/>
  <c r="BE294" i="2"/>
  <c r="BE295" i="2"/>
  <c r="BE296" i="2"/>
  <c r="BE297" i="2"/>
  <c r="BE298" i="2"/>
  <c r="BE300" i="2"/>
  <c r="BE301" i="2"/>
  <c r="BE302" i="2"/>
  <c r="BE303" i="2"/>
  <c r="BE304" i="2"/>
  <c r="BE305" i="2"/>
  <c r="BE306" i="2"/>
  <c r="BE308" i="2"/>
  <c r="BE309" i="2"/>
  <c r="BE310" i="2"/>
  <c r="BE311" i="2"/>
  <c r="BE312" i="2"/>
  <c r="BE313" i="2"/>
  <c r="BE314" i="2"/>
  <c r="BE315" i="2"/>
  <c r="BE316" i="2"/>
  <c r="BE317" i="2"/>
  <c r="BE319" i="2"/>
  <c r="BE320" i="2"/>
  <c r="BE321" i="2"/>
  <c r="BE322" i="2"/>
  <c r="BE323" i="2"/>
  <c r="BE326" i="2"/>
  <c r="BE327" i="2"/>
  <c r="BE330" i="2"/>
  <c r="BE332" i="2"/>
  <c r="J33" i="3"/>
  <c r="AV96" i="1" s="1"/>
  <c r="F35" i="7"/>
  <c r="BB100" i="1" s="1"/>
  <c r="J33" i="8"/>
  <c r="AV101" i="1" s="1"/>
  <c r="F37" i="9"/>
  <c r="BD102" i="1" s="1"/>
  <c r="F33" i="3"/>
  <c r="AZ96" i="1" s="1"/>
  <c r="F33" i="7"/>
  <c r="AZ100" i="1" s="1"/>
  <c r="F36" i="8"/>
  <c r="BC101" i="1" s="1"/>
  <c r="F36" i="5"/>
  <c r="BC98" i="1" s="1"/>
  <c r="F35" i="8"/>
  <c r="BB101" i="1" s="1"/>
  <c r="F36" i="9"/>
  <c r="BC102" i="1" s="1"/>
  <c r="F33" i="4"/>
  <c r="AZ97" i="1" s="1"/>
  <c r="J33" i="6"/>
  <c r="AV99" i="1" s="1"/>
  <c r="F36" i="3"/>
  <c r="BC96" i="1" s="1"/>
  <c r="F37" i="7"/>
  <c r="BD100" i="1" s="1"/>
  <c r="F35" i="9"/>
  <c r="BB102" i="1" s="1"/>
  <c r="F35" i="4"/>
  <c r="BB97" i="1" s="1"/>
  <c r="J33" i="7"/>
  <c r="AV100" i="1" s="1"/>
  <c r="F37" i="8"/>
  <c r="BD101" i="1" s="1"/>
  <c r="F35" i="3"/>
  <c r="BB96" i="1" s="1"/>
  <c r="F36" i="7"/>
  <c r="BC100" i="1" s="1"/>
  <c r="J33" i="9"/>
  <c r="AV102" i="1" s="1"/>
  <c r="F36" i="4"/>
  <c r="BC97" i="1" s="1"/>
  <c r="F33" i="6"/>
  <c r="AZ99" i="1" s="1"/>
  <c r="J33" i="4"/>
  <c r="AV97" i="1" s="1"/>
  <c r="F36" i="6"/>
  <c r="BC99" i="1" s="1"/>
  <c r="F37" i="3"/>
  <c r="BD96" i="1" s="1"/>
  <c r="F33" i="8"/>
  <c r="AZ101" i="1" s="1"/>
  <c r="F33" i="9"/>
  <c r="AZ102" i="1" s="1"/>
  <c r="F37" i="4"/>
  <c r="BD97" i="1" s="1"/>
  <c r="F35" i="6"/>
  <c r="BB99" i="1" s="1"/>
  <c r="F37" i="5"/>
  <c r="BD98" i="1" s="1"/>
  <c r="J33" i="5"/>
  <c r="AV98" i="1" s="1"/>
  <c r="F35" i="5"/>
  <c r="BB98" i="1" s="1"/>
  <c r="F37" i="6"/>
  <c r="BD99" i="1" s="1"/>
  <c r="BK152" i="7" l="1"/>
  <c r="J152" i="7" s="1"/>
  <c r="J101" i="7" s="1"/>
  <c r="BJ124" i="8"/>
  <c r="J124" i="8" s="1"/>
  <c r="J99" i="8" s="1"/>
  <c r="T128" i="7"/>
  <c r="T217" i="6"/>
  <c r="T152" i="7"/>
  <c r="T127" i="7" s="1"/>
  <c r="P152" i="7"/>
  <c r="P217" i="6"/>
  <c r="R121" i="4"/>
  <c r="P131" i="6"/>
  <c r="P127" i="6" s="1"/>
  <c r="AU99" i="1" s="1"/>
  <c r="BK128" i="7"/>
  <c r="J128" i="7" s="1"/>
  <c r="J97" i="7" s="1"/>
  <c r="BJ140" i="2"/>
  <c r="J140" i="2" s="1"/>
  <c r="J97" i="2" s="1"/>
  <c r="J146" i="7"/>
  <c r="J99" i="7" s="1"/>
  <c r="J120" i="5"/>
  <c r="J98" i="5" s="1"/>
  <c r="BK118" i="5"/>
  <c r="J118" i="5" s="1"/>
  <c r="J30" i="5" s="1"/>
  <c r="AG98" i="1" s="1"/>
  <c r="J141" i="2"/>
  <c r="J98" i="2" s="1"/>
  <c r="J123" i="4"/>
  <c r="J98" i="4" s="1"/>
  <c r="T241" i="2"/>
  <c r="T126" i="3"/>
  <c r="T125" i="3" s="1"/>
  <c r="BK217" i="6"/>
  <c r="J217" i="6" s="1"/>
  <c r="J105" i="6" s="1"/>
  <c r="R152" i="7"/>
  <c r="R126" i="3"/>
  <c r="R125" i="3" s="1"/>
  <c r="P126" i="3"/>
  <c r="P125" i="3" s="1"/>
  <c r="AU96" i="1" s="1"/>
  <c r="R241" i="2"/>
  <c r="BJ328" i="2"/>
  <c r="J328" i="2" s="1"/>
  <c r="J116" i="2" s="1"/>
  <c r="T121" i="4"/>
  <c r="P140" i="2"/>
  <c r="R140" i="2"/>
  <c r="P128" i="7"/>
  <c r="P127" i="7" s="1"/>
  <c r="AU100" i="1" s="1"/>
  <c r="T131" i="6"/>
  <c r="T127" i="6" s="1"/>
  <c r="P241" i="2"/>
  <c r="R128" i="7"/>
  <c r="BK131" i="6"/>
  <c r="P121" i="4"/>
  <c r="AU97" i="1" s="1"/>
  <c r="T140" i="2"/>
  <c r="R131" i="6"/>
  <c r="R217" i="6"/>
  <c r="BJ241" i="2"/>
  <c r="J241" i="2" s="1"/>
  <c r="J105" i="2" s="1"/>
  <c r="J122" i="8"/>
  <c r="J98" i="8" s="1"/>
  <c r="BK128" i="6"/>
  <c r="J128" i="6" s="1"/>
  <c r="J97" i="6" s="1"/>
  <c r="BK168" i="7"/>
  <c r="J168" i="7" s="1"/>
  <c r="J104" i="7" s="1"/>
  <c r="BK119" i="9"/>
  <c r="J119" i="9" s="1"/>
  <c r="J97" i="9" s="1"/>
  <c r="BK126" i="3"/>
  <c r="J126" i="3" s="1"/>
  <c r="J97" i="3" s="1"/>
  <c r="BJ120" i="8"/>
  <c r="J120" i="8" s="1"/>
  <c r="J30" i="8" s="1"/>
  <c r="AG101" i="1" s="1"/>
  <c r="J96" i="5"/>
  <c r="BK121" i="4"/>
  <c r="J121" i="4" s="1"/>
  <c r="J96" i="4" s="1"/>
  <c r="J122" i="4"/>
  <c r="J97" i="4" s="1"/>
  <c r="J34" i="3"/>
  <c r="AW96" i="1" s="1"/>
  <c r="AT96" i="1" s="1"/>
  <c r="J34" i="2"/>
  <c r="J34" i="4"/>
  <c r="AW97" i="1" s="1"/>
  <c r="AT97" i="1" s="1"/>
  <c r="BD94" i="1"/>
  <c r="W33" i="1" s="1"/>
  <c r="F34" i="9"/>
  <c r="BA102" i="1" s="1"/>
  <c r="F34" i="2"/>
  <c r="F34" i="7"/>
  <c r="BA100" i="1" s="1"/>
  <c r="BC94" i="1"/>
  <c r="W32" i="1" s="1"/>
  <c r="F34" i="6"/>
  <c r="BA99" i="1" s="1"/>
  <c r="F34" i="5"/>
  <c r="BA98" i="1" s="1"/>
  <c r="F34" i="8"/>
  <c r="BA101" i="1" s="1"/>
  <c r="F34" i="4"/>
  <c r="BA97" i="1" s="1"/>
  <c r="J34" i="9"/>
  <c r="AW102" i="1" s="1"/>
  <c r="AT102" i="1" s="1"/>
  <c r="J34" i="6"/>
  <c r="AW99" i="1" s="1"/>
  <c r="AT99" i="1" s="1"/>
  <c r="F34" i="3"/>
  <c r="BA96" i="1" s="1"/>
  <c r="J34" i="5"/>
  <c r="AW98" i="1" s="1"/>
  <c r="AT98" i="1" s="1"/>
  <c r="J34" i="8"/>
  <c r="AW101" i="1" s="1"/>
  <c r="AT101" i="1" s="1"/>
  <c r="J34" i="7"/>
  <c r="AW100" i="1" s="1"/>
  <c r="AT100" i="1" s="1"/>
  <c r="BB94" i="1"/>
  <c r="W31" i="1" s="1"/>
  <c r="R127" i="7" l="1"/>
  <c r="R127" i="6"/>
  <c r="BK127" i="7"/>
  <c r="J127" i="7" s="1"/>
  <c r="J96" i="7" s="1"/>
  <c r="T139" i="2"/>
  <c r="R139" i="2"/>
  <c r="BJ139" i="2"/>
  <c r="J139" i="2" s="1"/>
  <c r="J30" i="2" s="1"/>
  <c r="AG95" i="1" s="1"/>
  <c r="AW95" i="1"/>
  <c r="AT95" i="1" s="1"/>
  <c r="BA95" i="1"/>
  <c r="BA94" i="1" s="1"/>
  <c r="W30" i="1" s="1"/>
  <c r="AZ94" i="1"/>
  <c r="W29" i="1" s="1"/>
  <c r="AN98" i="1"/>
  <c r="P139" i="2"/>
  <c r="AU95" i="1" s="1"/>
  <c r="AU94" i="1" s="1"/>
  <c r="BK127" i="6"/>
  <c r="J127" i="6" s="1"/>
  <c r="J30" i="6" s="1"/>
  <c r="AG99" i="1" s="1"/>
  <c r="AN99" i="1" s="1"/>
  <c r="BK125" i="3"/>
  <c r="J125" i="3" s="1"/>
  <c r="J30" i="3" s="1"/>
  <c r="AG96" i="1" s="1"/>
  <c r="J131" i="6"/>
  <c r="J99" i="6" s="1"/>
  <c r="BK118" i="9"/>
  <c r="J118" i="9" s="1"/>
  <c r="J96" i="9" s="1"/>
  <c r="J96" i="8"/>
  <c r="J39" i="8"/>
  <c r="J39" i="5"/>
  <c r="J30" i="4"/>
  <c r="AG97" i="1" s="1"/>
  <c r="AN97" i="1" s="1"/>
  <c r="AX94" i="1"/>
  <c r="AY94" i="1"/>
  <c r="AN95" i="1" l="1"/>
  <c r="J30" i="7"/>
  <c r="AG100" i="1" s="1"/>
  <c r="J39" i="2"/>
  <c r="J96" i="2"/>
  <c r="AV94" i="1"/>
  <c r="AK29" i="1" s="1"/>
  <c r="AN96" i="1"/>
  <c r="AN101" i="1"/>
  <c r="AN100" i="1"/>
  <c r="J39" i="3"/>
  <c r="J39" i="6"/>
  <c r="J96" i="3"/>
  <c r="J96" i="6"/>
  <c r="J39" i="4"/>
  <c r="J30" i="9"/>
  <c r="AW94" i="1"/>
  <c r="AK30" i="1" s="1"/>
  <c r="J39" i="7" l="1"/>
  <c r="AG102" i="1"/>
  <c r="AN102" i="1" s="1"/>
  <c r="J39" i="9"/>
  <c r="AT94" i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<sst xmlns="http://schemas.openxmlformats.org/spreadsheetml/2006/main" count="9583" uniqueCount="1984">
  <si>
    <t>Export Komplet</t>
  </si>
  <si>
    <t/>
  </si>
  <si>
    <t>2.0</t>
  </si>
  <si>
    <t>False</t>
  </si>
  <si>
    <t>{af71a678-e405-4656-8fb2-b395c62333d1}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</si>
  <si>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</si>
  <si>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</si>
  <si>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</si>
  <si>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</si>
  <si>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</si>
  <si>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</si>
  <si>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</si>
  <si>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</si>
  <si>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Bodor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</si>
  <si>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</si>
  <si>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</si>
  <si>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Penzión Flám - prístavba technickej časti pivovaru - doplnenie 01/2024</t>
  </si>
  <si>
    <t>JKSO:</t>
  </si>
  <si>
    <t>KS:</t>
  </si>
  <si>
    <t>Miesto:</t>
  </si>
  <si>
    <t>Rajecké Teplice</t>
  </si>
  <si>
    <t>Dátum:</t>
  </si>
  <si>
    <t>17. 1. 2024</t>
  </si>
  <si>
    <t>Objednávateľ:</t>
  </si>
  <si>
    <t>IČO:</t>
  </si>
  <si>
    <t>46265970</t>
  </si>
  <si>
    <t>RK gastro s.r.o., Šulekova 2, 811 06 Bratislava</t>
  </si>
  <si>
    <t>IČ DPH:</t>
  </si>
  <si>
    <t>SK2023303964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</si>
  <si>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</si>
  <si>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</si>
  <si>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</si>
  <si>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</si>
  <si>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</si>
  <si>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</si>
  <si>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</si>
  <si>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</si>
  <si>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</si>
  <si>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</si>
  <si>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</si>
  <si>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</si>
  <si>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</si>
  <si>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</si>
  <si>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</si>
  <si>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</si>
  <si>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</si>
  <si>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</si>
  <si>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</si>
  <si>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</si>
  <si>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</si>
  <si>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</si>
  <si>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</si>
  <si>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</si>
  <si>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</si>
  <si>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</si>
  <si>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</si>
  <si>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</si>
  <si>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</si>
  <si>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</si>
  <si>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</si>
  <si>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</si>
  <si>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</si>
  <si>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</si>
  <si>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</si>
  <si>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</si>
  <si>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</si>
  <si>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</si>
  <si>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</si>
  <si>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</si>
  <si>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</si>
  <si>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</si>
  <si>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</si>
  <si>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</si>
  <si>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</si>
  <si>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</si>
  <si>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</si>
  <si>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</si>
  <si>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</si>
  <si>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</si>
  <si>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</si>
  <si>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</si>
  <si>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stav</t>
  </si>
  <si>
    <t>Stavebná časť objektu</t>
  </si>
  <si>
    <t>STA</t>
  </si>
  <si>
    <t>1</t>
  </si>
  <si>
    <t>{7b53c29d-dd1d-4abc-9fd0-f1e2828bf763}</t>
  </si>
  <si>
    <t>uk</t>
  </si>
  <si>
    <t>Vykurovanie</t>
  </si>
  <si>
    <t>{4a82890c-c41d-45f2-9fd0-2c513b94b253}</t>
  </si>
  <si>
    <t>vzt</t>
  </si>
  <si>
    <t>Vzduchotechnika</t>
  </si>
  <si>
    <t>{8092a104-672f-46eb-9d81-1ce4b3f32688}</t>
  </si>
  <si>
    <t>plosina</t>
  </si>
  <si>
    <t>Zdvíhacia plošina</t>
  </si>
  <si>
    <t>{341ff016-f503-4aa6-8028-440c68ff52bd}</t>
  </si>
  <si>
    <t>Zdravotechnika</t>
  </si>
  <si>
    <t>{84e7fc5f-8e54-46e4-8edc-171328df7278}</t>
  </si>
  <si>
    <t>Prekládka vod...</t>
  </si>
  <si>
    <t>{d633a00f-c1a4-4cdc-afc6-67cdadd570b8}</t>
  </si>
  <si>
    <t>el</t>
  </si>
  <si>
    <t>Penzión ELI</t>
  </si>
  <si>
    <t>{97605c26-7adb-4acc-8001-9c35b7ef0cf0}</t>
  </si>
  <si>
    <t>Rozvádzače</t>
  </si>
  <si>
    <t>{0a6c457e-ebc8-4a23-b0a9-580503bdd606}</t>
  </si>
  <si>
    <t>KRYCÍ LIST ROZPOČTU</t>
  </si>
  <si>
    <t>Objekt:</t>
  </si>
  <si>
    <t>stav - Stavebná časť objektu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</si>
  <si>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</si>
  <si>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</si>
  <si>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</si>
  <si>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</si>
  <si>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</si>
  <si>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</si>
  <si>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</si>
  <si>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</si>
  <si>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</si>
  <si>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</si>
  <si>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</si>
  <si>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</si>
  <si>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</si>
  <si>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</si>
  <si>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</si>
  <si>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</si>
  <si>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</si>
  <si>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722 - Zdravotechnika - vnútorný vodovod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</si>
  <si>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</si>
  <si>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</si>
  <si>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</si>
  <si>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</si>
  <si>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781 - Obklady</t>
  </si>
  <si>
    <t xml:space="preserve">    784 - Maľby</t>
  </si>
  <si>
    <t>M - Práce a dodávky M</t>
  </si>
  <si>
    <t xml:space="preserve">    21-M - Elektromontáže</t>
  </si>
  <si>
    <t xml:space="preserve">    43-M - Montáž oceľových konštrukcií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</si>
  <si>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</si>
  <si>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</si>
  <si>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</si>
  <si>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</si>
  <si>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</si>
  <si>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</si>
  <si>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</si>
  <si>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</si>
  <si>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</si>
  <si>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</si>
  <si>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</si>
  <si>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</si>
  <si>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</si>
  <si>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</si>
  <si>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</si>
  <si>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</si>
  <si>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</si>
  <si>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</si>
  <si>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</si>
  <si>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</si>
  <si>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</si>
  <si>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</si>
  <si>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</si>
  <si>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-48005932</t>
  </si>
  <si>
    <t>122201109.S</t>
  </si>
  <si>
    <t>Odkopávky a prekopávky nezapažené. Príplatok k cenám za lepivosť horniny 3</t>
  </si>
  <si>
    <t>-1452598918</t>
  </si>
  <si>
    <t>3</t>
  </si>
  <si>
    <t>132201101.S</t>
  </si>
  <si>
    <t>Výkop ryhy do šírky 600 mm v horn.3 do 100 m3</t>
  </si>
  <si>
    <t>421418984</t>
  </si>
  <si>
    <t>132201109.S</t>
  </si>
  <si>
    <t>Príplatok k cene za lepivosť pri hĺbení rýh šírky do 600 mm zapažených i nezapažených s urovnaním dna v hornine 3</t>
  </si>
  <si>
    <t>1370505941</t>
  </si>
  <si>
    <t>5</t>
  </si>
  <si>
    <t>132201201.S</t>
  </si>
  <si>
    <t>Výkop ryhy šírky 600-2000mm horn.3 do 100m3</t>
  </si>
  <si>
    <t>512804707</t>
  </si>
  <si>
    <t>6</t>
  </si>
  <si>
    <t>132201209.S</t>
  </si>
  <si>
    <t>Príplatok k cenám za lepivosť pri hĺbení rýh š. nad 600 do 2 000 mm zapaž. i nezapažených, s urovnaním dna v hornine 3</t>
  </si>
  <si>
    <t>-1778896499</t>
  </si>
  <si>
    <t>7</t>
  </si>
  <si>
    <t>133211109r</t>
  </si>
  <si>
    <t>Príplatok za lepivosť pri hĺbení šachiet ručným alebo pneumatickým náradím v horninách tr. 3</t>
  </si>
  <si>
    <t>363274054</t>
  </si>
  <si>
    <t>8</t>
  </si>
  <si>
    <t>13321110r</t>
  </si>
  <si>
    <t>Hĺbenie šachiet v  hornine tr. 3 súdržných - ručným náradím a drapákom</t>
  </si>
  <si>
    <t>-44750390</t>
  </si>
  <si>
    <t>9</t>
  </si>
  <si>
    <t>162501102.S</t>
  </si>
  <si>
    <t>Vodorovné premiestnenie výkopku po spevnenej ceste z horniny tr.1-4, do 100 m3 na vzdialenosť do 3000 m</t>
  </si>
  <si>
    <t>992931756</t>
  </si>
  <si>
    <t>10</t>
  </si>
  <si>
    <t>171209002.S</t>
  </si>
  <si>
    <t>Poplatok za skladovanie - zemina a kamenivo (17 05) ostatné</t>
  </si>
  <si>
    <t>t</t>
  </si>
  <si>
    <t>2105790281</t>
  </si>
  <si>
    <t>Zakladanie</t>
  </si>
  <si>
    <t>11</t>
  </si>
  <si>
    <t>271573001.S</t>
  </si>
  <si>
    <t>Násyp pod základové konštrukcie so zhutnením zo štrkopiesku fr.0-32 mm</t>
  </si>
  <si>
    <t>98448590</t>
  </si>
  <si>
    <t>12</t>
  </si>
  <si>
    <t>273321312.S</t>
  </si>
  <si>
    <t>Betón základových dosiek, železový (bez výstuže), tr. C 20/25</t>
  </si>
  <si>
    <t>-584655250</t>
  </si>
  <si>
    <t>13</t>
  </si>
  <si>
    <t>273351215.S</t>
  </si>
  <si>
    <t>Debnenie stien základových dosiek, zhotovenie-dielce</t>
  </si>
  <si>
    <t>m2</t>
  </si>
  <si>
    <t>-955249301</t>
  </si>
  <si>
    <t>14</t>
  </si>
  <si>
    <t>273351216.S</t>
  </si>
  <si>
    <t>Debnenie stien základových dosiek, odstránenie-dielce</t>
  </si>
  <si>
    <t>90301272</t>
  </si>
  <si>
    <t>15</t>
  </si>
  <si>
    <t>273362442.S</t>
  </si>
  <si>
    <t>Výstuž základových dosiek zo zvár. sietí KARI, priemer drôtu 8/8 mm, veľkosť oka 150x150 mm</t>
  </si>
  <si>
    <t>-2046356484</t>
  </si>
  <si>
    <t>16</t>
  </si>
  <si>
    <t>274313612.S</t>
  </si>
  <si>
    <t>Betón základových pásov, prostý tr. C 20/25</t>
  </si>
  <si>
    <t>-1851542065</t>
  </si>
  <si>
    <t>17</t>
  </si>
  <si>
    <t>274321312.S</t>
  </si>
  <si>
    <t>Betón základových pásov, železový (bez výstuže), tr. C 20/25 - základový trám</t>
  </si>
  <si>
    <t>-1511310871</t>
  </si>
  <si>
    <t>18</t>
  </si>
  <si>
    <t>274351215.S</t>
  </si>
  <si>
    <t>Debnenie stien základových trámov, zhotovenie-dielce</t>
  </si>
  <si>
    <t>1365742137</t>
  </si>
  <si>
    <t>19</t>
  </si>
  <si>
    <t>274351216.S</t>
  </si>
  <si>
    <t>Debnenie stien základových trámov, odstránenie-dielce</t>
  </si>
  <si>
    <t>-2003871972</t>
  </si>
  <si>
    <t>274361821.S</t>
  </si>
  <si>
    <t>Výstuž základových trámov z ocele B500 (10505)</t>
  </si>
  <si>
    <t>1541601631</t>
  </si>
  <si>
    <t>21</t>
  </si>
  <si>
    <t>275313612.S</t>
  </si>
  <si>
    <t>Betón základových pätiek, prostý tr. C 20/25</t>
  </si>
  <si>
    <t>373195211</t>
  </si>
  <si>
    <t>Zvislé a kompletné konštrukcie</t>
  </si>
  <si>
    <t>22</t>
  </si>
  <si>
    <t>311234560</t>
  </si>
  <si>
    <t>Murivo nosné (m3) z tehál pálených POROTHERM 30 Profi P 12 brúsených na pero a drážku, na maltu POROTHERM Profi (300x250x249)</t>
  </si>
  <si>
    <t>1530113013</t>
  </si>
  <si>
    <t>23</t>
  </si>
  <si>
    <t>312272511</t>
  </si>
  <si>
    <t>Murivo výplňové (m3) z tvárnic YTONG Univerzal hr. 250 mm P3-450 PD, na MVC a maltu YTONG (250x249x599) - atika</t>
  </si>
  <si>
    <t>-664807754</t>
  </si>
  <si>
    <t>24</t>
  </si>
  <si>
    <t>317162101</t>
  </si>
  <si>
    <t>Keramický predpätý preklad POROTHERM KPP 12, šírky 120 mm, výšky 65 mm, dĺžky 1000 mm</t>
  </si>
  <si>
    <t>ks</t>
  </si>
  <si>
    <t>-949036067</t>
  </si>
  <si>
    <t>25</t>
  </si>
  <si>
    <t>317162102</t>
  </si>
  <si>
    <t>Keramický predpätý preklad POROTHERM KPP 12, šírky 120 mm, výšky 65 mm, dĺžky 1250 mm</t>
  </si>
  <si>
    <t>1245524009</t>
  </si>
  <si>
    <t>26</t>
  </si>
  <si>
    <t>317162103</t>
  </si>
  <si>
    <t>Keramický predpätý preklad POROTHERM KPP 12, šírky 120 mm, výšky 65 mm, dĺžky 1500 mm</t>
  </si>
  <si>
    <t>-783136493</t>
  </si>
  <si>
    <t>169</t>
  </si>
  <si>
    <t>317165111.S1</t>
  </si>
  <si>
    <t>Dodávka a montáž žalúziových kastlíkov na stenu</t>
  </si>
  <si>
    <t>kpl</t>
  </si>
  <si>
    <t>1914411349</t>
  </si>
  <si>
    <t>27</t>
  </si>
  <si>
    <t>331321410.S</t>
  </si>
  <si>
    <t>Betón stĺpov a pilierov hranatých, ťahadiel, rámových stojok, vzpier, železový (bez výstuže) tr. C 25/30</t>
  </si>
  <si>
    <t>2035253054</t>
  </si>
  <si>
    <t>28</t>
  </si>
  <si>
    <t>331351101.S</t>
  </si>
  <si>
    <t>Debnenie hranatých stĺpov prierezu pravouhlého štvoruholníka výšky do 4 m, zhotovenie-dielce</t>
  </si>
  <si>
    <t>1622350527</t>
  </si>
  <si>
    <t>29</t>
  </si>
  <si>
    <t>331351102.S</t>
  </si>
  <si>
    <t>Debnenie hranatých stĺpov prierezu pravouhlého štvoruholníka výšky do 4 m, odstránenie-dielce</t>
  </si>
  <si>
    <t>-186212281</t>
  </si>
  <si>
    <t>30</t>
  </si>
  <si>
    <t>331361821.S</t>
  </si>
  <si>
    <t>Výstuž stĺpov, pilierov, stojok hranatých z bet. ocele B500 (10505)</t>
  </si>
  <si>
    <t>1552305369</t>
  </si>
  <si>
    <t>31</t>
  </si>
  <si>
    <t>342242032</t>
  </si>
  <si>
    <t>Priečky z tehál pálených POROTHERM 14 Profi P 8 brúsených, na maltu POROTHERM Profi (140x500x249)</t>
  </si>
  <si>
    <t>592653903</t>
  </si>
  <si>
    <t>32</t>
  </si>
  <si>
    <t>342242034</t>
  </si>
  <si>
    <t>Priečky z tehál pálených POROTHERM 10 Profi P 8 brúsených, na maltu POROTHERM Profi (100x500x249)</t>
  </si>
  <si>
    <t>-443948453</t>
  </si>
  <si>
    <t>Vodorovné konštrukcie</t>
  </si>
  <si>
    <t>33</t>
  </si>
  <si>
    <t>411321414.S</t>
  </si>
  <si>
    <t>Betón stropov doskových a trámových,  železový tr. C 25/30</t>
  </si>
  <si>
    <t>475624782</t>
  </si>
  <si>
    <t>34</t>
  </si>
  <si>
    <t>411351101.S</t>
  </si>
  <si>
    <t>Debnenie stropov doskových zhotovenie-dielce</t>
  </si>
  <si>
    <t>2072109920</t>
  </si>
  <si>
    <t>35</t>
  </si>
  <si>
    <t>411351102.S</t>
  </si>
  <si>
    <t>Debnenie stropov doskových odstránenie-dielce</t>
  </si>
  <si>
    <t>1365026225</t>
  </si>
  <si>
    <t>36</t>
  </si>
  <si>
    <t>411354175.S</t>
  </si>
  <si>
    <t>Podporná konštrukcia stropov výšky do 4 m pre zaťaženie do 20 kPa zhotovenie</t>
  </si>
  <si>
    <t>-896227542</t>
  </si>
  <si>
    <t>37</t>
  </si>
  <si>
    <t>411354176.S</t>
  </si>
  <si>
    <t>Podporná konštrukcia stropov výšky do 4 m pre zaťaženie do 20 kPa odstránenie</t>
  </si>
  <si>
    <t>-987721726</t>
  </si>
  <si>
    <t>163</t>
  </si>
  <si>
    <t>411361821.S</t>
  </si>
  <si>
    <t>Výstuž stropov doskových, trámových, vložkových,konzolových alebo balkónových, B500 (10505)</t>
  </si>
  <si>
    <t>776164777</t>
  </si>
  <si>
    <t>38</t>
  </si>
  <si>
    <t>413321414.S</t>
  </si>
  <si>
    <t>Betón nosníkov, železový tr. C 25/30</t>
  </si>
  <si>
    <t>1257971062</t>
  </si>
  <si>
    <t>39</t>
  </si>
  <si>
    <t>413351107.S</t>
  </si>
  <si>
    <t>Debnenie nosníka zhotovenie-dielce</t>
  </si>
  <si>
    <t>-563809918</t>
  </si>
  <si>
    <t>40</t>
  </si>
  <si>
    <t>413351108.S</t>
  </si>
  <si>
    <t>Debnenie nosníka odstránenie-dielce</t>
  </si>
  <si>
    <t>-1140578814</t>
  </si>
  <si>
    <t>41</t>
  </si>
  <si>
    <t>413351215.S</t>
  </si>
  <si>
    <t>Podporná konštrukcia nosníkov výšky do 4 m zaťaženia do 20 kPa - zhotovenie</t>
  </si>
  <si>
    <t>1088143796</t>
  </si>
  <si>
    <t>42</t>
  </si>
  <si>
    <t>413351216.S</t>
  </si>
  <si>
    <t>Podporná konštrukcia nosníkov výšky do 4 m zaťaženia do 20 kPa - odstránenie</t>
  </si>
  <si>
    <t>471974347</t>
  </si>
  <si>
    <t>43</t>
  </si>
  <si>
    <t>413361821.S</t>
  </si>
  <si>
    <t>Výstuž nosníkov a trámov, bez rozdielu tvaru a uloženia, B500 (10505)</t>
  </si>
  <si>
    <t>-685983249</t>
  </si>
  <si>
    <t>44</t>
  </si>
  <si>
    <t>417321515.S</t>
  </si>
  <si>
    <t>Betón stužujúcich pásov a vencov železový tr. C 25/30</t>
  </si>
  <si>
    <t>-507694459</t>
  </si>
  <si>
    <t>45</t>
  </si>
  <si>
    <t>417351115.S</t>
  </si>
  <si>
    <t>Debnenie bočníc stužujúcich pásov a vencov vrátane vzpier zhotovenie</t>
  </si>
  <si>
    <t>639170787</t>
  </si>
  <si>
    <t>46</t>
  </si>
  <si>
    <t>417351116.S</t>
  </si>
  <si>
    <t>Debnenie bočníc stužujúcich pásov a vencov vrátane vzpier odstránenie</t>
  </si>
  <si>
    <t>-1721617756</t>
  </si>
  <si>
    <t>47</t>
  </si>
  <si>
    <t>417361821.S</t>
  </si>
  <si>
    <t>Výstuž stužujúcich pásov a vencov z betonárskej ocele B500 (10505)</t>
  </si>
  <si>
    <t>2064802405</t>
  </si>
  <si>
    <t>48</t>
  </si>
  <si>
    <t>430321414.S</t>
  </si>
  <si>
    <t>Schodiskové konštrukcie, betón železový tr. C 25/30</t>
  </si>
  <si>
    <t>1785213065</t>
  </si>
  <si>
    <t>49</t>
  </si>
  <si>
    <t>430361821.S</t>
  </si>
  <si>
    <t>Výstuž schodiskových konštrukcií z betonárskej ocele B500 (10505)</t>
  </si>
  <si>
    <t>253378812</t>
  </si>
  <si>
    <t>50</t>
  </si>
  <si>
    <t>431351121.S</t>
  </si>
  <si>
    <t>Debnenie do 4 m výšky - podest a podstupňových dosiek pôdorysne priamočiarych zhotovenie</t>
  </si>
  <si>
    <t>-957320735</t>
  </si>
  <si>
    <t>51</t>
  </si>
  <si>
    <t>431351122.S</t>
  </si>
  <si>
    <t>Debnenie do 4 m výšky - podest a podstupňových dosiek pôdorysne priamočiarych odstránenie</t>
  </si>
  <si>
    <t>-697806981</t>
  </si>
  <si>
    <t>52</t>
  </si>
  <si>
    <t>434351141.S</t>
  </si>
  <si>
    <t>Debnenie stupňov na podstupňovej doske alebo na teréne pôdorysne priamočiarych zhotovenie</t>
  </si>
  <si>
    <t>692680820</t>
  </si>
  <si>
    <t>53</t>
  </si>
  <si>
    <t>434351142.S</t>
  </si>
  <si>
    <t>Debnenie stupňov na podstupňovej doske alebo na teréne pôdorysne priamočiarych odstránenie</t>
  </si>
  <si>
    <t>-1241726504</t>
  </si>
  <si>
    <t>Úpravy povrchov, podlahy, osadenie</t>
  </si>
  <si>
    <t>54</t>
  </si>
  <si>
    <t>611460112.S</t>
  </si>
  <si>
    <t>Príprava vnútorného podkladu stropov na betónové podklady kontaktným mostíkom</t>
  </si>
  <si>
    <t>445553471</t>
  </si>
  <si>
    <t>55</t>
  </si>
  <si>
    <t>611460363.S</t>
  </si>
  <si>
    <t>Vnútorná omietka stropov vápennocementová jednovrstvová, hr. 10 mm</t>
  </si>
  <si>
    <t>1191735865</t>
  </si>
  <si>
    <t>56</t>
  </si>
  <si>
    <t>611481119.S</t>
  </si>
  <si>
    <t>Potiahnutie vnútorných stropov sklotextilnou mriežkou s celoplošným prilepením</t>
  </si>
  <si>
    <t>-121647517</t>
  </si>
  <si>
    <t>57</t>
  </si>
  <si>
    <t>612460151.S</t>
  </si>
  <si>
    <t>Príprava vnútorného podkladu stien cementovým prednástrekom, hr. 3 mm</t>
  </si>
  <si>
    <t>714294267</t>
  </si>
  <si>
    <t>58</t>
  </si>
  <si>
    <t>612460364.S</t>
  </si>
  <si>
    <t>Vnútorná omietka stien vápennocementová jednovrstvová, hr. 15 mm</t>
  </si>
  <si>
    <t>479077264</t>
  </si>
  <si>
    <t>59</t>
  </si>
  <si>
    <t>622255107.S</t>
  </si>
  <si>
    <t>Montáž tepelnej izolácie stien prevetrávanej fasády doskami z minerálnej vlny, hrúbky 150 mm</t>
  </si>
  <si>
    <t>478205602</t>
  </si>
  <si>
    <t>60</t>
  </si>
  <si>
    <t>M</t>
  </si>
  <si>
    <t>631640003000.S</t>
  </si>
  <si>
    <t>Doska zo sklenej vlny hr. 150 mm s netkanou textíliou, pre prevetrávané fasády</t>
  </si>
  <si>
    <t>663901747</t>
  </si>
  <si>
    <t>61</t>
  </si>
  <si>
    <t>622255r1</t>
  </si>
  <si>
    <t>Dodávka a montáž fasády ALUCOBOND</t>
  </si>
  <si>
    <t>181998005</t>
  </si>
  <si>
    <t>62</t>
  </si>
  <si>
    <t>622464231</t>
  </si>
  <si>
    <t>Vonkajšia omietka stien tenkovrstvová BAUMIT, silikónová, Baumit SilikonTop, škrabaná, hr. 1,5 mm</t>
  </si>
  <si>
    <t>-2069171785</t>
  </si>
  <si>
    <t>63</t>
  </si>
  <si>
    <t>625250543.S</t>
  </si>
  <si>
    <t>Kontaktný zatepľovací systém soklovej alebo vodou namáhanej časti hr. 50 mm, skrutkovacie kotvy - atika</t>
  </si>
  <si>
    <t>-687805883</t>
  </si>
  <si>
    <t>64</t>
  </si>
  <si>
    <t>625250553.S</t>
  </si>
  <si>
    <t>Kontaktný zatepľovací systém soklovej alebo vodou namáhanej časti hr. 150 mm, skrutkovacie kotvy</t>
  </si>
  <si>
    <t>1912219548</t>
  </si>
  <si>
    <t>65</t>
  </si>
  <si>
    <t>625250710.S</t>
  </si>
  <si>
    <t>Kontaktný zatepľovací systém z minerálnej vlny hr. 150 mm, skrutkovacie kotvy</t>
  </si>
  <si>
    <t>-106817464</t>
  </si>
  <si>
    <t>66</t>
  </si>
  <si>
    <t>625250762.S</t>
  </si>
  <si>
    <t>Kontaktný zatepľovací systém ostenia z minerálnej vlny hr. 30 mm</t>
  </si>
  <si>
    <t>128794242</t>
  </si>
  <si>
    <t>67</t>
  </si>
  <si>
    <t>631316113.S</t>
  </si>
  <si>
    <t>Povrchová úprava vsypovou zmesou pre priemyselné (pancierové) podlahy, korundom, stredne ťažká prevádzka, hr. vsypu 2 mm</t>
  </si>
  <si>
    <t>1784250778</t>
  </si>
  <si>
    <t>68</t>
  </si>
  <si>
    <t>631316199.S</t>
  </si>
  <si>
    <t>Ochranný, vytvrdzujúci a ošetrujúci nástrek čerstvého betónu roztokom akrylátovej živice po úprave hladením</t>
  </si>
  <si>
    <t>-378006519</t>
  </si>
  <si>
    <t>69</t>
  </si>
  <si>
    <t>631323711.S</t>
  </si>
  <si>
    <t>Mazanina z betónu vystužená oceľovými vláknami tr.C25/30 hr. nad 80 do 120 mm</t>
  </si>
  <si>
    <t>-1358866523</t>
  </si>
  <si>
    <t>70</t>
  </si>
  <si>
    <t>631680013.S</t>
  </si>
  <si>
    <t>Násyp - vegetačná vrstva zo substrátu s utlačením a urovnaním povrchu pre zelené strechy do 5°, vrátane rozchodníkového koberca</t>
  </si>
  <si>
    <t>-1603265642</t>
  </si>
  <si>
    <t>71</t>
  </si>
  <si>
    <t>632001011.S</t>
  </si>
  <si>
    <t>Zhotovenie separačnej fólie v podlahových vrstvách z PE</t>
  </si>
  <si>
    <t>-1935794869</t>
  </si>
  <si>
    <t>72</t>
  </si>
  <si>
    <t>283230007500.S</t>
  </si>
  <si>
    <t>Oddeľovacia fólia na potery</t>
  </si>
  <si>
    <t>1747187344</t>
  </si>
  <si>
    <t>73</t>
  </si>
  <si>
    <t>642942111.S</t>
  </si>
  <si>
    <t>Osadenie oceľovej dverovej zárubne alebo rámu, plochy otvoru do 2,5 m2</t>
  </si>
  <si>
    <t>1574763522</t>
  </si>
  <si>
    <t>74</t>
  </si>
  <si>
    <t>553310007800.S</t>
  </si>
  <si>
    <t>Zárubňa oceľová oblá šxvxhr 600-1100x1970x100 mm P</t>
  </si>
  <si>
    <t>-1633208938</t>
  </si>
  <si>
    <t>Ostatné konštrukcie a práce-búranie</t>
  </si>
  <si>
    <t>75</t>
  </si>
  <si>
    <t>941941031.S</t>
  </si>
  <si>
    <t>Montáž lešenia ľahkého pracovného radového s podlahami šírky od 0,80 do 1,00 m, výšky do 10 m</t>
  </si>
  <si>
    <t>-1717115420</t>
  </si>
  <si>
    <t>76</t>
  </si>
  <si>
    <t>941941191.S</t>
  </si>
  <si>
    <t>Príplatok za prvý a každý ďalší i začatý mesiac použitia lešenia ľahkého pracovného radového s podlahami šírky od 0,80 do 1,00 m, výšky do 10 m</t>
  </si>
  <si>
    <t>-1066794586</t>
  </si>
  <si>
    <t>77</t>
  </si>
  <si>
    <t>941941831.S</t>
  </si>
  <si>
    <t>Demontáž lešenia ľahkého pracovného radového s podlahami šírky nad 0,80 do 1,00 m, výšky do 10 m</t>
  </si>
  <si>
    <t>1502833896</t>
  </si>
  <si>
    <t>78</t>
  </si>
  <si>
    <t>941955002.S</t>
  </si>
  <si>
    <t>Lešenie ľahké pracovné pomocné s výškou lešeňovej podlahy nad 1,20 do 1,90 m</t>
  </si>
  <si>
    <t>-1377603725</t>
  </si>
  <si>
    <t>79</t>
  </si>
  <si>
    <t>952901111.S</t>
  </si>
  <si>
    <t>Vyčistenie budov pri výške podlaží do 4 m</t>
  </si>
  <si>
    <t>996869840</t>
  </si>
  <si>
    <t>80</t>
  </si>
  <si>
    <t>962032231.S</t>
  </si>
  <si>
    <t>Búranie muriva alebo vybúranie otvorov plochy nad 4 m2 nadzákladového z tehál pálených, vápenopieskových, cementových - atikana    -1,90500t</t>
  </si>
  <si>
    <t>-532089851</t>
  </si>
  <si>
    <t>164</t>
  </si>
  <si>
    <t>968061115.S1</t>
  </si>
  <si>
    <t>Demontáž jestvujúcich výplní otvorov prístavby, prekládka jestvujúcich vonkajších jednotiek tepelných čerpadiel a chladiacich zariadení na nové miesto</t>
  </si>
  <si>
    <t>1676730806</t>
  </si>
  <si>
    <t>165</t>
  </si>
  <si>
    <t>972044351.S1</t>
  </si>
  <si>
    <t>Vybúranie otvorov v stropoch pre inštalácie a VZT, vrátane úpravy strechy</t>
  </si>
  <si>
    <t>510901140</t>
  </si>
  <si>
    <t>81</t>
  </si>
  <si>
    <t>976071111.S</t>
  </si>
  <si>
    <t>Vybúranie kovových madiel a zábradlí,  -0,03700t</t>
  </si>
  <si>
    <t>m</t>
  </si>
  <si>
    <t>1353566329</t>
  </si>
  <si>
    <t>82</t>
  </si>
  <si>
    <t>978065011.S</t>
  </si>
  <si>
    <t>Odstránenie kontaktného zateplenia vrátane povrchovej úpravy z polystyrénových dosiek hrúbky nad 80-120 mm, -0,01841t</t>
  </si>
  <si>
    <t>1888287207</t>
  </si>
  <si>
    <t>83</t>
  </si>
  <si>
    <t>979011111.S</t>
  </si>
  <si>
    <t>Zvislá doprava sutiny a vybúraných hmôt za prvé podlažie nad alebo pod základným podlažím</t>
  </si>
  <si>
    <t>-396272120</t>
  </si>
  <si>
    <t>84</t>
  </si>
  <si>
    <t>979011121.S</t>
  </si>
  <si>
    <t>Zvislá doprava sutiny a vybúraných hmôt za každé ďalšie podlažie</t>
  </si>
  <si>
    <t>-1625632404</t>
  </si>
  <si>
    <t>85</t>
  </si>
  <si>
    <t>979081111.S</t>
  </si>
  <si>
    <t>Odvoz sutiny a vybúraných hmôt na skládku do 1 km</t>
  </si>
  <si>
    <t>409860671</t>
  </si>
  <si>
    <t>86</t>
  </si>
  <si>
    <t>979081121.S</t>
  </si>
  <si>
    <t>Odvoz sutiny a vybúraných hmôt na skládku za každý ďalší 1 km</t>
  </si>
  <si>
    <t>-601608930</t>
  </si>
  <si>
    <t>87</t>
  </si>
  <si>
    <t>979082111.S</t>
  </si>
  <si>
    <t>Vnútrostavenisková doprava sutiny a vybúraných hmôt do 10 m</t>
  </si>
  <si>
    <t>-472110895</t>
  </si>
  <si>
    <t>88</t>
  </si>
  <si>
    <t>979089012.S</t>
  </si>
  <si>
    <t>Poplatok za skladovanie - betón, tehly, dlaždice (17 01) ostatné</t>
  </si>
  <si>
    <t>127598902</t>
  </si>
  <si>
    <t>99</t>
  </si>
  <si>
    <t>Presun hmôt HSV</t>
  </si>
  <si>
    <t>89</t>
  </si>
  <si>
    <t>998011002.S</t>
  </si>
  <si>
    <t>Presun hmôt pre budovy (801, 803, 812), zvislá konštr. z tehál, tvárnic, z kovu výšky do 12 m</t>
  </si>
  <si>
    <t>-156859322</t>
  </si>
  <si>
    <t>PSV</t>
  </si>
  <si>
    <t>Práce a dodávky PSV</t>
  </si>
  <si>
    <t>711</t>
  </si>
  <si>
    <t>Izolácie proti vode a vlhkosti</t>
  </si>
  <si>
    <t>90</t>
  </si>
  <si>
    <t>711111001.S</t>
  </si>
  <si>
    <t>Zhotovenie izolácie proti zemnej vlhkosti vodorovná náterom penetračným za studena</t>
  </si>
  <si>
    <t>-387170879</t>
  </si>
  <si>
    <t>91</t>
  </si>
  <si>
    <t>246170000900.S</t>
  </si>
  <si>
    <t>Lak asfaltový penetračný</t>
  </si>
  <si>
    <t>-484619876</t>
  </si>
  <si>
    <t>92</t>
  </si>
  <si>
    <t>711112001.S</t>
  </si>
  <si>
    <t>Zhotovenie  izolácie proti zemnej vlhkosti zvislá penetračným náterom za studena</t>
  </si>
  <si>
    <t>1642454003</t>
  </si>
  <si>
    <t>93</t>
  </si>
  <si>
    <t>428482879</t>
  </si>
  <si>
    <t>94</t>
  </si>
  <si>
    <t>711141559.S</t>
  </si>
  <si>
    <t>Zhotovenie  izolácie proti zemnej vlhkosti a tlakovej vode vodorovná NAIP pritavením</t>
  </si>
  <si>
    <t>-1712753129</t>
  </si>
  <si>
    <t>95</t>
  </si>
  <si>
    <t>628310001000</t>
  </si>
  <si>
    <t>Pás asfaltový HYDROBIT V 60 S 35 pre spodné vrstvy hydroizolačných systémov, ICOPAL</t>
  </si>
  <si>
    <t>1861776226</t>
  </si>
  <si>
    <t>96</t>
  </si>
  <si>
    <t>711142559.S</t>
  </si>
  <si>
    <t>Zhotovenie  izolácie proti zemnej vlhkosti a tlakovej vode zvislá NAIP pritavením</t>
  </si>
  <si>
    <t>1742995468</t>
  </si>
  <si>
    <t>97</t>
  </si>
  <si>
    <t>676726725</t>
  </si>
  <si>
    <t>98</t>
  </si>
  <si>
    <t>998711202.S</t>
  </si>
  <si>
    <t>Presun hmôt pre izoláciu proti vode v objektoch výšky nad 6 do 12 m</t>
  </si>
  <si>
    <t>%</t>
  </si>
  <si>
    <t>-997432172</t>
  </si>
  <si>
    <t>712</t>
  </si>
  <si>
    <t>Izolácie striech, povlakové krytiny</t>
  </si>
  <si>
    <t>712290061.S</t>
  </si>
  <si>
    <t>Zhotovenie ochrannej vrstvy proti prerastaniu koreňov z fólie pre zelené strechy do 5°</t>
  </si>
  <si>
    <t>1115316630</t>
  </si>
  <si>
    <t>100</t>
  </si>
  <si>
    <t>283230006625.S</t>
  </si>
  <si>
    <t>Fólia koreňovzdorná z elastického PELD pre zelené strechy, plošná hmotnosť 470 g/m2, hrúbka 0,5 mm</t>
  </si>
  <si>
    <t>1853305624</t>
  </si>
  <si>
    <t>101</t>
  </si>
  <si>
    <t>712370030.S</t>
  </si>
  <si>
    <t>Zhotovenie povlakovej krytiny striech plochých do 10° PVC-P fóliou prikotvením s lepením spoju</t>
  </si>
  <si>
    <t>-917437876</t>
  </si>
  <si>
    <t>102</t>
  </si>
  <si>
    <t>283220002500</t>
  </si>
  <si>
    <t>Hydroizolačný pás z fólie PVC-P FATRAFOL 818/V-UV, hr.1,5 mm, š. 2,05m, s UV ochranou, sivá, FATRA IZOLFA</t>
  </si>
  <si>
    <t>41935737</t>
  </si>
  <si>
    <t>103</t>
  </si>
  <si>
    <t>3119700015r</t>
  </si>
  <si>
    <t>Vrutr na upevnenie do podkladu</t>
  </si>
  <si>
    <t>1987621610</t>
  </si>
  <si>
    <t>104</t>
  </si>
  <si>
    <t>712370383.S</t>
  </si>
  <si>
    <t>Zhotovenie drenážnej vrstvy z profilovaných nopových fólií pre zelené strechy do 5°, výška nopov do 25 mm</t>
  </si>
  <si>
    <t>-1842846973</t>
  </si>
  <si>
    <t>105</t>
  </si>
  <si>
    <t>283230006605.S</t>
  </si>
  <si>
    <t>Fólia profilovaná drenážna a vodoakumulačná z recyklovaného HDPE pre zelené strechy, výška nopov 25 mm</t>
  </si>
  <si>
    <t>-1893089127</t>
  </si>
  <si>
    <t>106</t>
  </si>
  <si>
    <t>712470402.S</t>
  </si>
  <si>
    <t>Zhotovenie hydroakumulačnej vrstvy</t>
  </si>
  <si>
    <t>-116233437</t>
  </si>
  <si>
    <t>107</t>
  </si>
  <si>
    <t>693710001040.S</t>
  </si>
  <si>
    <t>Substrát z MW hr. 40 mm</t>
  </si>
  <si>
    <t>595897970</t>
  </si>
  <si>
    <t>108</t>
  </si>
  <si>
    <t>712510r1</t>
  </si>
  <si>
    <t>Doplnenie stropnej dosky a dopojenie strešných vrstiev</t>
  </si>
  <si>
    <t>-1165579073</t>
  </si>
  <si>
    <t>109</t>
  </si>
  <si>
    <t>712990040.S</t>
  </si>
  <si>
    <t>Položenie geotextílie vodorovne alebo zvislo na strechy ploché do 10°</t>
  </si>
  <si>
    <t>262568014</t>
  </si>
  <si>
    <t>110</t>
  </si>
  <si>
    <t>693110004500.S</t>
  </si>
  <si>
    <t>Geotextília polypropylénová netkaná 300 g/m2</t>
  </si>
  <si>
    <t>58008783</t>
  </si>
  <si>
    <t>111</t>
  </si>
  <si>
    <t>998712202.S</t>
  </si>
  <si>
    <t>Presun hmôt pre izoláciu povlakovej krytiny v objektoch výšky nad 6 do 12 m</t>
  </si>
  <si>
    <t>-886222787</t>
  </si>
  <si>
    <t>713</t>
  </si>
  <si>
    <t>Izolácie tepelné</t>
  </si>
  <si>
    <t>112</t>
  </si>
  <si>
    <t>71311112r</t>
  </si>
  <si>
    <t>Montáž tepelnej izolácie stropov rovných minerálnou vlnou, spodkom prilepením a prikotvením</t>
  </si>
  <si>
    <t>1179262024</t>
  </si>
  <si>
    <t>113</t>
  </si>
  <si>
    <t>283720022300.S</t>
  </si>
  <si>
    <t>Doska fasádna EPS 70 F hr. 50 mm</t>
  </si>
  <si>
    <t>1083526942</t>
  </si>
  <si>
    <t>114</t>
  </si>
  <si>
    <t>713120010.S</t>
  </si>
  <si>
    <t>Zakrývanie tepelnej izolácie fóliou</t>
  </si>
  <si>
    <t>-1216270728</t>
  </si>
  <si>
    <t>115</t>
  </si>
  <si>
    <t>283230006550.S</t>
  </si>
  <si>
    <t>Poistná hydroizolačná paropriepustná fólia  plošná hmotnosť 82 g/m2</t>
  </si>
  <si>
    <t>-1701412151</t>
  </si>
  <si>
    <t>116</t>
  </si>
  <si>
    <t>713122111.S</t>
  </si>
  <si>
    <t>Montáž tepelnej izolácie podláh polystyrénom, kladeným voľne v jednej vrstve</t>
  </si>
  <si>
    <t>-1649549300</t>
  </si>
  <si>
    <t>117</t>
  </si>
  <si>
    <t>283750003700</t>
  </si>
  <si>
    <t>Doska XPS STYRODUR 5000 CS hr. 80 mm, pre extrémne zaťaženie, parkoviská, haly, ISOVER</t>
  </si>
  <si>
    <t>1367781791</t>
  </si>
  <si>
    <t>118</t>
  </si>
  <si>
    <t>713141151.S</t>
  </si>
  <si>
    <t>Montáž tepelnej izolácie striech plochých do 10° minerálnou vlnou, jednovrstvová kladenými voľne</t>
  </si>
  <si>
    <t>-1405187837</t>
  </si>
  <si>
    <t>119</t>
  </si>
  <si>
    <t>631440025400.S</t>
  </si>
  <si>
    <t>Doska z minerálnej vlny hr. 100 mm, izolácia pre zateplenie plochých striech</t>
  </si>
  <si>
    <t>-507387064</t>
  </si>
  <si>
    <t>120</t>
  </si>
  <si>
    <t>713142151.S</t>
  </si>
  <si>
    <t>Montáž tepelnej izolácie striech plochých do 10° polystyrénom, jednovrstvová kladenými voľne</t>
  </si>
  <si>
    <t>-1911953526</t>
  </si>
  <si>
    <t>121</t>
  </si>
  <si>
    <t>283720009000</t>
  </si>
  <si>
    <t>Doska EPS 150S hr. 100 mm, na zateplenie podláh a strešných terás, ISOVER</t>
  </si>
  <si>
    <t>-1108553514</t>
  </si>
  <si>
    <t>122</t>
  </si>
  <si>
    <t>713142160.S</t>
  </si>
  <si>
    <t>Montáž tepelnej izolácie striech plochých do 10° spádovými doskami z polystyrénu v jednej vrstve</t>
  </si>
  <si>
    <t>1017160331</t>
  </si>
  <si>
    <t>123</t>
  </si>
  <si>
    <t>283760007500.S</t>
  </si>
  <si>
    <t>Doska spádová EPS, pevnosť v tlaku 150 kPa, šedý polystyrén pre vyspádovanie plochých striech</t>
  </si>
  <si>
    <t>-1659726446</t>
  </si>
  <si>
    <t>124</t>
  </si>
  <si>
    <t>998713202.S</t>
  </si>
  <si>
    <t>Presun hmôt pre izolácie tepelné v objektoch výšky nad 6 m do 12 m</t>
  </si>
  <si>
    <t>-1501485491</t>
  </si>
  <si>
    <t>722</t>
  </si>
  <si>
    <t>Zdravotechnika - vnútorný vodovod</t>
  </si>
  <si>
    <t>166</t>
  </si>
  <si>
    <t>722250005.S</t>
  </si>
  <si>
    <t>Montáž hydrantového systému s tvarovo stálou hadicou D 25</t>
  </si>
  <si>
    <t>súb.</t>
  </si>
  <si>
    <t>41798262</t>
  </si>
  <si>
    <t>167</t>
  </si>
  <si>
    <t>449150003100</t>
  </si>
  <si>
    <t>Hydrantový systém s tvarovo stálou hadicou D 25, hadica 30 m, skriňa 650x650x285 mm, plné dvierka, prúdnica ekv.10</t>
  </si>
  <si>
    <t>122060640</t>
  </si>
  <si>
    <t>763</t>
  </si>
  <si>
    <t>Konštrukcie - drevostavby</t>
  </si>
  <si>
    <t>125</t>
  </si>
  <si>
    <t>763138220.S</t>
  </si>
  <si>
    <t>Podhľad SDK závesný na dvojúrovňovej oceľovej podkonštrukcií CD+UD, doska štandardná A 12.5 mm</t>
  </si>
  <si>
    <t>-1607006618</t>
  </si>
  <si>
    <t>126</t>
  </si>
  <si>
    <t>998763403.S</t>
  </si>
  <si>
    <t>Presun hmôt pre sádrokartónové konštrukcie v stavbách (objektoch) výšky od 7 do 24 m</t>
  </si>
  <si>
    <t>18093893</t>
  </si>
  <si>
    <t>764</t>
  </si>
  <si>
    <t>Konštrukcie klampiarske</t>
  </si>
  <si>
    <t>127</t>
  </si>
  <si>
    <t>764172491.S</t>
  </si>
  <si>
    <t>Montáž krytiny z trapézového plechu, sklon do 30°</t>
  </si>
  <si>
    <t>1363431793</t>
  </si>
  <si>
    <t>128</t>
  </si>
  <si>
    <t>1383100069r</t>
  </si>
  <si>
    <t>T50 – trapézový profil hr 1,0 mm, vrátane výplne vĺn z MW</t>
  </si>
  <si>
    <t>-1495361861</t>
  </si>
  <si>
    <t>129</t>
  </si>
  <si>
    <t>764410440.S</t>
  </si>
  <si>
    <t>Oplechovanie parapetov z pozinkovaného farbeného PZf plechu, vrátane rohov r.š. 250 mm</t>
  </si>
  <si>
    <t>-576930911</t>
  </si>
  <si>
    <t>130</t>
  </si>
  <si>
    <t>76443045r62,62</t>
  </si>
  <si>
    <t>Oplechovanie muriva a atík z pozinkovaného farbeného PZf plechu, vrátane rohov r.š. 650 mm</t>
  </si>
  <si>
    <t>-252527483</t>
  </si>
  <si>
    <t>131</t>
  </si>
  <si>
    <t>998764202.S</t>
  </si>
  <si>
    <t>Presun hmôt pre konštrukcie klampiarske v objektoch výšky nad 6 do 12 m</t>
  </si>
  <si>
    <t>71529425</t>
  </si>
  <si>
    <t>766</t>
  </si>
  <si>
    <t>Konštrukcie stolárske</t>
  </si>
  <si>
    <t>132</t>
  </si>
  <si>
    <t>766662112.S</t>
  </si>
  <si>
    <t>Montáž dverového krídla otočného jednokrídlového poldrážkového, do existujúcej zárubne, vrátane kovania</t>
  </si>
  <si>
    <t>-994567638</t>
  </si>
  <si>
    <t>133</t>
  </si>
  <si>
    <t>549150000600.S</t>
  </si>
  <si>
    <t>Kľučka dverová a rozeta 2x, nehrdzavejúca oceľ, povrch nerez brúsený</t>
  </si>
  <si>
    <t>1772757971</t>
  </si>
  <si>
    <t>134</t>
  </si>
  <si>
    <t>611610000400.S</t>
  </si>
  <si>
    <t>Dvere vnútorné jednokrídlové, šírka 600-1100 mm, výplň papierová voština, povrch fólia, plné</t>
  </si>
  <si>
    <t>-1992517055</t>
  </si>
  <si>
    <t>135</t>
  </si>
  <si>
    <t>766694141.S</t>
  </si>
  <si>
    <t>Montáž parapetnej dosky plastovej šírky do 300 mm</t>
  </si>
  <si>
    <t>-1915194282</t>
  </si>
  <si>
    <t>136</t>
  </si>
  <si>
    <t>611560000300.S</t>
  </si>
  <si>
    <t>Parapetná doska plastová, šírka 250 mm, komôrková vnútorná, zlatý dub, mramor, mahagon, svetlý buk, orech</t>
  </si>
  <si>
    <t>1480640818</t>
  </si>
  <si>
    <t>137</t>
  </si>
  <si>
    <t>998766202.S</t>
  </si>
  <si>
    <t>Presun hmot pre konštrukcie stolárske v objektoch výšky nad 6 do 12 m</t>
  </si>
  <si>
    <t>-1907073798</t>
  </si>
  <si>
    <t>767</t>
  </si>
  <si>
    <t>Konštrukcie doplnkové kovové</t>
  </si>
  <si>
    <t>138</t>
  </si>
  <si>
    <t>7671630r</t>
  </si>
  <si>
    <t>Dodávka a montáž zábradlia  na strechu</t>
  </si>
  <si>
    <t>-1215706727</t>
  </si>
  <si>
    <t>139</t>
  </si>
  <si>
    <t>7672211r</t>
  </si>
  <si>
    <t>Dodávka a montáž zábradlí schodísk</t>
  </si>
  <si>
    <t>1597913234</t>
  </si>
  <si>
    <t>140</t>
  </si>
  <si>
    <t>76734r</t>
  </si>
  <si>
    <t>Dodávka a montáž oceľovej klietky</t>
  </si>
  <si>
    <t>-1362363769</t>
  </si>
  <si>
    <t>141</t>
  </si>
  <si>
    <t>767612100.S</t>
  </si>
  <si>
    <t>Montáž okien hliníkových s hydroizolačnými ISO páskami (exteriérová a interiérová)</t>
  </si>
  <si>
    <t>-683838345</t>
  </si>
  <si>
    <t>142</t>
  </si>
  <si>
    <t>283290006100.S</t>
  </si>
  <si>
    <t>Tesniaca paropriepustná fólia polymér-flísová, š. 290 mm, dĺ. 30 m, pre tesnenie pripájacej škáry okenného rámu a muriva z exteriéru</t>
  </si>
  <si>
    <t>1151038191</t>
  </si>
  <si>
    <t>143</t>
  </si>
  <si>
    <t>283290006200.S</t>
  </si>
  <si>
    <t>Tesniaca paronepriepustná fólia polymér-flísová, š. 70 mm, dĺ. 30 m, pre tesnenie pripájacej škáry okenného rámu a muriva z interiéru</t>
  </si>
  <si>
    <t>-1176560993</t>
  </si>
  <si>
    <t>144</t>
  </si>
  <si>
    <t>553410003900.S</t>
  </si>
  <si>
    <t>Okná a zasklené steny hliníkové  izolačné  trojsklo</t>
  </si>
  <si>
    <t>-2090518936</t>
  </si>
  <si>
    <t>145</t>
  </si>
  <si>
    <t>767640010.S</t>
  </si>
  <si>
    <t>1631827488</t>
  </si>
  <si>
    <t>146</t>
  </si>
  <si>
    <t>624539573</t>
  </si>
  <si>
    <t>147</t>
  </si>
  <si>
    <t>743231800</t>
  </si>
  <si>
    <t>148</t>
  </si>
  <si>
    <t>553410041000.S</t>
  </si>
  <si>
    <t>Dvere hliníkové 1800x3150 mm,</t>
  </si>
  <si>
    <t>-532532077</t>
  </si>
  <si>
    <t>149</t>
  </si>
  <si>
    <t>76764111r</t>
  </si>
  <si>
    <t>Dodávka a montáž AL požiarnych dverí 1560x2100 mm, vrátane zárubne</t>
  </si>
  <si>
    <t>867295495</t>
  </si>
  <si>
    <t>150</t>
  </si>
  <si>
    <t>767652220.S</t>
  </si>
  <si>
    <t>Montáž vrát otočných, osadených do oceľovej konštrukcie, s plochou nad 6 do 9 m2</t>
  </si>
  <si>
    <t>822747745</t>
  </si>
  <si>
    <t>151</t>
  </si>
  <si>
    <t>553410057r</t>
  </si>
  <si>
    <t>Vráta hliníkové zateplené otočné dvojkrídlové</t>
  </si>
  <si>
    <t>1677105254</t>
  </si>
  <si>
    <t>168</t>
  </si>
  <si>
    <t>767660156.S1</t>
  </si>
  <si>
    <t>Dodávka a montáž hliníkových vonkajších žalúzií do kastlíka na fasáde</t>
  </si>
  <si>
    <t>6336976</t>
  </si>
  <si>
    <t>170</t>
  </si>
  <si>
    <t>767661056.S1</t>
  </si>
  <si>
    <t>Dodávka a montáž požiarnej rolety</t>
  </si>
  <si>
    <t>-1273576870</t>
  </si>
  <si>
    <t>171</t>
  </si>
  <si>
    <t>767661056.S2</t>
  </si>
  <si>
    <t>Dodávka a montáž drevoplastového paravánu</t>
  </si>
  <si>
    <t>1427102990</t>
  </si>
  <si>
    <t>152</t>
  </si>
  <si>
    <t>998767202.S</t>
  </si>
  <si>
    <t>Presun hmôt pre kovové stavebné doplnkové konštrukcie v objektoch výšky nad 6 do 12 m</t>
  </si>
  <si>
    <t>37049950</t>
  </si>
  <si>
    <t>781</t>
  </si>
  <si>
    <t>Obklady</t>
  </si>
  <si>
    <t>153</t>
  </si>
  <si>
    <t>78144520r</t>
  </si>
  <si>
    <t>Montáž obkladov sokla gress</t>
  </si>
  <si>
    <t>-1282950612</t>
  </si>
  <si>
    <t>154</t>
  </si>
  <si>
    <t>597740001110.S</t>
  </si>
  <si>
    <t>Dlaždice keramické,  gresové glazované</t>
  </si>
  <si>
    <t>305350243</t>
  </si>
  <si>
    <t>155</t>
  </si>
  <si>
    <t>781445210.S</t>
  </si>
  <si>
    <t>Montáž obkladov vnútor. stien z obkladačiek kladených do tmelu flexibilného</t>
  </si>
  <si>
    <t>-878761169</t>
  </si>
  <si>
    <t>156</t>
  </si>
  <si>
    <t>597640000300.S</t>
  </si>
  <si>
    <t>Obkladačky keramické glazované jednofarebné hladké</t>
  </si>
  <si>
    <t>1180288999</t>
  </si>
  <si>
    <t>157</t>
  </si>
  <si>
    <t>998781202.S</t>
  </si>
  <si>
    <t>Presun hmôt pre obklady keramické v objektoch výšky nad 6 do 12 m</t>
  </si>
  <si>
    <t>-1859857751</t>
  </si>
  <si>
    <t>784</t>
  </si>
  <si>
    <t>Maľby</t>
  </si>
  <si>
    <t>158</t>
  </si>
  <si>
    <t>784410100.S</t>
  </si>
  <si>
    <t>Penetrovanie jednonásobné jemnozrnných podkladov výšky do 3,80 m</t>
  </si>
  <si>
    <t>-1880372344</t>
  </si>
  <si>
    <t>159</t>
  </si>
  <si>
    <t>784410500.S</t>
  </si>
  <si>
    <t>Prebrúsenie a oprášenie jemnozrnných povrchov výšky do 3,80 m</t>
  </si>
  <si>
    <t>-1820525857</t>
  </si>
  <si>
    <t>160</t>
  </si>
  <si>
    <t>784452271.S</t>
  </si>
  <si>
    <t>Maľby z maliarskych zmesí na vodnej báze, ručne nanášané dvojnásobné základné na podklad jemnozrnný výšky do 3,80 m</t>
  </si>
  <si>
    <t>743774557</t>
  </si>
  <si>
    <t>Práce a dodávky M</t>
  </si>
  <si>
    <t>21-M</t>
  </si>
  <si>
    <t>Elektromontáže</t>
  </si>
  <si>
    <t>161</t>
  </si>
  <si>
    <t>2105pc</t>
  </si>
  <si>
    <t>Dodávka a montáž fotovoltaického systému</t>
  </si>
  <si>
    <t>-1503544261</t>
  </si>
  <si>
    <t>43-M</t>
  </si>
  <si>
    <t>Montáž oceľových konštrukcií</t>
  </si>
  <si>
    <t>162</t>
  </si>
  <si>
    <t>4306100r</t>
  </si>
  <si>
    <t>Oceľová konštrukcia strechy a nosných stĺpikov - dodávka a montáž</t>
  </si>
  <si>
    <t>kg</t>
  </si>
  <si>
    <t>-1235959361</t>
  </si>
  <si>
    <t>VRN</t>
  </si>
  <si>
    <t>Investičné náklady neobsiahnuté v cenách</t>
  </si>
  <si>
    <t>172</t>
  </si>
  <si>
    <t>000600021.S</t>
  </si>
  <si>
    <t>Zariadenie staveniska - prevádzkové oplotenie staveniska</t>
  </si>
  <si>
    <t>1024</t>
  </si>
  <si>
    <t>1658595640</t>
  </si>
  <si>
    <t>uk - Vykurovanie</t>
  </si>
  <si>
    <t xml:space="preserve">PSV - Práce a dodávky PSV   </t>
  </si>
  <si>
    <t xml:space="preserve">    713 - Izolácie tepelné   </t>
  </si>
  <si>
    <t xml:space="preserve">    731 - Ústredné kúrenie -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</si>
  <si>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</si>
  <si>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</si>
  <si>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</si>
  <si>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 - vykurovacie telesá   </t>
  </si>
  <si>
    <t xml:space="preserve">    767 - Konštrukcie doplnkové kovové   </t>
  </si>
  <si>
    <t xml:space="preserve">VRN - Investičné náklady neobsiahnuté v cenách   </t>
  </si>
  <si>
    <t xml:space="preserve">Práce a dodávky PSV   </t>
  </si>
  <si>
    <t xml:space="preserve">Izolácie tepelné   </t>
  </si>
  <si>
    <t>713482121.S</t>
  </si>
  <si>
    <t>Montáž trubíc z PE, hr.15-20 mm,vnút.priemer do 38 mm</t>
  </si>
  <si>
    <t>511450033</t>
  </si>
  <si>
    <t>TUBEX STANDARD 15-22 návleková rúrka 15x22mm, tepelno izolačná</t>
  </si>
  <si>
    <t>511450051</t>
  </si>
  <si>
    <t>TUBEX STANDARD 18-20 návleková rúrka 18x20mm, tepelno izolačná</t>
  </si>
  <si>
    <t>511450052</t>
  </si>
  <si>
    <t>TUBEX STANDARD 20-22 návleková rúrka 20x22mm, tepelno izolačná</t>
  </si>
  <si>
    <t>998713201.S</t>
  </si>
  <si>
    <t>Presun hmôt pre izolácie tepelné v objektoch výšky do 6 m</t>
  </si>
  <si>
    <t>731</t>
  </si>
  <si>
    <t xml:space="preserve">Ústredné kúrenie - kotolne   </t>
  </si>
  <si>
    <t>731261080.S</t>
  </si>
  <si>
    <t>Montáž plynového kotla nástenného kondenzačného vykurovacieho so zásobníkom objem 120 l</t>
  </si>
  <si>
    <t>Z021357</t>
  </si>
  <si>
    <t>Zostava Vitodens 200-W B2HF 19kW s farebným 7" dotykovým displejom, so zásobníkom Vitocell 100-W typ CUGB 120L</t>
  </si>
  <si>
    <t>sada</t>
  </si>
  <si>
    <t>731380060.S</t>
  </si>
  <si>
    <t>Odťah spalín od kondenzačných kotlov súosový vedený zvislo rovná strecha priemer 60/100 mm</t>
  </si>
  <si>
    <t>731380105.S</t>
  </si>
  <si>
    <t>Odťah spalín od kondenzačných kotlov - predĺženie potrubia priemer 60/100 mm</t>
  </si>
  <si>
    <t>998731201.S</t>
  </si>
  <si>
    <t>Presun hmôt pre kotolne umiestnené vo výške (hĺbke) do 6 m</t>
  </si>
  <si>
    <t>732</t>
  </si>
  <si>
    <t xml:space="preserve">Ústredné kúrenie - strojovne   </t>
  </si>
  <si>
    <t>732331009.S</t>
  </si>
  <si>
    <t>Montáž expanznej nádoby tlak do 4 bar s membránou 25 l</t>
  </si>
  <si>
    <t>8206301</t>
  </si>
  <si>
    <t>Nádoba expanzná s membránou REFLEX N (NG) 25/4</t>
  </si>
  <si>
    <t>732331980.S</t>
  </si>
  <si>
    <t>Montáž medzikusu na pripojenie expanznej nádoby 3/4"</t>
  </si>
  <si>
    <t>7613000</t>
  </si>
  <si>
    <t>REFLEX MK guľový kohút 3/4" so zaistením</t>
  </si>
  <si>
    <t>998732201.S</t>
  </si>
  <si>
    <t>Presun hmôt pre strojovne v objektoch výšky do 6 m</t>
  </si>
  <si>
    <t>733</t>
  </si>
  <si>
    <t xml:space="preserve">Ústredné kúrenie - rozvodné potrubie   </t>
  </si>
  <si>
    <t>733125003.S</t>
  </si>
  <si>
    <t>Potrubie z uhlíkovej ocele spájané lisovaním 15x1,2</t>
  </si>
  <si>
    <t>733125006.S</t>
  </si>
  <si>
    <t>Potrubie z uhlíkovej ocele spájané lisovaním 18x1,2</t>
  </si>
  <si>
    <t>733125009.S</t>
  </si>
  <si>
    <t>Potrubie z uhlíkovej ocele spájané lisovaním 22x1,5</t>
  </si>
  <si>
    <t>733125012.S</t>
  </si>
  <si>
    <t>Potrubie z uhlíkovej ocele spájané lisovaním 28x1,5</t>
  </si>
  <si>
    <t>733191201.S</t>
  </si>
  <si>
    <t>Tlaková skúška potrubia do D 35 mm</t>
  </si>
  <si>
    <t>998733201.S</t>
  </si>
  <si>
    <t>Presun hmôt pre rozvody potrubia v objektoch výšky do 6 m</t>
  </si>
  <si>
    <t>734</t>
  </si>
  <si>
    <t xml:space="preserve">Ústredné kúrenie - armatúry   </t>
  </si>
  <si>
    <t>734209114.S</t>
  </si>
  <si>
    <t>Montáž závitovej armatúry s 2 závitmi G 3/4</t>
  </si>
  <si>
    <t>5503-03.000</t>
  </si>
  <si>
    <t>HEIMEIER HYDROLUX prepúšťací ventil 3/4"</t>
  </si>
  <si>
    <t>1220102</t>
  </si>
  <si>
    <t>Guľový kohút DN20</t>
  </si>
  <si>
    <t>734209122.S</t>
  </si>
  <si>
    <t>Montáž závitovej armatúry s 3 závitmi do G 1/2</t>
  </si>
  <si>
    <t>0352-02.000</t>
  </si>
  <si>
    <t>HEIMEIER REGULUX regulačné šróbenie 1/2"</t>
  </si>
  <si>
    <t>734223120.S</t>
  </si>
  <si>
    <t>Montáž ventilu závitového termostatického rohového jednoregulačného G 1/2</t>
  </si>
  <si>
    <t>DXVEX</t>
  </si>
  <si>
    <t>Ventil termostatický V-exakt II 1/2"</t>
  </si>
  <si>
    <t>734223208.S</t>
  </si>
  <si>
    <t>Montáž termostatickej hlavice kvapalinovej jednoduchej</t>
  </si>
  <si>
    <t>6700-00.500</t>
  </si>
  <si>
    <t>HEIMEIER hlavica DX</t>
  </si>
  <si>
    <t>734213270.S</t>
  </si>
  <si>
    <t>Montáž ventilu odvzdušňovacieho závitového automatického G 1/2 so spätnou klapkou</t>
  </si>
  <si>
    <t>551210009300.S</t>
  </si>
  <si>
    <t>Ventil odvzdušňovací automatický 1/2” so spätnou klapkou</t>
  </si>
  <si>
    <t>734291113.S</t>
  </si>
  <si>
    <t>Ostané armatúry, kohútik plniaci a vypúšťací normy 13 7061, PN 1,0/100st. C G 1/2</t>
  </si>
  <si>
    <t>734291330.S</t>
  </si>
  <si>
    <t>Montáž filtra závitového G 3/4</t>
  </si>
  <si>
    <t>422010003000.S</t>
  </si>
  <si>
    <t>Filter závitový na vodu 3/4", FF, PN 20, mosadz</t>
  </si>
  <si>
    <t>7172997</t>
  </si>
  <si>
    <t>Odkaľovač SpiroTrap MB3</t>
  </si>
  <si>
    <t>734424140.S</t>
  </si>
  <si>
    <t>Montáž tlakomera - manometra radiálneho priemer 63 mm</t>
  </si>
  <si>
    <t>388430003700.S</t>
  </si>
  <si>
    <t>Manometer radiálny d 63 mm, pripojenie 1/4" spodné, 0-6 bar</t>
  </si>
  <si>
    <t>998734201.S</t>
  </si>
  <si>
    <t>Presun hmôt pre armatúry v objektoch výšky do 6 m</t>
  </si>
  <si>
    <t>735</t>
  </si>
  <si>
    <t xml:space="preserve">Ústredné kúrenie - vykurovacie telesá   </t>
  </si>
  <si>
    <t>735153300.S</t>
  </si>
  <si>
    <t>Príplatok k cene za odvzdušňovací ventil telies panelových oceľových s príplatkom 8 %</t>
  </si>
  <si>
    <t>735154150.S</t>
  </si>
  <si>
    <t>Montáž vykurovacieho telesa panelového dvojradového výšky 900 mm/ dĺžky 400-600 mm</t>
  </si>
  <si>
    <t>21090060-50-0010</t>
  </si>
  <si>
    <t>Teleso vykurovacie doskové dvojradové oceľové, KORADO 21K 900/600</t>
  </si>
  <si>
    <t>21090050-50-0010</t>
  </si>
  <si>
    <t>Teleso vykurovacie doskové dvojradové oceľové, KORADO 21K 900/500</t>
  </si>
  <si>
    <t>22090050-50-0010</t>
  </si>
  <si>
    <t>Teleso vykurovacie doskové dvojradové oceľové, KORADO 22K 900/500</t>
  </si>
  <si>
    <t>735154152.S</t>
  </si>
  <si>
    <t>Montáž vykurovacieho telesa panelového dvojradového výšky 900 mm/ dĺžky 1000-1200 mm</t>
  </si>
  <si>
    <t>22090120-50-0010</t>
  </si>
  <si>
    <t>Teleso vykurovacie doskové dvojradové oceľové, KORADO 22K 900/1200</t>
  </si>
  <si>
    <t>735154153.S</t>
  </si>
  <si>
    <t>Montáž vykurovacieho telesa panelového dvojradového výšky 900 mm/ dĺžky 1400-1800 mm</t>
  </si>
  <si>
    <t>22090140-50-0010</t>
  </si>
  <si>
    <t>Teleso vykurovacie doskové dvojradové oceľové, KORADO 22K 900/1400</t>
  </si>
  <si>
    <t>735158120.S</t>
  </si>
  <si>
    <t>Vykurovacie telesá panelové dvojradové, tlaková skúška telesa vodou</t>
  </si>
  <si>
    <t>735162150.S</t>
  </si>
  <si>
    <t>Montáž vykurovacieho telesa rúrkového výšky 1650 mm</t>
  </si>
  <si>
    <t>KD-750/1680</t>
  </si>
  <si>
    <t>Rebríkový radiátor THERMAL-TREND KD 750x1680</t>
  </si>
  <si>
    <t>998735201.S</t>
  </si>
  <si>
    <t>Presun hmôt pre vykurovacie telesá v objektoch výšky do 6 m</t>
  </si>
  <si>
    <t xml:space="preserve">Konštrukcie doplnkové kovové   </t>
  </si>
  <si>
    <t>767871503.S</t>
  </si>
  <si>
    <t>Montáž objímky pre montáž potrubia do steny alebo stropu</t>
  </si>
  <si>
    <t>286710007100.S</t>
  </si>
  <si>
    <t>Potrubná objímka pozinkovaná, rozsah upínania D 16-20 mm, DN potrubia 3/8", M8, EPDM izolant</t>
  </si>
  <si>
    <t>286710007200.S</t>
  </si>
  <si>
    <t>Potrubná objímka pozinkovaná, rozsah upínania D 20-24 mm, DN potrubia, 1/2", M8, EPDM izolant</t>
  </si>
  <si>
    <t>309500000300.S</t>
  </si>
  <si>
    <t>Skrutka kombi M 8x80 mm</t>
  </si>
  <si>
    <t>311310000300.S</t>
  </si>
  <si>
    <t>Hmoždinka dlhá, sivá M8x100 mm</t>
  </si>
  <si>
    <t>998767201.S</t>
  </si>
  <si>
    <t>Presun hmôt pre kovové stavebné doplnkové konštrukcie v objektoch výšky do 6 m</t>
  </si>
  <si>
    <t xml:space="preserve">Investičné náklady neobsiahnuté v cenách   </t>
  </si>
  <si>
    <t>950507208.S</t>
  </si>
  <si>
    <t>Uvedenia kotla do prevádzky</t>
  </si>
  <si>
    <t>vzt - Vzduchotechnika</t>
  </si>
  <si>
    <t>TSP - Triedenie podľa TSP</t>
  </si>
  <si>
    <t xml:space="preserve">    93 - Montáž vzduchotechnických zariadení</t>
  </si>
  <si>
    <t xml:space="preserve">    767 - Konštrukcie doplnkové </t>
  </si>
  <si>
    <t>OST - Ostatné</t>
  </si>
  <si>
    <t>TSP</t>
  </si>
  <si>
    <t>Triedenie podľa TSP</t>
  </si>
  <si>
    <t>Montáž vzduchotechnických zariadení</t>
  </si>
  <si>
    <t>1010Afegfer</t>
  </si>
  <si>
    <t>Montáž axialného ventilátora</t>
  </si>
  <si>
    <t>1010B1FGREG</t>
  </si>
  <si>
    <t>napr.HXBR/2-200 CRZ, , REB1N,DT3, Pe=35W/230V</t>
  </si>
  <si>
    <t>1010C1258</t>
  </si>
  <si>
    <t>Montáž potrubné, distribučné elementy do D 250</t>
  </si>
  <si>
    <t>1010D12255</t>
  </si>
  <si>
    <t>Protidažďová žalúzia  napr. PRG 200-W</t>
  </si>
  <si>
    <t>1010C12574</t>
  </si>
  <si>
    <t>Montáž potrubné, distribučné elementy do D 500</t>
  </si>
  <si>
    <t>1010D122521</t>
  </si>
  <si>
    <t>Protidaždová žalúzia napr. PRG 315-W</t>
  </si>
  <si>
    <t>1010D12252125</t>
  </si>
  <si>
    <t>Elektrická žalúziová klapka napr. PAR 315, 230 V</t>
  </si>
  <si>
    <t>1010C8</t>
  </si>
  <si>
    <t>Montáž potrubné, distribučné elementy do obvodu 2520 mm</t>
  </si>
  <si>
    <t>1010D1254885417</t>
  </si>
  <si>
    <t>Výfuková hlavica pozinkovaná s ochranným sitkom 500x400</t>
  </si>
  <si>
    <t>1010D12548854258</t>
  </si>
  <si>
    <t>Výfuková hlavica pozinkovaná s ochranným sitkom 800x500</t>
  </si>
  <si>
    <t>1010G</t>
  </si>
  <si>
    <t>Montáž kruhového pozinkovaného potrubia do D 250 mm</t>
  </si>
  <si>
    <t>1010Hgh</t>
  </si>
  <si>
    <t>Spiro potrubie D 200/5%tv</t>
  </si>
  <si>
    <t>1010G417</t>
  </si>
  <si>
    <t>Montáž kruhového pozinkovaného potrubia do D 500 mm</t>
  </si>
  <si>
    <t>10JMHHGMG</t>
  </si>
  <si>
    <t>Spiro potrubie D 315/5%tv</t>
  </si>
  <si>
    <t>10106585</t>
  </si>
  <si>
    <t>Montáž štvorhranného pozinkovaného potrubia do obvodu 1800/20%tv</t>
  </si>
  <si>
    <t>bm</t>
  </si>
  <si>
    <t>102158985</t>
  </si>
  <si>
    <t>Štvorhranné pozinkované potrubie do obvodu 1800/15%tv</t>
  </si>
  <si>
    <t>101085</t>
  </si>
  <si>
    <t>Montáž štvorhranného pozinkovaného potrubia do obvodu 2240/15%tv</t>
  </si>
  <si>
    <t>10215858</t>
  </si>
  <si>
    <t>Štvorhranné pozinkované potrubie do obvodu 2100/10%tv</t>
  </si>
  <si>
    <t>5528468</t>
  </si>
  <si>
    <t>Montáž tepelnej izolácie</t>
  </si>
  <si>
    <t>1010H515</t>
  </si>
  <si>
    <t>Izolácia napr. Larock ALS 40, hrúbky 40 mm</t>
  </si>
  <si>
    <t>458</t>
  </si>
  <si>
    <t>Oplechovanie vzduchotechnického potrubia</t>
  </si>
  <si>
    <t>1010H515542</t>
  </si>
  <si>
    <t>Hliníkový plech hrúbky 0,6 mm</t>
  </si>
  <si>
    <t>1010A11</t>
  </si>
  <si>
    <t>Montáž vonkajšej klimatizačnej jednotky</t>
  </si>
  <si>
    <t>1010B32</t>
  </si>
  <si>
    <t>DAIKIN 5MXM90N9, Pe=2,9kW/230V, R32, m=73kg</t>
  </si>
  <si>
    <t>1010B</t>
  </si>
  <si>
    <t>DAIKIN RXM35R, Pe=1,1kW/230V, R32, m=32kg</t>
  </si>
  <si>
    <t>1010C12</t>
  </si>
  <si>
    <t>Montáž vnútornej klimatizačnej jednotky</t>
  </si>
  <si>
    <t>1010D6</t>
  </si>
  <si>
    <t>nástenná DAIKIN FTXM35R, infra ovládač</t>
  </si>
  <si>
    <t>1010E</t>
  </si>
  <si>
    <t>Montáž pred izolovaného Cu potrubia, komunikačného kábla, vrátane, fítingov, závesov do 18 mm</t>
  </si>
  <si>
    <t>1010F1</t>
  </si>
  <si>
    <t>Medené potrubie fi 6,35</t>
  </si>
  <si>
    <t>1010H1</t>
  </si>
  <si>
    <t>Medené potrubie fi 9,5</t>
  </si>
  <si>
    <t>1010E13</t>
  </si>
  <si>
    <t>Montáž plastovej lišty, rozmer do 60x60 mm</t>
  </si>
  <si>
    <t>1010H16</t>
  </si>
  <si>
    <t>plastová lišta do 60x60 mm</t>
  </si>
  <si>
    <t>733191201</t>
  </si>
  <si>
    <t>Tlaková skúška medeného potrubia do D 35 mm</t>
  </si>
  <si>
    <t>1010I</t>
  </si>
  <si>
    <t>Montážny, tesniaci, závesný, spojovací materiál</t>
  </si>
  <si>
    <t>1010Ifewferw</t>
  </si>
  <si>
    <t>Demontáž potrubia vrátane závesov, distribučných, potrubných elementov</t>
  </si>
  <si>
    <t>1010I5</t>
  </si>
  <si>
    <t>Oživenie, zaregulovanie a komplexné skúšky</t>
  </si>
  <si>
    <t>99871310125</t>
  </si>
  <si>
    <t>Presun hmôt  v objektoch výšky do 12 m</t>
  </si>
  <si>
    <t xml:space="preserve">Konštrukcie doplnkové </t>
  </si>
  <si>
    <t>76799510552</t>
  </si>
  <si>
    <t>Montáž ostatných atypických  kovových stavebných doplnkových konštrukcií do 100 kg</t>
  </si>
  <si>
    <t>hod</t>
  </si>
  <si>
    <t>4848803528</t>
  </si>
  <si>
    <t>Materiál na ostatné atypické, kovové, stavebné a doplnkové konštrukcie, konzoly</t>
  </si>
  <si>
    <t>OST</t>
  </si>
  <si>
    <t>Ostatné</t>
  </si>
  <si>
    <t>Lešenie</t>
  </si>
  <si>
    <t>262144</t>
  </si>
  <si>
    <t>5252</t>
  </si>
  <si>
    <t>Doprava</t>
  </si>
  <si>
    <t>plosina - Zdvíhacia plošina</t>
  </si>
  <si>
    <t xml:space="preserve">    33-M - Montáže dopravných zariadení, skladových zariadení a váh</t>
  </si>
  <si>
    <t>33-M</t>
  </si>
  <si>
    <t>Montáže dopravných zariadení, skladových zariadení a váh</t>
  </si>
  <si>
    <t>3300.1</t>
  </si>
  <si>
    <t>Doprava a montáž zdvíhacieho zariadenia</t>
  </si>
  <si>
    <t>3300.2</t>
  </si>
  <si>
    <t>Dodávka elektro hydraulického systému pre prepravu tovaru medzi poschodiami UP 15</t>
  </si>
  <si>
    <t>ZTI - Zdravotechnika</t>
  </si>
  <si>
    <t xml:space="preserve">HSV - Práce a dodávky HSV   </t>
  </si>
  <si>
    <t xml:space="preserve">    5 - Komunikácie   </t>
  </si>
  <si>
    <t xml:space="preserve">    8 - Rúrové vedenie   </t>
  </si>
  <si>
    <t xml:space="preserve">    721 - Zdravotech. vnútorná kanalizácia   </t>
  </si>
  <si>
    <t xml:space="preserve">    722 - Zdravotechnika - vnútorný vodovod   </t>
  </si>
  <si>
    <t xml:space="preserve">    725 - Zdravotechnika - zariaď. predmety   </t>
  </si>
  <si>
    <t xml:space="preserve">M - Práce a dodávky M   </t>
  </si>
  <si>
    <t xml:space="preserve">    23-M - Montáže potrubia   </t>
  </si>
  <si>
    <t xml:space="preserve">    24-M - Montáže vzduchotechnických zariad.   </t>
  </si>
  <si>
    <t xml:space="preserve">Práce a dodávky HSV   </t>
  </si>
  <si>
    <t xml:space="preserve">Komunikácie   </t>
  </si>
  <si>
    <t>597962121</t>
  </si>
  <si>
    <t>Montáž uzavretého žľabu, do lôžka z betónu prostého tr.C 16/20</t>
  </si>
  <si>
    <t xml:space="preserve">Rúrové vedenie   </t>
  </si>
  <si>
    <t>891183111</t>
  </si>
  <si>
    <t>Montáž vodovodnej tvarovky na potrubí,  DN 20-50</t>
  </si>
  <si>
    <t>5510900015</t>
  </si>
  <si>
    <t>armatúry a tvarovky PP 20-50</t>
  </si>
  <si>
    <t>713482122.S</t>
  </si>
  <si>
    <t>Montáž trubíc z PE, hr.10-20 mm,vnút.priemer 22-70 mm</t>
  </si>
  <si>
    <t>721</t>
  </si>
  <si>
    <t xml:space="preserve">Zdravotech. vnútorná kanalizácia   </t>
  </si>
  <si>
    <t>286630020700.S</t>
  </si>
  <si>
    <t>Strešný vtok s bituménovou izoláciou a ohrevom, vertikálny odtok DN 125, záchytný kôš D 180 mm, pre zabudovanie do tepelných izolácií 100 - 160 mm</t>
  </si>
  <si>
    <t>5516161200</t>
  </si>
  <si>
    <t>Uzávierka zápachová sprchová samočistiaca HL514S/80 DN40/50 SN</t>
  </si>
  <si>
    <t>721171109</t>
  </si>
  <si>
    <t>Potrubie z PVC rúr odpadové hrdlové D 110x2, 2</t>
  </si>
  <si>
    <t>721171209</t>
  </si>
  <si>
    <t>Potrubie z rúr PE-HD 125/4, 9  ležaté</t>
  </si>
  <si>
    <t>721171711</t>
  </si>
  <si>
    <t>Potrubie z rúr PP HT odpadné zvislé,  DN 75</t>
  </si>
  <si>
    <t>721171713</t>
  </si>
  <si>
    <t>Potrubie z rúr  odpadné zvislé, rúra PP HT DN 110</t>
  </si>
  <si>
    <t>721172393.S</t>
  </si>
  <si>
    <t>Montáž vetracej hlavice pre HT potrubie DN 100</t>
  </si>
  <si>
    <t>429720001200.S</t>
  </si>
  <si>
    <t>Hlavica vetracia HT DN 100, PP systém pre rozvod vnútorného odpadu</t>
  </si>
  <si>
    <t>721173204</t>
  </si>
  <si>
    <t>Potrubie z PP rúr TPD 5-177-67 pripájacie D 40x1, 8</t>
  </si>
  <si>
    <t>721173205</t>
  </si>
  <si>
    <t>Potrubie z PP rúr TPD 5-177-67 pripájacie D 50x1, 8</t>
  </si>
  <si>
    <t>721175006.S</t>
  </si>
  <si>
    <t>Montáž PVC potrubia na odvod kondenzátu D 20 mm</t>
  </si>
  <si>
    <t>286120017030.S</t>
  </si>
  <si>
    <t>Potrubie PVC pre odvod kondenzátu, D 20 mm,</t>
  </si>
  <si>
    <t>721194104</t>
  </si>
  <si>
    <t>Zriadenie prípojky na potrubí vyvedenie a upevnenie odpadových výpustiek D 40x1, 8 umývadla</t>
  </si>
  <si>
    <t>721194105</t>
  </si>
  <si>
    <t>Zriadenie prípojky na potrubí vyvedenie a upevnenie odpadových výpustiek D 50x1, 8, sprcha</t>
  </si>
  <si>
    <t>721194109</t>
  </si>
  <si>
    <t>Zriadenie prípojky na potrubí vyvedenie a upevnenie odpadových výpustiek D 110x2, 3 WC</t>
  </si>
  <si>
    <t>2862108700</t>
  </si>
  <si>
    <t>Odbočka odpadová PVC D 110/110 mm</t>
  </si>
  <si>
    <t>5923010164</t>
  </si>
  <si>
    <t>Nízky odvodnovací žlab s liatinovou ochranou hrany, nerezová mreža dl. 100cm, výška 11cm, odtok DN100,</t>
  </si>
  <si>
    <t>2862108300</t>
  </si>
  <si>
    <t>PVC-U odbočka jednoduchá odpadová 75/50</t>
  </si>
  <si>
    <t>2862108300.1</t>
  </si>
  <si>
    <t>PVC-U odbočka jednoduchá odpadová 110/ 50</t>
  </si>
  <si>
    <t>2863100900</t>
  </si>
  <si>
    <t>PVC-U koleno pre kanalizacné rúry hladké 125/45°</t>
  </si>
  <si>
    <t>2863106300</t>
  </si>
  <si>
    <t>PVC-U koleno odpadové (1/2) "75/ 45°</t>
  </si>
  <si>
    <t>2861414635</t>
  </si>
  <si>
    <t>Redukcia  DN 125/100, k. c.120614-001</t>
  </si>
  <si>
    <t>2861414633</t>
  </si>
  <si>
    <t>Redukcia  DN 100/70, k. c.121404-001</t>
  </si>
  <si>
    <t>2862101800</t>
  </si>
  <si>
    <t>PVC-U odbocka kanalizacná pre rúry hladké 110/110 60°</t>
  </si>
  <si>
    <t>2862102000</t>
  </si>
  <si>
    <t>PVC-U odbocka kanalizacná pre rúry hladké 125/110 60°</t>
  </si>
  <si>
    <t>2862102200</t>
  </si>
  <si>
    <t>PVC-U odbocka kanalizacná pre rúry hladké 125/125 87°</t>
  </si>
  <si>
    <t>5514653020</t>
  </si>
  <si>
    <t>zápachová uzávierka DN40 umývadlová</t>
  </si>
  <si>
    <t>5516274200</t>
  </si>
  <si>
    <t>kondenzačný sifón HL 138N odvod kondenzu</t>
  </si>
  <si>
    <t>2867101000</t>
  </si>
  <si>
    <t>PVC-U čistiaca tvarovka 110</t>
  </si>
  <si>
    <t>2862303100</t>
  </si>
  <si>
    <t>PVC-U čistiaca tvarovka kanalizačná s uzáverom 125mm</t>
  </si>
  <si>
    <t>2867100900</t>
  </si>
  <si>
    <t>PVC-U čistiaca tvarovka   75</t>
  </si>
  <si>
    <t>2862101400</t>
  </si>
  <si>
    <t>Tvarovky PVC 32-110 ( odbočky, kolena, redukcie )</t>
  </si>
  <si>
    <t>5514701900</t>
  </si>
  <si>
    <t>Flexi pripojenie WC 110 plast</t>
  </si>
  <si>
    <t>721211303</t>
  </si>
  <si>
    <t>Podlahový vpust so zápachovou uzávierkou -  DN 70</t>
  </si>
  <si>
    <t>2861122292</t>
  </si>
  <si>
    <t>PE koleno 45°, d 110 O 110</t>
  </si>
  <si>
    <t>5516281271</t>
  </si>
  <si>
    <t>odpady a sifóny. Uzáver zápachový pre klimatizáciu DN32, HL 138K</t>
  </si>
  <si>
    <t>721230059.S</t>
  </si>
  <si>
    <t>Montáž strešného vtoku "izolovaného boxu" pre asfaltové izolácie DN 125</t>
  </si>
  <si>
    <t>998721102</t>
  </si>
  <si>
    <t>Presun hmôt pre vnútornú kanalizáciu v objektoch výšky nad 6 do 12 m</t>
  </si>
  <si>
    <t xml:space="preserve">Zdravotechnika - vnútorný vodovod   </t>
  </si>
  <si>
    <t>283310002800.S</t>
  </si>
  <si>
    <t>Izolačná PE trubica dxhr. 20x13 mm, nadrezaná, na izolovanie rozvodov vody, kúrenia, zdravotechniky</t>
  </si>
  <si>
    <t>283310003000.S</t>
  </si>
  <si>
    <t>Izolačná PE trubica dxhr. 25x13 mm, nadrezaná, na izolovanie rozvodov vody, kúrenia, zdravotechniky</t>
  </si>
  <si>
    <t>283310003400.S</t>
  </si>
  <si>
    <t>Izolačná PE trubica dxhr. 40x13 mm, nadrezaná, na izolovanie rozvodov vody, kúrenia, zdravotechniky</t>
  </si>
  <si>
    <t>5517401180</t>
  </si>
  <si>
    <t>Spätná klapka zvislá 1"</t>
  </si>
  <si>
    <t>722130214</t>
  </si>
  <si>
    <t>Potrubie z oceľ.rúr pozink.bezšvík.bežných-11 353.0, 10 004.0 zvarov. bežných-11 343.00 DN 32</t>
  </si>
  <si>
    <t>283310000800.S</t>
  </si>
  <si>
    <t>Izolačná PE trubica dxhr. 32x5 mm, nenadrezaná, na izolovanie rozvodov vody, kúrenia, zdravotechniky</t>
  </si>
  <si>
    <t>2863200190</t>
  </si>
  <si>
    <t>Sanitárna technika  Aquaplast   gulový kohút plast 32 mm</t>
  </si>
  <si>
    <t>5517534700</t>
  </si>
  <si>
    <t>Rohový guľový ventil s filtrom bez matice, chróm  1/2"-3/8", kód  1481900,  WC, pračka</t>
  </si>
  <si>
    <t>5517544540</t>
  </si>
  <si>
    <t>Flexi hadica do batérii s pletivom z nehrdzavejúcej ocele s krátkou koncovkou   3/8" M10x1 L60,  kód</t>
  </si>
  <si>
    <t>2863200180</t>
  </si>
  <si>
    <t>sanitárna technika gulový kohút plast 25 mm</t>
  </si>
  <si>
    <t>2863200170</t>
  </si>
  <si>
    <t>sanitárna technika gulový kohút plast 20 mm</t>
  </si>
  <si>
    <t>2863200950</t>
  </si>
  <si>
    <t>Sanitárna technika  Aquaplast   prechod-vonkajší závit AG 16x1/2"</t>
  </si>
  <si>
    <t>722171113</t>
  </si>
  <si>
    <t>Potrubie plasthliníkové ALPEX-DUO Dxt 20x2 mm v kotúčoch</t>
  </si>
  <si>
    <t>722171114</t>
  </si>
  <si>
    <t>Potrubie plasthliníkové ALPEX-DUO Dxt 26x3 mm v kotúčoch</t>
  </si>
  <si>
    <t>722171115</t>
  </si>
  <si>
    <t>Potrubie plasthliníkové ALPEX-DUO Dxt 32x3 mm v kotúčoch</t>
  </si>
  <si>
    <t>722171116</t>
  </si>
  <si>
    <t>Potrubie plasthliníkové ALPEX-DUO Dxt 40x3,5 mm, 5 m tyč</t>
  </si>
  <si>
    <t>722190401</t>
  </si>
  <si>
    <t>Vyvedenie a upevnenie výpustky DN 15</t>
  </si>
  <si>
    <t>2864810100</t>
  </si>
  <si>
    <t>Nástenka 20x1/2</t>
  </si>
  <si>
    <t>722229103</t>
  </si>
  <si>
    <t>Montáž ventilu zavzdušňovací, odvzdušňovací G 1</t>
  </si>
  <si>
    <t>5518100526</t>
  </si>
  <si>
    <t>Automatický odvzdušňovací, zavzdušňovací ventil  1" AVK PN16</t>
  </si>
  <si>
    <t>722254114</t>
  </si>
  <si>
    <t>Požiarné príslušenstvo, montáž a dodávka hydrantová skriňa biela vnútorná s výzbrojou 25 (konopná hadica)</t>
  </si>
  <si>
    <t>súb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</si>
  <si>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</si>
  <si>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</si>
  <si>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</si>
  <si>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</si>
  <si>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998722102</t>
  </si>
  <si>
    <t>Presun hmôt pre vnútorný vodovod v objektoch výšky nad 6 do 12 m</t>
  </si>
  <si>
    <t>725</t>
  </si>
  <si>
    <t xml:space="preserve">Zdravotechnika - zariaď. predmety   </t>
  </si>
  <si>
    <t>725119410</t>
  </si>
  <si>
    <t>Montáž záchodovej misy zavesenej s rovným odpadom</t>
  </si>
  <si>
    <t>552370001500</t>
  </si>
  <si>
    <t>Predstenový systém napr. pre závesné WC, výška 1080 mm s podomietkovou splachovacou nádržou Sigma 12 pre odsávanie zápachu s externým ventilátorom, plast,</t>
  </si>
  <si>
    <t>642360000300</t>
  </si>
  <si>
    <t>Misa záchodová keramická závesná MIO-N, rozmer 360x530x430 mm, hlboké splachovanie,</t>
  </si>
  <si>
    <t>725149701.S</t>
  </si>
  <si>
    <t>Montáž predstenového systému záchodov do masívnej murovanej konštrukcie</t>
  </si>
  <si>
    <t>725219201</t>
  </si>
  <si>
    <t>Montáž umývadla bez výtokovej armatúry z bieleho diturvitu so zápachovou uzávierkou na konzoly</t>
  </si>
  <si>
    <t>6420100690</t>
  </si>
  <si>
    <t>Sanitárna keramika umývadlo biele</t>
  </si>
  <si>
    <t>5523400000</t>
  </si>
  <si>
    <t>Výlevka smaltovaná</t>
  </si>
  <si>
    <t>5519327500</t>
  </si>
  <si>
    <t>Mreža k výlevkám T 609</t>
  </si>
  <si>
    <t>5514403500</t>
  </si>
  <si>
    <t>Batéria umývadlová páková</t>
  </si>
  <si>
    <t>551450002600</t>
  </si>
  <si>
    <t>Batéria sprchová nástenná páková</t>
  </si>
  <si>
    <t>5514646940</t>
  </si>
  <si>
    <t>nástenná batéria výlevky</t>
  </si>
  <si>
    <t>725249112</t>
  </si>
  <si>
    <t>Montáž sprchového kútu, vaničky</t>
  </si>
  <si>
    <t>725829201</t>
  </si>
  <si>
    <t>Montáž batérie umývadlovej, sprchovej, výlevky nástennej chromovanej</t>
  </si>
  <si>
    <t>998725102</t>
  </si>
  <si>
    <t>Presun hmôt pre zariaďovacie predmety v objektoch výšky nad 6 do 12 m</t>
  </si>
  <si>
    <t>6420100610</t>
  </si>
  <si>
    <t>Sanitárna keramika  kryt sifónu 8631 biely</t>
  </si>
  <si>
    <t xml:space="preserve">Práce a dodávky M   </t>
  </si>
  <si>
    <t>23-M</t>
  </si>
  <si>
    <t xml:space="preserve">Montáže potrubia   </t>
  </si>
  <si>
    <t>230170004</t>
  </si>
  <si>
    <t>Príprava pre skúšku tesnosti DN 125 - 200</t>
  </si>
  <si>
    <t>úsek</t>
  </si>
  <si>
    <t>230170013</t>
  </si>
  <si>
    <t>Skúška tesnosti potrubia podľa STN 13 0020 DN 100 - 125</t>
  </si>
  <si>
    <t>24-M</t>
  </si>
  <si>
    <t xml:space="preserve">Montáže vzduchotechnických zariad.   </t>
  </si>
  <si>
    <t>240090468</t>
  </si>
  <si>
    <t>Zhotovenie príchytky objímky pre kotvenie potrubia požiarného oceľ DN32</t>
  </si>
  <si>
    <t>5515539532997</t>
  </si>
  <si>
    <t>Objímka so závitovým nátrubkom M 10 O 32  požiarny vodovod oceľ</t>
  </si>
  <si>
    <t>5515539532997.1</t>
  </si>
  <si>
    <t>Objímka so závitovým nátrubkom M 10 O 50  pre rozvod vody do DN 50</t>
  </si>
  <si>
    <t>240090468.1</t>
  </si>
  <si>
    <t>Zhotovenie príchytky objímky pre kotvenie potrubia vody DN50</t>
  </si>
  <si>
    <t>174</t>
  </si>
  <si>
    <t>prekladka - Prekládka vod...</t>
  </si>
  <si>
    <t xml:space="preserve">    1 - Zemné práce   </t>
  </si>
  <si>
    <t xml:space="preserve">    4 - Vodorovné konštrukcie   </t>
  </si>
  <si>
    <t xml:space="preserve">    99 - Presun hmôt HSV   </t>
  </si>
  <si>
    <t xml:space="preserve">    22-M - Montáže oznam. a zabezp. zariadení   </t>
  </si>
  <si>
    <t xml:space="preserve">    46-M - Zemné práce pri extr.mont.prácach   </t>
  </si>
  <si>
    <t xml:space="preserve">Zemné práce   </t>
  </si>
  <si>
    <t>132201202</t>
  </si>
  <si>
    <t>Výkop ryhy šírky 600-2000mm horn.3 od 100 do 1000 m3</t>
  </si>
  <si>
    <t>132201209</t>
  </si>
  <si>
    <t>Príplatok k cenám za lepivosť horniny 3</t>
  </si>
  <si>
    <t>133201101</t>
  </si>
  <si>
    <t>Výkop šachty zapaženej, hornina 3 do 100 m3</t>
  </si>
  <si>
    <t>133201109</t>
  </si>
  <si>
    <t>Hĺbenie jám zapažených i nezapažených. Príplatok k cenám za lepivosť horniny 3</t>
  </si>
  <si>
    <t>151101101</t>
  </si>
  <si>
    <t>Paženie a rozopretie stien rýh pre podzemné vedenie, príložné do 2 m</t>
  </si>
  <si>
    <t>151101111</t>
  </si>
  <si>
    <t>Odstránenie paženia rýh pre podzemné vedenie, príložné hĺbky do 2 m</t>
  </si>
  <si>
    <t>161101501</t>
  </si>
  <si>
    <t>Zvislé premiestnenie výkopku z horniny I až IV, nosením za každé 3 m výšky</t>
  </si>
  <si>
    <t>M3</t>
  </si>
  <si>
    <t>162501102</t>
  </si>
  <si>
    <t>Vodorovné premiestnenie výkopku tr.1-4 do 1000 m</t>
  </si>
  <si>
    <t>166101101</t>
  </si>
  <si>
    <t>Prehodenie neuľahnutého výkopku z horniny 1 až 4</t>
  </si>
  <si>
    <t>167101101</t>
  </si>
  <si>
    <t>Nakladanie neuľahnutého výkopku z hornín tr.1-4 do 100 m3</t>
  </si>
  <si>
    <t>171201201</t>
  </si>
  <si>
    <t>Uloženie sypaniny na skládky do 100 m3</t>
  </si>
  <si>
    <t>171209002</t>
  </si>
  <si>
    <t>174101002</t>
  </si>
  <si>
    <t>Spätný zásyp sypaninou so zhutnením jám, šachiet, rýh, zárezov alebo okolo objektov do 100 m3</t>
  </si>
  <si>
    <t>175101101</t>
  </si>
  <si>
    <t>Obsyp potrubia sypaninou z vhodných hornín 1 až 4 bez prehodenia sypaniny</t>
  </si>
  <si>
    <t>175101109</t>
  </si>
  <si>
    <t>Príplatok k cene za prehodenie sypaniny</t>
  </si>
  <si>
    <t>5833313500</t>
  </si>
  <si>
    <t>Kamenivo hrubé ťažené 4-16mm B</t>
  </si>
  <si>
    <t xml:space="preserve">Vodorovné konštrukcie   </t>
  </si>
  <si>
    <t>5932110000</t>
  </si>
  <si>
    <t>Preklad železobetónový RZP 1/10 119x14x14</t>
  </si>
  <si>
    <t>451573111</t>
  </si>
  <si>
    <t>Lôžko pod potrubie, stoky a drobné objekty, v otvorenom výkope z piesku a štrkopiesku do 63 mm</t>
  </si>
  <si>
    <t>452111111</t>
  </si>
  <si>
    <t>Osadenie bet.dielca, podvalu pod potrubie v otvorenom výkope, prierez. plochy do 25 000 mm2</t>
  </si>
  <si>
    <t xml:space="preserve">Presun hmôt HSV   </t>
  </si>
  <si>
    <t>998276101</t>
  </si>
  <si>
    <t>Presun hmôt pre rúrové vedenie hĺbené z rúr z plast., hmôt alebo sklolamin. v otvorenom výkope</t>
  </si>
  <si>
    <t>286530227300.S</t>
  </si>
  <si>
    <t>Elektrospojka PE 100, na vodu, plyn a kanalizáciu, SDR 11, D 50 mm</t>
  </si>
  <si>
    <t>871218006.S</t>
  </si>
  <si>
    <t>Montáž plynového potrubia z dvojvsrtvového PE 100 SDR11 zváraných natupo D 50x4,6 mm</t>
  </si>
  <si>
    <t>286130036100.S</t>
  </si>
  <si>
    <t>Rúra HDPE na plyn PE100 SDR11 50x4,6x100 m</t>
  </si>
  <si>
    <t>286530020300.S</t>
  </si>
  <si>
    <t>Koleno 90° na tupo PE 100, na vodu, plyn a kanalizáciu, SDR 11 D 50 mm</t>
  </si>
  <si>
    <t>286530014300.S</t>
  </si>
  <si>
    <t>Koleno 45° s dlhými ramenami 45° PE 100 SDR 11 D 50 mm</t>
  </si>
  <si>
    <t>877313122</t>
  </si>
  <si>
    <t>Montáž tvarovky na potrubí,  nátrubok, koleno PE 100 SDR 17 D50</t>
  </si>
  <si>
    <t>892233111.S</t>
  </si>
  <si>
    <t>Preplach a dezinfekcia vodovodného potrubia DN od 40 do 70</t>
  </si>
  <si>
    <t>892241111.S</t>
  </si>
  <si>
    <t>Ostatné práce na rúrovom vedení, tlakové skúšky vodovodného potrubia DN do 80</t>
  </si>
  <si>
    <t>5922411500</t>
  </si>
  <si>
    <t>Vodomerná (armatúrna) šachta betónová</t>
  </si>
  <si>
    <t>893301001</t>
  </si>
  <si>
    <t>Osadenie vodomernej, armatúrnej  šachty železobetónovej, hmotnosti do 3 t</t>
  </si>
  <si>
    <t>722170914.S</t>
  </si>
  <si>
    <t>Prepojenie vodovodného potrubia z PE rúrok vsadenie odbočky do potrubia D 40 mm alebo D 50 mm</t>
  </si>
  <si>
    <t>722263417</t>
  </si>
  <si>
    <t>Montáž vodomernej zostavy</t>
  </si>
  <si>
    <t>3882122800</t>
  </si>
  <si>
    <t>Vodomer prekládka vrátane armatúr vodomernej zostavy</t>
  </si>
  <si>
    <t>22-M</t>
  </si>
  <si>
    <t xml:space="preserve">Montáže oznam. a zabezp. zariadení   </t>
  </si>
  <si>
    <t>220261661</t>
  </si>
  <si>
    <t>Vyznačenie trasy podľa plánu</t>
  </si>
  <si>
    <t>230120095</t>
  </si>
  <si>
    <t>Montáž  vývodu signalizačného vodiča</t>
  </si>
  <si>
    <t>46-M</t>
  </si>
  <si>
    <t xml:space="preserve">Zemné práce pri extr.mont.prácach   </t>
  </si>
  <si>
    <t>460490011</t>
  </si>
  <si>
    <t>Rozvinutie a uloženie výstražnej fólie z PVC do ryhy, šírka 30 cm vodovod</t>
  </si>
  <si>
    <t>3691000181</t>
  </si>
  <si>
    <t>Výstražná PVC fólia š. 30 cm vodovod</t>
  </si>
  <si>
    <t>256</t>
  </si>
  <si>
    <t>el - Penzión ELI</t>
  </si>
  <si>
    <t>974032871.S</t>
  </si>
  <si>
    <t>Vytváranie drážok ručným drážkovačom v nepálených pórobetónových tvárniciach hĺbky do 30 mm, š. do 30 mm,  -0,00045t</t>
  </si>
  <si>
    <t>00015</t>
  </si>
  <si>
    <t>Protipožiarný prestup</t>
  </si>
  <si>
    <t>282686</t>
  </si>
  <si>
    <t>Protipožiarny náterový tmel CP 673 12kg</t>
  </si>
  <si>
    <t>210010027.S</t>
  </si>
  <si>
    <t>Rúrka ohybná elektroinštalačná z PVC typ FXP 32, uložená pevne</t>
  </si>
  <si>
    <t>021805</t>
  </si>
  <si>
    <t>Hadica 32 FXP Superm. tm.si</t>
  </si>
  <si>
    <t>BM</t>
  </si>
  <si>
    <t>210010301.S</t>
  </si>
  <si>
    <t>Krabica prístrojová bez zapojenia (1901, KP 68, KZ 3)</t>
  </si>
  <si>
    <t>104073</t>
  </si>
  <si>
    <t>Kr.univ. 73x 42 KP68 KA</t>
  </si>
  <si>
    <t>KS</t>
  </si>
  <si>
    <t>210110041.S</t>
  </si>
  <si>
    <t>Spínač polozapustený a zapustený vrátane zapojenia jednopólový - radenie 1</t>
  </si>
  <si>
    <t>043371</t>
  </si>
  <si>
    <t>Vyp.č.1 biely</t>
  </si>
  <si>
    <t>210110044.S</t>
  </si>
  <si>
    <t>Spínač polozapustený a zapustený vrátane zapojenia dvojitý prep.stried. - radenie 5 B</t>
  </si>
  <si>
    <t>043378</t>
  </si>
  <si>
    <t>Vyp.č.5B biely</t>
  </si>
  <si>
    <t>210110045.S</t>
  </si>
  <si>
    <t>Spínač polozapustený a zapustený vrátane zapojenia stried.prep.- radenie 6</t>
  </si>
  <si>
    <t>043376</t>
  </si>
  <si>
    <t>Vyp.č.6 biely</t>
  </si>
  <si>
    <t>210110501.S</t>
  </si>
  <si>
    <t>Vypínač vačkový S 25V J, JD, JZ 1103 A6</t>
  </si>
  <si>
    <t>082426</t>
  </si>
  <si>
    <t>Vyp.šporák. 25A IP55 POD bi/bi</t>
  </si>
  <si>
    <t>210111012.S</t>
  </si>
  <si>
    <t>Domová zásuvka polozapustená alebo zapustená, 10/16 A 250 V 2P + Z 2 x zapojenie</t>
  </si>
  <si>
    <t>043367</t>
  </si>
  <si>
    <t>1zás. biela</t>
  </si>
  <si>
    <t>210201510.S</t>
  </si>
  <si>
    <t>Zapojenie svietidla 1x svetelný zdroj, núdzového, LED - núdzový režim</t>
  </si>
  <si>
    <t>197279</t>
  </si>
  <si>
    <t>Núdz LED 3W3h IP20</t>
  </si>
  <si>
    <t>210201913.S</t>
  </si>
  <si>
    <t>Montáž svietidla interiérového na strop do 5 kg</t>
  </si>
  <si>
    <t>178434</t>
  </si>
  <si>
    <t>BRSB3KO480V3/ND</t>
  </si>
  <si>
    <t>210201923.S</t>
  </si>
  <si>
    <t>Montáž svietidla exterierového na stenu do 5 kg</t>
  </si>
  <si>
    <t>148351</t>
  </si>
  <si>
    <t>Refl.LED  20W 2000lm IP44+senz</t>
  </si>
  <si>
    <t>210800146.S</t>
  </si>
  <si>
    <t>Kábel medený uložený pevne CYKY 450/750 V 3x1,5</t>
  </si>
  <si>
    <t>117713</t>
  </si>
  <si>
    <t>Ne-J 3x  1,5       B2 CHKE-R</t>
  </si>
  <si>
    <t>117712</t>
  </si>
  <si>
    <t>Ne-O 3x  1,5       B2 CHKE-R</t>
  </si>
  <si>
    <t>210800147.S</t>
  </si>
  <si>
    <t>Kábel medený uložený pevne CYKY 450/750 V 3x2,5</t>
  </si>
  <si>
    <t>117714</t>
  </si>
  <si>
    <t>Ne-J 3x  2,5       B2 CHKE-R</t>
  </si>
  <si>
    <t>210800158.S</t>
  </si>
  <si>
    <t>Kábel medený uložený pevne CYKY 450/750 V 5x1,5</t>
  </si>
  <si>
    <t>117715</t>
  </si>
  <si>
    <t>Ne-J 5x  1,5       B2 CHKE-R</t>
  </si>
  <si>
    <t>210800159.S</t>
  </si>
  <si>
    <t>Kábel medený uložený pevne CYKY 450/750 V 5x2,5</t>
  </si>
  <si>
    <t>132755</t>
  </si>
  <si>
    <t>Ne-J 5x  2,5       B2 CHKE-R</t>
  </si>
  <si>
    <t>210800161.S</t>
  </si>
  <si>
    <t>Kábel medený uložený pevne CYKY 450/750 V 5x6</t>
  </si>
  <si>
    <t>195129</t>
  </si>
  <si>
    <t>Ne-J 5x  6       B2 CHKE-R</t>
  </si>
  <si>
    <t>210800162.S</t>
  </si>
  <si>
    <t>Kábel medený uložený pevne CYKY 450/750 V 5x10</t>
  </si>
  <si>
    <t>119097</t>
  </si>
  <si>
    <t>Ne-J 5x 10       B2 CXKH-R</t>
  </si>
  <si>
    <t>210800163.S</t>
  </si>
  <si>
    <t>Kábel medený uložený pevne CYKY 450/750 V 5x16</t>
  </si>
  <si>
    <t>038490</t>
  </si>
  <si>
    <t>CYKY-J  5x 16 RE</t>
  </si>
  <si>
    <t>210802470.S</t>
  </si>
  <si>
    <t>Kábel medený uložený pevne H07RN-F (CGSG) 450/750 V  3x2,5</t>
  </si>
  <si>
    <t>040294</t>
  </si>
  <si>
    <t>H07RN-F 3G  2,5</t>
  </si>
  <si>
    <t>210802471.S</t>
  </si>
  <si>
    <t>Kábel medený uložený pevne H07RN-F (CGSG) 450/750 V  3x4</t>
  </si>
  <si>
    <t>075862</t>
  </si>
  <si>
    <t>H07RN-F 3G  4</t>
  </si>
  <si>
    <t>210810028.S</t>
  </si>
  <si>
    <t>Kábel medený silový uložený voľne 1-CYKY 0,6/1 kV 5x50</t>
  </si>
  <si>
    <t>038507</t>
  </si>
  <si>
    <t>CYKY-J  5x 50 RM</t>
  </si>
  <si>
    <t>rozvadzace - Rozvádzače</t>
  </si>
  <si>
    <t>210120401.S</t>
  </si>
  <si>
    <t>Istič vzduchový jednopólový do 63 A</t>
  </si>
  <si>
    <t>129376</t>
  </si>
  <si>
    <t>1p   6,0B 10kA LTN istič</t>
  </si>
  <si>
    <t>129373</t>
  </si>
  <si>
    <t>1p  16,0B 10kA LTN istič</t>
  </si>
  <si>
    <t>210120407.S</t>
  </si>
  <si>
    <t>Istič vzduchový trojpólový do 125 A na DIN lištu</t>
  </si>
  <si>
    <t>129298</t>
  </si>
  <si>
    <t>3p 100,0B 10kA LVN istič</t>
  </si>
  <si>
    <t>OEZ:42275</t>
  </si>
  <si>
    <t>Istič LVN-125B-3 In 125 A, Ue AC 230/400 V / DC 216 V, charakteristika B, 3-pól, Icn 10 kA</t>
  </si>
  <si>
    <t>210120404.S</t>
  </si>
  <si>
    <t>Istič vzduchový trojpólový do 63 A</t>
  </si>
  <si>
    <t>129332</t>
  </si>
  <si>
    <t>3p  16,0B 10kA LTN istič</t>
  </si>
  <si>
    <t>129329</t>
  </si>
  <si>
    <t>3p  32,0B 10kA LTN istič</t>
  </si>
  <si>
    <t>129316</t>
  </si>
  <si>
    <t>3p  40,0C 10kA LTN istič</t>
  </si>
  <si>
    <t>210120410.S</t>
  </si>
  <si>
    <t>Prúdové chrániče dvojpólové 16 - 80 A</t>
  </si>
  <si>
    <t>OEZ:42413</t>
  </si>
  <si>
    <t>Prúdový chránič LFN-40-2-100AC In 40 A, Ue AC 230 V, Idn 100 mA, 2-pól, Inc 10 kA, typ AC</t>
  </si>
  <si>
    <t>210120411.S</t>
  </si>
  <si>
    <t>Prúdové chrániče štvorpólové 25 - 80 A</t>
  </si>
  <si>
    <t>137895</t>
  </si>
  <si>
    <t>CHRAN 4p  40/3N/0,03-A LFN</t>
  </si>
  <si>
    <t>129283</t>
  </si>
  <si>
    <t>CHRAN 4p  63/3N/0,03-AC LFN</t>
  </si>
  <si>
    <t>210120418.S</t>
  </si>
  <si>
    <t>Prúdové chrániče štvorpólové 100 - 125 A</t>
  </si>
  <si>
    <t>OEZ:36819</t>
  </si>
  <si>
    <t>Prúdový chránič OFI-100-4-030AC In 100 A, Ue AC 230/400 V, Idn 30 mA, 4-pól, Inc 10 kA, typ AC</t>
  </si>
  <si>
    <t>210190004.S</t>
  </si>
  <si>
    <t>Montáž oceľoplechovej rozvodnice do váhy 150 kg</t>
  </si>
  <si>
    <t>086824</t>
  </si>
  <si>
    <t>SKR.v2000/š 800/h400 IP55 s MP</t>
  </si>
  <si>
    <t>084204</t>
  </si>
  <si>
    <t>Panel bočný 2000x 400 2ks</t>
  </si>
  <si>
    <t>SÁD</t>
  </si>
  <si>
    <t>092675</t>
  </si>
  <si>
    <t>Prep.sys.3P kol. 16/57M 1m</t>
  </si>
  <si>
    <t>069872</t>
  </si>
  <si>
    <t>Svorka   2,5mm2 sivá</t>
  </si>
  <si>
    <t>069225</t>
  </si>
  <si>
    <t>Svorka   4mm2 sivá</t>
  </si>
  <si>
    <t>069874</t>
  </si>
  <si>
    <t>Svorka   6mm2 sivá</t>
  </si>
  <si>
    <t>070118</t>
  </si>
  <si>
    <t>Svorka  16mm2 sivá</t>
  </si>
  <si>
    <t>070101</t>
  </si>
  <si>
    <t>Svorka  70mm2 sivá</t>
  </si>
  <si>
    <t>024409</t>
  </si>
  <si>
    <t>DIN Lišta  35x 7,5 2m dier.</t>
  </si>
  <si>
    <t>210193074.S</t>
  </si>
  <si>
    <t>Domova rozvodnica do 72 M pre zapustenú montáž bez sekacích prác</t>
  </si>
  <si>
    <t>089954</t>
  </si>
  <si>
    <t>POD 72M Pln IP30 RZB 3R Bi</t>
  </si>
  <si>
    <t>210193075.S</t>
  </si>
  <si>
    <t>Domova rozvodnica do 96 M pre zapustenú montáž bez sekacích prác</t>
  </si>
  <si>
    <t>089955</t>
  </si>
  <si>
    <t>POD 96M Pln IP30 RZB 4R Bi</t>
  </si>
  <si>
    <t>{71783b17-f7af-4a35-b708-2fa1070e61b6}</t>
  </si>
  <si>
    <t>SO 01 - Plynoinštalacia</t>
  </si>
  <si>
    <t xml:space="preserve">    723 - Zdravotechnika - vnútorný plynovod</t>
  </si>
  <si>
    <t xml:space="preserve">    731 - Ústredné kúrenie - kotolne</t>
  </si>
  <si>
    <t xml:space="preserve">    783 - Nátery</t>
  </si>
  <si>
    <t xml:space="preserve">    23-M - Montáže potrubia</t>
  </si>
  <si>
    <t>ost - Ostatné</t>
  </si>
  <si>
    <t>612403399.S</t>
  </si>
  <si>
    <t>Hrubá výplň rýh na stenách akoukoľvek maltou, akejkoľvek šírky ryhy</t>
  </si>
  <si>
    <t>-1071735509</t>
  </si>
  <si>
    <t>784452272</t>
  </si>
  <si>
    <t>Maľby z maliarskych zmesí Primalex, Farmal, ručne nanášané dvojnásobné základné na podklad jemnozrnný výšky nad 3,80 m</t>
  </si>
  <si>
    <t>-784719319</t>
  </si>
  <si>
    <t>971036006.S</t>
  </si>
  <si>
    <t>Jadrové vrty diamantovými korunkami do D 70 mm do stien - murivo tehlové -0,00006t</t>
  </si>
  <si>
    <t>cm</t>
  </si>
  <si>
    <t>-1851203610</t>
  </si>
  <si>
    <t>974031142.S</t>
  </si>
  <si>
    <t>Vysekávanie rýh v akomkoľvek murive tehlovom na akúkoľvek maltu do hĺbky 70 mm a š. do 70 mm,  -0,00900t</t>
  </si>
  <si>
    <t>-136329477</t>
  </si>
  <si>
    <t>723</t>
  </si>
  <si>
    <t>Zdravotechnika - vnútorný plynovod</t>
  </si>
  <si>
    <t>723120205.S</t>
  </si>
  <si>
    <t>Potrubie z oceľových rúrok závitových čiernych spájaných zvarovaním - akosť 11 353.0 DN 32</t>
  </si>
  <si>
    <t>-565817161</t>
  </si>
  <si>
    <t>723150367.S.1</t>
  </si>
  <si>
    <t>Potrubie z oceľových rúrok hladkých čiernych, chránička Dxt 57x2,9 mm</t>
  </si>
  <si>
    <t>-1599435630</t>
  </si>
  <si>
    <t>723190203.S</t>
  </si>
  <si>
    <t>Prípojka plynovodná z oceľových rúrok závitových čiernych spájaných na závit DN 20</t>
  </si>
  <si>
    <t>1311012711</t>
  </si>
  <si>
    <t>723230301.S.1</t>
  </si>
  <si>
    <t>Montáž flexibilnej hadice pre plyn pre bajonetové uzávery</t>
  </si>
  <si>
    <t>-953317721</t>
  </si>
  <si>
    <t>M004.1</t>
  </si>
  <si>
    <t>HADICA plyn DN 13 F3/4"xM3/4" 1000mm nerez opletaná flexi -20° C až +60° C</t>
  </si>
  <si>
    <t>1244730847</t>
  </si>
  <si>
    <t>723231015.S</t>
  </si>
  <si>
    <t>Montáž guľového uzáveru plynu priameho G 5/4</t>
  </si>
  <si>
    <t>-1175354228</t>
  </si>
  <si>
    <t>551340005000.S</t>
  </si>
  <si>
    <t>Guľový uzáver na plyn 5/4", plnoprietokový s obojstranne predĺženým závitom, niklovaná mosadz</t>
  </si>
  <si>
    <t>1726003081</t>
  </si>
  <si>
    <t>998723201.S</t>
  </si>
  <si>
    <t>Presun hmôt pre vnútorný plynovod v objektoch výšky do 6 m</t>
  </si>
  <si>
    <t>1805692884</t>
  </si>
  <si>
    <t>Ústredné kúrenie - kotolne</t>
  </si>
  <si>
    <t>731380055.S</t>
  </si>
  <si>
    <t>Odťah spalín od kondenzačných kotlov súosový vedený zvislo šikmá strecha priemer 80/125 mm</t>
  </si>
  <si>
    <t>987962267</t>
  </si>
  <si>
    <t>731380110.S</t>
  </si>
  <si>
    <t>Odťah spalín od kondenzačných kotlov - predĺženie potrubia priemer 80/125 mm</t>
  </si>
  <si>
    <t>1772907041</t>
  </si>
  <si>
    <t>767995101.S</t>
  </si>
  <si>
    <t>Montáž ostatných atypických kovových stavebných doplnkových konštrukcií do 5 kg</t>
  </si>
  <si>
    <t>1261075535</t>
  </si>
  <si>
    <t>M003</t>
  </si>
  <si>
    <t>kotviaci material pre potrubia</t>
  </si>
  <si>
    <t>-267261924</t>
  </si>
  <si>
    <t>783</t>
  </si>
  <si>
    <t>Nátery</t>
  </si>
  <si>
    <t>783424341.S</t>
  </si>
  <si>
    <t>Nátery kov.potr.a armatúr v kanáloch a šachtách syntetické potrubie do DN 50 mm dvojnás. 1x email a základný náter - 140µm</t>
  </si>
  <si>
    <t>1530702509</t>
  </si>
  <si>
    <t>Montáže potrubia</t>
  </si>
  <si>
    <t>230230016.S</t>
  </si>
  <si>
    <t>Hlavná tlaková skúška vzduchom 0, 6 MPa DN 50</t>
  </si>
  <si>
    <t>1256812432</t>
  </si>
  <si>
    <t>230230076.S</t>
  </si>
  <si>
    <t>Čistenie potrubí DN 200</t>
  </si>
  <si>
    <t>1320187541</t>
  </si>
  <si>
    <t>230230121.S</t>
  </si>
  <si>
    <t>Príprava na tlakovú skúšku vzduchom a vodou do 0,6 MPa</t>
  </si>
  <si>
    <t>851235469</t>
  </si>
  <si>
    <t>230230292.S</t>
  </si>
  <si>
    <t>Napustenie potrubia OPZ</t>
  </si>
  <si>
    <t>-92348956</t>
  </si>
  <si>
    <t>230260001.S</t>
  </si>
  <si>
    <t>Prepojenie  na existujucu skrinku RaMZ</t>
  </si>
  <si>
    <t>2072761762</t>
  </si>
  <si>
    <t>K006</t>
  </si>
  <si>
    <t>vytmelenie chraničky</t>
  </si>
  <si>
    <t>-1962255382</t>
  </si>
  <si>
    <t>ost</t>
  </si>
  <si>
    <t>K009</t>
  </si>
  <si>
    <t>revizia plyn</t>
  </si>
  <si>
    <t>-1657239627</t>
  </si>
  <si>
    <t>K010</t>
  </si>
  <si>
    <t>tlakove, funkčné skúšky</t>
  </si>
  <si>
    <t>306344171</t>
  </si>
  <si>
    <t>ZADANIE S VÝKAZOM VÝMER</t>
  </si>
  <si>
    <t xml:space="preserve">Stavba:  </t>
  </si>
  <si>
    <t>Penzión FLÁM - prístavba technickej časti pivovaru</t>
  </si>
  <si>
    <t xml:space="preserve">Objekt:  </t>
  </si>
  <si>
    <t>SO.03 Prístavba technickej časti</t>
  </si>
  <si>
    <t>Časť:</t>
  </si>
  <si>
    <r>
      <t>Prevádzkové zariadenie a prevádzkové potrubie technických plynov - kysličník uhličitý CO</t>
    </r>
    <r>
      <rPr>
        <b/>
        <vertAlign val="subscript"/>
        <sz val="8"/>
        <rFont val="Arial CE"/>
        <charset val="238"/>
      </rPr>
      <t>2</t>
    </r>
  </si>
  <si>
    <t xml:space="preserve">Objednávateľ:   </t>
  </si>
  <si>
    <t xml:space="preserve">Zhotoviteľ:   </t>
  </si>
  <si>
    <t xml:space="preserve">Spracoval:   </t>
  </si>
  <si>
    <t>Miesto.   Rajecké Teplice</t>
  </si>
  <si>
    <t>Dátum:   01. 2024</t>
  </si>
  <si>
    <t>Č.</t>
  </si>
  <si>
    <t>Kód položky</t>
  </si>
  <si>
    <t>Množstvo celkom</t>
  </si>
  <si>
    <t>Jednotková cena zadania</t>
  </si>
  <si>
    <t>Celková cena zadania</t>
  </si>
  <si>
    <t xml:space="preserve">Zdravotechnika - plynovod   </t>
  </si>
  <si>
    <t>998723101</t>
  </si>
  <si>
    <t xml:space="preserve">Presun hmôt pre vnútorný plynovod v objektoch výšky do 6 m   </t>
  </si>
  <si>
    <t>230011008.S</t>
  </si>
  <si>
    <t xml:space="preserve">Montáž potrubia z oceľových rúr trieda AISI 316 L  D x t 22   x 1.2 mm   </t>
  </si>
  <si>
    <t>230011017.S</t>
  </si>
  <si>
    <t xml:space="preserve">Montáž potrubia z oceľových rúr trieda AISI 316 L  D x t 28   x 1.2 mm   </t>
  </si>
  <si>
    <t>230011029.S</t>
  </si>
  <si>
    <t xml:space="preserve">Montáž redukčného panela, poistného ventila, odvzdušňovacieho a odfukovacieho potrubia s uzemnením </t>
  </si>
  <si>
    <t>807139</t>
  </si>
  <si>
    <t xml:space="preserve">Rúrka 22 x 1,2 (60)   </t>
  </si>
  <si>
    <t xml:space="preserve">Rúrka Sanpress 1.4401 (AISI 316 L) D 22 hr.1,2 mm   </t>
  </si>
  <si>
    <t>807146</t>
  </si>
  <si>
    <t xml:space="preserve">Rúrka 28 x 1,2 (60)   </t>
  </si>
  <si>
    <t xml:space="preserve">Rúrka Sanpress 1.4401 (AISI 316 L) D 28 hr.1,2 mm   </t>
  </si>
  <si>
    <t>807160</t>
  </si>
  <si>
    <t xml:space="preserve">Rúrka DN 15 (odvzdušnenie, odfuk)   </t>
  </si>
  <si>
    <t>230021008.S</t>
  </si>
  <si>
    <t xml:space="preserve">Montáž rúrových dielov lisovacích, tr. AISI 316 L  do 1 kg, Dxt 22x1,2 mm   </t>
  </si>
  <si>
    <t>486785</t>
  </si>
  <si>
    <t xml:space="preserve">Prechodka s SC 28 x 1, uslechtilá ocel - nerez / (plyn) nekrytý   </t>
  </si>
  <si>
    <t>486754</t>
  </si>
  <si>
    <t xml:space="preserve">Prechodka s SC 22 x 3/4, uslechtilá ocel - nerez / (plyn) nekrytý   </t>
  </si>
  <si>
    <t>486747</t>
  </si>
  <si>
    <t xml:space="preserve">Prechodka s SC 22 x 1/2, uslechtilá ocel - nerez / (plyn) nekrytý   </t>
  </si>
  <si>
    <t>666057</t>
  </si>
  <si>
    <t xml:space="preserve">Spojka s SC 28, uslechtilá ocel - nerez / lesklý   </t>
  </si>
  <si>
    <t>666033</t>
  </si>
  <si>
    <t xml:space="preserve">Spojka s SC 22, uslechtilá ocel - nerez / lesklý   </t>
  </si>
  <si>
    <t>435660</t>
  </si>
  <si>
    <t xml:space="preserve">Oblouk 90° s SC 28, uslechtilá ocel - nerez / lesklý   </t>
  </si>
  <si>
    <t>435653</t>
  </si>
  <si>
    <t xml:space="preserve">Oblouk 90° s SC 22, uslechtilá ocel - nerez / lesklý   </t>
  </si>
  <si>
    <t>435974</t>
  </si>
  <si>
    <t xml:space="preserve">T-kus s SC 28 x 22 x 28, uslechtilá ocel - nerez / lesklý   </t>
  </si>
  <si>
    <t>436049</t>
  </si>
  <si>
    <t xml:space="preserve">T-kus s SC 28 x 28 x 28, uslechtilá ocel - nerez / lesklý   </t>
  </si>
  <si>
    <t>487157</t>
  </si>
  <si>
    <t xml:space="preserve">Redukce s SC 28 x 22, uslechtilá ocel - nerez / (plyn) nekrytý   </t>
  </si>
  <si>
    <t>126124</t>
  </si>
  <si>
    <t xml:space="preserve">sroubeni s SC 22, kremíkový bronz / lesklý   </t>
  </si>
  <si>
    <t>126148</t>
  </si>
  <si>
    <t xml:space="preserve">sroubeni s SC 15, kremíkový bronz / lesklý   </t>
  </si>
  <si>
    <t>124311</t>
  </si>
  <si>
    <t xml:space="preserve">sroubeni s SC 28, kremíkový bronz / lesklý   </t>
  </si>
  <si>
    <t>230040004.S</t>
  </si>
  <si>
    <t xml:space="preserve">Montáž závitových dielov G 1/2"   </t>
  </si>
  <si>
    <t>746889</t>
  </si>
  <si>
    <t xml:space="preserve">Kulovy kohout 1/2, kremíkový bronz / lesklý   </t>
  </si>
  <si>
    <t>230040005.S</t>
  </si>
  <si>
    <t xml:space="preserve">Montáž závitových dielov G 3/4"   </t>
  </si>
  <si>
    <t>746896</t>
  </si>
  <si>
    <t xml:space="preserve">Kulovy kohout 3/4, kremíkový bronz / lesklý   </t>
  </si>
  <si>
    <t>230040006.S</t>
  </si>
  <si>
    <t xml:space="preserve">Montáž závitových dielov G 1"   </t>
  </si>
  <si>
    <t>747015</t>
  </si>
  <si>
    <t xml:space="preserve">Kulovy kohout 1, kremíkový bronz / lesklý   </t>
  </si>
  <si>
    <t>230050001</t>
  </si>
  <si>
    <t xml:space="preserve">Montáž uloženia - priskrutkovaním: do DN 25   </t>
  </si>
  <si>
    <t>230050031</t>
  </si>
  <si>
    <t xml:space="preserve">Montáž doplnkových konštrukcií - z profilov. materiálov   </t>
  </si>
  <si>
    <t>418753</t>
  </si>
  <si>
    <t xml:space="preserve">Konzola MM-B-30/300   </t>
  </si>
  <si>
    <t>418779</t>
  </si>
  <si>
    <t xml:space="preserve">T-obj. fix. čap MM-ST M8x80   </t>
  </si>
  <si>
    <t>2172818</t>
  </si>
  <si>
    <t xml:space="preserve">Objímka potrubia MP-L-I 26-32 M8/M10   </t>
  </si>
  <si>
    <t>2172817</t>
  </si>
  <si>
    <t xml:space="preserve">Objímka potrubia MP-L-I 20-26 M8/M10   </t>
  </si>
  <si>
    <t>230120071</t>
  </si>
  <si>
    <t xml:space="preserve">Značenie potrubia smaltovanými štítkami podľa STN 13 0074 nehrdzavejúcim drôtom D 0,5 mm   </t>
  </si>
  <si>
    <t>5489511000</t>
  </si>
  <si>
    <t xml:space="preserve">Štítok smaltovaný, rozmer podľa textu   </t>
  </si>
  <si>
    <t>230170001</t>
  </si>
  <si>
    <t xml:space="preserve">Príprava pre skúšku tesnosti DN do - 40   </t>
  </si>
  <si>
    <t>230170011</t>
  </si>
  <si>
    <t xml:space="preserve">Skúška tesnosti potrubia podľa STN 13 0020 DN do - 40   </t>
  </si>
  <si>
    <t xml:space="preserve">dodávka a montáž plne funkčného detekčného systému úniku CO2 s inštaláciou senzorov v každej miestnosti s odberným miestom CO2  </t>
  </si>
  <si>
    <t>dodávka a montáž automatického redukčného panela  200/0-10 Bar, 50 Nm3/h, s možnosťou pripojenia dvoch zväzkov tlakových fliaš s automatickým pripájaním po vyprázdnení jedného zväzku, vrátane poistného ventila a dvoch pripojovacích priemyselných hadíc (všetky komponenty s určením pre potravinárske účely)</t>
  </si>
  <si>
    <t>dodávka zvazku tlakových fliaš CO2 - 12 fliaš s objemom 50 litrov v jednom zväzku - CO2 pre potravinárske účely</t>
  </si>
  <si>
    <t xml:space="preserve">Celkom   </t>
  </si>
  <si>
    <t>https://www.viega.cz/cs/produkty/Katalog/Potrubni-systemy/Sanpress-Inox.html</t>
  </si>
  <si>
    <t>SO 03 PRÍSTAVBA TECHNICKEJ ČASTI</t>
  </si>
  <si>
    <t xml:space="preserve">Časť: </t>
  </si>
  <si>
    <t>PREVÁDZKOVÉ ZARIADENIE A PREVÁDZKOVÉ POTRUBIE - STLAČENÝ VZDUCH</t>
  </si>
  <si>
    <t>ŠPECIFIKÁCIA POTRUBNÝCH PRVKOV AL ROZVODOV TRANSAIR</t>
  </si>
  <si>
    <t>DIMENZIA D (mm)</t>
  </si>
  <si>
    <t>OZNAČENIE PRVKU TRANSAIR</t>
  </si>
  <si>
    <t xml:space="preserve">POČET ks </t>
  </si>
  <si>
    <t>JEDNOTKOVÁ CENA EUR</t>
  </si>
  <si>
    <t>CENA  SPOLU EUR</t>
  </si>
  <si>
    <t>POZNÁMKA</t>
  </si>
  <si>
    <t>MODRÁ AL RÚRKA D 16,5 L=3m</t>
  </si>
  <si>
    <t>NA 1.NP,  2.NP</t>
  </si>
  <si>
    <t>1003A17 04 00</t>
  </si>
  <si>
    <t>MODRÁ AL RÚRKA D 25, L=3m</t>
  </si>
  <si>
    <t>NA 1.NP,  2.NP,  1.PP</t>
  </si>
  <si>
    <t>1003A25 04 00</t>
  </si>
  <si>
    <t>MODRÁ AL RÚRKA D 40, L=3m</t>
  </si>
  <si>
    <t>NA 1.NP</t>
  </si>
  <si>
    <t>1003A40 04 00</t>
  </si>
  <si>
    <t>UPEVŇOVACIA SVORKA PRE RÚRKY D 16,5</t>
  </si>
  <si>
    <t>6697 17 00</t>
  </si>
  <si>
    <t>UPEVŇOVACIA SVORKA PRE RÚRKY D 25</t>
  </si>
  <si>
    <t>6697 25 00</t>
  </si>
  <si>
    <t>UPEVŇOVACIA SVORKA PRE RÚRKY D 40</t>
  </si>
  <si>
    <t>6697 40 00</t>
  </si>
  <si>
    <t>SPOJKA RÚRKA - RÚRKA D 16,5</t>
  </si>
  <si>
    <t>6606 17 00</t>
  </si>
  <si>
    <t>SPOJKA RÚRKA - RÚRKA D 25</t>
  </si>
  <si>
    <t>6606 25 00</t>
  </si>
  <si>
    <t>SPOJKA RÚRKA - RÚRKA D 40</t>
  </si>
  <si>
    <t>6606 40 00</t>
  </si>
  <si>
    <t>KOLENO 90° D 25</t>
  </si>
  <si>
    <t>6602 25 00</t>
  </si>
  <si>
    <t>KOLENO 90° D 40</t>
  </si>
  <si>
    <t>6602 40 00</t>
  </si>
  <si>
    <t>T - SPOJKA D 25</t>
  </si>
  <si>
    <t>6604 25 00</t>
  </si>
  <si>
    <t>T - SPOJKA D 40</t>
  </si>
  <si>
    <t>6604 40 00</t>
  </si>
  <si>
    <t>ZÁSUVNÁ REDUKCIA 25/16,5</t>
  </si>
  <si>
    <t>6666 17 25</t>
  </si>
  <si>
    <t>ZÁSUVNÁ REDUKCIA 40/25</t>
  </si>
  <si>
    <t>6666 25 40</t>
  </si>
  <si>
    <t>ZÁTKA S ODVZDUŠNENÍM D 25</t>
  </si>
  <si>
    <t>6625 25 00</t>
  </si>
  <si>
    <t>HRDLO S VONKAJŠÍM KUŽELOVÝM ZÁVITOM               R 1/2"/D 16,5</t>
  </si>
  <si>
    <t>6605 17 21</t>
  </si>
  <si>
    <t>HRDLO S VONKAJŠÍM KUŽELOVÝM ZÁVITOM               R 1/2"/D 25</t>
  </si>
  <si>
    <t>6605 25 21</t>
  </si>
  <si>
    <t>HRDLO S VONKAJŠÍM KUŽELOVÝM ZÁVITOM               R 3/4"/D 25</t>
  </si>
  <si>
    <t>6605 25 27</t>
  </si>
  <si>
    <t>HRDLO S VONKAJŠÍM KUŽELOVÝM ZÁVITOM               R 1"/D 25</t>
  </si>
  <si>
    <t>6605 25 34</t>
  </si>
  <si>
    <t>MATICA S VONKAJŠÍM KUŽELOVÝM ZÁVITOM               R 1/2"/D 25</t>
  </si>
  <si>
    <t>6611 25 21</t>
  </si>
  <si>
    <t>MATICA S VONKAJŠÍM KUŽELOVÝM ZÁVITOM               R 1/2"/D 16,5</t>
  </si>
  <si>
    <t>6611 17 21</t>
  </si>
  <si>
    <t>MATICA S VONKAJŠÍM KUŽELOVÝM ZÁVITOM               R 3/4"/D 25</t>
  </si>
  <si>
    <t>6611 25 27</t>
  </si>
  <si>
    <t>MATICA S VONKAJŠÍM KUŽELOVÝM ZÁVITOM               R 1"/D 25</t>
  </si>
  <si>
    <t>6611 25 34</t>
  </si>
  <si>
    <t>DVOJITÝ GUĽOVÝ VENTIL D 25</t>
  </si>
  <si>
    <t>4092 25 00</t>
  </si>
  <si>
    <t>1/2"</t>
  </si>
  <si>
    <t>GUĽOVÝ VENTIL G1/2"</t>
  </si>
  <si>
    <t>VR04 00 04</t>
  </si>
  <si>
    <t>3/4"</t>
  </si>
  <si>
    <t>GUĽOVÝ VENTIL G3/4"</t>
  </si>
  <si>
    <t>VR04 00 06</t>
  </si>
  <si>
    <t>1"</t>
  </si>
  <si>
    <t>GUĽOVÝ VENTIL G1"</t>
  </si>
  <si>
    <t>VR04 00 08</t>
  </si>
  <si>
    <t>U-PROFIL 30x30x2000 mm</t>
  </si>
  <si>
    <t>6699 01 01</t>
  </si>
  <si>
    <t>DRŽIAK U-PROFILU</t>
  </si>
  <si>
    <t>6699 01 02</t>
  </si>
  <si>
    <t>M8</t>
  </si>
  <si>
    <t>ZÁVES PRE DRŽIAK RÚRKY M8</t>
  </si>
  <si>
    <t>6699 01 04</t>
  </si>
  <si>
    <t>SADA ZÁVITOVÝCH TYČÍ  M8</t>
  </si>
  <si>
    <t>ER99 05 02</t>
  </si>
  <si>
    <t>SKRUTKOVÝ KOMPRESOR ATLAS COPCO G 18 TM FF, 13 BAR, 18 KW SO ZABUDOVANÝM KONDENZAČNÝM SUŠIČOM A NA VZDUŠNÍKU 500 L</t>
  </si>
  <si>
    <t>CYKLÓNOVÝ ODLUČOVAČ PARKER WSP010CGFX</t>
  </si>
  <si>
    <t>ADSORPČNÝ SUŠIČ STLAČENÉHO VZDUCHU PARKER OFAS HL 080 SO SADOU TROCH FILTROV v poradí - hrubý AOPX025E, jemný AAPX025E, sušič, hrubý AOPX025E TRB -40°C</t>
  </si>
  <si>
    <t>REGULÁTOR TLAKU PARKER R230G02D</t>
  </si>
  <si>
    <t>PRED VSTUPOM DO GENERÁTORA N2</t>
  </si>
  <si>
    <t>ODLUČOVAČ OLEJA Z KONDENZÁTU ATLAS COPCO OSC 50</t>
  </si>
  <si>
    <t>AUTOMATICKÝ ODVÁDZAČ KONDENZÁTU ATLAS COPCO EWD 75</t>
  </si>
  <si>
    <t>MONTÁŽ ZARIADENÍ KOMPRESOROVEJ STANICE A POTRUBNÝCH ROZVODOV STLAČENÉHO VZDUCHU V OBJEKTE STAVBY</t>
  </si>
  <si>
    <t>TLAKOVÁ SKÚŠKA POTRUBIA</t>
  </si>
  <si>
    <t>REVÍZNE SKÚŠKY</t>
  </si>
  <si>
    <t>PREVÁDZKOVÉ ZARIADENIE A PREVÁDZKOVÉ POTRUBIE - N2 DUSÍK</t>
  </si>
  <si>
    <t>ZELENÁ AL RÚRKA D 16,5, L=4,5m</t>
  </si>
  <si>
    <t>1004A17 02 00</t>
  </si>
  <si>
    <t>ZELENÁ AL RÚRKA D 25, L=6m</t>
  </si>
  <si>
    <t>NA 1.PP,  1.NP,  2.PP</t>
  </si>
  <si>
    <t>1004A25 02 00</t>
  </si>
  <si>
    <t>GENERÁTOR DUSÍKA PARKER N2C-4NCBLA, TRB -40°C, 230 V</t>
  </si>
  <si>
    <t>FILTER PARKER AOPX010CGFI</t>
  </si>
  <si>
    <t>PRACOVNÝ VZDUŠNÍK PRE DUSÍK VVG2-270-11 (270 L), 11 bar, OBOJSTANNE GALVANIZOVANÝ + KOMPLET PRÍSLUŠENSTVO (TLAKOMER, POISTNÝ VENTIL, ODKALOVACÍ VENTIL)</t>
  </si>
  <si>
    <t>ZÁSOBNÝ VZDUŠNÍK PRE DUSÍK VVG1000-12 (1000 L), 12 bar, OBOJSTANNE GALVANIZOVANÝ + KOMPLET PRÍSLUŠENSTVO (TLAKOMER, POISTNÝ VENTIL, ODKALOVACÍ VENTIL)</t>
  </si>
  <si>
    <t>MONTÁŽ ZARIADENÍ DUSÍKOVEJ STANICE A POTRUBNÝCH ROZVODOV DUSÍKA V OBJEKTE STAVBY</t>
  </si>
  <si>
    <t>{a3e5bdae-36e3-444d-8b48-5bb45f19346e}</t>
  </si>
  <si>
    <t>3 - Bleskozvod a uzemnenie</t>
  </si>
  <si>
    <t>44114311</t>
  </si>
  <si>
    <t>MONDEZ, s.r.o.</t>
  </si>
  <si>
    <t>210010328.S</t>
  </si>
  <si>
    <t>Krabica (KO 250/L štvorcová) do dutých stien odbočná s viečkom, bez zapojenia</t>
  </si>
  <si>
    <t>-1459518150</t>
  </si>
  <si>
    <t>095980</t>
  </si>
  <si>
    <t>Krab.210x165x 80 nast. blesk</t>
  </si>
  <si>
    <t>-237082632</t>
  </si>
  <si>
    <t>210220020.S</t>
  </si>
  <si>
    <t>Uzemňovacie vedenie v zemi FeZn do 120 mm2 vrátane izolácie spojov</t>
  </si>
  <si>
    <t>-49480600</t>
  </si>
  <si>
    <t>354410058800.S</t>
  </si>
  <si>
    <t>Pásovina uzemňovacia FeZn 30 x 4 mm</t>
  </si>
  <si>
    <t>-1243441672</t>
  </si>
  <si>
    <t>210220021.S</t>
  </si>
  <si>
    <t>Uzemňovacie vedenie v zemi FeZn vrátane izolácie spojov O 10 mm</t>
  </si>
  <si>
    <t>406430459</t>
  </si>
  <si>
    <t>000065</t>
  </si>
  <si>
    <t>Hro.drôt FeZn 10  1bm=0,625kg</t>
  </si>
  <si>
    <t>KG</t>
  </si>
  <si>
    <t>-930072381</t>
  </si>
  <si>
    <t>210220050.S</t>
  </si>
  <si>
    <t>Označenie zvodov číselnými štítkami</t>
  </si>
  <si>
    <t>269076948</t>
  </si>
  <si>
    <t>354410064800.S</t>
  </si>
  <si>
    <t>Štítok orientačný nerezový na zvody 1</t>
  </si>
  <si>
    <t>940671849</t>
  </si>
  <si>
    <t>354410064900.S</t>
  </si>
  <si>
    <t>Štítok orientačný nerezový na zvody 2</t>
  </si>
  <si>
    <t>-1960034219</t>
  </si>
  <si>
    <t>354410065000.S</t>
  </si>
  <si>
    <t>Štítok orientačný nerezový na zvody 3</t>
  </si>
  <si>
    <t>1278265131</t>
  </si>
  <si>
    <t>354410065100.S</t>
  </si>
  <si>
    <t>Štítok orientačný nerezový na zvody 4</t>
  </si>
  <si>
    <t>-1898465339</t>
  </si>
  <si>
    <t>210220101.S</t>
  </si>
  <si>
    <t>Podpery vedenia FeZn na plochú strechu PV21</t>
  </si>
  <si>
    <t>2009234064</t>
  </si>
  <si>
    <t>354410034900.S</t>
  </si>
  <si>
    <t>Podložka plastová k podpere vedenia FeZn označenie podložka k PV 21</t>
  </si>
  <si>
    <t>-696639902</t>
  </si>
  <si>
    <t>210220243.S</t>
  </si>
  <si>
    <t>Svorka FeZn spojovacia SS</t>
  </si>
  <si>
    <t>855097045</t>
  </si>
  <si>
    <t>354410003600.S</t>
  </si>
  <si>
    <t>Svorka FeZn spojovacia označenie SS m. 2 skrutky s príložkou</t>
  </si>
  <si>
    <t>-1911669424</t>
  </si>
  <si>
    <t>210220247.S</t>
  </si>
  <si>
    <t>Svorka FeZn skúšobná SZ</t>
  </si>
  <si>
    <t>-1015004829</t>
  </si>
  <si>
    <t>354410004300.S</t>
  </si>
  <si>
    <t>Svorka FeZn skúšobná označenie SZ</t>
  </si>
  <si>
    <t>1570740719</t>
  </si>
  <si>
    <t>210220253.S</t>
  </si>
  <si>
    <t>Svorka FeZn uzemňovacia SR03</t>
  </si>
  <si>
    <t>233059513</t>
  </si>
  <si>
    <t>354410001000.S</t>
  </si>
  <si>
    <t>Svorka FeZn uzemňovacia označenie SR 03 B</t>
  </si>
  <si>
    <t>1476160901</t>
  </si>
  <si>
    <t>210220254.S</t>
  </si>
  <si>
    <t>Svorka FeZn odbočovacia spojovacia SR 02 (pásovina do 300mm2)</t>
  </si>
  <si>
    <t>-1349486311</t>
  </si>
  <si>
    <t>354410006210.S</t>
  </si>
  <si>
    <t>Svorka na pásovinu SJ 40/5</t>
  </si>
  <si>
    <t>-1777713594</t>
  </si>
  <si>
    <t>210220803.S</t>
  </si>
  <si>
    <t>Skrytý zvod pri zatepľovacom systéme AlMgSi drôt zvodový Ø 8 mm</t>
  </si>
  <si>
    <t>-2016735888</t>
  </si>
  <si>
    <t>345710009300.S</t>
  </si>
  <si>
    <t>Rúrka ohybná vlnitá pancierová so strednou mechanickou odolnosťou z PVC-U, D 32</t>
  </si>
  <si>
    <t>-753481015</t>
  </si>
  <si>
    <t>345710038300.S</t>
  </si>
  <si>
    <t>Príchytka z PVC pre elektroinštal. rúrky d 32 mm pre povrchovú montáž s 2 skrutkami</t>
  </si>
  <si>
    <t>958972326</t>
  </si>
  <si>
    <t>354410064200.S</t>
  </si>
  <si>
    <t>Drôt bleskozvodový zliatina AlMgSi, d 8 mm, Al</t>
  </si>
  <si>
    <t>-636420658</t>
  </si>
  <si>
    <t>Montáž hliníkových dverí s hydroizolačnými ISO páskami (exteriérová a interiérová)</t>
  </si>
  <si>
    <t>Penzión FLÁM</t>
  </si>
  <si>
    <t>15. 11. 2021</t>
  </si>
  <si>
    <t xml:space="preserve">Bleskozvod a uzemnenie </t>
  </si>
  <si>
    <t>Plynoinštalacia</t>
  </si>
  <si>
    <t xml:space="preserve">Stlačený vzduch </t>
  </si>
  <si>
    <t xml:space="preserve">N2 Dusík </t>
  </si>
  <si>
    <t>tech.</t>
  </si>
  <si>
    <t>bl</t>
  </si>
  <si>
    <t>pl</t>
  </si>
  <si>
    <t xml:space="preserve">SPOLU </t>
  </si>
  <si>
    <t>zti</t>
  </si>
  <si>
    <t>prekl.</t>
  </si>
  <si>
    <t>roz</t>
  </si>
  <si>
    <t xml:space="preserve">CO2 </t>
  </si>
  <si>
    <t>SPOLU</t>
  </si>
  <si>
    <t>Výkaz výmer: Dodávka a montáž fotovoltického systému</t>
  </si>
  <si>
    <t>p.č.</t>
  </si>
  <si>
    <t>Položka</t>
  </si>
  <si>
    <t>Cena za 
jednotku</t>
  </si>
  <si>
    <t>Cena celkom</t>
  </si>
  <si>
    <t>Projektová a inžinierska činnosť</t>
  </si>
  <si>
    <t>DRS - realizačná projektová dokumentácia</t>
  </si>
  <si>
    <t>kpl.</t>
  </si>
  <si>
    <t>Realizácia stavby</t>
  </si>
  <si>
    <t>PANELY</t>
  </si>
  <si>
    <t>PANELY Mono 500W LONGI solar_HALFcut</t>
  </si>
  <si>
    <t>STRIEDAČE</t>
  </si>
  <si>
    <t>DEYE ONgrid 15kW -3F</t>
  </si>
  <si>
    <t>Riadiaci systém kontroly výkonu FVE zber dát</t>
  </si>
  <si>
    <t>KONŠTRUKCIE</t>
  </si>
  <si>
    <t>Konštrukcia - pozinkované Fe/Al, profily na panely  V/Z (cena na 1 panel)</t>
  </si>
  <si>
    <t>Betonové kocky 25kg (zaťaženie konštrukcie)</t>
  </si>
  <si>
    <t>TRAFOSTANICA, KIOSK, VN,NN PRÍPOJKA, ROZVÁDZAČE, KÁBLE</t>
  </si>
  <si>
    <t>Rozvádzač DC/AC, vnútorná ochrana proti blesku</t>
  </si>
  <si>
    <t>DC káble 6mm</t>
  </si>
  <si>
    <t>Konektory MC4 STAUBLI, MARS žľaby</t>
  </si>
  <si>
    <t>AC káble, príslušenstvo</t>
  </si>
  <si>
    <t>BLESKOZVOD A UZEMNENIE</t>
  </si>
  <si>
    <t>Vonkajšia ochrana proti bleskom a prepätiu 62 305</t>
  </si>
  <si>
    <t>MONTÁŽE</t>
  </si>
  <si>
    <t>Montáž, inštalačné práce a technický dozor</t>
  </si>
  <si>
    <t>deň</t>
  </si>
  <si>
    <t>OSTATNÉ</t>
  </si>
  <si>
    <t>Prvá odborná prehliadka a skúška (revízia)</t>
  </si>
  <si>
    <t>akcia</t>
  </si>
  <si>
    <t>Doprava materiálu</t>
  </si>
  <si>
    <t>CENA CELKOM bez DPH: Dodávka a montáž fotovoltického systému</t>
  </si>
  <si>
    <t>* V prípade, že je v rámci položiek výkazu uvedený konkrétny výrobca alebo typ, je možné naceniť aj alternatívny produkt, ktorý spĺňa min. technické parametre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</si>
</sst>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%"/>
    <numFmt numFmtId="165" formatCode="dd\.mm\.yyyy"/>
    <numFmt numFmtId="166" formatCode="#,##0.00000"/>
    <numFmt numFmtId="167" formatCode="#,##0.000"/>
    <numFmt numFmtId="168" formatCode="#,##0.000;\-#,##0.000"/>
    <numFmt numFmtId="169" formatCode="#,##0.00\ &quot;€&quot;"/>
    <numFmt numFmtId="170" formatCode="#,##0\ &quot;€&quot;;[Red]\-#,##0\ &quot;€&quot;"/>
    <numFmt numFmtId="171" formatCode="#,##0.00\ _€"/>
    <numFmt numFmtId="172" formatCode="#,##0.00\ &quot;€&quot;;[Red]\-#,##0.00\ &quot;€&quot;"/>
  </numFmts>
  <fonts count="6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8"/>
      <name val="MS Sans Serif"/>
      <charset val="1"/>
    </font>
    <font>
      <b/>
      <sz val="14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MS Sans Serif"/>
      <charset val="238"/>
    </font>
    <font>
      <b/>
      <vertAlign val="subscript"/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sz val="8"/>
      <name val="Arial"/>
      <family val="2"/>
    </font>
    <font>
      <sz val="7"/>
      <name val="Arial CYR"/>
      <charset val="238"/>
    </font>
    <font>
      <sz val="7"/>
      <name val="MS Sans Serif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i/>
      <sz val="7"/>
      <name val="Arial CE"/>
      <charset val="238"/>
    </font>
    <font>
      <sz val="8"/>
      <color indexed="63"/>
      <name val="Arial CE"/>
      <charset val="238"/>
    </font>
    <font>
      <b/>
      <sz val="11"/>
      <name val="Arial CE"/>
      <charset val="238"/>
    </font>
    <font>
      <u/>
      <sz val="8"/>
      <color theme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 CE"/>
    </font>
    <font>
      <i/>
      <sz val="9"/>
      <color rgb="FFFF0000"/>
      <name val="Arial CE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5" fillId="0" borderId="0" applyNumberFormat="0" applyFill="0" applyBorder="0" applyAlignment="0" applyProtection="0"/>
    <xf numFmtId="0" fontId="36" fillId="0" borderId="0" applyAlignment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/>
  </cellStyleXfs>
  <cellXfs count="3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6" fillId="0" borderId="0" xfId="2" applyAlignment="1">
      <alignment horizontal="left" vertical="top"/>
      <protection locked="0"/>
    </xf>
    <xf numFmtId="0" fontId="38" fillId="0" borderId="0" xfId="2" applyFont="1" applyAlignment="1" applyProtection="1">
      <alignment horizontal="left"/>
    </xf>
    <xf numFmtId="0" fontId="39" fillId="0" borderId="0" xfId="2" applyFont="1" applyAlignment="1" applyProtection="1">
      <alignment horizontal="left"/>
    </xf>
    <xf numFmtId="0" fontId="40" fillId="0" borderId="0" xfId="2" applyFont="1" applyAlignment="1">
      <alignment horizontal="left" vertical="top"/>
      <protection locked="0"/>
    </xf>
    <xf numFmtId="0" fontId="38" fillId="0" borderId="0" xfId="2" applyFont="1" applyAlignment="1" applyProtection="1">
      <alignment horizontal="left" vertical="center"/>
    </xf>
    <xf numFmtId="0" fontId="39" fillId="0" borderId="0" xfId="2" applyFont="1" applyAlignment="1" applyProtection="1">
      <alignment horizontal="left" vertical="top" wrapText="1"/>
    </xf>
    <xf numFmtId="168" fontId="36" fillId="0" borderId="0" xfId="2" applyNumberFormat="1" applyAlignment="1">
      <alignment horizontal="right" vertical="top"/>
      <protection locked="0"/>
    </xf>
    <xf numFmtId="39" fontId="39" fillId="0" borderId="0" xfId="2" applyNumberFormat="1" applyFont="1" applyAlignment="1" applyProtection="1">
      <alignment horizontal="right" vertical="top"/>
    </xf>
    <xf numFmtId="0" fontId="42" fillId="0" borderId="0" xfId="2" applyFont="1" applyAlignment="1" applyProtection="1">
      <alignment horizontal="left"/>
    </xf>
    <xf numFmtId="0" fontId="43" fillId="6" borderId="23" xfId="2" applyFont="1" applyFill="1" applyBorder="1" applyAlignment="1" applyProtection="1">
      <alignment horizontal="center" vertical="center" wrapText="1"/>
    </xf>
    <xf numFmtId="0" fontId="44" fillId="6" borderId="23" xfId="2" applyFont="1" applyFill="1" applyBorder="1" applyAlignment="1">
      <alignment horizontal="center" vertical="center" wrapText="1"/>
      <protection locked="0"/>
    </xf>
    <xf numFmtId="0" fontId="45" fillId="6" borderId="23" xfId="2" applyFont="1" applyFill="1" applyBorder="1" applyAlignment="1" applyProtection="1">
      <alignment horizontal="center" vertical="center" wrapText="1"/>
    </xf>
    <xf numFmtId="0" fontId="46" fillId="6" borderId="23" xfId="2" applyFont="1" applyFill="1" applyBorder="1" applyAlignment="1">
      <alignment horizontal="center" vertical="center" wrapText="1"/>
      <protection locked="0"/>
    </xf>
    <xf numFmtId="37" fontId="47" fillId="0" borderId="0" xfId="2" applyNumberFormat="1" applyFont="1" applyAlignment="1">
      <alignment horizontal="right"/>
      <protection locked="0"/>
    </xf>
    <xf numFmtId="0" fontId="47" fillId="0" borderId="0" xfId="2" applyFont="1" applyAlignment="1">
      <alignment horizontal="left" wrapText="1"/>
      <protection locked="0"/>
    </xf>
    <xf numFmtId="168" fontId="47" fillId="0" borderId="0" xfId="2" applyNumberFormat="1" applyFont="1" applyAlignment="1">
      <alignment horizontal="right"/>
      <protection locked="0"/>
    </xf>
    <xf numFmtId="39" fontId="47" fillId="0" borderId="0" xfId="2" applyNumberFormat="1" applyFont="1" applyAlignment="1">
      <alignment horizontal="right"/>
      <protection locked="0"/>
    </xf>
    <xf numFmtId="37" fontId="48" fillId="0" borderId="0" xfId="2" applyNumberFormat="1" applyFont="1" applyAlignment="1">
      <alignment horizontal="right"/>
      <protection locked="0"/>
    </xf>
    <xf numFmtId="0" fontId="48" fillId="0" borderId="0" xfId="2" applyFont="1" applyAlignment="1">
      <alignment horizontal="left" wrapText="1"/>
      <protection locked="0"/>
    </xf>
    <xf numFmtId="168" fontId="48" fillId="0" borderId="0" xfId="2" applyNumberFormat="1" applyFont="1" applyAlignment="1">
      <alignment horizontal="right"/>
      <protection locked="0"/>
    </xf>
    <xf numFmtId="39" fontId="48" fillId="0" borderId="0" xfId="2" applyNumberFormat="1" applyFont="1" applyAlignment="1">
      <alignment horizontal="right"/>
      <protection locked="0"/>
    </xf>
    <xf numFmtId="37" fontId="39" fillId="0" borderId="23" xfId="2" applyNumberFormat="1" applyFont="1" applyBorder="1" applyAlignment="1">
      <alignment horizontal="right"/>
      <protection locked="0"/>
    </xf>
    <xf numFmtId="0" fontId="39" fillId="0" borderId="23" xfId="2" applyFont="1" applyBorder="1" applyAlignment="1">
      <alignment horizontal="left" wrapText="1"/>
      <protection locked="0"/>
    </xf>
    <xf numFmtId="168" fontId="39" fillId="0" borderId="23" xfId="2" applyNumberFormat="1" applyFont="1" applyBorder="1" applyAlignment="1">
      <alignment horizontal="right"/>
      <protection locked="0"/>
    </xf>
    <xf numFmtId="39" fontId="39" fillId="0" borderId="23" xfId="2" applyNumberFormat="1" applyFont="1" applyBorder="1" applyAlignment="1">
      <alignment horizontal="right"/>
      <protection locked="0"/>
    </xf>
    <xf numFmtId="37" fontId="49" fillId="0" borderId="23" xfId="2" applyNumberFormat="1" applyFont="1" applyBorder="1" applyAlignment="1">
      <alignment horizontal="right"/>
      <protection locked="0"/>
    </xf>
    <xf numFmtId="0" fontId="49" fillId="0" borderId="23" xfId="2" applyFont="1" applyBorder="1" applyAlignment="1">
      <alignment horizontal="left" wrapText="1"/>
      <protection locked="0"/>
    </xf>
    <xf numFmtId="168" fontId="49" fillId="0" borderId="23" xfId="2" applyNumberFormat="1" applyFont="1" applyBorder="1" applyAlignment="1">
      <alignment horizontal="right"/>
      <protection locked="0"/>
    </xf>
    <xf numFmtId="39" fontId="49" fillId="0" borderId="23" xfId="2" applyNumberFormat="1" applyFont="1" applyBorder="1" applyAlignment="1">
      <alignment horizontal="right"/>
      <protection locked="0"/>
    </xf>
    <xf numFmtId="37" fontId="50" fillId="0" borderId="0" xfId="2" applyNumberFormat="1" applyFont="1" applyAlignment="1">
      <alignment horizontal="right" vertical="center"/>
      <protection locked="0"/>
    </xf>
    <xf numFmtId="0" fontId="50" fillId="0" borderId="0" xfId="2" applyFont="1" applyAlignment="1">
      <alignment horizontal="left" vertical="center" wrapText="1"/>
      <protection locked="0"/>
    </xf>
    <xf numFmtId="168" fontId="50" fillId="0" borderId="0" xfId="2" applyNumberFormat="1" applyFont="1" applyAlignment="1">
      <alignment horizontal="right" vertical="center"/>
      <protection locked="0"/>
    </xf>
    <xf numFmtId="39" fontId="50" fillId="0" borderId="0" xfId="2" applyNumberFormat="1" applyFont="1" applyAlignment="1">
      <alignment horizontal="right" vertical="center"/>
      <protection locked="0"/>
    </xf>
    <xf numFmtId="37" fontId="51" fillId="0" borderId="23" xfId="2" applyNumberFormat="1" applyFont="1" applyBorder="1" applyAlignment="1">
      <alignment horizontal="right"/>
      <protection locked="0"/>
    </xf>
    <xf numFmtId="0" fontId="51" fillId="0" borderId="23" xfId="2" applyFont="1" applyBorder="1" applyAlignment="1">
      <alignment horizontal="left" wrapText="1"/>
      <protection locked="0"/>
    </xf>
    <xf numFmtId="168" fontId="51" fillId="0" borderId="23" xfId="2" applyNumberFormat="1" applyFont="1" applyBorder="1" applyAlignment="1">
      <alignment horizontal="right"/>
      <protection locked="0"/>
    </xf>
    <xf numFmtId="39" fontId="51" fillId="0" borderId="23" xfId="2" applyNumberFormat="1" applyFont="1" applyBorder="1" applyAlignment="1">
      <alignment horizontal="right"/>
      <protection locked="0"/>
    </xf>
    <xf numFmtId="0" fontId="51" fillId="0" borderId="23" xfId="2" applyFont="1" applyBorder="1" applyAlignment="1">
      <alignment horizontal="left" vertical="top" wrapText="1"/>
      <protection locked="0"/>
    </xf>
    <xf numFmtId="37" fontId="52" fillId="0" borderId="0" xfId="2" applyNumberFormat="1" applyFont="1" applyAlignment="1">
      <alignment horizontal="right"/>
      <protection locked="0"/>
    </xf>
    <xf numFmtId="0" fontId="52" fillId="0" borderId="0" xfId="2" applyFont="1" applyAlignment="1">
      <alignment horizontal="left" wrapText="1"/>
      <protection locked="0"/>
    </xf>
    <xf numFmtId="168" fontId="52" fillId="0" borderId="0" xfId="2" applyNumberFormat="1" applyFont="1" applyAlignment="1">
      <alignment horizontal="right"/>
      <protection locked="0"/>
    </xf>
    <xf numFmtId="39" fontId="52" fillId="0" borderId="0" xfId="2" applyNumberFormat="1" applyFont="1" applyAlignment="1">
      <alignment horizontal="right"/>
      <protection locked="0"/>
    </xf>
    <xf numFmtId="0" fontId="53" fillId="0" borderId="0" xfId="3" applyAlignment="1">
      <alignment horizontal="left" vertical="top" wrapText="1"/>
      <protection locked="0"/>
    </xf>
    <xf numFmtId="0" fontId="36" fillId="0" borderId="0" xfId="2" applyAlignment="1">
      <alignment horizontal="left" vertical="top" wrapText="1"/>
      <protection locked="0"/>
    </xf>
    <xf numFmtId="37" fontId="36" fillId="0" borderId="0" xfId="2" applyNumberFormat="1" applyAlignment="1">
      <alignment horizontal="right" vertical="top"/>
      <protection locked="0"/>
    </xf>
    <xf numFmtId="39" fontId="36" fillId="0" borderId="0" xfId="2" applyNumberFormat="1" applyAlignment="1">
      <alignment horizontal="right" vertical="top"/>
      <protection locked="0"/>
    </xf>
    <xf numFmtId="0" fontId="55" fillId="0" borderId="0" xfId="4" applyFont="1"/>
    <xf numFmtId="0" fontId="54" fillId="0" borderId="0" xfId="4"/>
    <xf numFmtId="0" fontId="54" fillId="0" borderId="0" xfId="4" applyAlignment="1">
      <alignment horizontal="left" vertical="top" wrapText="1"/>
    </xf>
    <xf numFmtId="0" fontId="55" fillId="0" borderId="0" xfId="4" applyFont="1" applyAlignment="1">
      <alignment horizontal="left" vertical="top"/>
    </xf>
    <xf numFmtId="0" fontId="55" fillId="0" borderId="0" xfId="4" applyFont="1" applyAlignment="1">
      <alignment horizontal="left" vertical="top" wrapText="1"/>
    </xf>
    <xf numFmtId="0" fontId="56" fillId="0" borderId="24" xfId="4" applyFont="1" applyBorder="1" applyAlignment="1">
      <alignment horizontal="left" vertical="top" wrapText="1"/>
    </xf>
    <xf numFmtId="0" fontId="56" fillId="0" borderId="24" xfId="4" applyFont="1" applyBorder="1" applyAlignment="1">
      <alignment horizontal="left" vertical="top"/>
    </xf>
    <xf numFmtId="3" fontId="56" fillId="0" borderId="24" xfId="4" applyNumberFormat="1" applyFont="1" applyBorder="1" applyAlignment="1">
      <alignment horizontal="left" vertical="top" wrapText="1"/>
    </xf>
    <xf numFmtId="0" fontId="56" fillId="0" borderId="24" xfId="4" applyFont="1" applyBorder="1"/>
    <xf numFmtId="0" fontId="56" fillId="0" borderId="24" xfId="4" applyFont="1" applyBorder="1" applyAlignment="1">
      <alignment wrapText="1"/>
    </xf>
    <xf numFmtId="0" fontId="56" fillId="0" borderId="24" xfId="4" applyFont="1" applyBorder="1" applyAlignment="1">
      <alignment vertical="top" wrapText="1"/>
    </xf>
    <xf numFmtId="0" fontId="56" fillId="0" borderId="0" xfId="4" applyFont="1"/>
    <xf numFmtId="0" fontId="56" fillId="0" borderId="0" xfId="4" applyFont="1" applyAlignment="1">
      <alignment horizontal="left" vertical="top" wrapText="1"/>
    </xf>
    <xf numFmtId="0" fontId="57" fillId="0" borderId="0" xfId="4" applyFont="1" applyAlignment="1">
      <alignment horizontal="left" vertical="top" wrapText="1"/>
    </xf>
    <xf numFmtId="167" fontId="21" fillId="0" borderId="22" xfId="0" applyNumberFormat="1" applyFont="1" applyBorder="1" applyAlignment="1">
      <alignment vertical="center"/>
    </xf>
    <xf numFmtId="167" fontId="33" fillId="0" borderId="22" xfId="0" applyNumberFormat="1" applyFont="1" applyBorder="1" applyAlignment="1">
      <alignment vertical="center"/>
    </xf>
    <xf numFmtId="0" fontId="58" fillId="0" borderId="22" xfId="0" applyFont="1" applyBorder="1" applyAlignment="1" applyProtection="1">
      <alignment horizontal="center" vertical="center"/>
      <protection locked="0"/>
    </xf>
    <xf numFmtId="49" fontId="58" fillId="0" borderId="22" xfId="0" applyNumberFormat="1" applyFont="1" applyBorder="1" applyAlignment="1" applyProtection="1">
      <alignment horizontal="left" vertical="center" wrapText="1"/>
      <protection locked="0"/>
    </xf>
    <xf numFmtId="0" fontId="58" fillId="0" borderId="22" xfId="0" applyFont="1" applyBorder="1" applyAlignment="1" applyProtection="1">
      <alignment horizontal="left" vertical="center" wrapText="1"/>
      <protection locked="0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167" fontId="58" fillId="0" borderId="22" xfId="0" applyNumberFormat="1" applyFont="1" applyBorder="1" applyAlignment="1" applyProtection="1">
      <alignment vertical="center"/>
      <protection locked="0"/>
    </xf>
    <xf numFmtId="4" fontId="58" fillId="3" borderId="22" xfId="0" applyNumberFormat="1" applyFont="1" applyFill="1" applyBorder="1" applyAlignment="1" applyProtection="1">
      <alignment vertical="center"/>
      <protection locked="0"/>
    </xf>
    <xf numFmtId="4" fontId="58" fillId="0" borderId="22" xfId="0" applyNumberFormat="1" applyFont="1" applyBorder="1" applyAlignment="1" applyProtection="1">
      <alignment vertical="center"/>
      <protection locked="0"/>
    </xf>
    <xf numFmtId="0" fontId="35" fillId="0" borderId="0" xfId="1" applyAlignment="1">
      <alignment horizontal="center" vertical="center"/>
    </xf>
    <xf numFmtId="0" fontId="59" fillId="0" borderId="22" xfId="0" applyFont="1" applyBorder="1" applyAlignment="1" applyProtection="1">
      <alignment horizontal="left" vertical="center" wrapText="1"/>
      <protection locked="0"/>
    </xf>
    <xf numFmtId="0" fontId="60" fillId="0" borderId="24" xfId="4" applyFont="1" applyBorder="1" applyAlignment="1">
      <alignment horizontal="center" vertical="center" wrapText="1"/>
    </xf>
    <xf numFmtId="0" fontId="56" fillId="0" borderId="24" xfId="4" applyFont="1" applyBorder="1" applyAlignment="1">
      <alignment horizontal="center" vertical="top" wrapText="1"/>
    </xf>
    <xf numFmtId="0" fontId="56" fillId="0" borderId="24" xfId="4" applyFont="1" applyBorder="1" applyAlignment="1">
      <alignment horizontal="center" vertical="top"/>
    </xf>
    <xf numFmtId="0" fontId="56" fillId="0" borderId="24" xfId="4" applyFont="1" applyBorder="1" applyAlignment="1">
      <alignment horizontal="center" vertical="center" wrapText="1"/>
    </xf>
    <xf numFmtId="0" fontId="54" fillId="0" borderId="24" xfId="4" applyBorder="1" applyAlignment="1">
      <alignment horizontal="center" vertical="center" wrapText="1"/>
    </xf>
    <xf numFmtId="0" fontId="61" fillId="0" borderId="24" xfId="4" applyFont="1" applyBorder="1" applyAlignment="1">
      <alignment horizontal="center" vertical="center" wrapText="1"/>
    </xf>
    <xf numFmtId="0" fontId="56" fillId="0" borderId="24" xfId="4" applyFont="1" applyBorder="1" applyAlignment="1">
      <alignment horizontal="center" vertical="center"/>
    </xf>
    <xf numFmtId="0" fontId="54" fillId="0" borderId="24" xfId="4" applyBorder="1" applyAlignment="1">
      <alignment horizontal="center" vertical="center"/>
    </xf>
    <xf numFmtId="0" fontId="54" fillId="0" borderId="0" xfId="4" applyAlignment="1">
      <alignment horizontal="center" vertical="center" wrapText="1"/>
    </xf>
    <xf numFmtId="0" fontId="60" fillId="0" borderId="0" xfId="4" applyFont="1"/>
    <xf numFmtId="0" fontId="60" fillId="0" borderId="0" xfId="4" applyFont="1" applyAlignment="1">
      <alignment horizontal="left" vertical="top" wrapText="1"/>
    </xf>
    <xf numFmtId="0" fontId="60" fillId="0" borderId="0" xfId="4" applyFont="1" applyAlignment="1">
      <alignment horizontal="center" vertical="center" wrapText="1"/>
    </xf>
    <xf numFmtId="0" fontId="60" fillId="0" borderId="0" xfId="4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7" fillId="0" borderId="0" xfId="2" applyFont="1" applyAlignment="1" applyProtection="1">
      <alignment horizontal="center" vertical="center"/>
    </xf>
    <xf numFmtId="0" fontId="37" fillId="0" borderId="0" xfId="2" applyFont="1" applyAlignment="1">
      <alignment horizontal="center" vertical="center"/>
      <protection locked="0"/>
    </xf>
    <xf numFmtId="0" fontId="39" fillId="0" borderId="0" xfId="2" applyFont="1" applyAlignment="1" applyProtection="1">
      <alignment horizontal="left" vertical="center"/>
    </xf>
    <xf numFmtId="39" fontId="39" fillId="0" borderId="0" xfId="2" applyNumberFormat="1" applyFont="1" applyAlignment="1" applyProtection="1">
      <alignment horizontal="left" vertical="center"/>
    </xf>
    <xf numFmtId="0" fontId="62" fillId="0" borderId="0" xfId="4" applyFont="1" applyAlignment="1">
      <alignment wrapText="1"/>
    </xf>
    <xf numFmtId="0" fontId="63" fillId="0" borderId="0" xfId="4" applyFont="1" applyAlignment="1">
      <alignment horizontal="left" vertical="center" wrapText="1"/>
    </xf>
    <xf numFmtId="0" fontId="64" fillId="7" borderId="0" xfId="4" applyFont="1" applyFill="1" applyAlignment="1">
      <alignment horizontal="right"/>
    </xf>
    <xf numFmtId="0" fontId="64" fillId="7" borderId="0" xfId="4" applyFont="1" applyFill="1" applyAlignment="1">
      <alignment horizontal="center"/>
    </xf>
    <xf numFmtId="0" fontId="64" fillId="7" borderId="0" xfId="4" applyFont="1" applyFill="1" applyAlignment="1">
      <alignment horizontal="center"/>
    </xf>
    <xf numFmtId="0" fontId="64" fillId="7" borderId="0" xfId="4" applyFont="1" applyFill="1" applyAlignment="1">
      <alignment horizontal="center" wrapText="1"/>
    </xf>
    <xf numFmtId="0" fontId="63" fillId="8" borderId="0" xfId="4" applyFont="1" applyFill="1"/>
    <xf numFmtId="0" fontId="54" fillId="8" borderId="0" xfId="4" applyFill="1"/>
    <xf numFmtId="169" fontId="65" fillId="8" borderId="0" xfId="4" applyNumberFormat="1" applyFont="1" applyFill="1"/>
    <xf numFmtId="0" fontId="64" fillId="0" borderId="0" xfId="4" applyFont="1" applyAlignment="1">
      <alignment horizontal="right"/>
    </xf>
    <xf numFmtId="0" fontId="64" fillId="9" borderId="0" xfId="4" applyFont="1" applyFill="1" applyAlignment="1">
      <alignment horizontal="left"/>
    </xf>
    <xf numFmtId="0" fontId="64" fillId="0" borderId="0" xfId="4" applyFont="1"/>
    <xf numFmtId="169" fontId="64" fillId="0" borderId="0" xfId="4" applyNumberFormat="1" applyFont="1"/>
    <xf numFmtId="169" fontId="63" fillId="8" borderId="0" xfId="4" applyNumberFormat="1" applyFont="1" applyFill="1"/>
    <xf numFmtId="0" fontId="64" fillId="8" borderId="0" xfId="4" applyFont="1" applyFill="1"/>
    <xf numFmtId="169" fontId="62" fillId="8" borderId="0" xfId="4" applyNumberFormat="1" applyFont="1" applyFill="1"/>
    <xf numFmtId="0" fontId="64" fillId="9" borderId="0" xfId="4" applyFont="1" applyFill="1"/>
    <xf numFmtId="0" fontId="64" fillId="9" borderId="0" xfId="4" applyFont="1" applyFill="1" applyAlignment="1">
      <alignment wrapText="1"/>
    </xf>
    <xf numFmtId="170" fontId="64" fillId="0" borderId="0" xfId="4" applyNumberFormat="1" applyFont="1"/>
    <xf numFmtId="171" fontId="64" fillId="0" borderId="0" xfId="4" applyNumberFormat="1" applyFont="1"/>
    <xf numFmtId="172" fontId="64" fillId="0" borderId="0" xfId="4" applyNumberFormat="1" applyFont="1"/>
    <xf numFmtId="0" fontId="64" fillId="10" borderId="0" xfId="4" applyFont="1" applyFill="1" applyAlignment="1">
      <alignment horizontal="center" wrapText="1"/>
    </xf>
    <xf numFmtId="0" fontId="64" fillId="10" borderId="0" xfId="4" applyFont="1" applyFill="1" applyAlignment="1">
      <alignment horizontal="center"/>
    </xf>
    <xf numFmtId="169" fontId="63" fillId="10" borderId="0" xfId="4" applyNumberFormat="1" applyFont="1" applyFill="1"/>
    <xf numFmtId="0" fontId="66" fillId="0" borderId="0" xfId="4" applyFont="1" applyAlignment="1">
      <alignment horizontal="left" wrapText="1"/>
    </xf>
  </cellXfs>
  <cellStyles count="5">
    <cellStyle name="Hypertextové prepojenie" xfId="1" builtinId="8"/>
    <cellStyle name="Hypertextové prepojenie 2" xfId="3" xr:uid="{A8F1A8CF-6AEE-BB4A-8A09-E9E952EBCB9C}"/>
    <cellStyle name="Normálna" xfId="0" builtinId="0" customBuiltin="1"/>
    <cellStyle name="Normálna 2" xfId="2" xr:uid="{571BE4BB-14AF-D34E-9C12-78677AA54971}"/>
    <cellStyle name="Normálna 3" xfId="4" xr:uid="{7E6162AC-78CC-F04F-BB6D-35334F537744}"/>
  </cellStyles>
  <dxfs count="0"/>
  <tableStyles count="0"/>
  <colors>
    <mruColors>
      <color rgb="FFFFE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dislavkacer/Desktop/RK%20GASTRO%20VO/1_Stavebne&#769;%20pra&#769;ce/2_Ota&#769;zky%20a%20odpovede/Pre%20Milos&#780;a/Ota&#769;zka%20c&#780;.3%20Plynoins&#780;tala&#769;cia%20vy&#769;kaz%20vy&#769;mer%20dopln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ácia stavb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iega.cz/cs/produkty/Katalog/Potrubni-systemy/Sanpress-Inox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opLeftCell="A75" zoomScaleNormal="100" workbookViewId="0">
      <selection activeCell="J95" sqref="J95:AF95"/>
    </sheetView>
  </sheetViews>
  <sheetFormatPr baseColWidth="10" defaultColWidth="11.5" defaultRowHeight="11"/>
  <cols>
    <col min="1" max="1" width="8.25" customWidth="1"/>
    <col min="2" max="2" width="1.75" customWidth="1"/>
    <col min="3" max="3" width="4.25" customWidth="1"/>
    <col min="4" max="7" width="2.75" customWidth="1"/>
    <col min="8" max="8" width="5.5" customWidth="1"/>
    <col min="9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2.25" hidden="1" customWidth="1"/>
    <col min="56" max="56" width="19.25" hidden="1" customWidth="1"/>
    <col min="57" max="57" width="66.5" customWidth="1"/>
    <col min="71" max="91" width="9.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92" t="s">
        <v>5</v>
      </c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302" t="s">
        <v>13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R5" s="16"/>
      <c r="BE5" s="299" t="s">
        <v>14</v>
      </c>
      <c r="BS5" s="13" t="s">
        <v>6</v>
      </c>
    </row>
    <row r="6" spans="1:74" ht="37" customHeight="1">
      <c r="B6" s="16"/>
      <c r="D6" s="22" t="s">
        <v>15</v>
      </c>
      <c r="K6" s="303" t="s">
        <v>16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R6" s="16"/>
      <c r="BE6" s="300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300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300"/>
      <c r="BS8" s="13" t="s">
        <v>6</v>
      </c>
    </row>
    <row r="9" spans="1:74" ht="14.5" customHeight="1">
      <c r="B9" s="16"/>
      <c r="AR9" s="16"/>
      <c r="BE9" s="300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25</v>
      </c>
      <c r="AR10" s="16"/>
      <c r="BE10" s="300"/>
      <c r="BS10" s="13" t="s">
        <v>6</v>
      </c>
    </row>
    <row r="11" spans="1:74" ht="18.5" customHeight="1">
      <c r="B11" s="16"/>
      <c r="E11" s="21" t="s">
        <v>26</v>
      </c>
      <c r="AK11" s="23" t="s">
        <v>27</v>
      </c>
      <c r="AN11" s="21" t="s">
        <v>28</v>
      </c>
      <c r="AR11" s="16"/>
      <c r="BE11" s="300"/>
      <c r="BS11" s="13" t="s">
        <v>6</v>
      </c>
    </row>
    <row r="12" spans="1:74" ht="7" customHeight="1">
      <c r="B12" s="16"/>
      <c r="AR12" s="16"/>
      <c r="BE12" s="300"/>
      <c r="BS12" s="13" t="s">
        <v>6</v>
      </c>
    </row>
    <row r="13" spans="1:74" ht="12" customHeight="1">
      <c r="B13" s="16"/>
      <c r="D13" s="23" t="s">
        <v>29</v>
      </c>
      <c r="AK13" s="23" t="s">
        <v>24</v>
      </c>
      <c r="AN13" s="25" t="s">
        <v>30</v>
      </c>
      <c r="AR13" s="16"/>
      <c r="BE13" s="300"/>
      <c r="BS13" s="13" t="s">
        <v>6</v>
      </c>
    </row>
    <row r="14" spans="1:74" ht="13">
      <c r="B14" s="16"/>
      <c r="E14" s="304" t="s">
        <v>30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23" t="s">
        <v>27</v>
      </c>
      <c r="AN14" s="25" t="s">
        <v>30</v>
      </c>
      <c r="AR14" s="16"/>
      <c r="BE14" s="300"/>
      <c r="BS14" s="13" t="s">
        <v>6</v>
      </c>
    </row>
    <row r="15" spans="1:74" ht="7" customHeight="1">
      <c r="B15" s="16"/>
      <c r="AR15" s="16"/>
      <c r="BE15" s="300"/>
      <c r="BS15" s="13" t="s">
        <v>3</v>
      </c>
    </row>
    <row r="16" spans="1:74" ht="12" customHeight="1">
      <c r="B16" s="16"/>
      <c r="D16" s="23" t="s">
        <v>31</v>
      </c>
      <c r="AK16" s="23" t="s">
        <v>24</v>
      </c>
      <c r="AN16" s="21" t="s">
        <v>1</v>
      </c>
      <c r="AR16" s="16"/>
      <c r="BE16" s="300"/>
      <c r="BS16" s="13" t="s">
        <v>3</v>
      </c>
    </row>
    <row r="17" spans="2:71" ht="18.5" customHeight="1">
      <c r="B17" s="16"/>
      <c r="E17" s="21" t="s">
        <v>32</v>
      </c>
      <c r="AK17" s="23" t="s">
        <v>27</v>
      </c>
      <c r="AN17" s="21" t="s">
        <v>1</v>
      </c>
      <c r="AR17" s="16"/>
      <c r="BE17" s="300"/>
      <c r="BS17" s="13" t="s">
        <v>33</v>
      </c>
    </row>
    <row r="18" spans="2:71" ht="7" customHeight="1">
      <c r="B18" s="16"/>
      <c r="AR18" s="16"/>
      <c r="BE18" s="300"/>
      <c r="BS18" s="13" t="s">
        <v>6</v>
      </c>
    </row>
    <row r="19" spans="2:71" ht="12" customHeight="1">
      <c r="B19" s="16"/>
      <c r="D19" s="23" t="s">
        <v>34</v>
      </c>
      <c r="AK19" s="23" t="s">
        <v>24</v>
      </c>
      <c r="AN19" s="21" t="s">
        <v>1</v>
      </c>
      <c r="AR19" s="16"/>
      <c r="BE19" s="300"/>
      <c r="BS19" s="13" t="s">
        <v>6</v>
      </c>
    </row>
    <row r="20" spans="2:71" ht="18.5" customHeight="1">
      <c r="B20" s="16"/>
      <c r="E20" s="21" t="s">
        <v>32</v>
      </c>
      <c r="AK20" s="23" t="s">
        <v>27</v>
      </c>
      <c r="AN20" s="21" t="s">
        <v>1</v>
      </c>
      <c r="AR20" s="16"/>
      <c r="BE20" s="300"/>
      <c r="BS20" s="13" t="s">
        <v>33</v>
      </c>
    </row>
    <row r="21" spans="2:71" ht="7" customHeight="1">
      <c r="B21" s="16"/>
      <c r="AR21" s="16"/>
      <c r="BE21" s="300"/>
    </row>
    <row r="22" spans="2:71" ht="12" customHeight="1">
      <c r="B22" s="16"/>
      <c r="D22" s="23" t="s">
        <v>35</v>
      </c>
      <c r="AR22" s="16"/>
      <c r="BE22" s="300"/>
    </row>
    <row r="23" spans="2:71" ht="16.5" customHeight="1">
      <c r="B23" s="16"/>
      <c r="E23" s="306" t="s">
        <v>1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R23" s="16"/>
      <c r="BE23" s="300"/>
    </row>
    <row r="24" spans="2:71" ht="7" customHeight="1">
      <c r="B24" s="16"/>
      <c r="AR24" s="16"/>
      <c r="BE24" s="300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300"/>
    </row>
    <row r="26" spans="2:71" s="1" customFormat="1" ht="26" customHeight="1">
      <c r="B26" s="28"/>
      <c r="D26" s="29" t="s">
        <v>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89">
        <f>ROUND(AG94,2)</f>
        <v>0</v>
      </c>
      <c r="AL26" s="290"/>
      <c r="AM26" s="290"/>
      <c r="AN26" s="290"/>
      <c r="AO26" s="290"/>
      <c r="AR26" s="28"/>
      <c r="BE26" s="300"/>
    </row>
    <row r="27" spans="2:71" s="1" customFormat="1" ht="7" customHeight="1">
      <c r="B27" s="28"/>
      <c r="AR27" s="28"/>
      <c r="BE27" s="300"/>
    </row>
    <row r="28" spans="2:71" s="1" customFormat="1" ht="13">
      <c r="B28" s="28"/>
      <c r="L28" s="291" t="s">
        <v>37</v>
      </c>
      <c r="M28" s="291"/>
      <c r="N28" s="291"/>
      <c r="O28" s="291"/>
      <c r="P28" s="291"/>
      <c r="W28" s="291" t="s">
        <v>38</v>
      </c>
      <c r="X28" s="291"/>
      <c r="Y28" s="291"/>
      <c r="Z28" s="291"/>
      <c r="AA28" s="291"/>
      <c r="AB28" s="291"/>
      <c r="AC28" s="291"/>
      <c r="AD28" s="291"/>
      <c r="AE28" s="291"/>
      <c r="AK28" s="291" t="s">
        <v>39</v>
      </c>
      <c r="AL28" s="291"/>
      <c r="AM28" s="291"/>
      <c r="AN28" s="291"/>
      <c r="AO28" s="291"/>
      <c r="AR28" s="28"/>
      <c r="BE28" s="300"/>
    </row>
    <row r="29" spans="2:71" s="2" customFormat="1" ht="14.5" customHeight="1">
      <c r="B29" s="32"/>
      <c r="D29" s="23" t="s">
        <v>40</v>
      </c>
      <c r="F29" s="33" t="s">
        <v>41</v>
      </c>
      <c r="L29" s="283">
        <v>0.2</v>
      </c>
      <c r="M29" s="282"/>
      <c r="N29" s="282"/>
      <c r="O29" s="282"/>
      <c r="P29" s="282"/>
      <c r="Q29" s="34"/>
      <c r="R29" s="34"/>
      <c r="S29" s="34"/>
      <c r="T29" s="34"/>
      <c r="U29" s="34"/>
      <c r="V29" s="34"/>
      <c r="W29" s="281">
        <f>ROUND(AZ94, 2)</f>
        <v>0</v>
      </c>
      <c r="X29" s="282"/>
      <c r="Y29" s="282"/>
      <c r="Z29" s="282"/>
      <c r="AA29" s="282"/>
      <c r="AB29" s="282"/>
      <c r="AC29" s="282"/>
      <c r="AD29" s="282"/>
      <c r="AE29" s="282"/>
      <c r="AF29" s="34"/>
      <c r="AG29" s="34"/>
      <c r="AH29" s="34"/>
      <c r="AI29" s="34"/>
      <c r="AJ29" s="34"/>
      <c r="AK29" s="281">
        <f>ROUND(AV94, 2)</f>
        <v>0</v>
      </c>
      <c r="AL29" s="282"/>
      <c r="AM29" s="282"/>
      <c r="AN29" s="282"/>
      <c r="AO29" s="28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301"/>
    </row>
    <row r="30" spans="2:71" s="2" customFormat="1" ht="14.5" customHeight="1">
      <c r="B30" s="32"/>
      <c r="F30" s="33" t="s">
        <v>42</v>
      </c>
      <c r="L30" s="283">
        <v>0.2</v>
      </c>
      <c r="M30" s="282"/>
      <c r="N30" s="282"/>
      <c r="O30" s="282"/>
      <c r="P30" s="282"/>
      <c r="Q30" s="34"/>
      <c r="R30" s="34"/>
      <c r="S30" s="34"/>
      <c r="T30" s="34"/>
      <c r="U30" s="34"/>
      <c r="V30" s="34"/>
      <c r="W30" s="281">
        <f>ROUND(BA94, 2)</f>
        <v>0</v>
      </c>
      <c r="X30" s="282"/>
      <c r="Y30" s="282"/>
      <c r="Z30" s="282"/>
      <c r="AA30" s="282"/>
      <c r="AB30" s="282"/>
      <c r="AC30" s="282"/>
      <c r="AD30" s="282"/>
      <c r="AE30" s="282"/>
      <c r="AF30" s="34"/>
      <c r="AG30" s="34"/>
      <c r="AH30" s="34"/>
      <c r="AI30" s="34"/>
      <c r="AJ30" s="34"/>
      <c r="AK30" s="281">
        <f>ROUND(AW94, 2)</f>
        <v>0</v>
      </c>
      <c r="AL30" s="282"/>
      <c r="AM30" s="282"/>
      <c r="AN30" s="282"/>
      <c r="AO30" s="28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301"/>
    </row>
    <row r="31" spans="2:71" s="2" customFormat="1" ht="14.5" hidden="1" customHeight="1">
      <c r="B31" s="32"/>
      <c r="F31" s="23" t="s">
        <v>43</v>
      </c>
      <c r="L31" s="284">
        <v>0.2</v>
      </c>
      <c r="M31" s="285"/>
      <c r="N31" s="285"/>
      <c r="O31" s="285"/>
      <c r="P31" s="285"/>
      <c r="W31" s="298">
        <f>ROUND(BB94, 2)</f>
        <v>0</v>
      </c>
      <c r="X31" s="285"/>
      <c r="Y31" s="285"/>
      <c r="Z31" s="285"/>
      <c r="AA31" s="285"/>
      <c r="AB31" s="285"/>
      <c r="AC31" s="285"/>
      <c r="AD31" s="285"/>
      <c r="AE31" s="285"/>
      <c r="AK31" s="298">
        <v>0</v>
      </c>
      <c r="AL31" s="285"/>
      <c r="AM31" s="285"/>
      <c r="AN31" s="285"/>
      <c r="AO31" s="285"/>
      <c r="AR31" s="32"/>
      <c r="BE31" s="301"/>
    </row>
    <row r="32" spans="2:71" s="2" customFormat="1" ht="14.5" hidden="1" customHeight="1">
      <c r="B32" s="32"/>
      <c r="F32" s="23" t="s">
        <v>44</v>
      </c>
      <c r="L32" s="284">
        <v>0.2</v>
      </c>
      <c r="M32" s="285"/>
      <c r="N32" s="285"/>
      <c r="O32" s="285"/>
      <c r="P32" s="285"/>
      <c r="W32" s="298">
        <f>ROUND(BC94, 2)</f>
        <v>0</v>
      </c>
      <c r="X32" s="285"/>
      <c r="Y32" s="285"/>
      <c r="Z32" s="285"/>
      <c r="AA32" s="285"/>
      <c r="AB32" s="285"/>
      <c r="AC32" s="285"/>
      <c r="AD32" s="285"/>
      <c r="AE32" s="285"/>
      <c r="AK32" s="298">
        <v>0</v>
      </c>
      <c r="AL32" s="285"/>
      <c r="AM32" s="285"/>
      <c r="AN32" s="285"/>
      <c r="AO32" s="285"/>
      <c r="AR32" s="32"/>
      <c r="BE32" s="301"/>
    </row>
    <row r="33" spans="2:57" s="2" customFormat="1" ht="14.5" hidden="1" customHeight="1">
      <c r="B33" s="32"/>
      <c r="F33" s="33" t="s">
        <v>45</v>
      </c>
      <c r="L33" s="283">
        <v>0</v>
      </c>
      <c r="M33" s="282"/>
      <c r="N33" s="282"/>
      <c r="O33" s="282"/>
      <c r="P33" s="282"/>
      <c r="Q33" s="34"/>
      <c r="R33" s="34"/>
      <c r="S33" s="34"/>
      <c r="T33" s="34"/>
      <c r="U33" s="34"/>
      <c r="V33" s="34"/>
      <c r="W33" s="281">
        <f>ROUND(BD94, 2)</f>
        <v>0</v>
      </c>
      <c r="X33" s="282"/>
      <c r="Y33" s="282"/>
      <c r="Z33" s="282"/>
      <c r="AA33" s="282"/>
      <c r="AB33" s="282"/>
      <c r="AC33" s="282"/>
      <c r="AD33" s="282"/>
      <c r="AE33" s="282"/>
      <c r="AF33" s="34"/>
      <c r="AG33" s="34"/>
      <c r="AH33" s="34"/>
      <c r="AI33" s="34"/>
      <c r="AJ33" s="34"/>
      <c r="AK33" s="281">
        <v>0</v>
      </c>
      <c r="AL33" s="282"/>
      <c r="AM33" s="282"/>
      <c r="AN33" s="282"/>
      <c r="AO33" s="28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301"/>
    </row>
    <row r="34" spans="2:57" s="1" customFormat="1" ht="7" customHeight="1">
      <c r="B34" s="28"/>
      <c r="AR34" s="28"/>
      <c r="BE34" s="300"/>
    </row>
    <row r="35" spans="2:57" s="1" customFormat="1" ht="26" customHeight="1">
      <c r="B35" s="28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97" t="s">
        <v>48</v>
      </c>
      <c r="Y35" s="295"/>
      <c r="Z35" s="295"/>
      <c r="AA35" s="295"/>
      <c r="AB35" s="295"/>
      <c r="AC35" s="38"/>
      <c r="AD35" s="38"/>
      <c r="AE35" s="38"/>
      <c r="AF35" s="38"/>
      <c r="AG35" s="38"/>
      <c r="AH35" s="38"/>
      <c r="AI35" s="38"/>
      <c r="AJ35" s="38"/>
      <c r="AK35" s="294">
        <f>SUM(AK26:AK33)</f>
        <v>0</v>
      </c>
      <c r="AL35" s="295"/>
      <c r="AM35" s="295"/>
      <c r="AN35" s="295"/>
      <c r="AO35" s="296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">
      <c r="B60" s="28"/>
      <c r="D60" s="42" t="s">
        <v>51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52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51</v>
      </c>
      <c r="AI60" s="30"/>
      <c r="AJ60" s="30"/>
      <c r="AK60" s="30"/>
      <c r="AL60" s="30"/>
      <c r="AM60" s="42" t="s">
        <v>52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">
      <c r="B75" s="28"/>
      <c r="D75" s="42" t="s">
        <v>51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51</v>
      </c>
      <c r="AI75" s="30"/>
      <c r="AJ75" s="30"/>
      <c r="AK75" s="30"/>
      <c r="AL75" s="30"/>
      <c r="AM75" s="42" t="s">
        <v>52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55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Bodor</v>
      </c>
      <c r="AR84" s="47"/>
    </row>
    <row r="85" spans="1:91" s="4" customFormat="1" ht="37" customHeight="1">
      <c r="B85" s="48"/>
      <c r="C85" s="49" t="s">
        <v>15</v>
      </c>
      <c r="L85" s="286" t="str">
        <f>K6</f>
        <v>Penzión Flám - prístavba technickej časti pivovaru - doplnenie 01/2024</v>
      </c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Rajecké Teplice</v>
      </c>
      <c r="AI87" s="23" t="s">
        <v>21</v>
      </c>
      <c r="AM87" s="288" t="str">
        <f>IF(AN8= "","",AN8)</f>
        <v>17. 1. 2024</v>
      </c>
      <c r="AN87" s="288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23</v>
      </c>
      <c r="L89" s="3" t="str">
        <f>IF(E11= "","",E11)</f>
        <v>RK gastro s.r.o., Šulekova 2, 811 06 Bratislava</v>
      </c>
      <c r="AI89" s="23" t="s">
        <v>31</v>
      </c>
      <c r="AM89" s="272" t="str">
        <f>IF(E17="","",E17)</f>
        <v xml:space="preserve"> </v>
      </c>
      <c r="AN89" s="273"/>
      <c r="AO89" s="273"/>
      <c r="AP89" s="273"/>
      <c r="AR89" s="28"/>
      <c r="AS89" s="268" t="s">
        <v>56</v>
      </c>
      <c r="AT89" s="26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29</v>
      </c>
      <c r="L90" s="3" t="str">
        <f>IF(E14= "Vyplň údaj","",E14)</f>
        <v/>
      </c>
      <c r="AI90" s="23" t="s">
        <v>34</v>
      </c>
      <c r="AM90" s="272" t="str">
        <f>IF(E20="","",E20)</f>
        <v xml:space="preserve"> </v>
      </c>
      <c r="AN90" s="273"/>
      <c r="AO90" s="273"/>
      <c r="AP90" s="273"/>
      <c r="AR90" s="28"/>
      <c r="AS90" s="270"/>
      <c r="AT90" s="271"/>
      <c r="BD90" s="55"/>
    </row>
    <row r="91" spans="1:91" s="1" customFormat="1" ht="10.75" customHeight="1">
      <c r="B91" s="28"/>
      <c r="AR91" s="28"/>
      <c r="AS91" s="270"/>
      <c r="AT91" s="271"/>
      <c r="BD91" s="55"/>
    </row>
    <row r="92" spans="1:91" s="1" customFormat="1" ht="29.25" customHeight="1">
      <c r="B92" s="28"/>
      <c r="C92" s="274" t="s">
        <v>57</v>
      </c>
      <c r="D92" s="275"/>
      <c r="E92" s="275"/>
      <c r="F92" s="275"/>
      <c r="G92" s="275"/>
      <c r="H92" s="56"/>
      <c r="I92" s="277" t="s">
        <v>58</v>
      </c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6" t="s">
        <v>59</v>
      </c>
      <c r="AH92" s="275"/>
      <c r="AI92" s="275"/>
      <c r="AJ92" s="275"/>
      <c r="AK92" s="275"/>
      <c r="AL92" s="275"/>
      <c r="AM92" s="275"/>
      <c r="AN92" s="277" t="s">
        <v>60</v>
      </c>
      <c r="AO92" s="275"/>
      <c r="AP92" s="278"/>
      <c r="AQ92" s="57" t="s">
        <v>61</v>
      </c>
      <c r="AR92" s="28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79">
        <f>ROUND(SUM(AG95:AG102),2)</f>
        <v>0</v>
      </c>
      <c r="AH94" s="279"/>
      <c r="AI94" s="279"/>
      <c r="AJ94" s="279"/>
      <c r="AK94" s="279"/>
      <c r="AL94" s="279"/>
      <c r="AM94" s="279"/>
      <c r="AN94" s="280">
        <f t="shared" ref="AN94:AN95" si="0">SUM(AG94,AT94)</f>
        <v>0</v>
      </c>
      <c r="AO94" s="280"/>
      <c r="AP94" s="280"/>
      <c r="AQ94" s="66" t="s">
        <v>1</v>
      </c>
      <c r="AR94" s="62"/>
      <c r="AS94" s="67">
        <f>ROUND(SUM(AS95:AS102),2)</f>
        <v>0</v>
      </c>
      <c r="AT94" s="68">
        <f t="shared" ref="AT94:AT102" si="1">ROUND(SUM(AV94:AW94),2)</f>
        <v>0</v>
      </c>
      <c r="AU94" s="69">
        <f>ROUND(SUM(AU95:AU102),5)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ROUND(SUM(AZ95:AZ102),2)</f>
        <v>0</v>
      </c>
      <c r="BA94" s="68">
        <f>ROUND(SUM(BA95:BA102),2)</f>
        <v>0</v>
      </c>
      <c r="BB94" s="68">
        <f>ROUND(SUM(BB95:BB102),2)</f>
        <v>0</v>
      </c>
      <c r="BC94" s="68">
        <f>ROUND(SUM(BC95:BC102),2)</f>
        <v>0</v>
      </c>
      <c r="BD94" s="70">
        <f>ROUND(SUM(BD95:BD102),2)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265" t="s">
        <v>81</v>
      </c>
      <c r="E95" s="265"/>
      <c r="F95" s="265"/>
      <c r="G95" s="265"/>
      <c r="H95" s="265"/>
      <c r="I95" s="76"/>
      <c r="J95" s="265" t="s">
        <v>82</v>
      </c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6">
        <f>'stav - Stavebná časť objektu'!J30</f>
        <v>0</v>
      </c>
      <c r="AH95" s="267"/>
      <c r="AI95" s="267"/>
      <c r="AJ95" s="267"/>
      <c r="AK95" s="267"/>
      <c r="AL95" s="267"/>
      <c r="AM95" s="267"/>
      <c r="AN95" s="266">
        <f t="shared" si="0"/>
        <v>0</v>
      </c>
      <c r="AO95" s="267"/>
      <c r="AP95" s="267"/>
      <c r="AQ95" s="77" t="s">
        <v>83</v>
      </c>
      <c r="AR95" s="74"/>
      <c r="AS95" s="78">
        <v>0</v>
      </c>
      <c r="AT95" s="79">
        <f t="shared" si="1"/>
        <v>0</v>
      </c>
      <c r="AU95" s="80">
        <f>'stav - Stavebná časť objektu'!P139</f>
        <v>0</v>
      </c>
      <c r="AV95" s="79">
        <f>'stav - Stavebná časť objektu'!J33</f>
        <v>0</v>
      </c>
      <c r="AW95" s="79">
        <f>'stav - Stavebná časť objektu'!J34</f>
        <v>0</v>
      </c>
      <c r="AX95" s="79">
        <f>'stav - Stavebná časť objektu'!J35</f>
        <v>0</v>
      </c>
      <c r="AY95" s="79">
        <f>'stav - Stavebná časť objektu'!J36</f>
        <v>0</v>
      </c>
      <c r="AZ95" s="79">
        <f>'stav - Stavebná časť objektu'!F33</f>
        <v>0</v>
      </c>
      <c r="BA95" s="79">
        <f>'stav - Stavebná časť objektu'!F34</f>
        <v>0</v>
      </c>
      <c r="BB95" s="79">
        <f>'stav - Stavebná časť objektu'!F35</f>
        <v>0</v>
      </c>
      <c r="BC95" s="79">
        <f>'stav - Stavebná časť objektu'!F36</f>
        <v>0</v>
      </c>
      <c r="BD95" s="81">
        <f>'stav - Stavebná časť objektu'!F37</f>
        <v>0</v>
      </c>
      <c r="BT95" s="82" t="s">
        <v>84</v>
      </c>
      <c r="BV95" s="82" t="s">
        <v>78</v>
      </c>
      <c r="BW95" s="82" t="s">
        <v>85</v>
      </c>
      <c r="BX95" s="82" t="s">
        <v>4</v>
      </c>
      <c r="CL95" s="82" t="s">
        <v>1</v>
      </c>
      <c r="CM95" s="82" t="s">
        <v>76</v>
      </c>
    </row>
    <row r="96" spans="1:91" s="6" customFormat="1" ht="16.5" customHeight="1">
      <c r="A96" s="73" t="s">
        <v>80</v>
      </c>
      <c r="B96" s="74"/>
      <c r="C96" s="75"/>
      <c r="D96" s="265" t="s">
        <v>86</v>
      </c>
      <c r="E96" s="265"/>
      <c r="F96" s="265"/>
      <c r="G96" s="265"/>
      <c r="H96" s="265"/>
      <c r="I96" s="76"/>
      <c r="J96" s="265" t="s">
        <v>87</v>
      </c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6">
        <f>'uk - Vykurovanie'!J30</f>
        <v>0</v>
      </c>
      <c r="AH96" s="267"/>
      <c r="AI96" s="267"/>
      <c r="AJ96" s="267"/>
      <c r="AK96" s="267"/>
      <c r="AL96" s="267"/>
      <c r="AM96" s="267"/>
      <c r="AN96" s="266">
        <f t="shared" ref="AN96:AN102" si="2">SUM(AG96,AT96)</f>
        <v>0</v>
      </c>
      <c r="AO96" s="267"/>
      <c r="AP96" s="267"/>
      <c r="AQ96" s="77" t="s">
        <v>83</v>
      </c>
      <c r="AR96" s="74"/>
      <c r="AS96" s="78">
        <v>0</v>
      </c>
      <c r="AT96" s="79">
        <f t="shared" si="1"/>
        <v>0</v>
      </c>
      <c r="AU96" s="80">
        <f>'uk - Vykurovanie'!P125</f>
        <v>0</v>
      </c>
      <c r="AV96" s="79">
        <f>'uk - Vykurovanie'!J33</f>
        <v>0</v>
      </c>
      <c r="AW96" s="79">
        <f>'uk - Vykurovanie'!J34</f>
        <v>0</v>
      </c>
      <c r="AX96" s="79">
        <f>'uk - Vykurovanie'!J35</f>
        <v>0</v>
      </c>
      <c r="AY96" s="79">
        <f>'uk - Vykurovanie'!J36</f>
        <v>0</v>
      </c>
      <c r="AZ96" s="79">
        <f>'uk - Vykurovanie'!F33</f>
        <v>0</v>
      </c>
      <c r="BA96" s="79">
        <f>'uk - Vykurovanie'!F34</f>
        <v>0</v>
      </c>
      <c r="BB96" s="79">
        <f>'uk - Vykurovanie'!F35</f>
        <v>0</v>
      </c>
      <c r="BC96" s="79">
        <f>'uk - Vykurovanie'!F36</f>
        <v>0</v>
      </c>
      <c r="BD96" s="81">
        <f>'uk - Vykurovanie'!F37</f>
        <v>0</v>
      </c>
      <c r="BT96" s="82" t="s">
        <v>84</v>
      </c>
      <c r="BV96" s="82" t="s">
        <v>78</v>
      </c>
      <c r="BW96" s="82" t="s">
        <v>88</v>
      </c>
      <c r="BX96" s="82" t="s">
        <v>4</v>
      </c>
      <c r="CL96" s="82" t="s">
        <v>1</v>
      </c>
      <c r="CM96" s="82" t="s">
        <v>76</v>
      </c>
    </row>
    <row r="97" spans="1:91" s="6" customFormat="1" ht="16.5" customHeight="1">
      <c r="A97" s="73" t="s">
        <v>80</v>
      </c>
      <c r="B97" s="74"/>
      <c r="C97" s="75"/>
      <c r="D97" s="265" t="s">
        <v>89</v>
      </c>
      <c r="E97" s="265"/>
      <c r="F97" s="265"/>
      <c r="G97" s="265"/>
      <c r="H97" s="265"/>
      <c r="I97" s="76"/>
      <c r="J97" s="265" t="s">
        <v>90</v>
      </c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6">
        <f>'vzt - Vzduchotechnika'!J30</f>
        <v>0</v>
      </c>
      <c r="AH97" s="267"/>
      <c r="AI97" s="267"/>
      <c r="AJ97" s="267"/>
      <c r="AK97" s="267"/>
      <c r="AL97" s="267"/>
      <c r="AM97" s="267"/>
      <c r="AN97" s="266">
        <f t="shared" si="2"/>
        <v>0</v>
      </c>
      <c r="AO97" s="267"/>
      <c r="AP97" s="267"/>
      <c r="AQ97" s="77" t="s">
        <v>83</v>
      </c>
      <c r="AR97" s="74"/>
      <c r="AS97" s="78">
        <v>0</v>
      </c>
      <c r="AT97" s="79">
        <f t="shared" si="1"/>
        <v>0</v>
      </c>
      <c r="AU97" s="80">
        <f>'vzt - Vzduchotechnika'!P121</f>
        <v>0</v>
      </c>
      <c r="AV97" s="79">
        <f>'vzt - Vzduchotechnika'!J33</f>
        <v>0</v>
      </c>
      <c r="AW97" s="79">
        <f>'vzt - Vzduchotechnika'!J34</f>
        <v>0</v>
      </c>
      <c r="AX97" s="79">
        <f>'vzt - Vzduchotechnika'!J35</f>
        <v>0</v>
      </c>
      <c r="AY97" s="79">
        <f>'vzt - Vzduchotechnika'!J36</f>
        <v>0</v>
      </c>
      <c r="AZ97" s="79">
        <f>'vzt - Vzduchotechnika'!F33</f>
        <v>0</v>
      </c>
      <c r="BA97" s="79">
        <f>'vzt - Vzduchotechnika'!F34</f>
        <v>0</v>
      </c>
      <c r="BB97" s="79">
        <f>'vzt - Vzduchotechnika'!F35</f>
        <v>0</v>
      </c>
      <c r="BC97" s="79">
        <f>'vzt - Vzduchotechnika'!F36</f>
        <v>0</v>
      </c>
      <c r="BD97" s="81">
        <f>'vzt - Vzduchotechnika'!F37</f>
        <v>0</v>
      </c>
      <c r="BT97" s="82" t="s">
        <v>84</v>
      </c>
      <c r="BV97" s="82" t="s">
        <v>78</v>
      </c>
      <c r="BW97" s="82" t="s">
        <v>91</v>
      </c>
      <c r="BX97" s="82" t="s">
        <v>4</v>
      </c>
      <c r="CL97" s="82" t="s">
        <v>1</v>
      </c>
      <c r="CM97" s="82" t="s">
        <v>76</v>
      </c>
    </row>
    <row r="98" spans="1:91" s="6" customFormat="1" ht="16.5" customHeight="1">
      <c r="A98" s="73" t="s">
        <v>80</v>
      </c>
      <c r="B98" s="74"/>
      <c r="C98" s="75"/>
      <c r="D98" s="265" t="s">
        <v>92</v>
      </c>
      <c r="E98" s="265"/>
      <c r="F98" s="265"/>
      <c r="G98" s="265"/>
      <c r="H98" s="265"/>
      <c r="I98" s="76"/>
      <c r="J98" s="265" t="s">
        <v>93</v>
      </c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6">
        <f>'plosina - Zdvíhacia plošina'!J30</f>
        <v>0</v>
      </c>
      <c r="AH98" s="267"/>
      <c r="AI98" s="267"/>
      <c r="AJ98" s="267"/>
      <c r="AK98" s="267"/>
      <c r="AL98" s="267"/>
      <c r="AM98" s="267"/>
      <c r="AN98" s="266">
        <f t="shared" si="2"/>
        <v>0</v>
      </c>
      <c r="AO98" s="267"/>
      <c r="AP98" s="267"/>
      <c r="AQ98" s="77" t="s">
        <v>83</v>
      </c>
      <c r="AR98" s="74"/>
      <c r="AS98" s="78">
        <v>0</v>
      </c>
      <c r="AT98" s="79">
        <f t="shared" si="1"/>
        <v>0</v>
      </c>
      <c r="AU98" s="80">
        <f>'plosina - Zdvíhacia plošina'!P118</f>
        <v>0</v>
      </c>
      <c r="AV98" s="79">
        <f>'plosina - Zdvíhacia plošina'!J33</f>
        <v>0</v>
      </c>
      <c r="AW98" s="79">
        <f>'plosina - Zdvíhacia plošina'!J34</f>
        <v>0</v>
      </c>
      <c r="AX98" s="79">
        <f>'plosina - Zdvíhacia plošina'!J35</f>
        <v>0</v>
      </c>
      <c r="AY98" s="79">
        <f>'plosina - Zdvíhacia plošina'!J36</f>
        <v>0</v>
      </c>
      <c r="AZ98" s="79">
        <f>'plosina - Zdvíhacia plošina'!F33</f>
        <v>0</v>
      </c>
      <c r="BA98" s="79">
        <f>'plosina - Zdvíhacia plošina'!F34</f>
        <v>0</v>
      </c>
      <c r="BB98" s="79">
        <f>'plosina - Zdvíhacia plošina'!F35</f>
        <v>0</v>
      </c>
      <c r="BC98" s="79">
        <f>'plosina - Zdvíhacia plošina'!F36</f>
        <v>0</v>
      </c>
      <c r="BD98" s="81">
        <f>'plosina - Zdvíhacia plošina'!F37</f>
        <v>0</v>
      </c>
      <c r="BT98" s="82" t="s">
        <v>84</v>
      </c>
      <c r="BV98" s="82" t="s">
        <v>78</v>
      </c>
      <c r="BW98" s="82" t="s">
        <v>94</v>
      </c>
      <c r="BX98" s="82" t="s">
        <v>4</v>
      </c>
      <c r="CL98" s="82" t="s">
        <v>1</v>
      </c>
      <c r="CM98" s="82" t="s">
        <v>76</v>
      </c>
    </row>
    <row r="99" spans="1:91" s="6" customFormat="1" ht="16.5" customHeight="1">
      <c r="A99" s="73" t="s">
        <v>80</v>
      </c>
      <c r="B99" s="74"/>
      <c r="C99" s="75"/>
      <c r="D99" s="265" t="s">
        <v>1946</v>
      </c>
      <c r="E99" s="265"/>
      <c r="F99" s="265"/>
      <c r="G99" s="265"/>
      <c r="H99" s="265"/>
      <c r="I99" s="76"/>
      <c r="J99" s="265" t="s">
        <v>95</v>
      </c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6">
        <f>'zti - Zdravotechnika'!J30</f>
        <v>0</v>
      </c>
      <c r="AH99" s="267"/>
      <c r="AI99" s="267"/>
      <c r="AJ99" s="267"/>
      <c r="AK99" s="267"/>
      <c r="AL99" s="267"/>
      <c r="AM99" s="267"/>
      <c r="AN99" s="266">
        <f t="shared" si="2"/>
        <v>0</v>
      </c>
      <c r="AO99" s="267"/>
      <c r="AP99" s="267"/>
      <c r="AQ99" s="77" t="s">
        <v>83</v>
      </c>
      <c r="AR99" s="74"/>
      <c r="AS99" s="78">
        <v>0</v>
      </c>
      <c r="AT99" s="79">
        <f t="shared" si="1"/>
        <v>0</v>
      </c>
      <c r="AU99" s="80">
        <f>'zti - Zdravotechnika'!P127</f>
        <v>0</v>
      </c>
      <c r="AV99" s="79">
        <f>'zti - Zdravotechnika'!J33</f>
        <v>0</v>
      </c>
      <c r="AW99" s="79">
        <f>'zti - Zdravotechnika'!J34</f>
        <v>0</v>
      </c>
      <c r="AX99" s="79">
        <f>'zti - Zdravotechnika'!J35</f>
        <v>0</v>
      </c>
      <c r="AY99" s="79">
        <f>'zti - Zdravotechnika'!J36</f>
        <v>0</v>
      </c>
      <c r="AZ99" s="79">
        <f>'zti - Zdravotechnika'!F33</f>
        <v>0</v>
      </c>
      <c r="BA99" s="79">
        <f>'zti - Zdravotechnika'!F34</f>
        <v>0</v>
      </c>
      <c r="BB99" s="79">
        <f>'zti - Zdravotechnika'!F35</f>
        <v>0</v>
      </c>
      <c r="BC99" s="79">
        <f>'zti - Zdravotechnika'!F36</f>
        <v>0</v>
      </c>
      <c r="BD99" s="81">
        <f>'zti - Zdravotechnika'!F37</f>
        <v>0</v>
      </c>
      <c r="BT99" s="82" t="s">
        <v>84</v>
      </c>
      <c r="BV99" s="82" t="s">
        <v>78</v>
      </c>
      <c r="BW99" s="82" t="s">
        <v>96</v>
      </c>
      <c r="BX99" s="82" t="s">
        <v>4</v>
      </c>
      <c r="CL99" s="82" t="s">
        <v>1</v>
      </c>
      <c r="CM99" s="82" t="s">
        <v>76</v>
      </c>
    </row>
    <row r="100" spans="1:91" s="6" customFormat="1" ht="24.75" customHeight="1">
      <c r="A100" s="73" t="s">
        <v>80</v>
      </c>
      <c r="B100" s="74"/>
      <c r="C100" s="75"/>
      <c r="D100" s="265" t="s">
        <v>1947</v>
      </c>
      <c r="E100" s="265"/>
      <c r="F100" s="265"/>
      <c r="G100" s="265"/>
      <c r="H100" s="265"/>
      <c r="I100" s="76"/>
      <c r="J100" s="265" t="s">
        <v>97</v>
      </c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6">
        <f>'prekl. - Prekládka vod...'!J30</f>
        <v>0</v>
      </c>
      <c r="AH100" s="267"/>
      <c r="AI100" s="267"/>
      <c r="AJ100" s="267"/>
      <c r="AK100" s="267"/>
      <c r="AL100" s="267"/>
      <c r="AM100" s="267"/>
      <c r="AN100" s="266">
        <f t="shared" si="2"/>
        <v>0</v>
      </c>
      <c r="AO100" s="267"/>
      <c r="AP100" s="267"/>
      <c r="AQ100" s="77" t="s">
        <v>83</v>
      </c>
      <c r="AR100" s="74"/>
      <c r="AS100" s="78">
        <v>0</v>
      </c>
      <c r="AT100" s="79">
        <f t="shared" si="1"/>
        <v>0</v>
      </c>
      <c r="AU100" s="80">
        <f>'prekl. - Prekládka vod...'!P127</f>
        <v>0</v>
      </c>
      <c r="AV100" s="79">
        <f>'prekl. - Prekládka vod...'!J33</f>
        <v>0</v>
      </c>
      <c r="AW100" s="79">
        <f>'prekl. - Prekládka vod...'!J34</f>
        <v>0</v>
      </c>
      <c r="AX100" s="79">
        <f>'prekl. - Prekládka vod...'!J35</f>
        <v>0</v>
      </c>
      <c r="AY100" s="79">
        <f>'prekl. - Prekládka vod...'!J36</f>
        <v>0</v>
      </c>
      <c r="AZ100" s="79">
        <f>'prekl. - Prekládka vod...'!F33</f>
        <v>0</v>
      </c>
      <c r="BA100" s="79">
        <f>'prekl. - Prekládka vod...'!F34</f>
        <v>0</v>
      </c>
      <c r="BB100" s="79">
        <f>'prekl. - Prekládka vod...'!F35</f>
        <v>0</v>
      </c>
      <c r="BC100" s="79">
        <f>'prekl. - Prekládka vod...'!F36</f>
        <v>0</v>
      </c>
      <c r="BD100" s="81">
        <f>'prekl. - Prekládka vod...'!F37</f>
        <v>0</v>
      </c>
      <c r="BT100" s="82" t="s">
        <v>84</v>
      </c>
      <c r="BV100" s="82" t="s">
        <v>78</v>
      </c>
      <c r="BW100" s="82" t="s">
        <v>98</v>
      </c>
      <c r="BX100" s="82" t="s">
        <v>4</v>
      </c>
      <c r="CL100" s="82" t="s">
        <v>1</v>
      </c>
      <c r="CM100" s="82" t="s">
        <v>76</v>
      </c>
    </row>
    <row r="101" spans="1:91" s="6" customFormat="1" ht="16.5" customHeight="1">
      <c r="A101" s="73" t="s">
        <v>80</v>
      </c>
      <c r="B101" s="74"/>
      <c r="C101" s="75"/>
      <c r="D101" s="265" t="s">
        <v>99</v>
      </c>
      <c r="E101" s="265"/>
      <c r="F101" s="265"/>
      <c r="G101" s="265"/>
      <c r="H101" s="265"/>
      <c r="I101" s="76"/>
      <c r="J101" s="265" t="s">
        <v>100</v>
      </c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6">
        <f>'el - Penzión ELI'!J30</f>
        <v>0</v>
      </c>
      <c r="AH101" s="267"/>
      <c r="AI101" s="267"/>
      <c r="AJ101" s="267"/>
      <c r="AK101" s="267"/>
      <c r="AL101" s="267"/>
      <c r="AM101" s="267"/>
      <c r="AN101" s="266">
        <f t="shared" si="2"/>
        <v>0</v>
      </c>
      <c r="AO101" s="267"/>
      <c r="AP101" s="267"/>
      <c r="AQ101" s="77" t="s">
        <v>83</v>
      </c>
      <c r="AR101" s="74"/>
      <c r="AS101" s="78">
        <v>0</v>
      </c>
      <c r="AT101" s="79">
        <f t="shared" si="1"/>
        <v>0</v>
      </c>
      <c r="AU101" s="80">
        <f>'el - Penzión ELI'!P120</f>
        <v>0</v>
      </c>
      <c r="AV101" s="79">
        <f>'el - Penzión ELI'!J33</f>
        <v>0</v>
      </c>
      <c r="AW101" s="79">
        <f>'el - Penzión ELI'!J34</f>
        <v>0</v>
      </c>
      <c r="AX101" s="79">
        <f>'el - Penzión ELI'!J35</f>
        <v>0</v>
      </c>
      <c r="AY101" s="79">
        <f>'el - Penzión ELI'!J36</f>
        <v>0</v>
      </c>
      <c r="AZ101" s="79">
        <f>'el - Penzión ELI'!F33</f>
        <v>0</v>
      </c>
      <c r="BA101" s="79">
        <f>'el - Penzión ELI'!F34</f>
        <v>0</v>
      </c>
      <c r="BB101" s="79">
        <f>'el - Penzión ELI'!F35</f>
        <v>0</v>
      </c>
      <c r="BC101" s="79">
        <f>'el - Penzión ELI'!F36</f>
        <v>0</v>
      </c>
      <c r="BD101" s="81">
        <f>'el - Penzión ELI'!F37</f>
        <v>0</v>
      </c>
      <c r="BT101" s="82" t="s">
        <v>84</v>
      </c>
      <c r="BV101" s="82" t="s">
        <v>78</v>
      </c>
      <c r="BW101" s="82" t="s">
        <v>101</v>
      </c>
      <c r="BX101" s="82" t="s">
        <v>4</v>
      </c>
      <c r="CL101" s="82" t="s">
        <v>1</v>
      </c>
      <c r="CM101" s="82" t="s">
        <v>76</v>
      </c>
    </row>
    <row r="102" spans="1:91" s="6" customFormat="1" ht="24.75" customHeight="1">
      <c r="A102" s="73" t="s">
        <v>80</v>
      </c>
      <c r="B102" s="74"/>
      <c r="C102" s="75"/>
      <c r="D102" s="265" t="s">
        <v>1948</v>
      </c>
      <c r="E102" s="265"/>
      <c r="F102" s="265"/>
      <c r="G102" s="265"/>
      <c r="H102" s="265"/>
      <c r="I102" s="76"/>
      <c r="J102" s="265" t="s">
        <v>102</v>
      </c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6">
        <f>'roz - Rozvádzače'!J30</f>
        <v>0</v>
      </c>
      <c r="AH102" s="267"/>
      <c r="AI102" s="267"/>
      <c r="AJ102" s="267"/>
      <c r="AK102" s="267"/>
      <c r="AL102" s="267"/>
      <c r="AM102" s="267"/>
      <c r="AN102" s="266">
        <f t="shared" si="2"/>
        <v>0</v>
      </c>
      <c r="AO102" s="267"/>
      <c r="AP102" s="267"/>
      <c r="AQ102" s="77" t="s">
        <v>83</v>
      </c>
      <c r="AR102" s="74"/>
      <c r="AS102" s="83">
        <v>0</v>
      </c>
      <c r="AT102" s="84">
        <f t="shared" si="1"/>
        <v>0</v>
      </c>
      <c r="AU102" s="85">
        <f>'roz - Rozvádzače'!P118</f>
        <v>0</v>
      </c>
      <c r="AV102" s="84">
        <f>'roz - Rozvádzače'!J33</f>
        <v>0</v>
      </c>
      <c r="AW102" s="84">
        <f>'roz - Rozvádzače'!J34</f>
        <v>0</v>
      </c>
      <c r="AX102" s="84">
        <f>'roz - Rozvádzače'!J35</f>
        <v>0</v>
      </c>
      <c r="AY102" s="84">
        <f>'roz - Rozvádzače'!J36</f>
        <v>0</v>
      </c>
      <c r="AZ102" s="84">
        <f>'roz - Rozvádzače'!F33</f>
        <v>0</v>
      </c>
      <c r="BA102" s="84">
        <f>'roz - Rozvádzače'!F34</f>
        <v>0</v>
      </c>
      <c r="BB102" s="84">
        <f>'roz - Rozvádzače'!F35</f>
        <v>0</v>
      </c>
      <c r="BC102" s="84">
        <f>'roz - Rozvádzače'!F36</f>
        <v>0</v>
      </c>
      <c r="BD102" s="86">
        <f>'roz - Rozvádzače'!F37</f>
        <v>0</v>
      </c>
      <c r="BT102" s="82" t="s">
        <v>84</v>
      </c>
      <c r="BV102" s="82" t="s">
        <v>78</v>
      </c>
      <c r="BW102" s="82" t="s">
        <v>103</v>
      </c>
      <c r="BX102" s="82" t="s">
        <v>4</v>
      </c>
      <c r="CL102" s="82" t="s">
        <v>1</v>
      </c>
      <c r="CM102" s="82" t="s">
        <v>76</v>
      </c>
    </row>
    <row r="103" spans="1:91" s="6" customFormat="1" ht="24.75" customHeight="1">
      <c r="A103" s="73" t="s">
        <v>80</v>
      </c>
      <c r="B103" s="74"/>
      <c r="C103" s="1"/>
      <c r="D103" s="265" t="s">
        <v>1943</v>
      </c>
      <c r="E103" s="265"/>
      <c r="F103" s="265"/>
      <c r="G103" s="265"/>
      <c r="H103" s="265"/>
      <c r="I103" s="1"/>
      <c r="J103" s="265" t="s">
        <v>1938</v>
      </c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6">
        <f>'bl - Bleskozvod a uzemnenie'!J30</f>
        <v>0</v>
      </c>
      <c r="AH103" s="267"/>
      <c r="AI103" s="267"/>
      <c r="AJ103" s="267"/>
      <c r="AK103" s="267"/>
      <c r="AL103" s="267"/>
      <c r="AM103" s="267"/>
      <c r="AN103" s="266">
        <f t="shared" ref="AN103" si="3">SUM(AG103,AT103)</f>
        <v>0</v>
      </c>
      <c r="AO103" s="267"/>
      <c r="AP103" s="267"/>
      <c r="AQ103" s="77"/>
      <c r="AR103" s="74"/>
      <c r="AS103" s="79"/>
      <c r="AT103" s="79"/>
      <c r="AU103" s="80"/>
      <c r="AV103" s="79"/>
      <c r="AW103" s="79"/>
      <c r="AX103" s="79"/>
      <c r="AY103" s="79"/>
      <c r="AZ103" s="79"/>
      <c r="BA103" s="79"/>
      <c r="BB103" s="79"/>
      <c r="BC103" s="79"/>
      <c r="BD103" s="79"/>
      <c r="BT103" s="82"/>
      <c r="BV103" s="82"/>
      <c r="BW103" s="82"/>
      <c r="BX103" s="82"/>
      <c r="CL103" s="82"/>
      <c r="CM103" s="82"/>
    </row>
    <row r="104" spans="1:91" s="6" customFormat="1" ht="24.75" customHeight="1">
      <c r="A104" s="250" t="s">
        <v>80</v>
      </c>
      <c r="B104" s="74"/>
      <c r="C104" s="1"/>
      <c r="D104" s="265" t="s">
        <v>1944</v>
      </c>
      <c r="E104" s="265"/>
      <c r="F104" s="265"/>
      <c r="G104" s="265"/>
      <c r="H104" s="265"/>
      <c r="I104" s="1"/>
      <c r="J104" s="265" t="s">
        <v>1939</v>
      </c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6">
        <f>'pl - Plynoinštalacia'!J30</f>
        <v>0</v>
      </c>
      <c r="AH104" s="266"/>
      <c r="AI104" s="266"/>
      <c r="AJ104" s="266"/>
      <c r="AK104" s="266"/>
      <c r="AL104" s="266"/>
      <c r="AM104" s="266"/>
      <c r="AN104" s="266">
        <f>AG104*1.2</f>
        <v>0</v>
      </c>
      <c r="AO104" s="267"/>
      <c r="AP104" s="267"/>
      <c r="AQ104" s="77"/>
      <c r="AR104" s="74"/>
      <c r="AS104" s="79"/>
      <c r="AT104" s="79"/>
      <c r="AU104" s="80"/>
      <c r="AV104" s="79"/>
      <c r="AW104" s="79"/>
      <c r="AX104" s="79"/>
      <c r="AY104" s="79"/>
      <c r="AZ104" s="79"/>
      <c r="BA104" s="79"/>
      <c r="BB104" s="79"/>
      <c r="BC104" s="79"/>
      <c r="BD104" s="79"/>
      <c r="BT104" s="82"/>
      <c r="BV104" s="82"/>
      <c r="BW104" s="82"/>
      <c r="BX104" s="82"/>
      <c r="CL104" s="82"/>
      <c r="CM104" s="82"/>
    </row>
    <row r="105" spans="1:91" s="6" customFormat="1" ht="24.75" customHeight="1">
      <c r="A105" s="250" t="s">
        <v>80</v>
      </c>
      <c r="B105" s="74"/>
      <c r="C105" s="1"/>
      <c r="D105" s="265" t="s">
        <v>1942</v>
      </c>
      <c r="E105" s="265"/>
      <c r="F105" s="265"/>
      <c r="G105" s="265"/>
      <c r="H105" s="265"/>
      <c r="I105" s="1"/>
      <c r="J105" s="265" t="s">
        <v>1949</v>
      </c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6">
        <f>'tech. -CO2'!G64</f>
        <v>0</v>
      </c>
      <c r="AH105" s="266"/>
      <c r="AI105" s="266"/>
      <c r="AJ105" s="266"/>
      <c r="AK105" s="266"/>
      <c r="AL105" s="266"/>
      <c r="AM105" s="266"/>
      <c r="AN105" s="266">
        <f t="shared" ref="AN105:AN107" si="4">AG105*1.2</f>
        <v>0</v>
      </c>
      <c r="AO105" s="267"/>
      <c r="AP105" s="267"/>
      <c r="AQ105" s="77"/>
      <c r="AR105" s="74"/>
      <c r="AS105" s="79"/>
      <c r="AT105" s="79"/>
      <c r="AU105" s="80"/>
      <c r="AV105" s="79"/>
      <c r="AW105" s="79"/>
      <c r="AX105" s="79"/>
      <c r="AY105" s="79"/>
      <c r="AZ105" s="79"/>
      <c r="BA105" s="79"/>
      <c r="BB105" s="79"/>
      <c r="BC105" s="79"/>
      <c r="BD105" s="79"/>
      <c r="BT105" s="82"/>
      <c r="BV105" s="82"/>
      <c r="BW105" s="82"/>
      <c r="BX105" s="82"/>
      <c r="CL105" s="82"/>
      <c r="CM105" s="82"/>
    </row>
    <row r="106" spans="1:91" s="6" customFormat="1" ht="24.75" customHeight="1">
      <c r="A106" s="250" t="s">
        <v>80</v>
      </c>
      <c r="B106" s="74"/>
      <c r="C106" s="1"/>
      <c r="D106" s="265" t="s">
        <v>1942</v>
      </c>
      <c r="E106" s="265"/>
      <c r="F106" s="265"/>
      <c r="G106" s="265"/>
      <c r="H106" s="265"/>
      <c r="I106" s="1"/>
      <c r="J106" s="265" t="s">
        <v>1940</v>
      </c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6">
        <f>'tech. - Stlačený vzduch'!E112</f>
        <v>0</v>
      </c>
      <c r="AH106" s="266"/>
      <c r="AI106" s="266"/>
      <c r="AJ106" s="266"/>
      <c r="AK106" s="266"/>
      <c r="AL106" s="266"/>
      <c r="AM106" s="266"/>
      <c r="AN106" s="266">
        <f t="shared" si="4"/>
        <v>0</v>
      </c>
      <c r="AO106" s="267"/>
      <c r="AP106" s="267"/>
      <c r="AQ106" s="77"/>
      <c r="AR106" s="74"/>
      <c r="AS106" s="79"/>
      <c r="AT106" s="79"/>
      <c r="AU106" s="80"/>
      <c r="AV106" s="79"/>
      <c r="AW106" s="79"/>
      <c r="AX106" s="79"/>
      <c r="AY106" s="79"/>
      <c r="AZ106" s="79"/>
      <c r="BA106" s="79"/>
      <c r="BB106" s="79"/>
      <c r="BC106" s="79"/>
      <c r="BD106" s="79"/>
      <c r="BT106" s="82"/>
      <c r="BV106" s="82"/>
      <c r="BW106" s="82"/>
      <c r="BX106" s="82"/>
      <c r="CL106" s="82"/>
      <c r="CM106" s="82"/>
    </row>
    <row r="107" spans="1:91" s="6" customFormat="1" ht="24.75" customHeight="1">
      <c r="A107" s="250" t="s">
        <v>80</v>
      </c>
      <c r="B107" s="74"/>
      <c r="C107" s="1"/>
      <c r="D107" s="265" t="s">
        <v>1942</v>
      </c>
      <c r="E107" s="265"/>
      <c r="F107" s="265"/>
      <c r="G107" s="265"/>
      <c r="H107" s="265"/>
      <c r="I107" s="1"/>
      <c r="J107" s="265" t="s">
        <v>1941</v>
      </c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6">
        <f>'tech. - N2 Dusík'!E92</f>
        <v>0</v>
      </c>
      <c r="AH107" s="266"/>
      <c r="AI107" s="266"/>
      <c r="AJ107" s="266"/>
      <c r="AK107" s="266"/>
      <c r="AL107" s="266"/>
      <c r="AM107" s="266"/>
      <c r="AN107" s="266">
        <f t="shared" si="4"/>
        <v>0</v>
      </c>
      <c r="AO107" s="267"/>
      <c r="AP107" s="267"/>
      <c r="AQ107" s="77"/>
      <c r="AR107" s="74"/>
      <c r="AS107" s="79"/>
      <c r="AT107" s="79"/>
      <c r="AU107" s="80"/>
      <c r="AV107" s="79"/>
      <c r="AW107" s="79"/>
      <c r="AX107" s="79"/>
      <c r="AY107" s="79"/>
      <c r="AZ107" s="79"/>
      <c r="BA107" s="79"/>
      <c r="BB107" s="79"/>
      <c r="BC107" s="79"/>
      <c r="BD107" s="79"/>
      <c r="BT107" s="82"/>
      <c r="BV107" s="82"/>
      <c r="BW107" s="82"/>
      <c r="BX107" s="82"/>
      <c r="CL107" s="82"/>
      <c r="CM107" s="82"/>
    </row>
    <row r="108" spans="1:91" s="1" customFormat="1" ht="6.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28"/>
    </row>
  </sheetData>
  <mergeCells count="9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99:AP99"/>
    <mergeCell ref="AG99:AM99"/>
    <mergeCell ref="AN96:AP96"/>
    <mergeCell ref="AN97:AP97"/>
    <mergeCell ref="L85:AJ85"/>
    <mergeCell ref="AM87:AN87"/>
    <mergeCell ref="AM89:AP89"/>
    <mergeCell ref="J96:AF96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D96:H96"/>
    <mergeCell ref="AG96:AM96"/>
    <mergeCell ref="D97:H97"/>
    <mergeCell ref="J97:AF97"/>
    <mergeCell ref="AG97:AM97"/>
    <mergeCell ref="D103:H103"/>
    <mergeCell ref="J103:AF103"/>
    <mergeCell ref="AG103:AM103"/>
    <mergeCell ref="AN103:AP103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9:H99"/>
    <mergeCell ref="J99:AF99"/>
    <mergeCell ref="J107:AF107"/>
    <mergeCell ref="AG107:AM107"/>
    <mergeCell ref="AN107:AP107"/>
    <mergeCell ref="D104:H104"/>
    <mergeCell ref="J104:AF104"/>
    <mergeCell ref="AG104:AM104"/>
    <mergeCell ref="AN104:AP104"/>
    <mergeCell ref="D105:H105"/>
    <mergeCell ref="J105:AF105"/>
    <mergeCell ref="AG105:AM105"/>
    <mergeCell ref="AN105:AP105"/>
    <mergeCell ref="D106:H106"/>
    <mergeCell ref="J106:AF106"/>
    <mergeCell ref="AG106:AM106"/>
    <mergeCell ref="AN106:AP106"/>
    <mergeCell ref="D107:H107"/>
  </mergeCells>
  <phoneticPr fontId="0" type="noConversion"/>
  <hyperlinks>
    <hyperlink ref="A95" location="'stav - Stavebná časť objektu'!C2" display="/" xr:uid="{00000000-0004-0000-0000-000000000000}"/>
    <hyperlink ref="A96" location="'uk - Vykurovanie'!C2" display="/" xr:uid="{00000000-0004-0000-0000-000001000000}"/>
    <hyperlink ref="A97" location="'vzt - Vzduchotechnika'!C2" display="/" xr:uid="{00000000-0004-0000-0000-000002000000}"/>
    <hyperlink ref="A98" location="'plosina - Zdvíhacia plošina'!C2" display="/" xr:uid="{00000000-0004-0000-0000-000003000000}"/>
    <hyperlink ref="A99" location="'ZTI - Zdravotechnika'!C2" display="/" xr:uid="{00000000-0004-0000-0000-000004000000}"/>
    <hyperlink ref="A100" location="'prekladka - Prekládka vod...'!C2" display="/" xr:uid="{00000000-0004-0000-0000-000005000000}"/>
    <hyperlink ref="A101" location="'el - Penzión ELI'!C2" display="/" xr:uid="{00000000-0004-0000-0000-000006000000}"/>
    <hyperlink ref="A102" location="'rozvadzace - Rozvádzače'!C2" display="/" xr:uid="{00000000-0004-0000-0000-000007000000}"/>
    <hyperlink ref="A103:A107" location="'rozvadzace - Rozvádzače'!C2" display="/" xr:uid="{EC74CD1A-CCC2-4A45-A0BF-CAAC78EB0708}"/>
    <hyperlink ref="A104" location="'pl - Plynoinštalacia'!A1" display="/" xr:uid="{33FAD0B7-89A1-4BC5-8E26-73F60AADC297}"/>
    <hyperlink ref="A105" location="'tech. - CO2 technologia'!A1" display="/" xr:uid="{998B6A10-3B3F-4CF8-B4ED-C26DDB58D93D}"/>
    <hyperlink ref="A106" location="'tech. - Stlačený vzduch'!A1" display="/" xr:uid="{D413140B-32E7-4AF7-BE85-44A2F7592935}"/>
    <hyperlink ref="A107" location="'tech. - N2 Dusík'!A1" display="/" xr:uid="{8C955345-A61E-49AA-A335-6D9752F167B9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A16E-233C-4644-92D1-90204BAD717A}">
  <sheetPr>
    <pageSetUpPr fitToPage="1"/>
  </sheetPr>
  <dimension ref="B2:BM146"/>
  <sheetViews>
    <sheetView showGridLines="0" workbookViewId="0">
      <selection activeCell="Y125" sqref="Y125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0" hidden="1" customWidth="1"/>
    <col min="15" max="20" width="14.25" hidden="1" customWidth="1"/>
    <col min="21" max="21" width="16.25" hidden="1" customWidth="1"/>
    <col min="22" max="22" width="12.25" hidden="1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</cols>
  <sheetData>
    <row r="2" spans="2:46" ht="37" customHeight="1"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1855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308" t="s">
        <v>1936</v>
      </c>
      <c r="F7" s="309"/>
      <c r="G7" s="309"/>
      <c r="H7" s="309"/>
      <c r="L7" s="16"/>
    </row>
    <row r="8" spans="2:46" s="1" customFormat="1" ht="12" customHeight="1">
      <c r="B8" s="28"/>
      <c r="D8" s="23" t="s">
        <v>105</v>
      </c>
      <c r="L8" s="28"/>
    </row>
    <row r="9" spans="2:46" s="1" customFormat="1" ht="16.5" customHeight="1">
      <c r="B9" s="28"/>
      <c r="E9" s="286" t="s">
        <v>1856</v>
      </c>
      <c r="F9" s="307"/>
      <c r="G9" s="307"/>
      <c r="H9" s="307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32</v>
      </c>
      <c r="I12" s="23" t="s">
        <v>21</v>
      </c>
      <c r="J12" s="51" t="s">
        <v>1937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32</v>
      </c>
      <c r="I15" s="23" t="s">
        <v>27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24</v>
      </c>
      <c r="J17" s="24" t="s">
        <v>30</v>
      </c>
      <c r="L17" s="28"/>
    </row>
    <row r="18" spans="2:12" s="1" customFormat="1" ht="18" customHeight="1">
      <c r="B18" s="28"/>
      <c r="E18" s="310" t="s">
        <v>30</v>
      </c>
      <c r="F18" s="302"/>
      <c r="G18" s="302"/>
      <c r="H18" s="302"/>
      <c r="I18" s="23" t="s">
        <v>27</v>
      </c>
      <c r="J18" s="24" t="s">
        <v>30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32</v>
      </c>
      <c r="I21" s="23" t="s">
        <v>27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24</v>
      </c>
      <c r="J23" s="21" t="s">
        <v>1857</v>
      </c>
      <c r="L23" s="28"/>
    </row>
    <row r="24" spans="2:12" s="1" customFormat="1" ht="18" customHeight="1">
      <c r="B24" s="28"/>
      <c r="E24" s="21" t="s">
        <v>1858</v>
      </c>
      <c r="I24" s="23" t="s">
        <v>27</v>
      </c>
      <c r="J24" s="21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9" t="s">
        <v>36</v>
      </c>
      <c r="J30" s="65">
        <f>ROUND(J118,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54" t="s">
        <v>40</v>
      </c>
      <c r="E33" s="33" t="s">
        <v>41</v>
      </c>
      <c r="F33" s="90">
        <f>ROUND((SUM(BE118:BE145)),  2)</f>
        <v>0</v>
      </c>
      <c r="G33" s="91"/>
      <c r="H33" s="91"/>
      <c r="I33" s="92">
        <v>0.2</v>
      </c>
      <c r="J33" s="90">
        <f>ROUND(((SUM(BE118:BE145))*I33),  2)</f>
        <v>0</v>
      </c>
      <c r="L33" s="28"/>
    </row>
    <row r="34" spans="2:12" s="1" customFormat="1" ht="14.5" customHeight="1">
      <c r="B34" s="28"/>
      <c r="E34" s="33" t="s">
        <v>42</v>
      </c>
      <c r="F34" s="90">
        <f>ROUND((SUM(BF118:BF145)),  2)</f>
        <v>0</v>
      </c>
      <c r="G34" s="91"/>
      <c r="H34" s="91"/>
      <c r="I34" s="92">
        <v>0.2</v>
      </c>
      <c r="J34" s="90">
        <f>ROUND(((SUM(BF118:BF145))*I34),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ROUND((SUM(BG118:BG145)),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ROUND((SUM(BH118:BH145)),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ROUND((SUM(BI118:BI145)),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308" t="str">
        <f>E7</f>
        <v>Penzión FLÁM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3 - Bleskozvod a uzemnenie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15. 11. 2021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 xml:space="preserve"> 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>MONDEZ, s.r.o.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J118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131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20" customHeight="1">
      <c r="B98" s="110"/>
      <c r="D98" s="111" t="s">
        <v>132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7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7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5" customHeight="1">
      <c r="B105" s="28"/>
      <c r="C105" s="17" t="s">
        <v>135</v>
      </c>
      <c r="L105" s="28"/>
    </row>
    <row r="106" spans="2:12" s="1" customFormat="1" ht="7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16.5" customHeight="1">
      <c r="B108" s="28"/>
      <c r="E108" s="308" t="str">
        <f>E7</f>
        <v>Penzión FLÁM</v>
      </c>
      <c r="F108" s="309"/>
      <c r="G108" s="309"/>
      <c r="H108" s="309"/>
      <c r="L108" s="28"/>
    </row>
    <row r="109" spans="2:12" s="1" customFormat="1" ht="12" customHeight="1">
      <c r="B109" s="28"/>
      <c r="C109" s="23" t="s">
        <v>105</v>
      </c>
      <c r="L109" s="28"/>
    </row>
    <row r="110" spans="2:12" s="1" customFormat="1" ht="16.5" customHeight="1">
      <c r="B110" s="28"/>
      <c r="E110" s="286" t="str">
        <f>E9</f>
        <v>3 - Bleskozvod a uzemnenie</v>
      </c>
      <c r="F110" s="307"/>
      <c r="G110" s="307"/>
      <c r="H110" s="307"/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 xml:space="preserve"> </v>
      </c>
      <c r="I112" s="23" t="s">
        <v>21</v>
      </c>
      <c r="J112" s="51" t="str">
        <f>IF(J12="","",J12)</f>
        <v>15. 11. 2021</v>
      </c>
      <c r="L112" s="28"/>
    </row>
    <row r="113" spans="2:65" s="1" customFormat="1" ht="7" customHeight="1">
      <c r="B113" s="28"/>
      <c r="L113" s="28"/>
    </row>
    <row r="114" spans="2:65" s="1" customFormat="1" ht="15.25" customHeight="1">
      <c r="B114" s="28"/>
      <c r="C114" s="23" t="s">
        <v>23</v>
      </c>
      <c r="F114" s="21" t="str">
        <f>E15</f>
        <v xml:space="preserve"> </v>
      </c>
      <c r="I114" s="23" t="s">
        <v>31</v>
      </c>
      <c r="J114" s="26" t="str">
        <f>E21</f>
        <v xml:space="preserve"> </v>
      </c>
      <c r="L114" s="28"/>
    </row>
    <row r="115" spans="2:65" s="1" customFormat="1" ht="15.25" customHeight="1">
      <c r="B115" s="28"/>
      <c r="C115" s="23" t="s">
        <v>29</v>
      </c>
      <c r="F115" s="21" t="str">
        <f>IF(E18="","",E18)</f>
        <v>Vyplň údaj</v>
      </c>
      <c r="I115" s="23" t="s">
        <v>34</v>
      </c>
      <c r="J115" s="26" t="str">
        <f>E24</f>
        <v>MONDEZ, s.r.o.</v>
      </c>
      <c r="L115" s="28"/>
    </row>
    <row r="116" spans="2:65" s="1" customFormat="1" ht="10.25" customHeight="1">
      <c r="B116" s="28"/>
      <c r="L116" s="28"/>
    </row>
    <row r="117" spans="2:65" s="10" customFormat="1" ht="29.25" customHeight="1">
      <c r="B117" s="114"/>
      <c r="C117" s="115" t="s">
        <v>136</v>
      </c>
      <c r="D117" s="116" t="s">
        <v>61</v>
      </c>
      <c r="E117" s="116" t="s">
        <v>57</v>
      </c>
      <c r="F117" s="116" t="s">
        <v>58</v>
      </c>
      <c r="G117" s="116" t="s">
        <v>137</v>
      </c>
      <c r="H117" s="116" t="s">
        <v>138</v>
      </c>
      <c r="I117" s="116" t="s">
        <v>139</v>
      </c>
      <c r="J117" s="117" t="s">
        <v>109</v>
      </c>
      <c r="K117" s="118" t="s">
        <v>140</v>
      </c>
      <c r="L117" s="114"/>
      <c r="M117" s="58" t="s">
        <v>1</v>
      </c>
      <c r="N117" s="59" t="s">
        <v>40</v>
      </c>
      <c r="O117" s="59" t="s">
        <v>141</v>
      </c>
      <c r="P117" s="59" t="s">
        <v>142</v>
      </c>
      <c r="Q117" s="59" t="s">
        <v>143</v>
      </c>
      <c r="R117" s="59" t="s">
        <v>144</v>
      </c>
      <c r="S117" s="59" t="s">
        <v>145</v>
      </c>
      <c r="T117" s="60" t="s">
        <v>146</v>
      </c>
    </row>
    <row r="118" spans="2:65" s="1" customFormat="1" ht="22.75" customHeight="1">
      <c r="B118" s="28"/>
      <c r="C118" s="63" t="s">
        <v>110</v>
      </c>
      <c r="J118" s="119">
        <f>BK118</f>
        <v>0</v>
      </c>
      <c r="L118" s="28"/>
      <c r="M118" s="61"/>
      <c r="N118" s="52"/>
      <c r="O118" s="52"/>
      <c r="P118" s="120">
        <f>P119</f>
        <v>0</v>
      </c>
      <c r="Q118" s="52"/>
      <c r="R118" s="120">
        <f>R119</f>
        <v>0.10695400000000002</v>
      </c>
      <c r="S118" s="52"/>
      <c r="T118" s="121">
        <f>T119</f>
        <v>0</v>
      </c>
      <c r="AT118" s="13" t="s">
        <v>75</v>
      </c>
      <c r="AU118" s="13" t="s">
        <v>111</v>
      </c>
      <c r="BK118" s="122">
        <f>BK119</f>
        <v>0</v>
      </c>
    </row>
    <row r="119" spans="2:65" s="11" customFormat="1" ht="26" customHeight="1">
      <c r="B119" s="123"/>
      <c r="D119" s="124" t="s">
        <v>75</v>
      </c>
      <c r="E119" s="125" t="s">
        <v>404</v>
      </c>
      <c r="F119" s="125" t="s">
        <v>854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0.10695400000000002</v>
      </c>
      <c r="T119" s="130">
        <f>T120</f>
        <v>0</v>
      </c>
      <c r="AR119" s="124" t="s">
        <v>161</v>
      </c>
      <c r="AT119" s="131" t="s">
        <v>75</v>
      </c>
      <c r="AU119" s="131" t="s">
        <v>76</v>
      </c>
      <c r="AY119" s="124" t="s">
        <v>149</v>
      </c>
      <c r="BK119" s="132">
        <f>BK120</f>
        <v>0</v>
      </c>
    </row>
    <row r="120" spans="2:65" s="11" customFormat="1" ht="22.75" customHeight="1">
      <c r="B120" s="123"/>
      <c r="D120" s="124" t="s">
        <v>75</v>
      </c>
      <c r="E120" s="133" t="s">
        <v>855</v>
      </c>
      <c r="F120" s="133" t="s">
        <v>856</v>
      </c>
      <c r="I120" s="126"/>
      <c r="J120" s="134">
        <f>BK120</f>
        <v>0</v>
      </c>
      <c r="L120" s="123"/>
      <c r="M120" s="128"/>
      <c r="P120" s="129">
        <f>SUM(P121:P145)</f>
        <v>0</v>
      </c>
      <c r="R120" s="129">
        <f>SUM(R121:R145)</f>
        <v>0.10695400000000002</v>
      </c>
      <c r="T120" s="130">
        <f>SUM(T121:T145)</f>
        <v>0</v>
      </c>
      <c r="AR120" s="124" t="s">
        <v>161</v>
      </c>
      <c r="AT120" s="131" t="s">
        <v>75</v>
      </c>
      <c r="AU120" s="131" t="s">
        <v>84</v>
      </c>
      <c r="AY120" s="124" t="s">
        <v>149</v>
      </c>
      <c r="BK120" s="132">
        <f>SUM(BK121:BK145)</f>
        <v>0</v>
      </c>
    </row>
    <row r="121" spans="2:65" s="1" customFormat="1" ht="24.25" customHeight="1">
      <c r="B121" s="28"/>
      <c r="C121" s="169" t="s">
        <v>252</v>
      </c>
      <c r="D121" s="169" t="s">
        <v>151</v>
      </c>
      <c r="E121" s="170" t="s">
        <v>1859</v>
      </c>
      <c r="F121" s="171" t="s">
        <v>1860</v>
      </c>
      <c r="G121" s="172" t="s">
        <v>250</v>
      </c>
      <c r="H121" s="241">
        <v>4</v>
      </c>
      <c r="I121" s="141"/>
      <c r="J121" s="173">
        <f t="shared" ref="J121:J145" si="0">ROUND(I121*H121,2)</f>
        <v>0</v>
      </c>
      <c r="K121" s="174"/>
      <c r="L121" s="28"/>
      <c r="M121" s="144" t="s">
        <v>1</v>
      </c>
      <c r="N121" s="145" t="s">
        <v>42</v>
      </c>
      <c r="P121" s="146">
        <f t="shared" ref="P121:P145" si="1">O121*H121</f>
        <v>0</v>
      </c>
      <c r="Q121" s="146">
        <v>0</v>
      </c>
      <c r="R121" s="146">
        <f t="shared" ref="R121:R145" si="2">Q121*H121</f>
        <v>0</v>
      </c>
      <c r="S121" s="146">
        <v>0</v>
      </c>
      <c r="T121" s="147">
        <f t="shared" ref="T121:T145" si="3">S121*H121</f>
        <v>0</v>
      </c>
      <c r="AR121" s="148" t="s">
        <v>420</v>
      </c>
      <c r="AT121" s="148" t="s">
        <v>151</v>
      </c>
      <c r="AU121" s="148" t="s">
        <v>156</v>
      </c>
      <c r="AY121" s="13" t="s">
        <v>149</v>
      </c>
      <c r="BE121" s="149">
        <f t="shared" ref="BE121:BE145" si="4">IF(N121="základná",J121,0)</f>
        <v>0</v>
      </c>
      <c r="BF121" s="149">
        <f t="shared" ref="BF121:BF145" si="5">IF(N121="znížená",J121,0)</f>
        <v>0</v>
      </c>
      <c r="BG121" s="149">
        <f t="shared" ref="BG121:BG145" si="6">IF(N121="zákl. prenesená",J121,0)</f>
        <v>0</v>
      </c>
      <c r="BH121" s="149">
        <f t="shared" ref="BH121:BH145" si="7">IF(N121="zníž. prenesená",J121,0)</f>
        <v>0</v>
      </c>
      <c r="BI121" s="149">
        <f t="shared" ref="BI121:BI145" si="8">IF(N121="nulová",J121,0)</f>
        <v>0</v>
      </c>
      <c r="BJ121" s="13" t="s">
        <v>156</v>
      </c>
      <c r="BK121" s="149">
        <f t="shared" ref="BK121:BK145" si="9">ROUND(I121*H121,2)</f>
        <v>0</v>
      </c>
      <c r="BL121" s="13" t="s">
        <v>420</v>
      </c>
      <c r="BM121" s="148" t="s">
        <v>1861</v>
      </c>
    </row>
    <row r="122" spans="2:65" s="1" customFormat="1" ht="16.5" customHeight="1">
      <c r="B122" s="28"/>
      <c r="C122" s="175" t="s">
        <v>256</v>
      </c>
      <c r="D122" s="175" t="s">
        <v>404</v>
      </c>
      <c r="E122" s="176" t="s">
        <v>1862</v>
      </c>
      <c r="F122" s="177" t="s">
        <v>1863</v>
      </c>
      <c r="G122" s="178" t="s">
        <v>1425</v>
      </c>
      <c r="H122" s="242">
        <v>4</v>
      </c>
      <c r="I122" s="155"/>
      <c r="J122" s="179">
        <f t="shared" si="0"/>
        <v>0</v>
      </c>
      <c r="K122" s="180"/>
      <c r="L122" s="158"/>
      <c r="M122" s="159" t="s">
        <v>1</v>
      </c>
      <c r="N122" s="160" t="s">
        <v>42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1408</v>
      </c>
      <c r="AT122" s="148" t="s">
        <v>404</v>
      </c>
      <c r="AU122" s="148" t="s">
        <v>156</v>
      </c>
      <c r="AY122" s="13" t="s">
        <v>149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156</v>
      </c>
      <c r="BK122" s="149">
        <f t="shared" si="9"/>
        <v>0</v>
      </c>
      <c r="BL122" s="13" t="s">
        <v>420</v>
      </c>
      <c r="BM122" s="148" t="s">
        <v>1864</v>
      </c>
    </row>
    <row r="123" spans="2:65" s="1" customFormat="1" ht="24.25" customHeight="1">
      <c r="B123" s="28"/>
      <c r="C123" s="169" t="s">
        <v>84</v>
      </c>
      <c r="D123" s="169" t="s">
        <v>151</v>
      </c>
      <c r="E123" s="170" t="s">
        <v>1865</v>
      </c>
      <c r="F123" s="171" t="s">
        <v>1866</v>
      </c>
      <c r="G123" s="172" t="s">
        <v>500</v>
      </c>
      <c r="H123" s="241">
        <v>65</v>
      </c>
      <c r="I123" s="141"/>
      <c r="J123" s="173">
        <f t="shared" si="0"/>
        <v>0</v>
      </c>
      <c r="K123" s="174"/>
      <c r="L123" s="28"/>
      <c r="M123" s="144" t="s">
        <v>1</v>
      </c>
      <c r="N123" s="145" t="s">
        <v>42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420</v>
      </c>
      <c r="AT123" s="148" t="s">
        <v>151</v>
      </c>
      <c r="AU123" s="148" t="s">
        <v>156</v>
      </c>
      <c r="AY123" s="13" t="s">
        <v>149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156</v>
      </c>
      <c r="BK123" s="149">
        <f t="shared" si="9"/>
        <v>0</v>
      </c>
      <c r="BL123" s="13" t="s">
        <v>420</v>
      </c>
      <c r="BM123" s="148" t="s">
        <v>1867</v>
      </c>
    </row>
    <row r="124" spans="2:65" s="1" customFormat="1" ht="16.5" customHeight="1">
      <c r="B124" s="28"/>
      <c r="C124" s="175" t="s">
        <v>156</v>
      </c>
      <c r="D124" s="175" t="s">
        <v>404</v>
      </c>
      <c r="E124" s="176" t="s">
        <v>1868</v>
      </c>
      <c r="F124" s="177" t="s">
        <v>1869</v>
      </c>
      <c r="G124" s="178" t="s">
        <v>866</v>
      </c>
      <c r="H124" s="242">
        <v>61.75</v>
      </c>
      <c r="I124" s="155"/>
      <c r="J124" s="179">
        <f t="shared" si="0"/>
        <v>0</v>
      </c>
      <c r="K124" s="180"/>
      <c r="L124" s="158"/>
      <c r="M124" s="159" t="s">
        <v>1</v>
      </c>
      <c r="N124" s="160" t="s">
        <v>42</v>
      </c>
      <c r="P124" s="146">
        <f t="shared" si="1"/>
        <v>0</v>
      </c>
      <c r="Q124" s="146">
        <v>1E-3</v>
      </c>
      <c r="R124" s="146">
        <f t="shared" si="2"/>
        <v>6.1749999999999999E-2</v>
      </c>
      <c r="S124" s="146">
        <v>0</v>
      </c>
      <c r="T124" s="147">
        <f t="shared" si="3"/>
        <v>0</v>
      </c>
      <c r="AR124" s="148" t="s">
        <v>707</v>
      </c>
      <c r="AT124" s="148" t="s">
        <v>404</v>
      </c>
      <c r="AU124" s="148" t="s">
        <v>156</v>
      </c>
      <c r="AY124" s="13" t="s">
        <v>149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156</v>
      </c>
      <c r="BK124" s="149">
        <f t="shared" si="9"/>
        <v>0</v>
      </c>
      <c r="BL124" s="13" t="s">
        <v>707</v>
      </c>
      <c r="BM124" s="148" t="s">
        <v>1870</v>
      </c>
    </row>
    <row r="125" spans="2:65" s="1" customFormat="1" ht="24.25" customHeight="1">
      <c r="B125" s="28"/>
      <c r="C125" s="169" t="s">
        <v>161</v>
      </c>
      <c r="D125" s="169" t="s">
        <v>151</v>
      </c>
      <c r="E125" s="170" t="s">
        <v>1871</v>
      </c>
      <c r="F125" s="171" t="s">
        <v>1872</v>
      </c>
      <c r="G125" s="172" t="s">
        <v>500</v>
      </c>
      <c r="H125" s="241">
        <v>25</v>
      </c>
      <c r="I125" s="141"/>
      <c r="J125" s="173">
        <f t="shared" si="0"/>
        <v>0</v>
      </c>
      <c r="K125" s="174"/>
      <c r="L125" s="28"/>
      <c r="M125" s="144" t="s">
        <v>1</v>
      </c>
      <c r="N125" s="145" t="s">
        <v>42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420</v>
      </c>
      <c r="AT125" s="148" t="s">
        <v>151</v>
      </c>
      <c r="AU125" s="148" t="s">
        <v>156</v>
      </c>
      <c r="AY125" s="13" t="s">
        <v>149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156</v>
      </c>
      <c r="BK125" s="149">
        <f t="shared" si="9"/>
        <v>0</v>
      </c>
      <c r="BL125" s="13" t="s">
        <v>420</v>
      </c>
      <c r="BM125" s="148" t="s">
        <v>1873</v>
      </c>
    </row>
    <row r="126" spans="2:65" s="1" customFormat="1" ht="16.5" customHeight="1">
      <c r="B126" s="28"/>
      <c r="C126" s="175" t="s">
        <v>155</v>
      </c>
      <c r="D126" s="175" t="s">
        <v>404</v>
      </c>
      <c r="E126" s="176" t="s">
        <v>1874</v>
      </c>
      <c r="F126" s="177" t="s">
        <v>1875</v>
      </c>
      <c r="G126" s="178" t="s">
        <v>1876</v>
      </c>
      <c r="H126" s="242">
        <v>15.625</v>
      </c>
      <c r="I126" s="155"/>
      <c r="J126" s="179">
        <f t="shared" si="0"/>
        <v>0</v>
      </c>
      <c r="K126" s="180"/>
      <c r="L126" s="158"/>
      <c r="M126" s="159" t="s">
        <v>1</v>
      </c>
      <c r="N126" s="160" t="s">
        <v>42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1408</v>
      </c>
      <c r="AT126" s="148" t="s">
        <v>404</v>
      </c>
      <c r="AU126" s="148" t="s">
        <v>156</v>
      </c>
      <c r="AY126" s="13" t="s">
        <v>149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156</v>
      </c>
      <c r="BK126" s="149">
        <f t="shared" si="9"/>
        <v>0</v>
      </c>
      <c r="BL126" s="13" t="s">
        <v>420</v>
      </c>
      <c r="BM126" s="148" t="s">
        <v>1877</v>
      </c>
    </row>
    <row r="127" spans="2:65" s="1" customFormat="1" ht="16.5" customHeight="1">
      <c r="B127" s="28"/>
      <c r="C127" s="169" t="s">
        <v>215</v>
      </c>
      <c r="D127" s="169" t="s">
        <v>151</v>
      </c>
      <c r="E127" s="170" t="s">
        <v>1878</v>
      </c>
      <c r="F127" s="171" t="s">
        <v>1879</v>
      </c>
      <c r="G127" s="172" t="s">
        <v>250</v>
      </c>
      <c r="H127" s="241">
        <v>4</v>
      </c>
      <c r="I127" s="141"/>
      <c r="J127" s="173">
        <f t="shared" si="0"/>
        <v>0</v>
      </c>
      <c r="K127" s="174"/>
      <c r="L127" s="28"/>
      <c r="M127" s="144" t="s">
        <v>1</v>
      </c>
      <c r="N127" s="145" t="s">
        <v>42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420</v>
      </c>
      <c r="AT127" s="148" t="s">
        <v>151</v>
      </c>
      <c r="AU127" s="148" t="s">
        <v>156</v>
      </c>
      <c r="AY127" s="13" t="s">
        <v>149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156</v>
      </c>
      <c r="BK127" s="149">
        <f t="shared" si="9"/>
        <v>0</v>
      </c>
      <c r="BL127" s="13" t="s">
        <v>420</v>
      </c>
      <c r="BM127" s="148" t="s">
        <v>1880</v>
      </c>
    </row>
    <row r="128" spans="2:65" s="1" customFormat="1" ht="16.5" customHeight="1">
      <c r="B128" s="28"/>
      <c r="C128" s="175" t="s">
        <v>219</v>
      </c>
      <c r="D128" s="175" t="s">
        <v>404</v>
      </c>
      <c r="E128" s="176" t="s">
        <v>1881</v>
      </c>
      <c r="F128" s="177" t="s">
        <v>1882</v>
      </c>
      <c r="G128" s="178" t="s">
        <v>250</v>
      </c>
      <c r="H128" s="242">
        <v>1</v>
      </c>
      <c r="I128" s="155"/>
      <c r="J128" s="179">
        <f t="shared" si="0"/>
        <v>0</v>
      </c>
      <c r="K128" s="180"/>
      <c r="L128" s="158"/>
      <c r="M128" s="159" t="s">
        <v>1</v>
      </c>
      <c r="N128" s="160" t="s">
        <v>42</v>
      </c>
      <c r="P128" s="146">
        <f t="shared" si="1"/>
        <v>0</v>
      </c>
      <c r="Q128" s="146">
        <v>3.0000000000000001E-5</v>
      </c>
      <c r="R128" s="146">
        <f t="shared" si="2"/>
        <v>3.0000000000000001E-5</v>
      </c>
      <c r="S128" s="146">
        <v>0</v>
      </c>
      <c r="T128" s="147">
        <f t="shared" si="3"/>
        <v>0</v>
      </c>
      <c r="AR128" s="148" t="s">
        <v>707</v>
      </c>
      <c r="AT128" s="148" t="s">
        <v>404</v>
      </c>
      <c r="AU128" s="148" t="s">
        <v>156</v>
      </c>
      <c r="AY128" s="13" t="s">
        <v>149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156</v>
      </c>
      <c r="BK128" s="149">
        <f t="shared" si="9"/>
        <v>0</v>
      </c>
      <c r="BL128" s="13" t="s">
        <v>707</v>
      </c>
      <c r="BM128" s="148" t="s">
        <v>1883</v>
      </c>
    </row>
    <row r="129" spans="2:65" s="1" customFormat="1" ht="16.5" customHeight="1">
      <c r="B129" s="28"/>
      <c r="C129" s="175" t="s">
        <v>223</v>
      </c>
      <c r="D129" s="175" t="s">
        <v>404</v>
      </c>
      <c r="E129" s="176" t="s">
        <v>1884</v>
      </c>
      <c r="F129" s="177" t="s">
        <v>1885</v>
      </c>
      <c r="G129" s="178" t="s">
        <v>250</v>
      </c>
      <c r="H129" s="242">
        <v>1</v>
      </c>
      <c r="I129" s="155"/>
      <c r="J129" s="179">
        <f t="shared" si="0"/>
        <v>0</v>
      </c>
      <c r="K129" s="180"/>
      <c r="L129" s="158"/>
      <c r="M129" s="159" t="s">
        <v>1</v>
      </c>
      <c r="N129" s="160" t="s">
        <v>42</v>
      </c>
      <c r="P129" s="146">
        <f t="shared" si="1"/>
        <v>0</v>
      </c>
      <c r="Q129" s="146">
        <v>3.0000000000000001E-5</v>
      </c>
      <c r="R129" s="146">
        <f t="shared" si="2"/>
        <v>3.0000000000000001E-5</v>
      </c>
      <c r="S129" s="146">
        <v>0</v>
      </c>
      <c r="T129" s="147">
        <f t="shared" si="3"/>
        <v>0</v>
      </c>
      <c r="AR129" s="148" t="s">
        <v>707</v>
      </c>
      <c r="AT129" s="148" t="s">
        <v>404</v>
      </c>
      <c r="AU129" s="148" t="s">
        <v>156</v>
      </c>
      <c r="AY129" s="13" t="s">
        <v>149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156</v>
      </c>
      <c r="BK129" s="149">
        <f t="shared" si="9"/>
        <v>0</v>
      </c>
      <c r="BL129" s="13" t="s">
        <v>707</v>
      </c>
      <c r="BM129" s="148" t="s">
        <v>1886</v>
      </c>
    </row>
    <row r="130" spans="2:65" s="1" customFormat="1" ht="16.5" customHeight="1">
      <c r="B130" s="28"/>
      <c r="C130" s="175" t="s">
        <v>227</v>
      </c>
      <c r="D130" s="175" t="s">
        <v>404</v>
      </c>
      <c r="E130" s="176" t="s">
        <v>1887</v>
      </c>
      <c r="F130" s="177" t="s">
        <v>1888</v>
      </c>
      <c r="G130" s="178" t="s">
        <v>250</v>
      </c>
      <c r="H130" s="242">
        <v>1</v>
      </c>
      <c r="I130" s="155"/>
      <c r="J130" s="179">
        <f t="shared" si="0"/>
        <v>0</v>
      </c>
      <c r="K130" s="180"/>
      <c r="L130" s="158"/>
      <c r="M130" s="159" t="s">
        <v>1</v>
      </c>
      <c r="N130" s="160" t="s">
        <v>42</v>
      </c>
      <c r="P130" s="146">
        <f t="shared" si="1"/>
        <v>0</v>
      </c>
      <c r="Q130" s="146">
        <v>3.0000000000000001E-5</v>
      </c>
      <c r="R130" s="146">
        <f t="shared" si="2"/>
        <v>3.0000000000000001E-5</v>
      </c>
      <c r="S130" s="146">
        <v>0</v>
      </c>
      <c r="T130" s="147">
        <f t="shared" si="3"/>
        <v>0</v>
      </c>
      <c r="AR130" s="148" t="s">
        <v>707</v>
      </c>
      <c r="AT130" s="148" t="s">
        <v>404</v>
      </c>
      <c r="AU130" s="148" t="s">
        <v>156</v>
      </c>
      <c r="AY130" s="13" t="s">
        <v>149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156</v>
      </c>
      <c r="BK130" s="149">
        <f t="shared" si="9"/>
        <v>0</v>
      </c>
      <c r="BL130" s="13" t="s">
        <v>707</v>
      </c>
      <c r="BM130" s="148" t="s">
        <v>1889</v>
      </c>
    </row>
    <row r="131" spans="2:65" s="1" customFormat="1" ht="16.5" customHeight="1">
      <c r="B131" s="28"/>
      <c r="C131" s="175" t="s">
        <v>7</v>
      </c>
      <c r="D131" s="175" t="s">
        <v>404</v>
      </c>
      <c r="E131" s="176" t="s">
        <v>1890</v>
      </c>
      <c r="F131" s="177" t="s">
        <v>1891</v>
      </c>
      <c r="G131" s="178" t="s">
        <v>250</v>
      </c>
      <c r="H131" s="242">
        <v>1</v>
      </c>
      <c r="I131" s="155"/>
      <c r="J131" s="179">
        <f t="shared" si="0"/>
        <v>0</v>
      </c>
      <c r="K131" s="180"/>
      <c r="L131" s="158"/>
      <c r="M131" s="159" t="s">
        <v>1</v>
      </c>
      <c r="N131" s="160" t="s">
        <v>42</v>
      </c>
      <c r="P131" s="146">
        <f t="shared" si="1"/>
        <v>0</v>
      </c>
      <c r="Q131" s="146">
        <v>3.0000000000000001E-5</v>
      </c>
      <c r="R131" s="146">
        <f t="shared" si="2"/>
        <v>3.0000000000000001E-5</v>
      </c>
      <c r="S131" s="146">
        <v>0</v>
      </c>
      <c r="T131" s="147">
        <f t="shared" si="3"/>
        <v>0</v>
      </c>
      <c r="AR131" s="148" t="s">
        <v>707</v>
      </c>
      <c r="AT131" s="148" t="s">
        <v>404</v>
      </c>
      <c r="AU131" s="148" t="s">
        <v>156</v>
      </c>
      <c r="AY131" s="13" t="s">
        <v>149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156</v>
      </c>
      <c r="BK131" s="149">
        <f t="shared" si="9"/>
        <v>0</v>
      </c>
      <c r="BL131" s="13" t="s">
        <v>707</v>
      </c>
      <c r="BM131" s="148" t="s">
        <v>1892</v>
      </c>
    </row>
    <row r="132" spans="2:65" s="1" customFormat="1" ht="16.5" customHeight="1">
      <c r="B132" s="28"/>
      <c r="C132" s="169" t="s">
        <v>184</v>
      </c>
      <c r="D132" s="169" t="s">
        <v>151</v>
      </c>
      <c r="E132" s="170" t="s">
        <v>1893</v>
      </c>
      <c r="F132" s="171" t="s">
        <v>1894</v>
      </c>
      <c r="G132" s="172" t="s">
        <v>250</v>
      </c>
      <c r="H132" s="241">
        <v>70</v>
      </c>
      <c r="I132" s="141"/>
      <c r="J132" s="173">
        <f t="shared" si="0"/>
        <v>0</v>
      </c>
      <c r="K132" s="174"/>
      <c r="L132" s="28"/>
      <c r="M132" s="144" t="s">
        <v>1</v>
      </c>
      <c r="N132" s="145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420</v>
      </c>
      <c r="AT132" s="148" t="s">
        <v>151</v>
      </c>
      <c r="AU132" s="148" t="s">
        <v>156</v>
      </c>
      <c r="AY132" s="13" t="s">
        <v>149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156</v>
      </c>
      <c r="BK132" s="149">
        <f t="shared" si="9"/>
        <v>0</v>
      </c>
      <c r="BL132" s="13" t="s">
        <v>420</v>
      </c>
      <c r="BM132" s="148" t="s">
        <v>1895</v>
      </c>
    </row>
    <row r="133" spans="2:65" s="1" customFormat="1" ht="24.25" customHeight="1">
      <c r="B133" s="28"/>
      <c r="C133" s="175" t="s">
        <v>188</v>
      </c>
      <c r="D133" s="175" t="s">
        <v>404</v>
      </c>
      <c r="E133" s="176" t="s">
        <v>1896</v>
      </c>
      <c r="F133" s="177" t="s">
        <v>1897</v>
      </c>
      <c r="G133" s="178" t="s">
        <v>250</v>
      </c>
      <c r="H133" s="242">
        <v>70</v>
      </c>
      <c r="I133" s="155"/>
      <c r="J133" s="179">
        <f t="shared" si="0"/>
        <v>0</v>
      </c>
      <c r="K133" s="180"/>
      <c r="L133" s="158"/>
      <c r="M133" s="159" t="s">
        <v>1</v>
      </c>
      <c r="N133" s="160" t="s">
        <v>42</v>
      </c>
      <c r="P133" s="146">
        <f t="shared" si="1"/>
        <v>0</v>
      </c>
      <c r="Q133" s="146">
        <v>1E-4</v>
      </c>
      <c r="R133" s="146">
        <f t="shared" si="2"/>
        <v>7.0000000000000001E-3</v>
      </c>
      <c r="S133" s="146">
        <v>0</v>
      </c>
      <c r="T133" s="147">
        <f t="shared" si="3"/>
        <v>0</v>
      </c>
      <c r="AR133" s="148" t="s">
        <v>707</v>
      </c>
      <c r="AT133" s="148" t="s">
        <v>404</v>
      </c>
      <c r="AU133" s="148" t="s">
        <v>156</v>
      </c>
      <c r="AY133" s="13" t="s">
        <v>149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156</v>
      </c>
      <c r="BK133" s="149">
        <f t="shared" si="9"/>
        <v>0</v>
      </c>
      <c r="BL133" s="13" t="s">
        <v>707</v>
      </c>
      <c r="BM133" s="148" t="s">
        <v>1898</v>
      </c>
    </row>
    <row r="134" spans="2:65" s="1" customFormat="1" ht="16.5" customHeight="1">
      <c r="B134" s="28"/>
      <c r="C134" s="169" t="s">
        <v>194</v>
      </c>
      <c r="D134" s="169" t="s">
        <v>151</v>
      </c>
      <c r="E134" s="170" t="s">
        <v>1899</v>
      </c>
      <c r="F134" s="171" t="s">
        <v>1900</v>
      </c>
      <c r="G134" s="172" t="s">
        <v>250</v>
      </c>
      <c r="H134" s="241">
        <v>90</v>
      </c>
      <c r="I134" s="141"/>
      <c r="J134" s="173">
        <f t="shared" si="0"/>
        <v>0</v>
      </c>
      <c r="K134" s="174"/>
      <c r="L134" s="28"/>
      <c r="M134" s="144" t="s">
        <v>1</v>
      </c>
      <c r="N134" s="145" t="s">
        <v>42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420</v>
      </c>
      <c r="AT134" s="148" t="s">
        <v>151</v>
      </c>
      <c r="AU134" s="148" t="s">
        <v>156</v>
      </c>
      <c r="AY134" s="13" t="s">
        <v>149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156</v>
      </c>
      <c r="BK134" s="149">
        <f t="shared" si="9"/>
        <v>0</v>
      </c>
      <c r="BL134" s="13" t="s">
        <v>420</v>
      </c>
      <c r="BM134" s="148" t="s">
        <v>1901</v>
      </c>
    </row>
    <row r="135" spans="2:65" s="1" customFormat="1" ht="24.25" customHeight="1">
      <c r="B135" s="28"/>
      <c r="C135" s="175" t="s">
        <v>202</v>
      </c>
      <c r="D135" s="175" t="s">
        <v>404</v>
      </c>
      <c r="E135" s="176" t="s">
        <v>1902</v>
      </c>
      <c r="F135" s="177" t="s">
        <v>1903</v>
      </c>
      <c r="G135" s="178" t="s">
        <v>250</v>
      </c>
      <c r="H135" s="242">
        <v>90</v>
      </c>
      <c r="I135" s="155"/>
      <c r="J135" s="179">
        <f t="shared" si="0"/>
        <v>0</v>
      </c>
      <c r="K135" s="180"/>
      <c r="L135" s="158"/>
      <c r="M135" s="159" t="s">
        <v>1</v>
      </c>
      <c r="N135" s="160" t="s">
        <v>42</v>
      </c>
      <c r="P135" s="146">
        <f t="shared" si="1"/>
        <v>0</v>
      </c>
      <c r="Q135" s="146">
        <v>1.2999999999999999E-4</v>
      </c>
      <c r="R135" s="146">
        <f t="shared" si="2"/>
        <v>1.1699999999999999E-2</v>
      </c>
      <c r="S135" s="146">
        <v>0</v>
      </c>
      <c r="T135" s="147">
        <f t="shared" si="3"/>
        <v>0</v>
      </c>
      <c r="AR135" s="148" t="s">
        <v>707</v>
      </c>
      <c r="AT135" s="148" t="s">
        <v>404</v>
      </c>
      <c r="AU135" s="148" t="s">
        <v>156</v>
      </c>
      <c r="AY135" s="13" t="s">
        <v>149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156</v>
      </c>
      <c r="BK135" s="149">
        <f t="shared" si="9"/>
        <v>0</v>
      </c>
      <c r="BL135" s="13" t="s">
        <v>707</v>
      </c>
      <c r="BM135" s="148" t="s">
        <v>1904</v>
      </c>
    </row>
    <row r="136" spans="2:65" s="1" customFormat="1" ht="16.5" customHeight="1">
      <c r="B136" s="28"/>
      <c r="C136" s="169" t="s">
        <v>207</v>
      </c>
      <c r="D136" s="169" t="s">
        <v>151</v>
      </c>
      <c r="E136" s="170" t="s">
        <v>1905</v>
      </c>
      <c r="F136" s="171" t="s">
        <v>1906</v>
      </c>
      <c r="G136" s="172" t="s">
        <v>250</v>
      </c>
      <c r="H136" s="241">
        <v>4</v>
      </c>
      <c r="I136" s="141"/>
      <c r="J136" s="173">
        <f t="shared" si="0"/>
        <v>0</v>
      </c>
      <c r="K136" s="174"/>
      <c r="L136" s="28"/>
      <c r="M136" s="144" t="s">
        <v>1</v>
      </c>
      <c r="N136" s="145" t="s">
        <v>42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420</v>
      </c>
      <c r="AT136" s="148" t="s">
        <v>151</v>
      </c>
      <c r="AU136" s="148" t="s">
        <v>156</v>
      </c>
      <c r="AY136" s="13" t="s">
        <v>149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156</v>
      </c>
      <c r="BK136" s="149">
        <f t="shared" si="9"/>
        <v>0</v>
      </c>
      <c r="BL136" s="13" t="s">
        <v>420</v>
      </c>
      <c r="BM136" s="148" t="s">
        <v>1907</v>
      </c>
    </row>
    <row r="137" spans="2:65" s="1" customFormat="1" ht="16.5" customHeight="1">
      <c r="B137" s="28"/>
      <c r="C137" s="175" t="s">
        <v>211</v>
      </c>
      <c r="D137" s="175" t="s">
        <v>404</v>
      </c>
      <c r="E137" s="176" t="s">
        <v>1908</v>
      </c>
      <c r="F137" s="177" t="s">
        <v>1909</v>
      </c>
      <c r="G137" s="178" t="s">
        <v>250</v>
      </c>
      <c r="H137" s="242">
        <v>4</v>
      </c>
      <c r="I137" s="155"/>
      <c r="J137" s="179">
        <f t="shared" si="0"/>
        <v>0</v>
      </c>
      <c r="K137" s="180"/>
      <c r="L137" s="158"/>
      <c r="M137" s="159" t="s">
        <v>1</v>
      </c>
      <c r="N137" s="160" t="s">
        <v>42</v>
      </c>
      <c r="P137" s="146">
        <f t="shared" si="1"/>
        <v>0</v>
      </c>
      <c r="Q137" s="146">
        <v>1.7000000000000001E-4</v>
      </c>
      <c r="R137" s="146">
        <f t="shared" si="2"/>
        <v>6.8000000000000005E-4</v>
      </c>
      <c r="S137" s="146">
        <v>0</v>
      </c>
      <c r="T137" s="147">
        <f t="shared" si="3"/>
        <v>0</v>
      </c>
      <c r="AR137" s="148" t="s">
        <v>707</v>
      </c>
      <c r="AT137" s="148" t="s">
        <v>404</v>
      </c>
      <c r="AU137" s="148" t="s">
        <v>156</v>
      </c>
      <c r="AY137" s="13" t="s">
        <v>149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156</v>
      </c>
      <c r="BK137" s="149">
        <f t="shared" si="9"/>
        <v>0</v>
      </c>
      <c r="BL137" s="13" t="s">
        <v>707</v>
      </c>
      <c r="BM137" s="148" t="s">
        <v>1910</v>
      </c>
    </row>
    <row r="138" spans="2:65" s="1" customFormat="1" ht="16.5" customHeight="1">
      <c r="B138" s="28"/>
      <c r="C138" s="169" t="s">
        <v>168</v>
      </c>
      <c r="D138" s="169" t="s">
        <v>151</v>
      </c>
      <c r="E138" s="170" t="s">
        <v>1911</v>
      </c>
      <c r="F138" s="171" t="s">
        <v>1912</v>
      </c>
      <c r="G138" s="172" t="s">
        <v>250</v>
      </c>
      <c r="H138" s="241">
        <v>12</v>
      </c>
      <c r="I138" s="141"/>
      <c r="J138" s="173">
        <f t="shared" si="0"/>
        <v>0</v>
      </c>
      <c r="K138" s="174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420</v>
      </c>
      <c r="AT138" s="148" t="s">
        <v>151</v>
      </c>
      <c r="AU138" s="148" t="s">
        <v>156</v>
      </c>
      <c r="AY138" s="13" t="s">
        <v>149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156</v>
      </c>
      <c r="BK138" s="149">
        <f t="shared" si="9"/>
        <v>0</v>
      </c>
      <c r="BL138" s="13" t="s">
        <v>420</v>
      </c>
      <c r="BM138" s="148" t="s">
        <v>1913</v>
      </c>
    </row>
    <row r="139" spans="2:65" s="1" customFormat="1" ht="16.5" customHeight="1">
      <c r="B139" s="28"/>
      <c r="C139" s="175" t="s">
        <v>172</v>
      </c>
      <c r="D139" s="175" t="s">
        <v>404</v>
      </c>
      <c r="E139" s="176" t="s">
        <v>1914</v>
      </c>
      <c r="F139" s="177" t="s">
        <v>1915</v>
      </c>
      <c r="G139" s="178" t="s">
        <v>250</v>
      </c>
      <c r="H139" s="242">
        <v>12</v>
      </c>
      <c r="I139" s="155"/>
      <c r="J139" s="179">
        <f t="shared" si="0"/>
        <v>0</v>
      </c>
      <c r="K139" s="180"/>
      <c r="L139" s="158"/>
      <c r="M139" s="159" t="s">
        <v>1</v>
      </c>
      <c r="N139" s="160" t="s">
        <v>42</v>
      </c>
      <c r="P139" s="146">
        <f t="shared" si="1"/>
        <v>0</v>
      </c>
      <c r="Q139" s="146">
        <v>2.0000000000000001E-4</v>
      </c>
      <c r="R139" s="146">
        <f t="shared" si="2"/>
        <v>2.4000000000000002E-3</v>
      </c>
      <c r="S139" s="146">
        <v>0</v>
      </c>
      <c r="T139" s="147">
        <f t="shared" si="3"/>
        <v>0</v>
      </c>
      <c r="AR139" s="148" t="s">
        <v>707</v>
      </c>
      <c r="AT139" s="148" t="s">
        <v>404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707</v>
      </c>
      <c r="BM139" s="148" t="s">
        <v>1916</v>
      </c>
    </row>
    <row r="140" spans="2:65" s="1" customFormat="1" ht="24.25" customHeight="1">
      <c r="B140" s="28"/>
      <c r="C140" s="169" t="s">
        <v>176</v>
      </c>
      <c r="D140" s="169" t="s">
        <v>151</v>
      </c>
      <c r="E140" s="170" t="s">
        <v>1917</v>
      </c>
      <c r="F140" s="171" t="s">
        <v>1918</v>
      </c>
      <c r="G140" s="172" t="s">
        <v>250</v>
      </c>
      <c r="H140" s="241">
        <v>18</v>
      </c>
      <c r="I140" s="141"/>
      <c r="J140" s="173">
        <f t="shared" si="0"/>
        <v>0</v>
      </c>
      <c r="K140" s="174"/>
      <c r="L140" s="28"/>
      <c r="M140" s="144" t="s">
        <v>1</v>
      </c>
      <c r="N140" s="145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420</v>
      </c>
      <c r="AT140" s="148" t="s">
        <v>151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420</v>
      </c>
      <c r="BM140" s="148" t="s">
        <v>1919</v>
      </c>
    </row>
    <row r="141" spans="2:65" s="1" customFormat="1" ht="16.5" customHeight="1">
      <c r="B141" s="28"/>
      <c r="C141" s="175" t="s">
        <v>180</v>
      </c>
      <c r="D141" s="175" t="s">
        <v>404</v>
      </c>
      <c r="E141" s="176" t="s">
        <v>1920</v>
      </c>
      <c r="F141" s="177" t="s">
        <v>1921</v>
      </c>
      <c r="G141" s="178" t="s">
        <v>250</v>
      </c>
      <c r="H141" s="242">
        <v>18</v>
      </c>
      <c r="I141" s="155"/>
      <c r="J141" s="179">
        <f t="shared" si="0"/>
        <v>0</v>
      </c>
      <c r="K141" s="180"/>
      <c r="L141" s="158"/>
      <c r="M141" s="159" t="s">
        <v>1</v>
      </c>
      <c r="N141" s="160" t="s">
        <v>42</v>
      </c>
      <c r="P141" s="146">
        <f t="shared" si="1"/>
        <v>0</v>
      </c>
      <c r="Q141" s="146">
        <v>4.6000000000000001E-4</v>
      </c>
      <c r="R141" s="146">
        <f t="shared" si="2"/>
        <v>8.2800000000000009E-3</v>
      </c>
      <c r="S141" s="146">
        <v>0</v>
      </c>
      <c r="T141" s="147">
        <f t="shared" si="3"/>
        <v>0</v>
      </c>
      <c r="AR141" s="148" t="s">
        <v>707</v>
      </c>
      <c r="AT141" s="148" t="s">
        <v>404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707</v>
      </c>
      <c r="BM141" s="148" t="s">
        <v>1922</v>
      </c>
    </row>
    <row r="142" spans="2:65" s="1" customFormat="1" ht="24.25" customHeight="1">
      <c r="B142" s="28"/>
      <c r="C142" s="169" t="s">
        <v>234</v>
      </c>
      <c r="D142" s="169" t="s">
        <v>151</v>
      </c>
      <c r="E142" s="170" t="s">
        <v>1923</v>
      </c>
      <c r="F142" s="171" t="s">
        <v>1924</v>
      </c>
      <c r="G142" s="172" t="s">
        <v>500</v>
      </c>
      <c r="H142" s="241">
        <v>48</v>
      </c>
      <c r="I142" s="141"/>
      <c r="J142" s="173">
        <f t="shared" si="0"/>
        <v>0</v>
      </c>
      <c r="K142" s="174"/>
      <c r="L142" s="28"/>
      <c r="M142" s="144" t="s">
        <v>1</v>
      </c>
      <c r="N142" s="145" t="s">
        <v>42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420</v>
      </c>
      <c r="AT142" s="148" t="s">
        <v>151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420</v>
      </c>
      <c r="BM142" s="148" t="s">
        <v>1925</v>
      </c>
    </row>
    <row r="143" spans="2:65" s="1" customFormat="1" ht="24.25" customHeight="1">
      <c r="B143" s="28"/>
      <c r="C143" s="175" t="s">
        <v>239</v>
      </c>
      <c r="D143" s="175" t="s">
        <v>404</v>
      </c>
      <c r="E143" s="176" t="s">
        <v>1926</v>
      </c>
      <c r="F143" s="177" t="s">
        <v>1927</v>
      </c>
      <c r="G143" s="178" t="s">
        <v>500</v>
      </c>
      <c r="H143" s="242">
        <v>48</v>
      </c>
      <c r="I143" s="155"/>
      <c r="J143" s="179">
        <f t="shared" si="0"/>
        <v>0</v>
      </c>
      <c r="K143" s="180"/>
      <c r="L143" s="158"/>
      <c r="M143" s="159" t="s">
        <v>1</v>
      </c>
      <c r="N143" s="160" t="s">
        <v>42</v>
      </c>
      <c r="P143" s="146">
        <f t="shared" si="1"/>
        <v>0</v>
      </c>
      <c r="Q143" s="146">
        <v>1.7000000000000001E-4</v>
      </c>
      <c r="R143" s="146">
        <f t="shared" si="2"/>
        <v>8.1600000000000006E-3</v>
      </c>
      <c r="S143" s="146">
        <v>0</v>
      </c>
      <c r="T143" s="147">
        <f t="shared" si="3"/>
        <v>0</v>
      </c>
      <c r="AR143" s="148" t="s">
        <v>707</v>
      </c>
      <c r="AT143" s="148" t="s">
        <v>404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707</v>
      </c>
      <c r="BM143" s="148" t="s">
        <v>1928</v>
      </c>
    </row>
    <row r="144" spans="2:65" s="1" customFormat="1" ht="24.25" customHeight="1">
      <c r="B144" s="28"/>
      <c r="C144" s="175" t="s">
        <v>243</v>
      </c>
      <c r="D144" s="175" t="s">
        <v>404</v>
      </c>
      <c r="E144" s="176" t="s">
        <v>1929</v>
      </c>
      <c r="F144" s="177" t="s">
        <v>1930</v>
      </c>
      <c r="G144" s="178" t="s">
        <v>250</v>
      </c>
      <c r="H144" s="242">
        <v>14.4</v>
      </c>
      <c r="I144" s="155"/>
      <c r="J144" s="179">
        <f t="shared" si="0"/>
        <v>0</v>
      </c>
      <c r="K144" s="180"/>
      <c r="L144" s="158"/>
      <c r="M144" s="159" t="s">
        <v>1</v>
      </c>
      <c r="N144" s="160" t="s">
        <v>42</v>
      </c>
      <c r="P144" s="146">
        <f t="shared" si="1"/>
        <v>0</v>
      </c>
      <c r="Q144" s="146">
        <v>1.0000000000000001E-5</v>
      </c>
      <c r="R144" s="146">
        <f t="shared" si="2"/>
        <v>1.44E-4</v>
      </c>
      <c r="S144" s="146">
        <v>0</v>
      </c>
      <c r="T144" s="147">
        <f t="shared" si="3"/>
        <v>0</v>
      </c>
      <c r="AR144" s="148" t="s">
        <v>707</v>
      </c>
      <c r="AT144" s="148" t="s">
        <v>404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707</v>
      </c>
      <c r="BM144" s="148" t="s">
        <v>1931</v>
      </c>
    </row>
    <row r="145" spans="2:65" s="1" customFormat="1" ht="16.5" customHeight="1">
      <c r="B145" s="28"/>
      <c r="C145" s="175" t="s">
        <v>247</v>
      </c>
      <c r="D145" s="175" t="s">
        <v>404</v>
      </c>
      <c r="E145" s="176" t="s">
        <v>1932</v>
      </c>
      <c r="F145" s="177" t="s">
        <v>1933</v>
      </c>
      <c r="G145" s="178" t="s">
        <v>866</v>
      </c>
      <c r="H145" s="242">
        <v>6.72</v>
      </c>
      <c r="I145" s="155"/>
      <c r="J145" s="179">
        <f t="shared" si="0"/>
        <v>0</v>
      </c>
      <c r="K145" s="180"/>
      <c r="L145" s="158"/>
      <c r="M145" s="167" t="s">
        <v>1</v>
      </c>
      <c r="N145" s="168" t="s">
        <v>42</v>
      </c>
      <c r="O145" s="164"/>
      <c r="P145" s="165">
        <f t="shared" si="1"/>
        <v>0</v>
      </c>
      <c r="Q145" s="165">
        <v>1E-3</v>
      </c>
      <c r="R145" s="165">
        <f t="shared" si="2"/>
        <v>6.7200000000000003E-3</v>
      </c>
      <c r="S145" s="165">
        <v>0</v>
      </c>
      <c r="T145" s="166">
        <f t="shared" si="3"/>
        <v>0</v>
      </c>
      <c r="AR145" s="148" t="s">
        <v>707</v>
      </c>
      <c r="AT145" s="148" t="s">
        <v>404</v>
      </c>
      <c r="AU145" s="148" t="s">
        <v>156</v>
      </c>
      <c r="AY145" s="13" t="s">
        <v>149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156</v>
      </c>
      <c r="BK145" s="149">
        <f t="shared" si="9"/>
        <v>0</v>
      </c>
      <c r="BL145" s="13" t="s">
        <v>707</v>
      </c>
      <c r="BM145" s="148" t="s">
        <v>1934</v>
      </c>
    </row>
    <row r="146" spans="2:65" s="1" customFormat="1" ht="7" customHeight="1"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28"/>
    </row>
  </sheetData>
  <sheetProtection algorithmName="SHA-512" hashValue="OgTU9tG824azupOb8klxuPuqp/riOiWVd2GcpLu27U+wuoUhS670ZEhRx2zMT8WWfWwj5ZRkKTs3bIrtEVan1Q==" saltValue="LSVdmtyUMstvZEJPEZVWzrNg82eNLK1cYvrD1MaC0qP+2PMrMrJ7an4uSaRjoMtzffNBY/kZwIODcK96143/sg==" spinCount="100000" sheet="1" objects="1" scenarios="1" formatColumns="0" formatRows="0" autoFilter="0"/>
  <autoFilter ref="C117:K14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E6E6-7D32-8743-B3D6-F330AF6C6FFC}">
  <sheetPr>
    <pageSetUpPr fitToPage="1"/>
  </sheetPr>
  <dimension ref="B2:BM164"/>
  <sheetViews>
    <sheetView showGridLines="0" zoomScale="97" zoomScaleNormal="97" workbookViewId="0">
      <selection activeCell="X46" sqref="X46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0" hidden="1" customWidth="1"/>
    <col min="15" max="20" width="14.25" hidden="1" customWidth="1"/>
    <col min="21" max="21" width="16.25" hidden="1" customWidth="1"/>
    <col min="22" max="22" width="12.25" hidden="1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</cols>
  <sheetData>
    <row r="2" spans="2:46" ht="37" customHeight="1"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1564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308" t="e">
        <f>'[1]Rekapitulácia stavby'!K6</f>
        <v>#REF!</v>
      </c>
      <c r="F7" s="309"/>
      <c r="G7" s="309"/>
      <c r="H7" s="309"/>
      <c r="L7" s="16"/>
    </row>
    <row r="8" spans="2:46" s="1" customFormat="1" ht="12" customHeight="1">
      <c r="B8" s="28"/>
      <c r="D8" s="23" t="s">
        <v>105</v>
      </c>
      <c r="L8" s="28"/>
    </row>
    <row r="9" spans="2:46" s="1" customFormat="1" ht="16.5" customHeight="1">
      <c r="B9" s="28"/>
      <c r="E9" s="286" t="s">
        <v>1565</v>
      </c>
      <c r="F9" s="307"/>
      <c r="G9" s="307"/>
      <c r="H9" s="307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32</v>
      </c>
      <c r="I12" s="23" t="s">
        <v>21</v>
      </c>
      <c r="J12" s="51" t="e">
        <f>'[1]Rekapitulácia stavby'!AN8</f>
        <v>#REF!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e">
        <f>IF('[1]Rekapitulácia stavby'!AN10="","",'[1]Rekapitulácia stavby'!AN10)</f>
        <v>#REF!</v>
      </c>
      <c r="L14" s="28"/>
    </row>
    <row r="15" spans="2:46" s="1" customFormat="1" ht="18" customHeight="1">
      <c r="B15" s="28"/>
      <c r="E15" s="21" t="e">
        <f>IF('[1]Rekapitulácia stavby'!E11="","",'[1]Rekapitulácia stavby'!E11)</f>
        <v>#REF!</v>
      </c>
      <c r="I15" s="23" t="s">
        <v>27</v>
      </c>
      <c r="J15" s="21" t="e">
        <f>IF('[1]Rekapitulácia stavby'!AN11="","",'[1]Rekapitulácia stavby'!AN11)</f>
        <v>#REF!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24</v>
      </c>
      <c r="J17" s="24" t="e">
        <f>'[1]Rekapitulácia stavby'!AN13</f>
        <v>#REF!</v>
      </c>
      <c r="L17" s="28"/>
    </row>
    <row r="18" spans="2:12" s="1" customFormat="1" ht="18" customHeight="1">
      <c r="B18" s="28"/>
      <c r="E18" s="310" t="e">
        <f>'[1]Rekapitulácia stavby'!E14</f>
        <v>#REF!</v>
      </c>
      <c r="F18" s="302"/>
      <c r="G18" s="302"/>
      <c r="H18" s="302"/>
      <c r="I18" s="23" t="s">
        <v>27</v>
      </c>
      <c r="J18" s="24" t="e">
        <f>'[1]Rekapitulácia stavby'!AN14</f>
        <v>#REF!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24</v>
      </c>
      <c r="J20" s="21" t="e">
        <f>IF('[1]Rekapitulácia stavby'!AN16="","",'[1]Rekapitulácia stavby'!AN16)</f>
        <v>#REF!</v>
      </c>
      <c r="L20" s="28"/>
    </row>
    <row r="21" spans="2:12" s="1" customFormat="1" ht="18" customHeight="1">
      <c r="B21" s="28"/>
      <c r="E21" s="21" t="e">
        <f>IF('[1]Rekapitulácia stavby'!E17="","",'[1]Rekapitulácia stavby'!E17)</f>
        <v>#REF!</v>
      </c>
      <c r="I21" s="23" t="s">
        <v>27</v>
      </c>
      <c r="J21" s="21" t="e">
        <f>IF('[1]Rekapitulácia stavby'!AN17="","",'[1]Rekapitulácia stavby'!AN17)</f>
        <v>#REF!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24</v>
      </c>
      <c r="J23" s="21" t="e">
        <f>IF('[1]Rekapitulácia stavby'!AN19="","",'[1]Rekapitulácia stavby'!AN19)</f>
        <v>#REF!</v>
      </c>
      <c r="L23" s="28"/>
    </row>
    <row r="24" spans="2:12" s="1" customFormat="1" ht="18" customHeight="1">
      <c r="B24" s="28"/>
      <c r="E24" s="21" t="e">
        <f>IF('[1]Rekapitulácia stavby'!E20="","",'[1]Rekapitulácia stavby'!E20)</f>
        <v>#REF!</v>
      </c>
      <c r="I24" s="23" t="s">
        <v>27</v>
      </c>
      <c r="J24" s="21" t="e">
        <f>IF('[1]Rekapitulácia stavby'!AN20="","",'[1]Rekapitulácia stavby'!AN20)</f>
        <v>#REF!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9" t="s">
        <v>36</v>
      </c>
      <c r="J30" s="65">
        <f>ROUND(J127,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54" t="s">
        <v>40</v>
      </c>
      <c r="E33" s="33" t="s">
        <v>41</v>
      </c>
      <c r="F33" s="90">
        <f>ROUND((SUM(BE127:BE163)),  2)</f>
        <v>0</v>
      </c>
      <c r="G33" s="91"/>
      <c r="H33" s="91"/>
      <c r="I33" s="92">
        <v>0.2</v>
      </c>
      <c r="J33" s="90">
        <f>ROUND(((SUM(BE127:BE163))*I33),  2)</f>
        <v>0</v>
      </c>
      <c r="L33" s="28"/>
    </row>
    <row r="34" spans="2:12" s="1" customFormat="1" ht="14.5" customHeight="1">
      <c r="B34" s="28"/>
      <c r="E34" s="33" t="s">
        <v>42</v>
      </c>
      <c r="F34" s="90">
        <f>ROUND((SUM(BF127:BF163)),  2)</f>
        <v>0</v>
      </c>
      <c r="G34" s="91"/>
      <c r="H34" s="91"/>
      <c r="I34" s="92">
        <v>0.2</v>
      </c>
      <c r="J34" s="90">
        <f>ROUND(((SUM(BF127:BF163))*I34),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ROUND((SUM(BG127:BG163)),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ROUND((SUM(BH127:BH163)),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ROUND((SUM(BI127:BI163)),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308" t="e">
        <f>E7</f>
        <v>#REF!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SO 01 - Plynoinštalacia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e">
        <f>IF(J12="","",J12)</f>
        <v>#REF!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e">
        <f>E15</f>
        <v>#REF!</v>
      </c>
      <c r="I91" s="23" t="s">
        <v>31</v>
      </c>
      <c r="J91" s="26" t="e">
        <f>E21</f>
        <v>#REF!</v>
      </c>
      <c r="L91" s="28"/>
    </row>
    <row r="92" spans="2:47" s="1" customFormat="1" ht="15.25" customHeight="1">
      <c r="B92" s="28"/>
      <c r="C92" s="23" t="s">
        <v>29</v>
      </c>
      <c r="F92" s="21" t="e">
        <f>IF(E18="","",E18)</f>
        <v>#REF!</v>
      </c>
      <c r="I92" s="23" t="s">
        <v>34</v>
      </c>
      <c r="J92" s="26" t="e">
        <f>E24</f>
        <v>#REF!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J127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112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20" customHeight="1">
      <c r="B98" s="110"/>
      <c r="D98" s="111" t="s">
        <v>117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9" customFormat="1" ht="20" customHeight="1">
      <c r="B99" s="110"/>
      <c r="D99" s="111" t="s">
        <v>118</v>
      </c>
      <c r="E99" s="112"/>
      <c r="F99" s="112"/>
      <c r="G99" s="112"/>
      <c r="H99" s="112"/>
      <c r="I99" s="112"/>
      <c r="J99" s="113">
        <f>J132</f>
        <v>0</v>
      </c>
      <c r="L99" s="110"/>
    </row>
    <row r="100" spans="2:12" s="8" customFormat="1" ht="25" customHeight="1">
      <c r="B100" s="106"/>
      <c r="D100" s="107" t="s">
        <v>120</v>
      </c>
      <c r="E100" s="108"/>
      <c r="F100" s="108"/>
      <c r="G100" s="108"/>
      <c r="H100" s="108"/>
      <c r="I100" s="108"/>
      <c r="J100" s="109">
        <f>J135</f>
        <v>0</v>
      </c>
      <c r="L100" s="106"/>
    </row>
    <row r="101" spans="2:12" s="9" customFormat="1" ht="20" customHeight="1">
      <c r="B101" s="110"/>
      <c r="D101" s="111" t="s">
        <v>1566</v>
      </c>
      <c r="E101" s="112"/>
      <c r="F101" s="112"/>
      <c r="G101" s="112"/>
      <c r="H101" s="112"/>
      <c r="I101" s="112"/>
      <c r="J101" s="113">
        <f>J136</f>
        <v>0</v>
      </c>
      <c r="L101" s="110"/>
    </row>
    <row r="102" spans="2:12" s="9" customFormat="1" ht="20" customHeight="1">
      <c r="B102" s="110"/>
      <c r="D102" s="111" t="s">
        <v>1567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9" customFormat="1" ht="20" customHeight="1">
      <c r="B103" s="110"/>
      <c r="D103" s="111" t="s">
        <v>128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2:12" s="9" customFormat="1" ht="20" customHeight="1">
      <c r="B104" s="110"/>
      <c r="D104" s="111" t="s">
        <v>1568</v>
      </c>
      <c r="E104" s="112"/>
      <c r="F104" s="112"/>
      <c r="G104" s="112"/>
      <c r="H104" s="112"/>
      <c r="I104" s="112"/>
      <c r="J104" s="113">
        <f>J151</f>
        <v>0</v>
      </c>
      <c r="L104" s="110"/>
    </row>
    <row r="105" spans="2:12" s="8" customFormat="1" ht="25" customHeight="1">
      <c r="B105" s="106"/>
      <c r="D105" s="107" t="s">
        <v>131</v>
      </c>
      <c r="E105" s="108"/>
      <c r="F105" s="108"/>
      <c r="G105" s="108"/>
      <c r="H105" s="108"/>
      <c r="I105" s="108"/>
      <c r="J105" s="109">
        <f>J153</f>
        <v>0</v>
      </c>
      <c r="L105" s="106"/>
    </row>
    <row r="106" spans="2:12" s="9" customFormat="1" ht="20" customHeight="1">
      <c r="B106" s="110"/>
      <c r="D106" s="111" t="s">
        <v>1569</v>
      </c>
      <c r="E106" s="112"/>
      <c r="F106" s="112"/>
      <c r="G106" s="112"/>
      <c r="H106" s="112"/>
      <c r="I106" s="112"/>
      <c r="J106" s="113">
        <f>J154</f>
        <v>0</v>
      </c>
      <c r="L106" s="110"/>
    </row>
    <row r="107" spans="2:12" s="8" customFormat="1" ht="25" customHeight="1">
      <c r="B107" s="106"/>
      <c r="D107" s="107" t="s">
        <v>1570</v>
      </c>
      <c r="E107" s="108"/>
      <c r="F107" s="108"/>
      <c r="G107" s="108"/>
      <c r="H107" s="108"/>
      <c r="I107" s="108"/>
      <c r="J107" s="109">
        <f>J161</f>
        <v>0</v>
      </c>
      <c r="L107" s="106"/>
    </row>
    <row r="108" spans="2:12" s="1" customFormat="1" ht="21.75" customHeight="1">
      <c r="B108" s="28"/>
      <c r="L108" s="28"/>
    </row>
    <row r="109" spans="2:12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3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5" customHeight="1">
      <c r="B114" s="28"/>
      <c r="C114" s="17" t="s">
        <v>135</v>
      </c>
      <c r="L114" s="28"/>
    </row>
    <row r="115" spans="2:63" s="1" customFormat="1" ht="7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16.5" customHeight="1">
      <c r="B117" s="28"/>
      <c r="E117" s="308" t="e">
        <f>E7</f>
        <v>#REF!</v>
      </c>
      <c r="F117" s="309"/>
      <c r="G117" s="309"/>
      <c r="H117" s="309"/>
      <c r="L117" s="28"/>
    </row>
    <row r="118" spans="2:63" s="1" customFormat="1" ht="12" customHeight="1">
      <c r="B118" s="28"/>
      <c r="C118" s="23" t="s">
        <v>105</v>
      </c>
      <c r="L118" s="28"/>
    </row>
    <row r="119" spans="2:63" s="1" customFormat="1" ht="16.5" customHeight="1">
      <c r="B119" s="28"/>
      <c r="E119" s="286" t="str">
        <f>E9</f>
        <v>SO 01 - Plynoinštalacia</v>
      </c>
      <c r="F119" s="307"/>
      <c r="G119" s="307"/>
      <c r="H119" s="307"/>
      <c r="L119" s="28"/>
    </row>
    <row r="120" spans="2:63" s="1" customFormat="1" ht="7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 xml:space="preserve"> </v>
      </c>
      <c r="I121" s="23" t="s">
        <v>21</v>
      </c>
      <c r="J121" s="51" t="e">
        <f>IF(J12="","",J12)</f>
        <v>#REF!</v>
      </c>
      <c r="L121" s="28"/>
    </row>
    <row r="122" spans="2:63" s="1" customFormat="1" ht="7" customHeight="1">
      <c r="B122" s="28"/>
      <c r="L122" s="28"/>
    </row>
    <row r="123" spans="2:63" s="1" customFormat="1" ht="15.25" customHeight="1">
      <c r="B123" s="28"/>
      <c r="C123" s="23" t="s">
        <v>23</v>
      </c>
      <c r="F123" s="21" t="e">
        <f>E15</f>
        <v>#REF!</v>
      </c>
      <c r="I123" s="23" t="s">
        <v>31</v>
      </c>
      <c r="J123" s="26" t="e">
        <f>E21</f>
        <v>#REF!</v>
      </c>
      <c r="L123" s="28"/>
    </row>
    <row r="124" spans="2:63" s="1" customFormat="1" ht="15.25" customHeight="1">
      <c r="B124" s="28"/>
      <c r="C124" s="23" t="s">
        <v>29</v>
      </c>
      <c r="F124" s="21" t="e">
        <f>IF(E18="","",E18)</f>
        <v>#REF!</v>
      </c>
      <c r="I124" s="23" t="s">
        <v>34</v>
      </c>
      <c r="J124" s="26" t="e">
        <f>E24</f>
        <v>#REF!</v>
      </c>
      <c r="L124" s="28"/>
    </row>
    <row r="125" spans="2:63" s="1" customFormat="1" ht="10.25" customHeight="1">
      <c r="B125" s="28"/>
      <c r="L125" s="28"/>
    </row>
    <row r="126" spans="2:63" s="10" customFormat="1" ht="29.25" customHeight="1">
      <c r="B126" s="114"/>
      <c r="C126" s="115" t="s">
        <v>136</v>
      </c>
      <c r="D126" s="116" t="s">
        <v>61</v>
      </c>
      <c r="E126" s="116" t="s">
        <v>57</v>
      </c>
      <c r="F126" s="116" t="s">
        <v>58</v>
      </c>
      <c r="G126" s="116" t="s">
        <v>137</v>
      </c>
      <c r="H126" s="116" t="s">
        <v>138</v>
      </c>
      <c r="I126" s="116" t="s">
        <v>139</v>
      </c>
      <c r="J126" s="117" t="s">
        <v>109</v>
      </c>
      <c r="K126" s="118" t="s">
        <v>140</v>
      </c>
      <c r="L126" s="114"/>
      <c r="M126" s="58" t="s">
        <v>1</v>
      </c>
      <c r="N126" s="59" t="s">
        <v>40</v>
      </c>
      <c r="O126" s="59" t="s">
        <v>141</v>
      </c>
      <c r="P126" s="59" t="s">
        <v>142</v>
      </c>
      <c r="Q126" s="59" t="s">
        <v>143</v>
      </c>
      <c r="R126" s="59" t="s">
        <v>144</v>
      </c>
      <c r="S126" s="59" t="s">
        <v>145</v>
      </c>
      <c r="T126" s="60" t="s">
        <v>146</v>
      </c>
    </row>
    <row r="127" spans="2:63" s="1" customFormat="1" ht="22.75" customHeight="1">
      <c r="B127" s="28"/>
      <c r="C127" s="63" t="s">
        <v>110</v>
      </c>
      <c r="J127" s="119">
        <f>BK127</f>
        <v>0</v>
      </c>
      <c r="L127" s="28"/>
      <c r="M127" s="61"/>
      <c r="N127" s="52"/>
      <c r="O127" s="52"/>
      <c r="P127" s="120">
        <f>P128+P135+P153+P161</f>
        <v>0</v>
      </c>
      <c r="Q127" s="52"/>
      <c r="R127" s="120">
        <f>R128+R135+R153+R161</f>
        <v>0.70895791000000008</v>
      </c>
      <c r="S127" s="52"/>
      <c r="T127" s="121">
        <f>T128+T135+T153+T161</f>
        <v>7.9199999999999993E-2</v>
      </c>
      <c r="AT127" s="13" t="s">
        <v>75</v>
      </c>
      <c r="AU127" s="13" t="s">
        <v>111</v>
      </c>
      <c r="BK127" s="122">
        <f>BK128+BK135+BK153+BK161</f>
        <v>0</v>
      </c>
    </row>
    <row r="128" spans="2:63" s="11" customFormat="1" ht="26" customHeight="1">
      <c r="B128" s="123"/>
      <c r="D128" s="124" t="s">
        <v>75</v>
      </c>
      <c r="E128" s="125" t="s">
        <v>147</v>
      </c>
      <c r="F128" s="125" t="s">
        <v>148</v>
      </c>
      <c r="I128" s="126"/>
      <c r="J128" s="127">
        <f>BK128</f>
        <v>0</v>
      </c>
      <c r="L128" s="123"/>
      <c r="M128" s="128"/>
      <c r="P128" s="129">
        <f>P129+P132</f>
        <v>0</v>
      </c>
      <c r="R128" s="129">
        <f>R129+R132</f>
        <v>0.60493640000000004</v>
      </c>
      <c r="T128" s="130">
        <f>T129+T132</f>
        <v>7.9199999999999993E-2</v>
      </c>
      <c r="AR128" s="124" t="s">
        <v>84</v>
      </c>
      <c r="AT128" s="131" t="s">
        <v>75</v>
      </c>
      <c r="AU128" s="131" t="s">
        <v>76</v>
      </c>
      <c r="AY128" s="124" t="s">
        <v>149</v>
      </c>
      <c r="BK128" s="132">
        <f>BK129+BK132</f>
        <v>0</v>
      </c>
    </row>
    <row r="129" spans="2:65" s="11" customFormat="1" ht="22.75" customHeight="1">
      <c r="B129" s="123"/>
      <c r="D129" s="124" t="s">
        <v>75</v>
      </c>
      <c r="E129" s="133" t="s">
        <v>172</v>
      </c>
      <c r="F129" s="133" t="s">
        <v>378</v>
      </c>
      <c r="I129" s="126"/>
      <c r="J129" s="134">
        <f>BK129</f>
        <v>0</v>
      </c>
      <c r="L129" s="123"/>
      <c r="M129" s="128"/>
      <c r="P129" s="129">
        <f>SUM(P130:P131)</f>
        <v>0</v>
      </c>
      <c r="R129" s="129">
        <f>SUM(R130:R131)</f>
        <v>0.60416000000000003</v>
      </c>
      <c r="T129" s="130">
        <f>SUM(T130:T131)</f>
        <v>0</v>
      </c>
      <c r="AR129" s="124" t="s">
        <v>84</v>
      </c>
      <c r="AT129" s="131" t="s">
        <v>75</v>
      </c>
      <c r="AU129" s="131" t="s">
        <v>84</v>
      </c>
      <c r="AY129" s="124" t="s">
        <v>149</v>
      </c>
      <c r="BK129" s="132">
        <f>SUM(BK130:BK131)</f>
        <v>0</v>
      </c>
    </row>
    <row r="130" spans="2:65" s="1" customFormat="1" ht="24.25" customHeight="1">
      <c r="B130" s="28"/>
      <c r="C130" s="169" t="s">
        <v>84</v>
      </c>
      <c r="D130" s="169" t="s">
        <v>151</v>
      </c>
      <c r="E130" s="170" t="s">
        <v>1571</v>
      </c>
      <c r="F130" s="171" t="s">
        <v>1572</v>
      </c>
      <c r="G130" s="172" t="s">
        <v>205</v>
      </c>
      <c r="H130" s="173">
        <v>8</v>
      </c>
      <c r="I130" s="141"/>
      <c r="J130" s="173">
        <f>ROUND(I130*H130,2)</f>
        <v>0</v>
      </c>
      <c r="K130" s="174"/>
      <c r="L130" s="28"/>
      <c r="M130" s="144" t="s">
        <v>1</v>
      </c>
      <c r="N130" s="145" t="s">
        <v>42</v>
      </c>
      <c r="P130" s="146">
        <f>O130*H130</f>
        <v>0</v>
      </c>
      <c r="Q130" s="146">
        <v>7.5520000000000004E-2</v>
      </c>
      <c r="R130" s="146">
        <f>Q130*H130</f>
        <v>0.60416000000000003</v>
      </c>
      <c r="S130" s="146">
        <v>0</v>
      </c>
      <c r="T130" s="147">
        <f>S130*H130</f>
        <v>0</v>
      </c>
      <c r="AR130" s="148" t="s">
        <v>155</v>
      </c>
      <c r="AT130" s="148" t="s">
        <v>151</v>
      </c>
      <c r="AU130" s="148" t="s">
        <v>156</v>
      </c>
      <c r="AY130" s="13" t="s">
        <v>149</v>
      </c>
      <c r="BE130" s="149">
        <f>IF(N130="základná",J130,0)</f>
        <v>0</v>
      </c>
      <c r="BF130" s="149">
        <f>IF(N130="znížená",J130,0)</f>
        <v>0</v>
      </c>
      <c r="BG130" s="149">
        <f>IF(N130="zákl. prenesená",J130,0)</f>
        <v>0</v>
      </c>
      <c r="BH130" s="149">
        <f>IF(N130="zníž. prenesená",J130,0)</f>
        <v>0</v>
      </c>
      <c r="BI130" s="149">
        <f>IF(N130="nulová",J130,0)</f>
        <v>0</v>
      </c>
      <c r="BJ130" s="13" t="s">
        <v>156</v>
      </c>
      <c r="BK130" s="149">
        <f>ROUND(I130*H130,2)</f>
        <v>0</v>
      </c>
      <c r="BL130" s="13" t="s">
        <v>155</v>
      </c>
      <c r="BM130" s="148" t="s">
        <v>1573</v>
      </c>
    </row>
    <row r="131" spans="2:65" s="1" customFormat="1" ht="37.75" customHeight="1">
      <c r="B131" s="28"/>
      <c r="C131" s="169" t="s">
        <v>156</v>
      </c>
      <c r="D131" s="169" t="s">
        <v>151</v>
      </c>
      <c r="E131" s="170" t="s">
        <v>1574</v>
      </c>
      <c r="F131" s="171" t="s">
        <v>1575</v>
      </c>
      <c r="G131" s="172" t="s">
        <v>205</v>
      </c>
      <c r="H131" s="173">
        <v>8</v>
      </c>
      <c r="I131" s="141"/>
      <c r="J131" s="173">
        <f>ROUND(I131*H131,2)</f>
        <v>0</v>
      </c>
      <c r="K131" s="174"/>
      <c r="L131" s="28"/>
      <c r="M131" s="144" t="s">
        <v>1</v>
      </c>
      <c r="N131" s="145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155</v>
      </c>
      <c r="AT131" s="148" t="s">
        <v>151</v>
      </c>
      <c r="AU131" s="148" t="s">
        <v>156</v>
      </c>
      <c r="AY131" s="13" t="s">
        <v>149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156</v>
      </c>
      <c r="BK131" s="149">
        <f>ROUND(I131*H131,2)</f>
        <v>0</v>
      </c>
      <c r="BL131" s="13" t="s">
        <v>155</v>
      </c>
      <c r="BM131" s="148" t="s">
        <v>1576</v>
      </c>
    </row>
    <row r="132" spans="2:65" s="11" customFormat="1" ht="22.75" customHeight="1">
      <c r="B132" s="123"/>
      <c r="D132" s="124" t="s">
        <v>75</v>
      </c>
      <c r="E132" s="133" t="s">
        <v>184</v>
      </c>
      <c r="F132" s="133" t="s">
        <v>464</v>
      </c>
      <c r="I132" s="126"/>
      <c r="J132" s="134">
        <f>BK132</f>
        <v>0</v>
      </c>
      <c r="L132" s="123"/>
      <c r="M132" s="128"/>
      <c r="P132" s="129">
        <f>SUM(P133:P134)</f>
        <v>0</v>
      </c>
      <c r="R132" s="129">
        <f>SUM(R133:R134)</f>
        <v>7.7640000000000001E-4</v>
      </c>
      <c r="T132" s="130">
        <f>SUM(T133:T134)</f>
        <v>7.9199999999999993E-2</v>
      </c>
      <c r="AR132" s="124" t="s">
        <v>84</v>
      </c>
      <c r="AT132" s="131" t="s">
        <v>75</v>
      </c>
      <c r="AU132" s="131" t="s">
        <v>84</v>
      </c>
      <c r="AY132" s="124" t="s">
        <v>149</v>
      </c>
      <c r="BK132" s="132">
        <f>SUM(BK133:BK134)</f>
        <v>0</v>
      </c>
    </row>
    <row r="133" spans="2:65" s="1" customFormat="1" ht="24.25" customHeight="1">
      <c r="B133" s="28"/>
      <c r="C133" s="169" t="s">
        <v>161</v>
      </c>
      <c r="D133" s="169" t="s">
        <v>151</v>
      </c>
      <c r="E133" s="170" t="s">
        <v>1577</v>
      </c>
      <c r="F133" s="171" t="s">
        <v>1578</v>
      </c>
      <c r="G133" s="172" t="s">
        <v>1579</v>
      </c>
      <c r="H133" s="173">
        <v>120</v>
      </c>
      <c r="I133" s="141"/>
      <c r="J133" s="173">
        <f>ROUND(I133*H133,2)</f>
        <v>0</v>
      </c>
      <c r="K133" s="174"/>
      <c r="L133" s="28"/>
      <c r="M133" s="144" t="s">
        <v>1</v>
      </c>
      <c r="N133" s="145" t="s">
        <v>42</v>
      </c>
      <c r="P133" s="146">
        <f>O133*H133</f>
        <v>0</v>
      </c>
      <c r="Q133" s="146">
        <v>6.4699999999999999E-6</v>
      </c>
      <c r="R133" s="146">
        <f>Q133*H133</f>
        <v>7.7640000000000001E-4</v>
      </c>
      <c r="S133" s="146">
        <v>6.0000000000000002E-5</v>
      </c>
      <c r="T133" s="147">
        <f>S133*H133</f>
        <v>7.1999999999999998E-3</v>
      </c>
      <c r="AR133" s="148" t="s">
        <v>155</v>
      </c>
      <c r="AT133" s="148" t="s">
        <v>151</v>
      </c>
      <c r="AU133" s="148" t="s">
        <v>156</v>
      </c>
      <c r="AY133" s="13" t="s">
        <v>149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156</v>
      </c>
      <c r="BK133" s="149">
        <f>ROUND(I133*H133,2)</f>
        <v>0</v>
      </c>
      <c r="BL133" s="13" t="s">
        <v>155</v>
      </c>
      <c r="BM133" s="148" t="s">
        <v>1580</v>
      </c>
    </row>
    <row r="134" spans="2:65" s="1" customFormat="1" ht="37.75" customHeight="1">
      <c r="B134" s="28"/>
      <c r="C134" s="169" t="s">
        <v>155</v>
      </c>
      <c r="D134" s="169" t="s">
        <v>151</v>
      </c>
      <c r="E134" s="170" t="s">
        <v>1581</v>
      </c>
      <c r="F134" s="171" t="s">
        <v>1582</v>
      </c>
      <c r="G134" s="172" t="s">
        <v>500</v>
      </c>
      <c r="H134" s="173">
        <v>8</v>
      </c>
      <c r="I134" s="141"/>
      <c r="J134" s="173">
        <f>ROUND(I134*H134,2)</f>
        <v>0</v>
      </c>
      <c r="K134" s="174"/>
      <c r="L134" s="28"/>
      <c r="M134" s="144" t="s">
        <v>1</v>
      </c>
      <c r="N134" s="145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8.9999999999999993E-3</v>
      </c>
      <c r="T134" s="147">
        <f>S134*H134</f>
        <v>7.1999999999999995E-2</v>
      </c>
      <c r="AR134" s="148" t="s">
        <v>155</v>
      </c>
      <c r="AT134" s="148" t="s">
        <v>151</v>
      </c>
      <c r="AU134" s="148" t="s">
        <v>156</v>
      </c>
      <c r="AY134" s="13" t="s">
        <v>149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156</v>
      </c>
      <c r="BK134" s="149">
        <f>ROUND(I134*H134,2)</f>
        <v>0</v>
      </c>
      <c r="BL134" s="13" t="s">
        <v>155</v>
      </c>
      <c r="BM134" s="148" t="s">
        <v>1583</v>
      </c>
    </row>
    <row r="135" spans="2:65" s="11" customFormat="1" ht="26" customHeight="1">
      <c r="B135" s="123"/>
      <c r="D135" s="124" t="s">
        <v>75</v>
      </c>
      <c r="E135" s="125" t="s">
        <v>536</v>
      </c>
      <c r="F135" s="125" t="s">
        <v>537</v>
      </c>
      <c r="I135" s="126"/>
      <c r="J135" s="127">
        <f>BK135</f>
        <v>0</v>
      </c>
      <c r="L135" s="123"/>
      <c r="M135" s="128"/>
      <c r="P135" s="129">
        <f>P136+P145+P148+P151</f>
        <v>0</v>
      </c>
      <c r="R135" s="129">
        <f>R136+R145+R148+R151</f>
        <v>0.10357939000000001</v>
      </c>
      <c r="T135" s="130">
        <f>T136+T145+T148+T151</f>
        <v>0</v>
      </c>
      <c r="AR135" s="124" t="s">
        <v>156</v>
      </c>
      <c r="AT135" s="131" t="s">
        <v>75</v>
      </c>
      <c r="AU135" s="131" t="s">
        <v>76</v>
      </c>
      <c r="AY135" s="124" t="s">
        <v>149</v>
      </c>
      <c r="BK135" s="132">
        <f>BK136+BK145+BK148+BK151</f>
        <v>0</v>
      </c>
    </row>
    <row r="136" spans="2:65" s="11" customFormat="1" ht="22.75" customHeight="1">
      <c r="B136" s="123"/>
      <c r="D136" s="124" t="s">
        <v>75</v>
      </c>
      <c r="E136" s="133" t="s">
        <v>1584</v>
      </c>
      <c r="F136" s="133" t="s">
        <v>1585</v>
      </c>
      <c r="I136" s="126"/>
      <c r="J136" s="134">
        <f>BK136</f>
        <v>0</v>
      </c>
      <c r="L136" s="123"/>
      <c r="M136" s="128"/>
      <c r="P136" s="129">
        <f>SUM(P137:P144)</f>
        <v>0</v>
      </c>
      <c r="R136" s="129">
        <f>SUM(R137:R144)</f>
        <v>9.322989000000001E-2</v>
      </c>
      <c r="T136" s="130">
        <f>SUM(T137:T144)</f>
        <v>0</v>
      </c>
      <c r="AR136" s="124" t="s">
        <v>156</v>
      </c>
      <c r="AT136" s="131" t="s">
        <v>75</v>
      </c>
      <c r="AU136" s="131" t="s">
        <v>84</v>
      </c>
      <c r="AY136" s="124" t="s">
        <v>149</v>
      </c>
      <c r="BK136" s="132">
        <f>SUM(BK137:BK144)</f>
        <v>0</v>
      </c>
    </row>
    <row r="137" spans="2:65" s="1" customFormat="1" ht="24.25" customHeight="1">
      <c r="B137" s="28"/>
      <c r="C137" s="169" t="s">
        <v>168</v>
      </c>
      <c r="D137" s="169" t="s">
        <v>151</v>
      </c>
      <c r="E137" s="170" t="s">
        <v>1586</v>
      </c>
      <c r="F137" s="171" t="s">
        <v>1587</v>
      </c>
      <c r="G137" s="172" t="s">
        <v>500</v>
      </c>
      <c r="H137" s="173">
        <v>25</v>
      </c>
      <c r="I137" s="141"/>
      <c r="J137" s="173">
        <f t="shared" ref="J137:J144" si="0">ROUND(I137*H137,2)</f>
        <v>0</v>
      </c>
      <c r="K137" s="174"/>
      <c r="L137" s="28"/>
      <c r="M137" s="144" t="s">
        <v>1</v>
      </c>
      <c r="N137" s="145" t="s">
        <v>42</v>
      </c>
      <c r="P137" s="146">
        <f t="shared" ref="P137:P144" si="1">O137*H137</f>
        <v>0</v>
      </c>
      <c r="Q137" s="146">
        <v>3.5354000000000002E-3</v>
      </c>
      <c r="R137" s="146">
        <f t="shared" ref="R137:R144" si="2">Q137*H137</f>
        <v>8.8385000000000005E-2</v>
      </c>
      <c r="S137" s="146">
        <v>0</v>
      </c>
      <c r="T137" s="147">
        <f t="shared" ref="T137:T144" si="3">S137*H137</f>
        <v>0</v>
      </c>
      <c r="AR137" s="148" t="s">
        <v>215</v>
      </c>
      <c r="AT137" s="148" t="s">
        <v>151</v>
      </c>
      <c r="AU137" s="148" t="s">
        <v>156</v>
      </c>
      <c r="AY137" s="13" t="s">
        <v>149</v>
      </c>
      <c r="BE137" s="149">
        <f t="shared" ref="BE137:BE144" si="4">IF(N137="základná",J137,0)</f>
        <v>0</v>
      </c>
      <c r="BF137" s="149">
        <f t="shared" ref="BF137:BF144" si="5">IF(N137="znížená",J137,0)</f>
        <v>0</v>
      </c>
      <c r="BG137" s="149">
        <f t="shared" ref="BG137:BG144" si="6">IF(N137="zákl. prenesená",J137,0)</f>
        <v>0</v>
      </c>
      <c r="BH137" s="149">
        <f t="shared" ref="BH137:BH144" si="7">IF(N137="zníž. prenesená",J137,0)</f>
        <v>0</v>
      </c>
      <c r="BI137" s="149">
        <f t="shared" ref="BI137:BI144" si="8">IF(N137="nulová",J137,0)</f>
        <v>0</v>
      </c>
      <c r="BJ137" s="13" t="s">
        <v>156</v>
      </c>
      <c r="BK137" s="149">
        <f t="shared" ref="BK137:BK144" si="9">ROUND(I137*H137,2)</f>
        <v>0</v>
      </c>
      <c r="BL137" s="13" t="s">
        <v>215</v>
      </c>
      <c r="BM137" s="148" t="s">
        <v>1588</v>
      </c>
    </row>
    <row r="138" spans="2:65" s="1" customFormat="1" ht="24.25" customHeight="1">
      <c r="B138" s="28"/>
      <c r="C138" s="169" t="s">
        <v>172</v>
      </c>
      <c r="D138" s="169" t="s">
        <v>151</v>
      </c>
      <c r="E138" s="170" t="s">
        <v>1589</v>
      </c>
      <c r="F138" s="171" t="s">
        <v>1590</v>
      </c>
      <c r="G138" s="172" t="s">
        <v>500</v>
      </c>
      <c r="H138" s="173">
        <v>8</v>
      </c>
      <c r="I138" s="141"/>
      <c r="J138" s="173">
        <f t="shared" si="0"/>
        <v>0</v>
      </c>
      <c r="K138" s="174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215</v>
      </c>
      <c r="AT138" s="148" t="s">
        <v>151</v>
      </c>
      <c r="AU138" s="148" t="s">
        <v>156</v>
      </c>
      <c r="AY138" s="13" t="s">
        <v>149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156</v>
      </c>
      <c r="BK138" s="149">
        <f t="shared" si="9"/>
        <v>0</v>
      </c>
      <c r="BL138" s="13" t="s">
        <v>215</v>
      </c>
      <c r="BM138" s="148" t="s">
        <v>1591</v>
      </c>
    </row>
    <row r="139" spans="2:65" s="1" customFormat="1" ht="24.25" customHeight="1">
      <c r="B139" s="28"/>
      <c r="C139" s="169" t="s">
        <v>176</v>
      </c>
      <c r="D139" s="169" t="s">
        <v>151</v>
      </c>
      <c r="E139" s="170" t="s">
        <v>1592</v>
      </c>
      <c r="F139" s="171" t="s">
        <v>1593</v>
      </c>
      <c r="G139" s="172" t="s">
        <v>685</v>
      </c>
      <c r="H139" s="173">
        <v>1</v>
      </c>
      <c r="I139" s="141"/>
      <c r="J139" s="173">
        <f t="shared" si="0"/>
        <v>0</v>
      </c>
      <c r="K139" s="174"/>
      <c r="L139" s="28"/>
      <c r="M139" s="144" t="s">
        <v>1</v>
      </c>
      <c r="N139" s="145" t="s">
        <v>42</v>
      </c>
      <c r="P139" s="146">
        <f t="shared" si="1"/>
        <v>0</v>
      </c>
      <c r="Q139" s="146">
        <v>4.3038900000000003E-3</v>
      </c>
      <c r="R139" s="146">
        <f t="shared" si="2"/>
        <v>4.3038900000000003E-3</v>
      </c>
      <c r="S139" s="146">
        <v>0</v>
      </c>
      <c r="T139" s="147">
        <f t="shared" si="3"/>
        <v>0</v>
      </c>
      <c r="AR139" s="148" t="s">
        <v>215</v>
      </c>
      <c r="AT139" s="148" t="s">
        <v>151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215</v>
      </c>
      <c r="BM139" s="148" t="s">
        <v>1594</v>
      </c>
    </row>
    <row r="140" spans="2:65" s="1" customFormat="1" ht="24.25" customHeight="1">
      <c r="B140" s="28"/>
      <c r="C140" s="169" t="s">
        <v>180</v>
      </c>
      <c r="D140" s="169" t="s">
        <v>151</v>
      </c>
      <c r="E140" s="170" t="s">
        <v>1595</v>
      </c>
      <c r="F140" s="171" t="s">
        <v>1596</v>
      </c>
      <c r="G140" s="172" t="s">
        <v>250</v>
      </c>
      <c r="H140" s="173">
        <v>1</v>
      </c>
      <c r="I140" s="141"/>
      <c r="J140" s="173">
        <f t="shared" si="0"/>
        <v>0</v>
      </c>
      <c r="K140" s="174"/>
      <c r="L140" s="28"/>
      <c r="M140" s="144" t="s">
        <v>1</v>
      </c>
      <c r="N140" s="145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215</v>
      </c>
      <c r="AT140" s="148" t="s">
        <v>151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215</v>
      </c>
      <c r="BM140" s="148" t="s">
        <v>1597</v>
      </c>
    </row>
    <row r="141" spans="2:65" s="1" customFormat="1" ht="24.25" customHeight="1">
      <c r="B141" s="28"/>
      <c r="C141" s="175" t="s">
        <v>184</v>
      </c>
      <c r="D141" s="175" t="s">
        <v>404</v>
      </c>
      <c r="E141" s="176" t="s">
        <v>1598</v>
      </c>
      <c r="F141" s="177" t="s">
        <v>1599</v>
      </c>
      <c r="G141" s="178" t="s">
        <v>250</v>
      </c>
      <c r="H141" s="179">
        <v>1</v>
      </c>
      <c r="I141" s="155"/>
      <c r="J141" s="179">
        <f t="shared" si="0"/>
        <v>0</v>
      </c>
      <c r="K141" s="180"/>
      <c r="L141" s="158"/>
      <c r="M141" s="159" t="s">
        <v>1</v>
      </c>
      <c r="N141" s="160" t="s">
        <v>42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285</v>
      </c>
      <c r="AT141" s="148" t="s">
        <v>404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215</v>
      </c>
      <c r="BM141" s="148" t="s">
        <v>1600</v>
      </c>
    </row>
    <row r="142" spans="2:65" s="1" customFormat="1" ht="16.5" customHeight="1">
      <c r="B142" s="28"/>
      <c r="C142" s="169" t="s">
        <v>188</v>
      </c>
      <c r="D142" s="169" t="s">
        <v>151</v>
      </c>
      <c r="E142" s="170" t="s">
        <v>1601</v>
      </c>
      <c r="F142" s="171" t="s">
        <v>1602</v>
      </c>
      <c r="G142" s="172" t="s">
        <v>250</v>
      </c>
      <c r="H142" s="173">
        <v>1</v>
      </c>
      <c r="I142" s="141"/>
      <c r="J142" s="173">
        <f t="shared" si="0"/>
        <v>0</v>
      </c>
      <c r="K142" s="174"/>
      <c r="L142" s="28"/>
      <c r="M142" s="144" t="s">
        <v>1</v>
      </c>
      <c r="N142" s="145" t="s">
        <v>42</v>
      </c>
      <c r="P142" s="146">
        <f t="shared" si="1"/>
        <v>0</v>
      </c>
      <c r="Q142" s="146">
        <v>1.1E-5</v>
      </c>
      <c r="R142" s="146">
        <f t="shared" si="2"/>
        <v>1.1E-5</v>
      </c>
      <c r="S142" s="146">
        <v>0</v>
      </c>
      <c r="T142" s="147">
        <f t="shared" si="3"/>
        <v>0</v>
      </c>
      <c r="AR142" s="148" t="s">
        <v>215</v>
      </c>
      <c r="AT142" s="148" t="s">
        <v>151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215</v>
      </c>
      <c r="BM142" s="148" t="s">
        <v>1603</v>
      </c>
    </row>
    <row r="143" spans="2:65" s="1" customFormat="1" ht="33" customHeight="1">
      <c r="B143" s="28"/>
      <c r="C143" s="175" t="s">
        <v>194</v>
      </c>
      <c r="D143" s="175" t="s">
        <v>404</v>
      </c>
      <c r="E143" s="176" t="s">
        <v>1604</v>
      </c>
      <c r="F143" s="177" t="s">
        <v>1605</v>
      </c>
      <c r="G143" s="178" t="s">
        <v>250</v>
      </c>
      <c r="H143" s="179">
        <v>1</v>
      </c>
      <c r="I143" s="155"/>
      <c r="J143" s="179">
        <f t="shared" si="0"/>
        <v>0</v>
      </c>
      <c r="K143" s="180"/>
      <c r="L143" s="158"/>
      <c r="M143" s="159" t="s">
        <v>1</v>
      </c>
      <c r="N143" s="160" t="s">
        <v>42</v>
      </c>
      <c r="P143" s="146">
        <f t="shared" si="1"/>
        <v>0</v>
      </c>
      <c r="Q143" s="146">
        <v>5.2999999999999998E-4</v>
      </c>
      <c r="R143" s="146">
        <f t="shared" si="2"/>
        <v>5.2999999999999998E-4</v>
      </c>
      <c r="S143" s="146">
        <v>0</v>
      </c>
      <c r="T143" s="147">
        <f t="shared" si="3"/>
        <v>0</v>
      </c>
      <c r="AR143" s="148" t="s">
        <v>285</v>
      </c>
      <c r="AT143" s="148" t="s">
        <v>404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215</v>
      </c>
      <c r="BM143" s="148" t="s">
        <v>1606</v>
      </c>
    </row>
    <row r="144" spans="2:65" s="1" customFormat="1" ht="24.25" customHeight="1">
      <c r="B144" s="28"/>
      <c r="C144" s="169" t="s">
        <v>198</v>
      </c>
      <c r="D144" s="169" t="s">
        <v>151</v>
      </c>
      <c r="E144" s="170" t="s">
        <v>1607</v>
      </c>
      <c r="F144" s="171" t="s">
        <v>1608</v>
      </c>
      <c r="G144" s="172" t="s">
        <v>571</v>
      </c>
      <c r="H144" s="141"/>
      <c r="I144" s="141"/>
      <c r="J144" s="173">
        <f t="shared" si="0"/>
        <v>0</v>
      </c>
      <c r="K144" s="174"/>
      <c r="L144" s="28"/>
      <c r="M144" s="144" t="s">
        <v>1</v>
      </c>
      <c r="N144" s="145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215</v>
      </c>
      <c r="AT144" s="148" t="s">
        <v>151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215</v>
      </c>
      <c r="BM144" s="148" t="s">
        <v>1609</v>
      </c>
    </row>
    <row r="145" spans="2:65" s="11" customFormat="1" ht="22.75" customHeight="1">
      <c r="B145" s="123"/>
      <c r="D145" s="124" t="s">
        <v>75</v>
      </c>
      <c r="E145" s="133" t="s">
        <v>897</v>
      </c>
      <c r="F145" s="133" t="s">
        <v>1610</v>
      </c>
      <c r="I145" s="126"/>
      <c r="J145" s="134">
        <f>BK145</f>
        <v>0</v>
      </c>
      <c r="L145" s="123"/>
      <c r="M145" s="128"/>
      <c r="P145" s="129">
        <f>SUM(P146:P147)</f>
        <v>0</v>
      </c>
      <c r="R145" s="129">
        <f>SUM(R146:R147)</f>
        <v>7.5300000000000002E-3</v>
      </c>
      <c r="T145" s="130">
        <f>SUM(T146:T147)</f>
        <v>0</v>
      </c>
      <c r="AR145" s="124" t="s">
        <v>156</v>
      </c>
      <c r="AT145" s="131" t="s">
        <v>75</v>
      </c>
      <c r="AU145" s="131" t="s">
        <v>84</v>
      </c>
      <c r="AY145" s="124" t="s">
        <v>149</v>
      </c>
      <c r="BK145" s="132">
        <f>SUM(BK146:BK147)</f>
        <v>0</v>
      </c>
    </row>
    <row r="146" spans="2:65" s="1" customFormat="1" ht="24.25" customHeight="1">
      <c r="B146" s="28"/>
      <c r="C146" s="169" t="s">
        <v>202</v>
      </c>
      <c r="D146" s="169" t="s">
        <v>151</v>
      </c>
      <c r="E146" s="170" t="s">
        <v>1611</v>
      </c>
      <c r="F146" s="171" t="s">
        <v>1612</v>
      </c>
      <c r="G146" s="172" t="s">
        <v>250</v>
      </c>
      <c r="H146" s="173">
        <v>1</v>
      </c>
      <c r="I146" s="141"/>
      <c r="J146" s="173">
        <f>ROUND(I146*H146,2)</f>
        <v>0</v>
      </c>
      <c r="K146" s="174"/>
      <c r="L146" s="28"/>
      <c r="M146" s="144" t="s">
        <v>1</v>
      </c>
      <c r="N146" s="145" t="s">
        <v>42</v>
      </c>
      <c r="P146" s="146">
        <f>O146*H146</f>
        <v>0</v>
      </c>
      <c r="Q146" s="146">
        <v>6.0899999999999999E-3</v>
      </c>
      <c r="R146" s="146">
        <f>Q146*H146</f>
        <v>6.0899999999999999E-3</v>
      </c>
      <c r="S146" s="146">
        <v>0</v>
      </c>
      <c r="T146" s="147">
        <f>S146*H146</f>
        <v>0</v>
      </c>
      <c r="AR146" s="148" t="s">
        <v>215</v>
      </c>
      <c r="AT146" s="148" t="s">
        <v>151</v>
      </c>
      <c r="AU146" s="148" t="s">
        <v>156</v>
      </c>
      <c r="AY146" s="13" t="s">
        <v>149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156</v>
      </c>
      <c r="BK146" s="149">
        <f>ROUND(I146*H146,2)</f>
        <v>0</v>
      </c>
      <c r="BL146" s="13" t="s">
        <v>215</v>
      </c>
      <c r="BM146" s="148" t="s">
        <v>1613</v>
      </c>
    </row>
    <row r="147" spans="2:65" s="1" customFormat="1" ht="24.25" customHeight="1">
      <c r="B147" s="28"/>
      <c r="C147" s="169" t="s">
        <v>207</v>
      </c>
      <c r="D147" s="169" t="s">
        <v>151</v>
      </c>
      <c r="E147" s="170" t="s">
        <v>1614</v>
      </c>
      <c r="F147" s="171" t="s">
        <v>1615</v>
      </c>
      <c r="G147" s="172" t="s">
        <v>500</v>
      </c>
      <c r="H147" s="173">
        <v>4</v>
      </c>
      <c r="I147" s="141"/>
      <c r="J147" s="173">
        <f>ROUND(I147*H147,2)</f>
        <v>0</v>
      </c>
      <c r="K147" s="174"/>
      <c r="L147" s="28"/>
      <c r="M147" s="144" t="s">
        <v>1</v>
      </c>
      <c r="N147" s="145" t="s">
        <v>42</v>
      </c>
      <c r="P147" s="146">
        <f>O147*H147</f>
        <v>0</v>
      </c>
      <c r="Q147" s="146">
        <v>3.6000000000000002E-4</v>
      </c>
      <c r="R147" s="146">
        <f>Q147*H147</f>
        <v>1.4400000000000001E-3</v>
      </c>
      <c r="S147" s="146">
        <v>0</v>
      </c>
      <c r="T147" s="147">
        <f>S147*H147</f>
        <v>0</v>
      </c>
      <c r="AR147" s="148" t="s">
        <v>215</v>
      </c>
      <c r="AT147" s="148" t="s">
        <v>151</v>
      </c>
      <c r="AU147" s="148" t="s">
        <v>156</v>
      </c>
      <c r="AY147" s="13" t="s">
        <v>149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156</v>
      </c>
      <c r="BK147" s="149">
        <f>ROUND(I147*H147,2)</f>
        <v>0</v>
      </c>
      <c r="BL147" s="13" t="s">
        <v>215</v>
      </c>
      <c r="BM147" s="148" t="s">
        <v>1616</v>
      </c>
    </row>
    <row r="148" spans="2:65" s="11" customFormat="1" ht="22.75" customHeight="1">
      <c r="B148" s="123"/>
      <c r="D148" s="124" t="s">
        <v>75</v>
      </c>
      <c r="E148" s="133" t="s">
        <v>749</v>
      </c>
      <c r="F148" s="133" t="s">
        <v>750</v>
      </c>
      <c r="I148" s="126"/>
      <c r="J148" s="134">
        <f>BK148</f>
        <v>0</v>
      </c>
      <c r="L148" s="123"/>
      <c r="M148" s="128"/>
      <c r="P148" s="129">
        <f>SUM(P149:P150)</f>
        <v>0</v>
      </c>
      <c r="R148" s="129">
        <f>SUM(R149:R150)</f>
        <v>3.6424999999999999E-4</v>
      </c>
      <c r="T148" s="130">
        <f>SUM(T149:T150)</f>
        <v>0</v>
      </c>
      <c r="AR148" s="124" t="s">
        <v>156</v>
      </c>
      <c r="AT148" s="131" t="s">
        <v>75</v>
      </c>
      <c r="AU148" s="131" t="s">
        <v>84</v>
      </c>
      <c r="AY148" s="124" t="s">
        <v>149</v>
      </c>
      <c r="BK148" s="132">
        <f>SUM(BK149:BK150)</f>
        <v>0</v>
      </c>
    </row>
    <row r="149" spans="2:65" s="1" customFormat="1" ht="24.25" customHeight="1">
      <c r="B149" s="28"/>
      <c r="C149" s="169" t="s">
        <v>211</v>
      </c>
      <c r="D149" s="169" t="s">
        <v>151</v>
      </c>
      <c r="E149" s="170" t="s">
        <v>1617</v>
      </c>
      <c r="F149" s="171" t="s">
        <v>1618</v>
      </c>
      <c r="G149" s="172" t="s">
        <v>866</v>
      </c>
      <c r="H149" s="173">
        <v>5</v>
      </c>
      <c r="I149" s="141"/>
      <c r="J149" s="173">
        <f>ROUND(I149*H149,2)</f>
        <v>0</v>
      </c>
      <c r="K149" s="174"/>
      <c r="L149" s="28"/>
      <c r="M149" s="144" t="s">
        <v>1</v>
      </c>
      <c r="N149" s="145" t="s">
        <v>42</v>
      </c>
      <c r="P149" s="146">
        <f>O149*H149</f>
        <v>0</v>
      </c>
      <c r="Q149" s="146">
        <v>7.2849999999999995E-5</v>
      </c>
      <c r="R149" s="146">
        <f>Q149*H149</f>
        <v>3.6424999999999999E-4</v>
      </c>
      <c r="S149" s="146">
        <v>0</v>
      </c>
      <c r="T149" s="147">
        <f>S149*H149</f>
        <v>0</v>
      </c>
      <c r="AR149" s="148" t="s">
        <v>215</v>
      </c>
      <c r="AT149" s="148" t="s">
        <v>151</v>
      </c>
      <c r="AU149" s="148" t="s">
        <v>156</v>
      </c>
      <c r="AY149" s="13" t="s">
        <v>149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156</v>
      </c>
      <c r="BK149" s="149">
        <f>ROUND(I149*H149,2)</f>
        <v>0</v>
      </c>
      <c r="BL149" s="13" t="s">
        <v>215</v>
      </c>
      <c r="BM149" s="148" t="s">
        <v>1619</v>
      </c>
    </row>
    <row r="150" spans="2:65" s="1" customFormat="1" ht="16.5" customHeight="1">
      <c r="B150" s="28"/>
      <c r="C150" s="175" t="s">
        <v>215</v>
      </c>
      <c r="D150" s="175" t="s">
        <v>404</v>
      </c>
      <c r="E150" s="176" t="s">
        <v>1620</v>
      </c>
      <c r="F150" s="177" t="s">
        <v>1621</v>
      </c>
      <c r="G150" s="178" t="s">
        <v>263</v>
      </c>
      <c r="H150" s="179">
        <v>1</v>
      </c>
      <c r="I150" s="155"/>
      <c r="J150" s="179">
        <f>ROUND(I150*H150,2)</f>
        <v>0</v>
      </c>
      <c r="K150" s="180"/>
      <c r="L150" s="158"/>
      <c r="M150" s="159" t="s">
        <v>1</v>
      </c>
      <c r="N150" s="160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285</v>
      </c>
      <c r="AT150" s="148" t="s">
        <v>404</v>
      </c>
      <c r="AU150" s="148" t="s">
        <v>156</v>
      </c>
      <c r="AY150" s="13" t="s">
        <v>149</v>
      </c>
      <c r="BE150" s="149">
        <f>IF(N150="základná",J150,0)</f>
        <v>0</v>
      </c>
      <c r="BF150" s="149">
        <f>IF(N150="znížená",J150,0)</f>
        <v>0</v>
      </c>
      <c r="BG150" s="149">
        <f>IF(N150="zákl. prenesená",J150,0)</f>
        <v>0</v>
      </c>
      <c r="BH150" s="149">
        <f>IF(N150="zníž. prenesená",J150,0)</f>
        <v>0</v>
      </c>
      <c r="BI150" s="149">
        <f>IF(N150="nulová",J150,0)</f>
        <v>0</v>
      </c>
      <c r="BJ150" s="13" t="s">
        <v>156</v>
      </c>
      <c r="BK150" s="149">
        <f>ROUND(I150*H150,2)</f>
        <v>0</v>
      </c>
      <c r="BL150" s="13" t="s">
        <v>215</v>
      </c>
      <c r="BM150" s="148" t="s">
        <v>1622</v>
      </c>
    </row>
    <row r="151" spans="2:65" s="11" customFormat="1" ht="22.75" customHeight="1">
      <c r="B151" s="123"/>
      <c r="D151" s="124" t="s">
        <v>75</v>
      </c>
      <c r="E151" s="133" t="s">
        <v>1623</v>
      </c>
      <c r="F151" s="133" t="s">
        <v>1624</v>
      </c>
      <c r="I151" s="126"/>
      <c r="J151" s="134">
        <f>BK151</f>
        <v>0</v>
      </c>
      <c r="L151" s="123"/>
      <c r="M151" s="128"/>
      <c r="P151" s="129">
        <f>P152</f>
        <v>0</v>
      </c>
      <c r="R151" s="129">
        <f>R152</f>
        <v>2.45525E-3</v>
      </c>
      <c r="T151" s="130">
        <f>T152</f>
        <v>0</v>
      </c>
      <c r="AR151" s="124" t="s">
        <v>156</v>
      </c>
      <c r="AT151" s="131" t="s">
        <v>75</v>
      </c>
      <c r="AU151" s="131" t="s">
        <v>84</v>
      </c>
      <c r="AY151" s="124" t="s">
        <v>149</v>
      </c>
      <c r="BK151" s="132">
        <f>BK152</f>
        <v>0</v>
      </c>
    </row>
    <row r="152" spans="2:65" s="1" customFormat="1" ht="37.75" customHeight="1">
      <c r="B152" s="28"/>
      <c r="C152" s="169" t="s">
        <v>219</v>
      </c>
      <c r="D152" s="169" t="s">
        <v>151</v>
      </c>
      <c r="E152" s="170" t="s">
        <v>1625</v>
      </c>
      <c r="F152" s="171" t="s">
        <v>1626</v>
      </c>
      <c r="G152" s="172" t="s">
        <v>500</v>
      </c>
      <c r="H152" s="173">
        <v>25</v>
      </c>
      <c r="I152" s="141"/>
      <c r="J152" s="173">
        <f>ROUND(I152*H152,2)</f>
        <v>0</v>
      </c>
      <c r="K152" s="174"/>
      <c r="L152" s="28"/>
      <c r="M152" s="144" t="s">
        <v>1</v>
      </c>
      <c r="N152" s="145" t="s">
        <v>42</v>
      </c>
      <c r="P152" s="146">
        <f>O152*H152</f>
        <v>0</v>
      </c>
      <c r="Q152" s="146">
        <v>9.8209999999999997E-5</v>
      </c>
      <c r="R152" s="146">
        <f>Q152*H152</f>
        <v>2.45525E-3</v>
      </c>
      <c r="S152" s="146">
        <v>0</v>
      </c>
      <c r="T152" s="147">
        <f>S152*H152</f>
        <v>0</v>
      </c>
      <c r="AR152" s="148" t="s">
        <v>215</v>
      </c>
      <c r="AT152" s="148" t="s">
        <v>151</v>
      </c>
      <c r="AU152" s="148" t="s">
        <v>156</v>
      </c>
      <c r="AY152" s="13" t="s">
        <v>149</v>
      </c>
      <c r="BE152" s="149">
        <f>IF(N152="základná",J152,0)</f>
        <v>0</v>
      </c>
      <c r="BF152" s="149">
        <f>IF(N152="znížená",J152,0)</f>
        <v>0</v>
      </c>
      <c r="BG152" s="149">
        <f>IF(N152="zákl. prenesená",J152,0)</f>
        <v>0</v>
      </c>
      <c r="BH152" s="149">
        <f>IF(N152="zníž. prenesená",J152,0)</f>
        <v>0</v>
      </c>
      <c r="BI152" s="149">
        <f>IF(N152="nulová",J152,0)</f>
        <v>0</v>
      </c>
      <c r="BJ152" s="13" t="s">
        <v>156</v>
      </c>
      <c r="BK152" s="149">
        <f>ROUND(I152*H152,2)</f>
        <v>0</v>
      </c>
      <c r="BL152" s="13" t="s">
        <v>215</v>
      </c>
      <c r="BM152" s="148" t="s">
        <v>1627</v>
      </c>
    </row>
    <row r="153" spans="2:65" s="11" customFormat="1" ht="26" customHeight="1">
      <c r="B153" s="123"/>
      <c r="D153" s="124" t="s">
        <v>75</v>
      </c>
      <c r="E153" s="125" t="s">
        <v>404</v>
      </c>
      <c r="F153" s="125" t="s">
        <v>854</v>
      </c>
      <c r="I153" s="126"/>
      <c r="J153" s="127">
        <f>BK153</f>
        <v>0</v>
      </c>
      <c r="L153" s="123"/>
      <c r="M153" s="128"/>
      <c r="P153" s="129">
        <f>P154</f>
        <v>0</v>
      </c>
      <c r="R153" s="129">
        <f>R154</f>
        <v>4.4212E-4</v>
      </c>
      <c r="T153" s="130">
        <f>T154</f>
        <v>0</v>
      </c>
      <c r="AR153" s="124" t="s">
        <v>161</v>
      </c>
      <c r="AT153" s="131" t="s">
        <v>75</v>
      </c>
      <c r="AU153" s="131" t="s">
        <v>76</v>
      </c>
      <c r="AY153" s="124" t="s">
        <v>149</v>
      </c>
      <c r="BK153" s="132">
        <f>BK154</f>
        <v>0</v>
      </c>
    </row>
    <row r="154" spans="2:65" s="11" customFormat="1" ht="22.75" customHeight="1">
      <c r="B154" s="123"/>
      <c r="D154" s="124" t="s">
        <v>75</v>
      </c>
      <c r="E154" s="133" t="s">
        <v>1303</v>
      </c>
      <c r="F154" s="133" t="s">
        <v>1628</v>
      </c>
      <c r="I154" s="126"/>
      <c r="J154" s="134">
        <f>BK154</f>
        <v>0</v>
      </c>
      <c r="L154" s="123"/>
      <c r="M154" s="128"/>
      <c r="P154" s="129">
        <f>SUM(P155:P160)</f>
        <v>0</v>
      </c>
      <c r="R154" s="129">
        <f>SUM(R155:R160)</f>
        <v>4.4212E-4</v>
      </c>
      <c r="T154" s="130">
        <f>SUM(T155:T160)</f>
        <v>0</v>
      </c>
      <c r="AR154" s="124" t="s">
        <v>161</v>
      </c>
      <c r="AT154" s="131" t="s">
        <v>75</v>
      </c>
      <c r="AU154" s="131" t="s">
        <v>84</v>
      </c>
      <c r="AY154" s="124" t="s">
        <v>149</v>
      </c>
      <c r="BK154" s="132">
        <f>SUM(BK155:BK160)</f>
        <v>0</v>
      </c>
    </row>
    <row r="155" spans="2:65" s="1" customFormat="1" ht="21.75" customHeight="1">
      <c r="B155" s="28"/>
      <c r="C155" s="169" t="s">
        <v>223</v>
      </c>
      <c r="D155" s="169" t="s">
        <v>151</v>
      </c>
      <c r="E155" s="170" t="s">
        <v>1629</v>
      </c>
      <c r="F155" s="171" t="s">
        <v>1630</v>
      </c>
      <c r="G155" s="172" t="s">
        <v>500</v>
      </c>
      <c r="H155" s="173">
        <v>25</v>
      </c>
      <c r="I155" s="141"/>
      <c r="J155" s="173">
        <f t="shared" ref="J155:J160" si="10">ROUND(I155*H155,2)</f>
        <v>0</v>
      </c>
      <c r="K155" s="174"/>
      <c r="L155" s="28"/>
      <c r="M155" s="144" t="s">
        <v>1</v>
      </c>
      <c r="N155" s="145" t="s">
        <v>42</v>
      </c>
      <c r="P155" s="146">
        <f t="shared" ref="P155:P160" si="11">O155*H155</f>
        <v>0</v>
      </c>
      <c r="Q155" s="146">
        <v>0</v>
      </c>
      <c r="R155" s="146">
        <f t="shared" ref="R155:R160" si="12">Q155*H155</f>
        <v>0</v>
      </c>
      <c r="S155" s="146">
        <v>0</v>
      </c>
      <c r="T155" s="147">
        <f t="shared" ref="T155:T160" si="13">S155*H155</f>
        <v>0</v>
      </c>
      <c r="AR155" s="148" t="s">
        <v>420</v>
      </c>
      <c r="AT155" s="148" t="s">
        <v>151</v>
      </c>
      <c r="AU155" s="148" t="s">
        <v>156</v>
      </c>
      <c r="AY155" s="13" t="s">
        <v>149</v>
      </c>
      <c r="BE155" s="149">
        <f t="shared" ref="BE155:BE160" si="14">IF(N155="základná",J155,0)</f>
        <v>0</v>
      </c>
      <c r="BF155" s="149">
        <f t="shared" ref="BF155:BF160" si="15">IF(N155="znížená",J155,0)</f>
        <v>0</v>
      </c>
      <c r="BG155" s="149">
        <f t="shared" ref="BG155:BG160" si="16">IF(N155="zákl. prenesená",J155,0)</f>
        <v>0</v>
      </c>
      <c r="BH155" s="149">
        <f t="shared" ref="BH155:BH160" si="17">IF(N155="zníž. prenesená",J155,0)</f>
        <v>0</v>
      </c>
      <c r="BI155" s="149">
        <f t="shared" ref="BI155:BI160" si="18">IF(N155="nulová",J155,0)</f>
        <v>0</v>
      </c>
      <c r="BJ155" s="13" t="s">
        <v>156</v>
      </c>
      <c r="BK155" s="149">
        <f t="shared" ref="BK155:BK160" si="19">ROUND(I155*H155,2)</f>
        <v>0</v>
      </c>
      <c r="BL155" s="13" t="s">
        <v>420</v>
      </c>
      <c r="BM155" s="148" t="s">
        <v>1631</v>
      </c>
    </row>
    <row r="156" spans="2:65" s="1" customFormat="1" ht="16.5" customHeight="1">
      <c r="B156" s="28"/>
      <c r="C156" s="169" t="s">
        <v>227</v>
      </c>
      <c r="D156" s="169" t="s">
        <v>151</v>
      </c>
      <c r="E156" s="170" t="s">
        <v>1632</v>
      </c>
      <c r="F156" s="171" t="s">
        <v>1633</v>
      </c>
      <c r="G156" s="172" t="s">
        <v>500</v>
      </c>
      <c r="H156" s="173">
        <v>25</v>
      </c>
      <c r="I156" s="141"/>
      <c r="J156" s="173">
        <f t="shared" si="10"/>
        <v>0</v>
      </c>
      <c r="K156" s="174"/>
      <c r="L156" s="28"/>
      <c r="M156" s="144" t="s">
        <v>1</v>
      </c>
      <c r="N156" s="145" t="s">
        <v>42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420</v>
      </c>
      <c r="AT156" s="148" t="s">
        <v>151</v>
      </c>
      <c r="AU156" s="148" t="s">
        <v>156</v>
      </c>
      <c r="AY156" s="13" t="s">
        <v>149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156</v>
      </c>
      <c r="BK156" s="149">
        <f t="shared" si="19"/>
        <v>0</v>
      </c>
      <c r="BL156" s="13" t="s">
        <v>420</v>
      </c>
      <c r="BM156" s="148" t="s">
        <v>1634</v>
      </c>
    </row>
    <row r="157" spans="2:65" s="1" customFormat="1" ht="24.25" customHeight="1">
      <c r="B157" s="28"/>
      <c r="C157" s="169" t="s">
        <v>7</v>
      </c>
      <c r="D157" s="169" t="s">
        <v>151</v>
      </c>
      <c r="E157" s="170" t="s">
        <v>1635</v>
      </c>
      <c r="F157" s="171" t="s">
        <v>1636</v>
      </c>
      <c r="G157" s="172" t="s">
        <v>1307</v>
      </c>
      <c r="H157" s="173">
        <v>1</v>
      </c>
      <c r="I157" s="141"/>
      <c r="J157" s="173">
        <f t="shared" si="10"/>
        <v>0</v>
      </c>
      <c r="K157" s="174"/>
      <c r="L157" s="28"/>
      <c r="M157" s="144" t="s">
        <v>1</v>
      </c>
      <c r="N157" s="145" t="s">
        <v>42</v>
      </c>
      <c r="P157" s="146">
        <f t="shared" si="11"/>
        <v>0</v>
      </c>
      <c r="Q157" s="146">
        <v>0</v>
      </c>
      <c r="R157" s="146">
        <f t="shared" si="12"/>
        <v>0</v>
      </c>
      <c r="S157" s="146">
        <v>0</v>
      </c>
      <c r="T157" s="147">
        <f t="shared" si="13"/>
        <v>0</v>
      </c>
      <c r="AR157" s="148" t="s">
        <v>420</v>
      </c>
      <c r="AT157" s="148" t="s">
        <v>151</v>
      </c>
      <c r="AU157" s="148" t="s">
        <v>156</v>
      </c>
      <c r="AY157" s="13" t="s">
        <v>149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156</v>
      </c>
      <c r="BK157" s="149">
        <f t="shared" si="19"/>
        <v>0</v>
      </c>
      <c r="BL157" s="13" t="s">
        <v>420</v>
      </c>
      <c r="BM157" s="148" t="s">
        <v>1637</v>
      </c>
    </row>
    <row r="158" spans="2:65" s="1" customFormat="1" ht="16.5" customHeight="1">
      <c r="B158" s="28"/>
      <c r="C158" s="169" t="s">
        <v>234</v>
      </c>
      <c r="D158" s="169" t="s">
        <v>151</v>
      </c>
      <c r="E158" s="170" t="s">
        <v>1638</v>
      </c>
      <c r="F158" s="171" t="s">
        <v>1639</v>
      </c>
      <c r="G158" s="172" t="s">
        <v>500</v>
      </c>
      <c r="H158" s="173">
        <v>25</v>
      </c>
      <c r="I158" s="141"/>
      <c r="J158" s="173">
        <f t="shared" si="10"/>
        <v>0</v>
      </c>
      <c r="K158" s="174"/>
      <c r="L158" s="28"/>
      <c r="M158" s="144" t="s">
        <v>1</v>
      </c>
      <c r="N158" s="145" t="s">
        <v>42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420</v>
      </c>
      <c r="AT158" s="148" t="s">
        <v>151</v>
      </c>
      <c r="AU158" s="148" t="s">
        <v>156</v>
      </c>
      <c r="AY158" s="13" t="s">
        <v>149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156</v>
      </c>
      <c r="BK158" s="149">
        <f t="shared" si="19"/>
        <v>0</v>
      </c>
      <c r="BL158" s="13" t="s">
        <v>420</v>
      </c>
      <c r="BM158" s="148" t="s">
        <v>1640</v>
      </c>
    </row>
    <row r="159" spans="2:65" s="1" customFormat="1" ht="16.5" customHeight="1">
      <c r="B159" s="28"/>
      <c r="C159" s="169" t="s">
        <v>239</v>
      </c>
      <c r="D159" s="169" t="s">
        <v>151</v>
      </c>
      <c r="E159" s="170" t="s">
        <v>1641</v>
      </c>
      <c r="F159" s="171" t="s">
        <v>1642</v>
      </c>
      <c r="G159" s="172" t="s">
        <v>250</v>
      </c>
      <c r="H159" s="173">
        <v>1</v>
      </c>
      <c r="I159" s="141"/>
      <c r="J159" s="173">
        <f t="shared" si="10"/>
        <v>0</v>
      </c>
      <c r="K159" s="174"/>
      <c r="L159" s="28"/>
      <c r="M159" s="144" t="s">
        <v>1</v>
      </c>
      <c r="N159" s="145" t="s">
        <v>42</v>
      </c>
      <c r="P159" s="146">
        <f t="shared" si="11"/>
        <v>0</v>
      </c>
      <c r="Q159" s="146">
        <v>4.4212E-4</v>
      </c>
      <c r="R159" s="146">
        <f t="shared" si="12"/>
        <v>4.4212E-4</v>
      </c>
      <c r="S159" s="146">
        <v>0</v>
      </c>
      <c r="T159" s="147">
        <f t="shared" si="13"/>
        <v>0</v>
      </c>
      <c r="AR159" s="148" t="s">
        <v>420</v>
      </c>
      <c r="AT159" s="148" t="s">
        <v>151</v>
      </c>
      <c r="AU159" s="148" t="s">
        <v>156</v>
      </c>
      <c r="AY159" s="13" t="s">
        <v>149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156</v>
      </c>
      <c r="BK159" s="149">
        <f t="shared" si="19"/>
        <v>0</v>
      </c>
      <c r="BL159" s="13" t="s">
        <v>420</v>
      </c>
      <c r="BM159" s="148" t="s">
        <v>1643</v>
      </c>
    </row>
    <row r="160" spans="2:65" s="1" customFormat="1" ht="16.5" customHeight="1">
      <c r="B160" s="28"/>
      <c r="C160" s="169" t="s">
        <v>243</v>
      </c>
      <c r="D160" s="169" t="s">
        <v>151</v>
      </c>
      <c r="E160" s="170" t="s">
        <v>1644</v>
      </c>
      <c r="F160" s="171" t="s">
        <v>1645</v>
      </c>
      <c r="G160" s="172" t="s">
        <v>250</v>
      </c>
      <c r="H160" s="173">
        <v>3</v>
      </c>
      <c r="I160" s="141"/>
      <c r="J160" s="173">
        <f t="shared" si="10"/>
        <v>0</v>
      </c>
      <c r="K160" s="174"/>
      <c r="L160" s="28"/>
      <c r="M160" s="144" t="s">
        <v>1</v>
      </c>
      <c r="N160" s="145" t="s">
        <v>42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420</v>
      </c>
      <c r="AT160" s="148" t="s">
        <v>151</v>
      </c>
      <c r="AU160" s="148" t="s">
        <v>156</v>
      </c>
      <c r="AY160" s="13" t="s">
        <v>149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156</v>
      </c>
      <c r="BK160" s="149">
        <f t="shared" si="19"/>
        <v>0</v>
      </c>
      <c r="BL160" s="13" t="s">
        <v>420</v>
      </c>
      <c r="BM160" s="148" t="s">
        <v>1646</v>
      </c>
    </row>
    <row r="161" spans="2:65" s="11" customFormat="1" ht="26" customHeight="1">
      <c r="B161" s="123"/>
      <c r="D161" s="124" t="s">
        <v>75</v>
      </c>
      <c r="E161" s="125" t="s">
        <v>1647</v>
      </c>
      <c r="F161" s="125" t="s">
        <v>1108</v>
      </c>
      <c r="I161" s="126"/>
      <c r="J161" s="127">
        <f>BK161</f>
        <v>0</v>
      </c>
      <c r="L161" s="123"/>
      <c r="M161" s="128"/>
      <c r="P161" s="129">
        <f>SUM(P162:P163)</f>
        <v>0</v>
      </c>
      <c r="R161" s="129">
        <f>SUM(R162:R163)</f>
        <v>0</v>
      </c>
      <c r="T161" s="130">
        <f>SUM(T162:T163)</f>
        <v>0</v>
      </c>
      <c r="AR161" s="124" t="s">
        <v>155</v>
      </c>
      <c r="AT161" s="131" t="s">
        <v>75</v>
      </c>
      <c r="AU161" s="131" t="s">
        <v>76</v>
      </c>
      <c r="AY161" s="124" t="s">
        <v>149</v>
      </c>
      <c r="BK161" s="132">
        <f>SUM(BK162:BK163)</f>
        <v>0</v>
      </c>
    </row>
    <row r="162" spans="2:65" s="1" customFormat="1" ht="16.5" customHeight="1">
      <c r="B162" s="28"/>
      <c r="C162" s="169" t="s">
        <v>247</v>
      </c>
      <c r="D162" s="169" t="s">
        <v>151</v>
      </c>
      <c r="E162" s="170" t="s">
        <v>1648</v>
      </c>
      <c r="F162" s="171" t="s">
        <v>1649</v>
      </c>
      <c r="G162" s="172" t="s">
        <v>250</v>
      </c>
      <c r="H162" s="173">
        <v>1</v>
      </c>
      <c r="I162" s="141"/>
      <c r="J162" s="173">
        <f>ROUND(I162*H162,2)</f>
        <v>0</v>
      </c>
      <c r="K162" s="174"/>
      <c r="L162" s="28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155</v>
      </c>
      <c r="AT162" s="148" t="s">
        <v>151</v>
      </c>
      <c r="AU162" s="148" t="s">
        <v>84</v>
      </c>
      <c r="AY162" s="13" t="s">
        <v>149</v>
      </c>
      <c r="BE162" s="149">
        <f>IF(N162="základná",J162,0)</f>
        <v>0</v>
      </c>
      <c r="BF162" s="149">
        <f>IF(N162="znížená",J162,0)</f>
        <v>0</v>
      </c>
      <c r="BG162" s="149">
        <f>IF(N162="zákl. prenesená",J162,0)</f>
        <v>0</v>
      </c>
      <c r="BH162" s="149">
        <f>IF(N162="zníž. prenesená",J162,0)</f>
        <v>0</v>
      </c>
      <c r="BI162" s="149">
        <f>IF(N162="nulová",J162,0)</f>
        <v>0</v>
      </c>
      <c r="BJ162" s="13" t="s">
        <v>156</v>
      </c>
      <c r="BK162" s="149">
        <f>ROUND(I162*H162,2)</f>
        <v>0</v>
      </c>
      <c r="BL162" s="13" t="s">
        <v>155</v>
      </c>
      <c r="BM162" s="148" t="s">
        <v>1650</v>
      </c>
    </row>
    <row r="163" spans="2:65" s="1" customFormat="1" ht="16.5" customHeight="1">
      <c r="B163" s="28"/>
      <c r="C163" s="169" t="s">
        <v>252</v>
      </c>
      <c r="D163" s="169" t="s">
        <v>151</v>
      </c>
      <c r="E163" s="170" t="s">
        <v>1651</v>
      </c>
      <c r="F163" s="171" t="s">
        <v>1652</v>
      </c>
      <c r="G163" s="172" t="s">
        <v>263</v>
      </c>
      <c r="H163" s="173">
        <v>1</v>
      </c>
      <c r="I163" s="141"/>
      <c r="J163" s="173">
        <f>ROUND(I163*H163,2)</f>
        <v>0</v>
      </c>
      <c r="K163" s="174"/>
      <c r="L163" s="28"/>
      <c r="M163" s="162" t="s">
        <v>1</v>
      </c>
      <c r="N163" s="163" t="s">
        <v>42</v>
      </c>
      <c r="O163" s="164"/>
      <c r="P163" s="165">
        <f>O163*H163</f>
        <v>0</v>
      </c>
      <c r="Q163" s="165">
        <v>0</v>
      </c>
      <c r="R163" s="165">
        <f>Q163*H163</f>
        <v>0</v>
      </c>
      <c r="S163" s="165">
        <v>0</v>
      </c>
      <c r="T163" s="166">
        <f>S163*H163</f>
        <v>0</v>
      </c>
      <c r="AR163" s="148" t="s">
        <v>155</v>
      </c>
      <c r="AT163" s="148" t="s">
        <v>151</v>
      </c>
      <c r="AU163" s="148" t="s">
        <v>84</v>
      </c>
      <c r="AY163" s="13" t="s">
        <v>149</v>
      </c>
      <c r="BE163" s="149">
        <f>IF(N163="základná",J163,0)</f>
        <v>0</v>
      </c>
      <c r="BF163" s="149">
        <f>IF(N163="znížená",J163,0)</f>
        <v>0</v>
      </c>
      <c r="BG163" s="149">
        <f>IF(N163="zákl. prenesená",J163,0)</f>
        <v>0</v>
      </c>
      <c r="BH163" s="149">
        <f>IF(N163="zníž. prenesená",J163,0)</f>
        <v>0</v>
      </c>
      <c r="BI163" s="149">
        <f>IF(N163="nulová",J163,0)</f>
        <v>0</v>
      </c>
      <c r="BJ163" s="13" t="s">
        <v>156</v>
      </c>
      <c r="BK163" s="149">
        <f>ROUND(I163*H163,2)</f>
        <v>0</v>
      </c>
      <c r="BL163" s="13" t="s">
        <v>155</v>
      </c>
      <c r="BM163" s="148" t="s">
        <v>1653</v>
      </c>
    </row>
    <row r="164" spans="2:65" s="1" customFormat="1" ht="7" customHeight="1"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28"/>
    </row>
  </sheetData>
  <sheetProtection algorithmName="SHA-512" hashValue="0ughf1HG7pA5G4Vv0rl6nS04zKDPe2nTLcCl45Dm2khlnqEVwGKOw+fe+P6Z4P5e1jhtBcuwRzrwrqKLbXgklA==" saltValue="qIL05iF81yX239Cxe/l5FG+XkEzCEm6lvs0gvt6t9dYkaeXtdlKuHhmGQT33+aEubMhhbuM8+jQo5VcK/VrvEA==" spinCount="100000" sheet="1" objects="1" scenarios="1" formatColumns="0" formatRows="0" autoFilter="0"/>
  <autoFilter ref="C126:K163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30AE-616B-E745-8941-CC331F083955}">
  <sheetPr>
    <pageSetUpPr fitToPage="1"/>
  </sheetPr>
  <dimension ref="A1:G66"/>
  <sheetViews>
    <sheetView showGridLines="0" zoomScale="115" zoomScaleNormal="115" workbookViewId="0">
      <pane ySplit="12" topLeftCell="A61" activePane="bottomLeft" state="frozenSplit"/>
      <selection pane="bottomLeft" activeCell="J63" sqref="J63"/>
    </sheetView>
  </sheetViews>
  <sheetFormatPr baseColWidth="10" defaultColWidth="10.5" defaultRowHeight="12" customHeight="1"/>
  <cols>
    <col min="1" max="1" width="7.25" style="225" customWidth="1"/>
    <col min="2" max="2" width="16.25" style="224" customWidth="1"/>
    <col min="3" max="3" width="48.75" style="224" customWidth="1"/>
    <col min="4" max="4" width="5.25" style="224" customWidth="1"/>
    <col min="5" max="5" width="15.25" style="187" customWidth="1"/>
    <col min="6" max="6" width="18.25" style="226" customWidth="1"/>
    <col min="7" max="7" width="16.25" style="226" customWidth="1"/>
    <col min="8" max="256" width="10.5" style="181"/>
    <col min="257" max="257" width="7.25" style="181" customWidth="1"/>
    <col min="258" max="258" width="16.25" style="181" customWidth="1"/>
    <col min="259" max="259" width="48.75" style="181" customWidth="1"/>
    <col min="260" max="260" width="5.25" style="181" customWidth="1"/>
    <col min="261" max="261" width="15.25" style="181" customWidth="1"/>
    <col min="262" max="262" width="18.25" style="181" customWidth="1"/>
    <col min="263" max="263" width="16.25" style="181" customWidth="1"/>
    <col min="264" max="512" width="10.5" style="181"/>
    <col min="513" max="513" width="7.25" style="181" customWidth="1"/>
    <col min="514" max="514" width="16.25" style="181" customWidth="1"/>
    <col min="515" max="515" width="48.75" style="181" customWidth="1"/>
    <col min="516" max="516" width="5.25" style="181" customWidth="1"/>
    <col min="517" max="517" width="15.25" style="181" customWidth="1"/>
    <col min="518" max="518" width="18.25" style="181" customWidth="1"/>
    <col min="519" max="519" width="16.25" style="181" customWidth="1"/>
    <col min="520" max="768" width="10.5" style="181"/>
    <col min="769" max="769" width="7.25" style="181" customWidth="1"/>
    <col min="770" max="770" width="16.25" style="181" customWidth="1"/>
    <col min="771" max="771" width="48.75" style="181" customWidth="1"/>
    <col min="772" max="772" width="5.25" style="181" customWidth="1"/>
    <col min="773" max="773" width="15.25" style="181" customWidth="1"/>
    <col min="774" max="774" width="18.25" style="181" customWidth="1"/>
    <col min="775" max="775" width="16.25" style="181" customWidth="1"/>
    <col min="776" max="1024" width="10.5" style="181"/>
    <col min="1025" max="1025" width="7.25" style="181" customWidth="1"/>
    <col min="1026" max="1026" width="16.25" style="181" customWidth="1"/>
    <col min="1027" max="1027" width="48.75" style="181" customWidth="1"/>
    <col min="1028" max="1028" width="5.25" style="181" customWidth="1"/>
    <col min="1029" max="1029" width="15.25" style="181" customWidth="1"/>
    <col min="1030" max="1030" width="18.25" style="181" customWidth="1"/>
    <col min="1031" max="1031" width="16.25" style="181" customWidth="1"/>
    <col min="1032" max="1280" width="10.5" style="181"/>
    <col min="1281" max="1281" width="7.25" style="181" customWidth="1"/>
    <col min="1282" max="1282" width="16.25" style="181" customWidth="1"/>
    <col min="1283" max="1283" width="48.75" style="181" customWidth="1"/>
    <col min="1284" max="1284" width="5.25" style="181" customWidth="1"/>
    <col min="1285" max="1285" width="15.25" style="181" customWidth="1"/>
    <col min="1286" max="1286" width="18.25" style="181" customWidth="1"/>
    <col min="1287" max="1287" width="16.25" style="181" customWidth="1"/>
    <col min="1288" max="1536" width="10.5" style="181"/>
    <col min="1537" max="1537" width="7.25" style="181" customWidth="1"/>
    <col min="1538" max="1538" width="16.25" style="181" customWidth="1"/>
    <col min="1539" max="1539" width="48.75" style="181" customWidth="1"/>
    <col min="1540" max="1540" width="5.25" style="181" customWidth="1"/>
    <col min="1541" max="1541" width="15.25" style="181" customWidth="1"/>
    <col min="1542" max="1542" width="18.25" style="181" customWidth="1"/>
    <col min="1543" max="1543" width="16.25" style="181" customWidth="1"/>
    <col min="1544" max="1792" width="10.5" style="181"/>
    <col min="1793" max="1793" width="7.25" style="181" customWidth="1"/>
    <col min="1794" max="1794" width="16.25" style="181" customWidth="1"/>
    <col min="1795" max="1795" width="48.75" style="181" customWidth="1"/>
    <col min="1796" max="1796" width="5.25" style="181" customWidth="1"/>
    <col min="1797" max="1797" width="15.25" style="181" customWidth="1"/>
    <col min="1798" max="1798" width="18.25" style="181" customWidth="1"/>
    <col min="1799" max="1799" width="16.25" style="181" customWidth="1"/>
    <col min="1800" max="2048" width="10.5" style="181"/>
    <col min="2049" max="2049" width="7.25" style="181" customWidth="1"/>
    <col min="2050" max="2050" width="16.25" style="181" customWidth="1"/>
    <col min="2051" max="2051" width="48.75" style="181" customWidth="1"/>
    <col min="2052" max="2052" width="5.25" style="181" customWidth="1"/>
    <col min="2053" max="2053" width="15.25" style="181" customWidth="1"/>
    <col min="2054" max="2054" width="18.25" style="181" customWidth="1"/>
    <col min="2055" max="2055" width="16.25" style="181" customWidth="1"/>
    <col min="2056" max="2304" width="10.5" style="181"/>
    <col min="2305" max="2305" width="7.25" style="181" customWidth="1"/>
    <col min="2306" max="2306" width="16.25" style="181" customWidth="1"/>
    <col min="2307" max="2307" width="48.75" style="181" customWidth="1"/>
    <col min="2308" max="2308" width="5.25" style="181" customWidth="1"/>
    <col min="2309" max="2309" width="15.25" style="181" customWidth="1"/>
    <col min="2310" max="2310" width="18.25" style="181" customWidth="1"/>
    <col min="2311" max="2311" width="16.25" style="181" customWidth="1"/>
    <col min="2312" max="2560" width="10.5" style="181"/>
    <col min="2561" max="2561" width="7.25" style="181" customWidth="1"/>
    <col min="2562" max="2562" width="16.25" style="181" customWidth="1"/>
    <col min="2563" max="2563" width="48.75" style="181" customWidth="1"/>
    <col min="2564" max="2564" width="5.25" style="181" customWidth="1"/>
    <col min="2565" max="2565" width="15.25" style="181" customWidth="1"/>
    <col min="2566" max="2566" width="18.25" style="181" customWidth="1"/>
    <col min="2567" max="2567" width="16.25" style="181" customWidth="1"/>
    <col min="2568" max="2816" width="10.5" style="181"/>
    <col min="2817" max="2817" width="7.25" style="181" customWidth="1"/>
    <col min="2818" max="2818" width="16.25" style="181" customWidth="1"/>
    <col min="2819" max="2819" width="48.75" style="181" customWidth="1"/>
    <col min="2820" max="2820" width="5.25" style="181" customWidth="1"/>
    <col min="2821" max="2821" width="15.25" style="181" customWidth="1"/>
    <col min="2822" max="2822" width="18.25" style="181" customWidth="1"/>
    <col min="2823" max="2823" width="16.25" style="181" customWidth="1"/>
    <col min="2824" max="3072" width="10.5" style="181"/>
    <col min="3073" max="3073" width="7.25" style="181" customWidth="1"/>
    <col min="3074" max="3074" width="16.25" style="181" customWidth="1"/>
    <col min="3075" max="3075" width="48.75" style="181" customWidth="1"/>
    <col min="3076" max="3076" width="5.25" style="181" customWidth="1"/>
    <col min="3077" max="3077" width="15.25" style="181" customWidth="1"/>
    <col min="3078" max="3078" width="18.25" style="181" customWidth="1"/>
    <col min="3079" max="3079" width="16.25" style="181" customWidth="1"/>
    <col min="3080" max="3328" width="10.5" style="181"/>
    <col min="3329" max="3329" width="7.25" style="181" customWidth="1"/>
    <col min="3330" max="3330" width="16.25" style="181" customWidth="1"/>
    <col min="3331" max="3331" width="48.75" style="181" customWidth="1"/>
    <col min="3332" max="3332" width="5.25" style="181" customWidth="1"/>
    <col min="3333" max="3333" width="15.25" style="181" customWidth="1"/>
    <col min="3334" max="3334" width="18.25" style="181" customWidth="1"/>
    <col min="3335" max="3335" width="16.25" style="181" customWidth="1"/>
    <col min="3336" max="3584" width="10.5" style="181"/>
    <col min="3585" max="3585" width="7.25" style="181" customWidth="1"/>
    <col min="3586" max="3586" width="16.25" style="181" customWidth="1"/>
    <col min="3587" max="3587" width="48.75" style="181" customWidth="1"/>
    <col min="3588" max="3588" width="5.25" style="181" customWidth="1"/>
    <col min="3589" max="3589" width="15.25" style="181" customWidth="1"/>
    <col min="3590" max="3590" width="18.25" style="181" customWidth="1"/>
    <col min="3591" max="3591" width="16.25" style="181" customWidth="1"/>
    <col min="3592" max="3840" width="10.5" style="181"/>
    <col min="3841" max="3841" width="7.25" style="181" customWidth="1"/>
    <col min="3842" max="3842" width="16.25" style="181" customWidth="1"/>
    <col min="3843" max="3843" width="48.75" style="181" customWidth="1"/>
    <col min="3844" max="3844" width="5.25" style="181" customWidth="1"/>
    <col min="3845" max="3845" width="15.25" style="181" customWidth="1"/>
    <col min="3846" max="3846" width="18.25" style="181" customWidth="1"/>
    <col min="3847" max="3847" width="16.25" style="181" customWidth="1"/>
    <col min="3848" max="4096" width="10.5" style="181"/>
    <col min="4097" max="4097" width="7.25" style="181" customWidth="1"/>
    <col min="4098" max="4098" width="16.25" style="181" customWidth="1"/>
    <col min="4099" max="4099" width="48.75" style="181" customWidth="1"/>
    <col min="4100" max="4100" width="5.25" style="181" customWidth="1"/>
    <col min="4101" max="4101" width="15.25" style="181" customWidth="1"/>
    <col min="4102" max="4102" width="18.25" style="181" customWidth="1"/>
    <col min="4103" max="4103" width="16.25" style="181" customWidth="1"/>
    <col min="4104" max="4352" width="10.5" style="181"/>
    <col min="4353" max="4353" width="7.25" style="181" customWidth="1"/>
    <col min="4354" max="4354" width="16.25" style="181" customWidth="1"/>
    <col min="4355" max="4355" width="48.75" style="181" customWidth="1"/>
    <col min="4356" max="4356" width="5.25" style="181" customWidth="1"/>
    <col min="4357" max="4357" width="15.25" style="181" customWidth="1"/>
    <col min="4358" max="4358" width="18.25" style="181" customWidth="1"/>
    <col min="4359" max="4359" width="16.25" style="181" customWidth="1"/>
    <col min="4360" max="4608" width="10.5" style="181"/>
    <col min="4609" max="4609" width="7.25" style="181" customWidth="1"/>
    <col min="4610" max="4610" width="16.25" style="181" customWidth="1"/>
    <col min="4611" max="4611" width="48.75" style="181" customWidth="1"/>
    <col min="4612" max="4612" width="5.25" style="181" customWidth="1"/>
    <col min="4613" max="4613" width="15.25" style="181" customWidth="1"/>
    <col min="4614" max="4614" width="18.25" style="181" customWidth="1"/>
    <col min="4615" max="4615" width="16.25" style="181" customWidth="1"/>
    <col min="4616" max="4864" width="10.5" style="181"/>
    <col min="4865" max="4865" width="7.25" style="181" customWidth="1"/>
    <col min="4866" max="4866" width="16.25" style="181" customWidth="1"/>
    <col min="4867" max="4867" width="48.75" style="181" customWidth="1"/>
    <col min="4868" max="4868" width="5.25" style="181" customWidth="1"/>
    <col min="4869" max="4869" width="15.25" style="181" customWidth="1"/>
    <col min="4870" max="4870" width="18.25" style="181" customWidth="1"/>
    <col min="4871" max="4871" width="16.25" style="181" customWidth="1"/>
    <col min="4872" max="5120" width="10.5" style="181"/>
    <col min="5121" max="5121" width="7.25" style="181" customWidth="1"/>
    <col min="5122" max="5122" width="16.25" style="181" customWidth="1"/>
    <col min="5123" max="5123" width="48.75" style="181" customWidth="1"/>
    <col min="5124" max="5124" width="5.25" style="181" customWidth="1"/>
    <col min="5125" max="5125" width="15.25" style="181" customWidth="1"/>
    <col min="5126" max="5126" width="18.25" style="181" customWidth="1"/>
    <col min="5127" max="5127" width="16.25" style="181" customWidth="1"/>
    <col min="5128" max="5376" width="10.5" style="181"/>
    <col min="5377" max="5377" width="7.25" style="181" customWidth="1"/>
    <col min="5378" max="5378" width="16.25" style="181" customWidth="1"/>
    <col min="5379" max="5379" width="48.75" style="181" customWidth="1"/>
    <col min="5380" max="5380" width="5.25" style="181" customWidth="1"/>
    <col min="5381" max="5381" width="15.25" style="181" customWidth="1"/>
    <col min="5382" max="5382" width="18.25" style="181" customWidth="1"/>
    <col min="5383" max="5383" width="16.25" style="181" customWidth="1"/>
    <col min="5384" max="5632" width="10.5" style="181"/>
    <col min="5633" max="5633" width="7.25" style="181" customWidth="1"/>
    <col min="5634" max="5634" width="16.25" style="181" customWidth="1"/>
    <col min="5635" max="5635" width="48.75" style="181" customWidth="1"/>
    <col min="5636" max="5636" width="5.25" style="181" customWidth="1"/>
    <col min="5637" max="5637" width="15.25" style="181" customWidth="1"/>
    <col min="5638" max="5638" width="18.25" style="181" customWidth="1"/>
    <col min="5639" max="5639" width="16.25" style="181" customWidth="1"/>
    <col min="5640" max="5888" width="10.5" style="181"/>
    <col min="5889" max="5889" width="7.25" style="181" customWidth="1"/>
    <col min="5890" max="5890" width="16.25" style="181" customWidth="1"/>
    <col min="5891" max="5891" width="48.75" style="181" customWidth="1"/>
    <col min="5892" max="5892" width="5.25" style="181" customWidth="1"/>
    <col min="5893" max="5893" width="15.25" style="181" customWidth="1"/>
    <col min="5894" max="5894" width="18.25" style="181" customWidth="1"/>
    <col min="5895" max="5895" width="16.25" style="181" customWidth="1"/>
    <col min="5896" max="6144" width="10.5" style="181"/>
    <col min="6145" max="6145" width="7.25" style="181" customWidth="1"/>
    <col min="6146" max="6146" width="16.25" style="181" customWidth="1"/>
    <col min="6147" max="6147" width="48.75" style="181" customWidth="1"/>
    <col min="6148" max="6148" width="5.25" style="181" customWidth="1"/>
    <col min="6149" max="6149" width="15.25" style="181" customWidth="1"/>
    <col min="6150" max="6150" width="18.25" style="181" customWidth="1"/>
    <col min="6151" max="6151" width="16.25" style="181" customWidth="1"/>
    <col min="6152" max="6400" width="10.5" style="181"/>
    <col min="6401" max="6401" width="7.25" style="181" customWidth="1"/>
    <col min="6402" max="6402" width="16.25" style="181" customWidth="1"/>
    <col min="6403" max="6403" width="48.75" style="181" customWidth="1"/>
    <col min="6404" max="6404" width="5.25" style="181" customWidth="1"/>
    <col min="6405" max="6405" width="15.25" style="181" customWidth="1"/>
    <col min="6406" max="6406" width="18.25" style="181" customWidth="1"/>
    <col min="6407" max="6407" width="16.25" style="181" customWidth="1"/>
    <col min="6408" max="6656" width="10.5" style="181"/>
    <col min="6657" max="6657" width="7.25" style="181" customWidth="1"/>
    <col min="6658" max="6658" width="16.25" style="181" customWidth="1"/>
    <col min="6659" max="6659" width="48.75" style="181" customWidth="1"/>
    <col min="6660" max="6660" width="5.25" style="181" customWidth="1"/>
    <col min="6661" max="6661" width="15.25" style="181" customWidth="1"/>
    <col min="6662" max="6662" width="18.25" style="181" customWidth="1"/>
    <col min="6663" max="6663" width="16.25" style="181" customWidth="1"/>
    <col min="6664" max="6912" width="10.5" style="181"/>
    <col min="6913" max="6913" width="7.25" style="181" customWidth="1"/>
    <col min="6914" max="6914" width="16.25" style="181" customWidth="1"/>
    <col min="6915" max="6915" width="48.75" style="181" customWidth="1"/>
    <col min="6916" max="6916" width="5.25" style="181" customWidth="1"/>
    <col min="6917" max="6917" width="15.25" style="181" customWidth="1"/>
    <col min="6918" max="6918" width="18.25" style="181" customWidth="1"/>
    <col min="6919" max="6919" width="16.25" style="181" customWidth="1"/>
    <col min="6920" max="7168" width="10.5" style="181"/>
    <col min="7169" max="7169" width="7.25" style="181" customWidth="1"/>
    <col min="7170" max="7170" width="16.25" style="181" customWidth="1"/>
    <col min="7171" max="7171" width="48.75" style="181" customWidth="1"/>
    <col min="7172" max="7172" width="5.25" style="181" customWidth="1"/>
    <col min="7173" max="7173" width="15.25" style="181" customWidth="1"/>
    <col min="7174" max="7174" width="18.25" style="181" customWidth="1"/>
    <col min="7175" max="7175" width="16.25" style="181" customWidth="1"/>
    <col min="7176" max="7424" width="10.5" style="181"/>
    <col min="7425" max="7425" width="7.25" style="181" customWidth="1"/>
    <col min="7426" max="7426" width="16.25" style="181" customWidth="1"/>
    <col min="7427" max="7427" width="48.75" style="181" customWidth="1"/>
    <col min="7428" max="7428" width="5.25" style="181" customWidth="1"/>
    <col min="7429" max="7429" width="15.25" style="181" customWidth="1"/>
    <col min="7430" max="7430" width="18.25" style="181" customWidth="1"/>
    <col min="7431" max="7431" width="16.25" style="181" customWidth="1"/>
    <col min="7432" max="7680" width="10.5" style="181"/>
    <col min="7681" max="7681" width="7.25" style="181" customWidth="1"/>
    <col min="7682" max="7682" width="16.25" style="181" customWidth="1"/>
    <col min="7683" max="7683" width="48.75" style="181" customWidth="1"/>
    <col min="7684" max="7684" width="5.25" style="181" customWidth="1"/>
    <col min="7685" max="7685" width="15.25" style="181" customWidth="1"/>
    <col min="7686" max="7686" width="18.25" style="181" customWidth="1"/>
    <col min="7687" max="7687" width="16.25" style="181" customWidth="1"/>
    <col min="7688" max="7936" width="10.5" style="181"/>
    <col min="7937" max="7937" width="7.25" style="181" customWidth="1"/>
    <col min="7938" max="7938" width="16.25" style="181" customWidth="1"/>
    <col min="7939" max="7939" width="48.75" style="181" customWidth="1"/>
    <col min="7940" max="7940" width="5.25" style="181" customWidth="1"/>
    <col min="7941" max="7941" width="15.25" style="181" customWidth="1"/>
    <col min="7942" max="7942" width="18.25" style="181" customWidth="1"/>
    <col min="7943" max="7943" width="16.25" style="181" customWidth="1"/>
    <col min="7944" max="8192" width="10.5" style="181"/>
    <col min="8193" max="8193" width="7.25" style="181" customWidth="1"/>
    <col min="8194" max="8194" width="16.25" style="181" customWidth="1"/>
    <col min="8195" max="8195" width="48.75" style="181" customWidth="1"/>
    <col min="8196" max="8196" width="5.25" style="181" customWidth="1"/>
    <col min="8197" max="8197" width="15.25" style="181" customWidth="1"/>
    <col min="8198" max="8198" width="18.25" style="181" customWidth="1"/>
    <col min="8199" max="8199" width="16.25" style="181" customWidth="1"/>
    <col min="8200" max="8448" width="10.5" style="181"/>
    <col min="8449" max="8449" width="7.25" style="181" customWidth="1"/>
    <col min="8450" max="8450" width="16.25" style="181" customWidth="1"/>
    <col min="8451" max="8451" width="48.75" style="181" customWidth="1"/>
    <col min="8452" max="8452" width="5.25" style="181" customWidth="1"/>
    <col min="8453" max="8453" width="15.25" style="181" customWidth="1"/>
    <col min="8454" max="8454" width="18.25" style="181" customWidth="1"/>
    <col min="8455" max="8455" width="16.25" style="181" customWidth="1"/>
    <col min="8456" max="8704" width="10.5" style="181"/>
    <col min="8705" max="8705" width="7.25" style="181" customWidth="1"/>
    <col min="8706" max="8706" width="16.25" style="181" customWidth="1"/>
    <col min="8707" max="8707" width="48.75" style="181" customWidth="1"/>
    <col min="8708" max="8708" width="5.25" style="181" customWidth="1"/>
    <col min="8709" max="8709" width="15.25" style="181" customWidth="1"/>
    <col min="8710" max="8710" width="18.25" style="181" customWidth="1"/>
    <col min="8711" max="8711" width="16.25" style="181" customWidth="1"/>
    <col min="8712" max="8960" width="10.5" style="181"/>
    <col min="8961" max="8961" width="7.25" style="181" customWidth="1"/>
    <col min="8962" max="8962" width="16.25" style="181" customWidth="1"/>
    <col min="8963" max="8963" width="48.75" style="181" customWidth="1"/>
    <col min="8964" max="8964" width="5.25" style="181" customWidth="1"/>
    <col min="8965" max="8965" width="15.25" style="181" customWidth="1"/>
    <col min="8966" max="8966" width="18.25" style="181" customWidth="1"/>
    <col min="8967" max="8967" width="16.25" style="181" customWidth="1"/>
    <col min="8968" max="9216" width="10.5" style="181"/>
    <col min="9217" max="9217" width="7.25" style="181" customWidth="1"/>
    <col min="9218" max="9218" width="16.25" style="181" customWidth="1"/>
    <col min="9219" max="9219" width="48.75" style="181" customWidth="1"/>
    <col min="9220" max="9220" width="5.25" style="181" customWidth="1"/>
    <col min="9221" max="9221" width="15.25" style="181" customWidth="1"/>
    <col min="9222" max="9222" width="18.25" style="181" customWidth="1"/>
    <col min="9223" max="9223" width="16.25" style="181" customWidth="1"/>
    <col min="9224" max="9472" width="10.5" style="181"/>
    <col min="9473" max="9473" width="7.25" style="181" customWidth="1"/>
    <col min="9474" max="9474" width="16.25" style="181" customWidth="1"/>
    <col min="9475" max="9475" width="48.75" style="181" customWidth="1"/>
    <col min="9476" max="9476" width="5.25" style="181" customWidth="1"/>
    <col min="9477" max="9477" width="15.25" style="181" customWidth="1"/>
    <col min="9478" max="9478" width="18.25" style="181" customWidth="1"/>
    <col min="9479" max="9479" width="16.25" style="181" customWidth="1"/>
    <col min="9480" max="9728" width="10.5" style="181"/>
    <col min="9729" max="9729" width="7.25" style="181" customWidth="1"/>
    <col min="9730" max="9730" width="16.25" style="181" customWidth="1"/>
    <col min="9731" max="9731" width="48.75" style="181" customWidth="1"/>
    <col min="9732" max="9732" width="5.25" style="181" customWidth="1"/>
    <col min="9733" max="9733" width="15.25" style="181" customWidth="1"/>
    <col min="9734" max="9734" width="18.25" style="181" customWidth="1"/>
    <col min="9735" max="9735" width="16.25" style="181" customWidth="1"/>
    <col min="9736" max="9984" width="10.5" style="181"/>
    <col min="9985" max="9985" width="7.25" style="181" customWidth="1"/>
    <col min="9986" max="9986" width="16.25" style="181" customWidth="1"/>
    <col min="9987" max="9987" width="48.75" style="181" customWidth="1"/>
    <col min="9988" max="9988" width="5.25" style="181" customWidth="1"/>
    <col min="9989" max="9989" width="15.25" style="181" customWidth="1"/>
    <col min="9990" max="9990" width="18.25" style="181" customWidth="1"/>
    <col min="9991" max="9991" width="16.25" style="181" customWidth="1"/>
    <col min="9992" max="10240" width="10.5" style="181"/>
    <col min="10241" max="10241" width="7.25" style="181" customWidth="1"/>
    <col min="10242" max="10242" width="16.25" style="181" customWidth="1"/>
    <col min="10243" max="10243" width="48.75" style="181" customWidth="1"/>
    <col min="10244" max="10244" width="5.25" style="181" customWidth="1"/>
    <col min="10245" max="10245" width="15.25" style="181" customWidth="1"/>
    <col min="10246" max="10246" width="18.25" style="181" customWidth="1"/>
    <col min="10247" max="10247" width="16.25" style="181" customWidth="1"/>
    <col min="10248" max="10496" width="10.5" style="181"/>
    <col min="10497" max="10497" width="7.25" style="181" customWidth="1"/>
    <col min="10498" max="10498" width="16.25" style="181" customWidth="1"/>
    <col min="10499" max="10499" width="48.75" style="181" customWidth="1"/>
    <col min="10500" max="10500" width="5.25" style="181" customWidth="1"/>
    <col min="10501" max="10501" width="15.25" style="181" customWidth="1"/>
    <col min="10502" max="10502" width="18.25" style="181" customWidth="1"/>
    <col min="10503" max="10503" width="16.25" style="181" customWidth="1"/>
    <col min="10504" max="10752" width="10.5" style="181"/>
    <col min="10753" max="10753" width="7.25" style="181" customWidth="1"/>
    <col min="10754" max="10754" width="16.25" style="181" customWidth="1"/>
    <col min="10755" max="10755" width="48.75" style="181" customWidth="1"/>
    <col min="10756" max="10756" width="5.25" style="181" customWidth="1"/>
    <col min="10757" max="10757" width="15.25" style="181" customWidth="1"/>
    <col min="10758" max="10758" width="18.25" style="181" customWidth="1"/>
    <col min="10759" max="10759" width="16.25" style="181" customWidth="1"/>
    <col min="10760" max="11008" width="10.5" style="181"/>
    <col min="11009" max="11009" width="7.25" style="181" customWidth="1"/>
    <col min="11010" max="11010" width="16.25" style="181" customWidth="1"/>
    <col min="11011" max="11011" width="48.75" style="181" customWidth="1"/>
    <col min="11012" max="11012" width="5.25" style="181" customWidth="1"/>
    <col min="11013" max="11013" width="15.25" style="181" customWidth="1"/>
    <col min="11014" max="11014" width="18.25" style="181" customWidth="1"/>
    <col min="11015" max="11015" width="16.25" style="181" customWidth="1"/>
    <col min="11016" max="11264" width="10.5" style="181"/>
    <col min="11265" max="11265" width="7.25" style="181" customWidth="1"/>
    <col min="11266" max="11266" width="16.25" style="181" customWidth="1"/>
    <col min="11267" max="11267" width="48.75" style="181" customWidth="1"/>
    <col min="11268" max="11268" width="5.25" style="181" customWidth="1"/>
    <col min="11269" max="11269" width="15.25" style="181" customWidth="1"/>
    <col min="11270" max="11270" width="18.25" style="181" customWidth="1"/>
    <col min="11271" max="11271" width="16.25" style="181" customWidth="1"/>
    <col min="11272" max="11520" width="10.5" style="181"/>
    <col min="11521" max="11521" width="7.25" style="181" customWidth="1"/>
    <col min="11522" max="11522" width="16.25" style="181" customWidth="1"/>
    <col min="11523" max="11523" width="48.75" style="181" customWidth="1"/>
    <col min="11524" max="11524" width="5.25" style="181" customWidth="1"/>
    <col min="11525" max="11525" width="15.25" style="181" customWidth="1"/>
    <col min="11526" max="11526" width="18.25" style="181" customWidth="1"/>
    <col min="11527" max="11527" width="16.25" style="181" customWidth="1"/>
    <col min="11528" max="11776" width="10.5" style="181"/>
    <col min="11777" max="11777" width="7.25" style="181" customWidth="1"/>
    <col min="11778" max="11778" width="16.25" style="181" customWidth="1"/>
    <col min="11779" max="11779" width="48.75" style="181" customWidth="1"/>
    <col min="11780" max="11780" width="5.25" style="181" customWidth="1"/>
    <col min="11781" max="11781" width="15.25" style="181" customWidth="1"/>
    <col min="11782" max="11782" width="18.25" style="181" customWidth="1"/>
    <col min="11783" max="11783" width="16.25" style="181" customWidth="1"/>
    <col min="11784" max="12032" width="10.5" style="181"/>
    <col min="12033" max="12033" width="7.25" style="181" customWidth="1"/>
    <col min="12034" max="12034" width="16.25" style="181" customWidth="1"/>
    <col min="12035" max="12035" width="48.75" style="181" customWidth="1"/>
    <col min="12036" max="12036" width="5.25" style="181" customWidth="1"/>
    <col min="12037" max="12037" width="15.25" style="181" customWidth="1"/>
    <col min="12038" max="12038" width="18.25" style="181" customWidth="1"/>
    <col min="12039" max="12039" width="16.25" style="181" customWidth="1"/>
    <col min="12040" max="12288" width="10.5" style="181"/>
    <col min="12289" max="12289" width="7.25" style="181" customWidth="1"/>
    <col min="12290" max="12290" width="16.25" style="181" customWidth="1"/>
    <col min="12291" max="12291" width="48.75" style="181" customWidth="1"/>
    <col min="12292" max="12292" width="5.25" style="181" customWidth="1"/>
    <col min="12293" max="12293" width="15.25" style="181" customWidth="1"/>
    <col min="12294" max="12294" width="18.25" style="181" customWidth="1"/>
    <col min="12295" max="12295" width="16.25" style="181" customWidth="1"/>
    <col min="12296" max="12544" width="10.5" style="181"/>
    <col min="12545" max="12545" width="7.25" style="181" customWidth="1"/>
    <col min="12546" max="12546" width="16.25" style="181" customWidth="1"/>
    <col min="12547" max="12547" width="48.75" style="181" customWidth="1"/>
    <col min="12548" max="12548" width="5.25" style="181" customWidth="1"/>
    <col min="12549" max="12549" width="15.25" style="181" customWidth="1"/>
    <col min="12550" max="12550" width="18.25" style="181" customWidth="1"/>
    <col min="12551" max="12551" width="16.25" style="181" customWidth="1"/>
    <col min="12552" max="12800" width="10.5" style="181"/>
    <col min="12801" max="12801" width="7.25" style="181" customWidth="1"/>
    <col min="12802" max="12802" width="16.25" style="181" customWidth="1"/>
    <col min="12803" max="12803" width="48.75" style="181" customWidth="1"/>
    <col min="12804" max="12804" width="5.25" style="181" customWidth="1"/>
    <col min="12805" max="12805" width="15.25" style="181" customWidth="1"/>
    <col min="12806" max="12806" width="18.25" style="181" customWidth="1"/>
    <col min="12807" max="12807" width="16.25" style="181" customWidth="1"/>
    <col min="12808" max="13056" width="10.5" style="181"/>
    <col min="13057" max="13057" width="7.25" style="181" customWidth="1"/>
    <col min="13058" max="13058" width="16.25" style="181" customWidth="1"/>
    <col min="13059" max="13059" width="48.75" style="181" customWidth="1"/>
    <col min="13060" max="13060" width="5.25" style="181" customWidth="1"/>
    <col min="13061" max="13061" width="15.25" style="181" customWidth="1"/>
    <col min="13062" max="13062" width="18.25" style="181" customWidth="1"/>
    <col min="13063" max="13063" width="16.25" style="181" customWidth="1"/>
    <col min="13064" max="13312" width="10.5" style="181"/>
    <col min="13313" max="13313" width="7.25" style="181" customWidth="1"/>
    <col min="13314" max="13314" width="16.25" style="181" customWidth="1"/>
    <col min="13315" max="13315" width="48.75" style="181" customWidth="1"/>
    <col min="13316" max="13316" width="5.25" style="181" customWidth="1"/>
    <col min="13317" max="13317" width="15.25" style="181" customWidth="1"/>
    <col min="13318" max="13318" width="18.25" style="181" customWidth="1"/>
    <col min="13319" max="13319" width="16.25" style="181" customWidth="1"/>
    <col min="13320" max="13568" width="10.5" style="181"/>
    <col min="13569" max="13569" width="7.25" style="181" customWidth="1"/>
    <col min="13570" max="13570" width="16.25" style="181" customWidth="1"/>
    <col min="13571" max="13571" width="48.75" style="181" customWidth="1"/>
    <col min="13572" max="13572" width="5.25" style="181" customWidth="1"/>
    <col min="13573" max="13573" width="15.25" style="181" customWidth="1"/>
    <col min="13574" max="13574" width="18.25" style="181" customWidth="1"/>
    <col min="13575" max="13575" width="16.25" style="181" customWidth="1"/>
    <col min="13576" max="13824" width="10.5" style="181"/>
    <col min="13825" max="13825" width="7.25" style="181" customWidth="1"/>
    <col min="13826" max="13826" width="16.25" style="181" customWidth="1"/>
    <col min="13827" max="13827" width="48.75" style="181" customWidth="1"/>
    <col min="13828" max="13828" width="5.25" style="181" customWidth="1"/>
    <col min="13829" max="13829" width="15.25" style="181" customWidth="1"/>
    <col min="13830" max="13830" width="18.25" style="181" customWidth="1"/>
    <col min="13831" max="13831" width="16.25" style="181" customWidth="1"/>
    <col min="13832" max="14080" width="10.5" style="181"/>
    <col min="14081" max="14081" width="7.25" style="181" customWidth="1"/>
    <col min="14082" max="14082" width="16.25" style="181" customWidth="1"/>
    <col min="14083" max="14083" width="48.75" style="181" customWidth="1"/>
    <col min="14084" max="14084" width="5.25" style="181" customWidth="1"/>
    <col min="14085" max="14085" width="15.25" style="181" customWidth="1"/>
    <col min="14086" max="14086" width="18.25" style="181" customWidth="1"/>
    <col min="14087" max="14087" width="16.25" style="181" customWidth="1"/>
    <col min="14088" max="14336" width="10.5" style="181"/>
    <col min="14337" max="14337" width="7.25" style="181" customWidth="1"/>
    <col min="14338" max="14338" width="16.25" style="181" customWidth="1"/>
    <col min="14339" max="14339" width="48.75" style="181" customWidth="1"/>
    <col min="14340" max="14340" width="5.25" style="181" customWidth="1"/>
    <col min="14341" max="14341" width="15.25" style="181" customWidth="1"/>
    <col min="14342" max="14342" width="18.25" style="181" customWidth="1"/>
    <col min="14343" max="14343" width="16.25" style="181" customWidth="1"/>
    <col min="14344" max="14592" width="10.5" style="181"/>
    <col min="14593" max="14593" width="7.25" style="181" customWidth="1"/>
    <col min="14594" max="14594" width="16.25" style="181" customWidth="1"/>
    <col min="14595" max="14595" width="48.75" style="181" customWidth="1"/>
    <col min="14596" max="14596" width="5.25" style="181" customWidth="1"/>
    <col min="14597" max="14597" width="15.25" style="181" customWidth="1"/>
    <col min="14598" max="14598" width="18.25" style="181" customWidth="1"/>
    <col min="14599" max="14599" width="16.25" style="181" customWidth="1"/>
    <col min="14600" max="14848" width="10.5" style="181"/>
    <col min="14849" max="14849" width="7.25" style="181" customWidth="1"/>
    <col min="14850" max="14850" width="16.25" style="181" customWidth="1"/>
    <col min="14851" max="14851" width="48.75" style="181" customWidth="1"/>
    <col min="14852" max="14852" width="5.25" style="181" customWidth="1"/>
    <col min="14853" max="14853" width="15.25" style="181" customWidth="1"/>
    <col min="14854" max="14854" width="18.25" style="181" customWidth="1"/>
    <col min="14855" max="14855" width="16.25" style="181" customWidth="1"/>
    <col min="14856" max="15104" width="10.5" style="181"/>
    <col min="15105" max="15105" width="7.25" style="181" customWidth="1"/>
    <col min="15106" max="15106" width="16.25" style="181" customWidth="1"/>
    <col min="15107" max="15107" width="48.75" style="181" customWidth="1"/>
    <col min="15108" max="15108" width="5.25" style="181" customWidth="1"/>
    <col min="15109" max="15109" width="15.25" style="181" customWidth="1"/>
    <col min="15110" max="15110" width="18.25" style="181" customWidth="1"/>
    <col min="15111" max="15111" width="16.25" style="181" customWidth="1"/>
    <col min="15112" max="15360" width="10.5" style="181"/>
    <col min="15361" max="15361" width="7.25" style="181" customWidth="1"/>
    <col min="15362" max="15362" width="16.25" style="181" customWidth="1"/>
    <col min="15363" max="15363" width="48.75" style="181" customWidth="1"/>
    <col min="15364" max="15364" width="5.25" style="181" customWidth="1"/>
    <col min="15365" max="15365" width="15.25" style="181" customWidth="1"/>
    <col min="15366" max="15366" width="18.25" style="181" customWidth="1"/>
    <col min="15367" max="15367" width="16.25" style="181" customWidth="1"/>
    <col min="15368" max="15616" width="10.5" style="181"/>
    <col min="15617" max="15617" width="7.25" style="181" customWidth="1"/>
    <col min="15618" max="15618" width="16.25" style="181" customWidth="1"/>
    <col min="15619" max="15619" width="48.75" style="181" customWidth="1"/>
    <col min="15620" max="15620" width="5.25" style="181" customWidth="1"/>
    <col min="15621" max="15621" width="15.25" style="181" customWidth="1"/>
    <col min="15622" max="15622" width="18.25" style="181" customWidth="1"/>
    <col min="15623" max="15623" width="16.25" style="181" customWidth="1"/>
    <col min="15624" max="15872" width="10.5" style="181"/>
    <col min="15873" max="15873" width="7.25" style="181" customWidth="1"/>
    <col min="15874" max="15874" width="16.25" style="181" customWidth="1"/>
    <col min="15875" max="15875" width="48.75" style="181" customWidth="1"/>
    <col min="15876" max="15876" width="5.25" style="181" customWidth="1"/>
    <col min="15877" max="15877" width="15.25" style="181" customWidth="1"/>
    <col min="15878" max="15878" width="18.25" style="181" customWidth="1"/>
    <col min="15879" max="15879" width="16.25" style="181" customWidth="1"/>
    <col min="15880" max="16128" width="10.5" style="181"/>
    <col min="16129" max="16129" width="7.25" style="181" customWidth="1"/>
    <col min="16130" max="16130" width="16.25" style="181" customWidth="1"/>
    <col min="16131" max="16131" width="48.75" style="181" customWidth="1"/>
    <col min="16132" max="16132" width="5.25" style="181" customWidth="1"/>
    <col min="16133" max="16133" width="15.25" style="181" customWidth="1"/>
    <col min="16134" max="16134" width="18.25" style="181" customWidth="1"/>
    <col min="16135" max="16135" width="16.25" style="181" customWidth="1"/>
    <col min="16136" max="16384" width="10.5" style="181"/>
  </cols>
  <sheetData>
    <row r="1" spans="1:7" ht="27.75" customHeight="1">
      <c r="A1" s="311" t="s">
        <v>1654</v>
      </c>
      <c r="B1" s="311"/>
      <c r="C1" s="311"/>
      <c r="D1" s="311"/>
      <c r="E1" s="312"/>
      <c r="F1" s="311"/>
      <c r="G1" s="311"/>
    </row>
    <row r="2" spans="1:7" ht="12.75" customHeight="1">
      <c r="A2" s="182" t="s">
        <v>1655</v>
      </c>
      <c r="B2" s="182" t="s">
        <v>1656</v>
      </c>
      <c r="C2" s="183"/>
      <c r="D2" s="183"/>
      <c r="E2" s="184"/>
      <c r="F2" s="183"/>
      <c r="G2" s="183"/>
    </row>
    <row r="3" spans="1:7" ht="12.75" customHeight="1">
      <c r="A3" s="182" t="s">
        <v>1657</v>
      </c>
      <c r="B3" s="182" t="s">
        <v>1658</v>
      </c>
      <c r="C3" s="183"/>
      <c r="D3" s="183"/>
      <c r="E3" s="184"/>
      <c r="F3" s="183"/>
      <c r="G3" s="183"/>
    </row>
    <row r="4" spans="1:7" ht="13.5" customHeight="1">
      <c r="A4" s="182" t="s">
        <v>1659</v>
      </c>
      <c r="B4" s="182" t="s">
        <v>1660</v>
      </c>
      <c r="C4" s="185"/>
      <c r="D4" s="183"/>
      <c r="E4" s="184"/>
      <c r="F4" s="183"/>
      <c r="G4" s="183"/>
    </row>
    <row r="5" spans="1:7" ht="6.75" customHeight="1">
      <c r="A5" s="183"/>
      <c r="B5" s="183"/>
      <c r="C5" s="183"/>
      <c r="D5" s="183"/>
      <c r="E5" s="181"/>
      <c r="F5" s="183"/>
      <c r="G5" s="183"/>
    </row>
    <row r="6" spans="1:7" ht="13.5" customHeight="1">
      <c r="A6" s="183" t="s">
        <v>1661</v>
      </c>
      <c r="B6" s="186"/>
      <c r="C6" s="186"/>
      <c r="D6" s="186"/>
      <c r="F6" s="188"/>
      <c r="G6" s="188"/>
    </row>
    <row r="7" spans="1:7" ht="13.5" customHeight="1">
      <c r="A7" s="183" t="s">
        <v>1662</v>
      </c>
      <c r="B7" s="186"/>
      <c r="C7" s="186"/>
      <c r="D7" s="186"/>
      <c r="F7" s="313" t="s">
        <v>1663</v>
      </c>
      <c r="G7" s="314"/>
    </row>
    <row r="8" spans="1:7" ht="13.5" customHeight="1">
      <c r="A8" s="183" t="s">
        <v>1664</v>
      </c>
      <c r="B8" s="186"/>
      <c r="C8" s="186"/>
      <c r="D8" s="186"/>
      <c r="F8" s="183" t="s">
        <v>1665</v>
      </c>
      <c r="G8" s="188"/>
    </row>
    <row r="9" spans="1:7" ht="6.75" customHeight="1">
      <c r="A9" s="189"/>
      <c r="B9" s="189"/>
      <c r="C9" s="189"/>
      <c r="D9" s="189"/>
      <c r="E9" s="181"/>
      <c r="F9" s="189"/>
      <c r="G9" s="189"/>
    </row>
    <row r="10" spans="1:7" ht="22.5" customHeight="1">
      <c r="A10" s="190" t="s">
        <v>1666</v>
      </c>
      <c r="B10" s="190" t="s">
        <v>1667</v>
      </c>
      <c r="C10" s="190" t="s">
        <v>58</v>
      </c>
      <c r="D10" s="190" t="s">
        <v>137</v>
      </c>
      <c r="E10" s="191" t="s">
        <v>1668</v>
      </c>
      <c r="F10" s="190" t="s">
        <v>1669</v>
      </c>
      <c r="G10" s="190" t="s">
        <v>1670</v>
      </c>
    </row>
    <row r="11" spans="1:7" ht="12.75" hidden="1" customHeight="1">
      <c r="A11" s="192" t="s">
        <v>84</v>
      </c>
      <c r="B11" s="192" t="s">
        <v>156</v>
      </c>
      <c r="C11" s="192" t="s">
        <v>161</v>
      </c>
      <c r="D11" s="192" t="s">
        <v>155</v>
      </c>
      <c r="E11" s="193" t="s">
        <v>168</v>
      </c>
      <c r="F11" s="192" t="s">
        <v>172</v>
      </c>
      <c r="G11" s="192" t="s">
        <v>176</v>
      </c>
    </row>
    <row r="12" spans="1:7" ht="4.5" customHeight="1">
      <c r="A12" s="189"/>
      <c r="B12" s="189"/>
      <c r="C12" s="189"/>
      <c r="D12" s="189"/>
      <c r="E12" s="181"/>
      <c r="F12" s="189"/>
      <c r="G12" s="189"/>
    </row>
    <row r="13" spans="1:7" ht="30.75" customHeight="1">
      <c r="A13" s="194"/>
      <c r="B13" s="195" t="s">
        <v>536</v>
      </c>
      <c r="C13" s="195" t="s">
        <v>885</v>
      </c>
      <c r="D13" s="195"/>
      <c r="E13" s="196"/>
      <c r="F13" s="197"/>
      <c r="G13" s="197"/>
    </row>
    <row r="14" spans="1:7" ht="28.5" customHeight="1">
      <c r="A14" s="198"/>
      <c r="B14" s="199" t="s">
        <v>1584</v>
      </c>
      <c r="C14" s="199" t="s">
        <v>1671</v>
      </c>
      <c r="D14" s="199"/>
      <c r="E14" s="200"/>
      <c r="F14" s="201"/>
      <c r="G14" s="201"/>
    </row>
    <row r="15" spans="1:7" ht="24" customHeight="1">
      <c r="A15" s="202">
        <v>1</v>
      </c>
      <c r="B15" s="203" t="s">
        <v>1672</v>
      </c>
      <c r="C15" s="203" t="s">
        <v>1673</v>
      </c>
      <c r="D15" s="203" t="s">
        <v>191</v>
      </c>
      <c r="E15" s="204">
        <v>0.1</v>
      </c>
      <c r="F15" s="205"/>
      <c r="G15" s="205">
        <f>E15*F15</f>
        <v>0</v>
      </c>
    </row>
    <row r="16" spans="1:7" ht="30.75" customHeight="1">
      <c r="A16" s="194"/>
      <c r="B16" s="195" t="s">
        <v>404</v>
      </c>
      <c r="C16" s="195" t="s">
        <v>1302</v>
      </c>
      <c r="D16" s="195"/>
      <c r="E16" s="196"/>
      <c r="F16" s="197"/>
      <c r="G16" s="181"/>
    </row>
    <row r="17" spans="1:7" ht="28.5" customHeight="1">
      <c r="A17" s="198"/>
      <c r="B17" s="199" t="s">
        <v>1303</v>
      </c>
      <c r="C17" s="199" t="s">
        <v>1304</v>
      </c>
      <c r="D17" s="199"/>
      <c r="E17" s="200"/>
      <c r="F17" s="201"/>
      <c r="G17" s="181"/>
    </row>
    <row r="18" spans="1:7" ht="24" customHeight="1">
      <c r="A18" s="202">
        <v>2</v>
      </c>
      <c r="B18" s="203" t="s">
        <v>1674</v>
      </c>
      <c r="C18" s="203" t="s">
        <v>1675</v>
      </c>
      <c r="D18" s="203" t="s">
        <v>500</v>
      </c>
      <c r="E18" s="204">
        <v>24</v>
      </c>
      <c r="F18" s="205"/>
      <c r="G18" s="205">
        <f t="shared" ref="G18:G63" si="0">E18*F18</f>
        <v>0</v>
      </c>
    </row>
    <row r="19" spans="1:7" ht="24" customHeight="1">
      <c r="A19" s="202">
        <v>3</v>
      </c>
      <c r="B19" s="203" t="s">
        <v>1676</v>
      </c>
      <c r="C19" s="203" t="s">
        <v>1677</v>
      </c>
      <c r="D19" s="203" t="s">
        <v>500</v>
      </c>
      <c r="E19" s="204">
        <v>32</v>
      </c>
      <c r="F19" s="205"/>
      <c r="G19" s="205">
        <f t="shared" si="0"/>
        <v>0</v>
      </c>
    </row>
    <row r="20" spans="1:7" ht="24" customHeight="1">
      <c r="A20" s="202">
        <v>4</v>
      </c>
      <c r="B20" s="203" t="s">
        <v>1678</v>
      </c>
      <c r="C20" s="203" t="s">
        <v>1679</v>
      </c>
      <c r="D20" s="203" t="s">
        <v>500</v>
      </c>
      <c r="E20" s="204">
        <v>30</v>
      </c>
      <c r="F20" s="205"/>
      <c r="G20" s="205">
        <f t="shared" si="0"/>
        <v>0</v>
      </c>
    </row>
    <row r="21" spans="1:7" ht="13.5" customHeight="1">
      <c r="A21" s="206">
        <v>5</v>
      </c>
      <c r="B21" s="207" t="s">
        <v>1680</v>
      </c>
      <c r="C21" s="207" t="s">
        <v>1681</v>
      </c>
      <c r="D21" s="207" t="s">
        <v>500</v>
      </c>
      <c r="E21" s="208">
        <v>24</v>
      </c>
      <c r="F21" s="209"/>
      <c r="G21" s="205">
        <f t="shared" si="0"/>
        <v>0</v>
      </c>
    </row>
    <row r="22" spans="1:7" ht="13.5" customHeight="1">
      <c r="A22" s="210"/>
      <c r="B22" s="211"/>
      <c r="C22" s="211" t="s">
        <v>1682</v>
      </c>
      <c r="D22" s="211"/>
      <c r="E22" s="212"/>
      <c r="F22" s="213"/>
      <c r="G22" s="205">
        <f t="shared" si="0"/>
        <v>0</v>
      </c>
    </row>
    <row r="23" spans="1:7" ht="13.5" customHeight="1">
      <c r="A23" s="206">
        <v>6</v>
      </c>
      <c r="B23" s="207" t="s">
        <v>1683</v>
      </c>
      <c r="C23" s="207" t="s">
        <v>1684</v>
      </c>
      <c r="D23" s="207" t="s">
        <v>500</v>
      </c>
      <c r="E23" s="208">
        <v>32</v>
      </c>
      <c r="F23" s="209"/>
      <c r="G23" s="205">
        <f t="shared" si="0"/>
        <v>0</v>
      </c>
    </row>
    <row r="24" spans="1:7" ht="13.5" customHeight="1">
      <c r="A24" s="210"/>
      <c r="B24" s="211"/>
      <c r="C24" s="211" t="s">
        <v>1685</v>
      </c>
      <c r="D24" s="211"/>
      <c r="E24" s="212"/>
      <c r="F24" s="213"/>
      <c r="G24" s="205">
        <f t="shared" si="0"/>
        <v>0</v>
      </c>
    </row>
    <row r="25" spans="1:7" ht="13.5" customHeight="1">
      <c r="A25" s="206">
        <v>7</v>
      </c>
      <c r="B25" s="207" t="s">
        <v>1686</v>
      </c>
      <c r="C25" s="207" t="s">
        <v>1687</v>
      </c>
      <c r="D25" s="207" t="s">
        <v>500</v>
      </c>
      <c r="E25" s="208">
        <v>30</v>
      </c>
      <c r="F25" s="209"/>
      <c r="G25" s="205">
        <f t="shared" si="0"/>
        <v>0</v>
      </c>
    </row>
    <row r="26" spans="1:7" ht="13.5" customHeight="1">
      <c r="A26" s="210"/>
      <c r="B26" s="211"/>
      <c r="C26" s="211"/>
      <c r="D26" s="211"/>
      <c r="E26" s="212"/>
      <c r="F26" s="213"/>
      <c r="G26" s="205"/>
    </row>
    <row r="27" spans="1:7" ht="24" customHeight="1">
      <c r="A27" s="202">
        <v>8</v>
      </c>
      <c r="B27" s="203" t="s">
        <v>1688</v>
      </c>
      <c r="C27" s="203" t="s">
        <v>1689</v>
      </c>
      <c r="D27" s="203" t="s">
        <v>250</v>
      </c>
      <c r="E27" s="204">
        <v>69</v>
      </c>
      <c r="F27" s="205"/>
      <c r="G27" s="205">
        <f t="shared" si="0"/>
        <v>0</v>
      </c>
    </row>
    <row r="28" spans="1:7" ht="24" customHeight="1">
      <c r="A28" s="206">
        <v>9</v>
      </c>
      <c r="B28" s="207" t="s">
        <v>1690</v>
      </c>
      <c r="C28" s="207" t="s">
        <v>1691</v>
      </c>
      <c r="D28" s="207" t="s">
        <v>250</v>
      </c>
      <c r="E28" s="208">
        <v>2</v>
      </c>
      <c r="F28" s="209"/>
      <c r="G28" s="205">
        <f t="shared" si="0"/>
        <v>0</v>
      </c>
    </row>
    <row r="29" spans="1:7" ht="24" customHeight="1">
      <c r="A29" s="206">
        <v>10</v>
      </c>
      <c r="B29" s="207" t="s">
        <v>1692</v>
      </c>
      <c r="C29" s="207" t="s">
        <v>1693</v>
      </c>
      <c r="D29" s="207" t="s">
        <v>250</v>
      </c>
      <c r="E29" s="208">
        <v>1</v>
      </c>
      <c r="F29" s="209"/>
      <c r="G29" s="205">
        <f t="shared" si="0"/>
        <v>0</v>
      </c>
    </row>
    <row r="30" spans="1:7" ht="24" customHeight="1">
      <c r="A30" s="206">
        <v>11</v>
      </c>
      <c r="B30" s="207" t="s">
        <v>1694</v>
      </c>
      <c r="C30" s="207" t="s">
        <v>1695</v>
      </c>
      <c r="D30" s="207" t="s">
        <v>250</v>
      </c>
      <c r="E30" s="208">
        <v>2</v>
      </c>
      <c r="F30" s="209"/>
      <c r="G30" s="205">
        <f t="shared" si="0"/>
        <v>0</v>
      </c>
    </row>
    <row r="31" spans="1:7" ht="13.5" customHeight="1">
      <c r="A31" s="206">
        <v>12</v>
      </c>
      <c r="B31" s="207" t="s">
        <v>1696</v>
      </c>
      <c r="C31" s="207" t="s">
        <v>1697</v>
      </c>
      <c r="D31" s="207" t="s">
        <v>250</v>
      </c>
      <c r="E31" s="208">
        <v>12</v>
      </c>
      <c r="F31" s="209"/>
      <c r="G31" s="205">
        <f t="shared" si="0"/>
        <v>0</v>
      </c>
    </row>
    <row r="32" spans="1:7" ht="13.5" customHeight="1">
      <c r="A32" s="206">
        <v>13</v>
      </c>
      <c r="B32" s="207" t="s">
        <v>1698</v>
      </c>
      <c r="C32" s="207" t="s">
        <v>1699</v>
      </c>
      <c r="D32" s="207" t="s">
        <v>250</v>
      </c>
      <c r="E32" s="208">
        <v>8</v>
      </c>
      <c r="F32" s="209"/>
      <c r="G32" s="205">
        <f t="shared" si="0"/>
        <v>0</v>
      </c>
    </row>
    <row r="33" spans="1:7" ht="13.5" customHeight="1">
      <c r="A33" s="206">
        <v>14</v>
      </c>
      <c r="B33" s="207" t="s">
        <v>1700</v>
      </c>
      <c r="C33" s="207" t="s">
        <v>1701</v>
      </c>
      <c r="D33" s="207" t="s">
        <v>250</v>
      </c>
      <c r="E33" s="208">
        <v>18</v>
      </c>
      <c r="F33" s="209"/>
      <c r="G33" s="205">
        <f t="shared" si="0"/>
        <v>0</v>
      </c>
    </row>
    <row r="34" spans="1:7" ht="13.5" customHeight="1">
      <c r="A34" s="206">
        <v>15</v>
      </c>
      <c r="B34" s="207" t="s">
        <v>1702</v>
      </c>
      <c r="C34" s="207" t="s">
        <v>1703</v>
      </c>
      <c r="D34" s="207" t="s">
        <v>250</v>
      </c>
      <c r="E34" s="208">
        <v>14</v>
      </c>
      <c r="F34" s="209"/>
      <c r="G34" s="205">
        <f t="shared" si="0"/>
        <v>0</v>
      </c>
    </row>
    <row r="35" spans="1:7" ht="13.5" customHeight="1">
      <c r="A35" s="206">
        <v>16</v>
      </c>
      <c r="B35" s="207" t="s">
        <v>1704</v>
      </c>
      <c r="C35" s="207" t="s">
        <v>1705</v>
      </c>
      <c r="D35" s="207" t="s">
        <v>250</v>
      </c>
      <c r="E35" s="208">
        <v>2</v>
      </c>
      <c r="F35" s="209"/>
      <c r="G35" s="205">
        <f t="shared" si="0"/>
        <v>0</v>
      </c>
    </row>
    <row r="36" spans="1:7" ht="13.5" customHeight="1">
      <c r="A36" s="206">
        <v>17</v>
      </c>
      <c r="B36" s="207" t="s">
        <v>1706</v>
      </c>
      <c r="C36" s="207" t="s">
        <v>1707</v>
      </c>
      <c r="D36" s="207" t="s">
        <v>250</v>
      </c>
      <c r="E36" s="208">
        <v>4</v>
      </c>
      <c r="F36" s="209"/>
      <c r="G36" s="205">
        <f t="shared" si="0"/>
        <v>0</v>
      </c>
    </row>
    <row r="37" spans="1:7" ht="24" customHeight="1">
      <c r="A37" s="206">
        <v>18</v>
      </c>
      <c r="B37" s="207" t="s">
        <v>1708</v>
      </c>
      <c r="C37" s="207" t="s">
        <v>1709</v>
      </c>
      <c r="D37" s="207" t="s">
        <v>250</v>
      </c>
      <c r="E37" s="208">
        <v>3</v>
      </c>
      <c r="F37" s="209"/>
      <c r="G37" s="205">
        <f t="shared" si="0"/>
        <v>0</v>
      </c>
    </row>
    <row r="38" spans="1:7" ht="13.5" customHeight="1">
      <c r="A38" s="206">
        <v>20</v>
      </c>
      <c r="B38" s="207" t="s">
        <v>1710</v>
      </c>
      <c r="C38" s="207" t="s">
        <v>1711</v>
      </c>
      <c r="D38" s="207" t="s">
        <v>250</v>
      </c>
      <c r="E38" s="208">
        <v>1</v>
      </c>
      <c r="F38" s="209"/>
      <c r="G38" s="205">
        <f t="shared" si="0"/>
        <v>0</v>
      </c>
    </row>
    <row r="39" spans="1:7" ht="13.5" customHeight="1">
      <c r="A39" s="206">
        <v>21</v>
      </c>
      <c r="B39" s="207" t="s">
        <v>1712</v>
      </c>
      <c r="C39" s="207" t="s">
        <v>1713</v>
      </c>
      <c r="D39" s="207" t="s">
        <v>250</v>
      </c>
      <c r="E39" s="208">
        <v>2</v>
      </c>
      <c r="F39" s="209"/>
      <c r="G39" s="205">
        <f t="shared" si="0"/>
        <v>0</v>
      </c>
    </row>
    <row r="40" spans="1:7" ht="13.5" customHeight="1">
      <c r="A40" s="206">
        <v>22</v>
      </c>
      <c r="B40" s="207" t="s">
        <v>1714</v>
      </c>
      <c r="C40" s="207" t="s">
        <v>1715</v>
      </c>
      <c r="D40" s="207" t="s">
        <v>250</v>
      </c>
      <c r="E40" s="208">
        <v>3</v>
      </c>
      <c r="F40" s="209"/>
      <c r="G40" s="205">
        <f t="shared" si="0"/>
        <v>0</v>
      </c>
    </row>
    <row r="41" spans="1:7" ht="13.5" customHeight="1">
      <c r="A41" s="206"/>
      <c r="B41" s="207"/>
      <c r="C41" s="207"/>
      <c r="D41" s="207"/>
      <c r="E41" s="208"/>
      <c r="F41" s="209"/>
      <c r="G41" s="205"/>
    </row>
    <row r="42" spans="1:7" ht="13.5" customHeight="1">
      <c r="A42" s="202">
        <v>23</v>
      </c>
      <c r="B42" s="203" t="s">
        <v>1716</v>
      </c>
      <c r="C42" s="203" t="s">
        <v>1717</v>
      </c>
      <c r="D42" s="203" t="s">
        <v>250</v>
      </c>
      <c r="E42" s="204">
        <v>2</v>
      </c>
      <c r="F42" s="205"/>
      <c r="G42" s="205">
        <f t="shared" si="0"/>
        <v>0</v>
      </c>
    </row>
    <row r="43" spans="1:7" ht="13.5" customHeight="1">
      <c r="A43" s="206">
        <v>24</v>
      </c>
      <c r="B43" s="207" t="s">
        <v>1718</v>
      </c>
      <c r="C43" s="207" t="s">
        <v>1719</v>
      </c>
      <c r="D43" s="207" t="s">
        <v>250</v>
      </c>
      <c r="E43" s="208">
        <v>2</v>
      </c>
      <c r="F43" s="209"/>
      <c r="G43" s="205">
        <f t="shared" si="0"/>
        <v>0</v>
      </c>
    </row>
    <row r="44" spans="1:7" ht="13.5" customHeight="1">
      <c r="A44" s="202">
        <v>25</v>
      </c>
      <c r="B44" s="203" t="s">
        <v>1720</v>
      </c>
      <c r="C44" s="203" t="s">
        <v>1721</v>
      </c>
      <c r="D44" s="203" t="s">
        <v>250</v>
      </c>
      <c r="E44" s="204">
        <v>1</v>
      </c>
      <c r="F44" s="205"/>
      <c r="G44" s="205">
        <f t="shared" si="0"/>
        <v>0</v>
      </c>
    </row>
    <row r="45" spans="1:7" ht="13.5" customHeight="1">
      <c r="A45" s="206">
        <v>26</v>
      </c>
      <c r="B45" s="207" t="s">
        <v>1722</v>
      </c>
      <c r="C45" s="207" t="s">
        <v>1723</v>
      </c>
      <c r="D45" s="207" t="s">
        <v>250</v>
      </c>
      <c r="E45" s="208">
        <v>1</v>
      </c>
      <c r="F45" s="209"/>
      <c r="G45" s="205">
        <f t="shared" si="0"/>
        <v>0</v>
      </c>
    </row>
    <row r="46" spans="1:7" ht="13.5" customHeight="1">
      <c r="A46" s="202">
        <v>27</v>
      </c>
      <c r="B46" s="203" t="s">
        <v>1724</v>
      </c>
      <c r="C46" s="203" t="s">
        <v>1725</v>
      </c>
      <c r="D46" s="203" t="s">
        <v>250</v>
      </c>
      <c r="E46" s="204">
        <v>3</v>
      </c>
      <c r="F46" s="205"/>
      <c r="G46" s="205">
        <f t="shared" si="0"/>
        <v>0</v>
      </c>
    </row>
    <row r="47" spans="1:7" ht="13.5" customHeight="1">
      <c r="A47" s="206">
        <v>28</v>
      </c>
      <c r="B47" s="207" t="s">
        <v>1726</v>
      </c>
      <c r="C47" s="207" t="s">
        <v>1727</v>
      </c>
      <c r="D47" s="207" t="s">
        <v>250</v>
      </c>
      <c r="E47" s="208">
        <v>3</v>
      </c>
      <c r="F47" s="209"/>
      <c r="G47" s="205">
        <f t="shared" si="0"/>
        <v>0</v>
      </c>
    </row>
    <row r="48" spans="1:7" ht="13.5" customHeight="1">
      <c r="A48" s="202">
        <v>29</v>
      </c>
      <c r="B48" s="203" t="s">
        <v>1728</v>
      </c>
      <c r="C48" s="203" t="s">
        <v>1729</v>
      </c>
      <c r="D48" s="203" t="s">
        <v>866</v>
      </c>
      <c r="E48" s="204">
        <v>50</v>
      </c>
      <c r="F48" s="205"/>
      <c r="G48" s="205">
        <f t="shared" si="0"/>
        <v>0</v>
      </c>
    </row>
    <row r="49" spans="1:7" ht="13.5" customHeight="1">
      <c r="A49" s="202">
        <v>30</v>
      </c>
      <c r="B49" s="203" t="s">
        <v>1730</v>
      </c>
      <c r="C49" s="203" t="s">
        <v>1731</v>
      </c>
      <c r="D49" s="203" t="s">
        <v>866</v>
      </c>
      <c r="E49" s="204">
        <v>50</v>
      </c>
      <c r="F49" s="205"/>
      <c r="G49" s="205">
        <f t="shared" si="0"/>
        <v>0</v>
      </c>
    </row>
    <row r="50" spans="1:7" ht="13.5" customHeight="1">
      <c r="A50" s="206">
        <v>31</v>
      </c>
      <c r="B50" s="207" t="s">
        <v>1732</v>
      </c>
      <c r="C50" s="207" t="s">
        <v>1733</v>
      </c>
      <c r="D50" s="207" t="s">
        <v>250</v>
      </c>
      <c r="E50" s="208">
        <v>30</v>
      </c>
      <c r="F50" s="209"/>
      <c r="G50" s="205">
        <f t="shared" si="0"/>
        <v>0</v>
      </c>
    </row>
    <row r="51" spans="1:7" ht="13.5" customHeight="1">
      <c r="A51" s="206">
        <v>32</v>
      </c>
      <c r="B51" s="207" t="s">
        <v>1734</v>
      </c>
      <c r="C51" s="207" t="s">
        <v>1735</v>
      </c>
      <c r="D51" s="207" t="s">
        <v>250</v>
      </c>
      <c r="E51" s="208">
        <v>30</v>
      </c>
      <c r="F51" s="209"/>
      <c r="G51" s="205">
        <f t="shared" si="0"/>
        <v>0</v>
      </c>
    </row>
    <row r="52" spans="1:7" ht="13.5" customHeight="1">
      <c r="A52" s="206">
        <v>33</v>
      </c>
      <c r="B52" s="207" t="s">
        <v>1736</v>
      </c>
      <c r="C52" s="207" t="s">
        <v>1737</v>
      </c>
      <c r="D52" s="207" t="s">
        <v>250</v>
      </c>
      <c r="E52" s="208">
        <v>15</v>
      </c>
      <c r="F52" s="209"/>
      <c r="G52" s="205">
        <f t="shared" si="0"/>
        <v>0</v>
      </c>
    </row>
    <row r="53" spans="1:7" ht="13.5" customHeight="1">
      <c r="A53" s="206">
        <v>34</v>
      </c>
      <c r="B53" s="207" t="s">
        <v>1738</v>
      </c>
      <c r="C53" s="207" t="s">
        <v>1739</v>
      </c>
      <c r="D53" s="207" t="s">
        <v>250</v>
      </c>
      <c r="E53" s="208">
        <v>15</v>
      </c>
      <c r="F53" s="209"/>
      <c r="G53" s="205">
        <f t="shared" si="0"/>
        <v>0</v>
      </c>
    </row>
    <row r="54" spans="1:7" ht="24" customHeight="1">
      <c r="A54" s="202">
        <v>35</v>
      </c>
      <c r="B54" s="203" t="s">
        <v>1740</v>
      </c>
      <c r="C54" s="203" t="s">
        <v>1741</v>
      </c>
      <c r="D54" s="203" t="s">
        <v>250</v>
      </c>
      <c r="E54" s="204">
        <v>8</v>
      </c>
      <c r="F54" s="205"/>
      <c r="G54" s="205">
        <f t="shared" si="0"/>
        <v>0</v>
      </c>
    </row>
    <row r="55" spans="1:7" ht="13.5" customHeight="1">
      <c r="A55" s="206">
        <v>36</v>
      </c>
      <c r="B55" s="207" t="s">
        <v>1742</v>
      </c>
      <c r="C55" s="207" t="s">
        <v>1743</v>
      </c>
      <c r="D55" s="207" t="s">
        <v>250</v>
      </c>
      <c r="E55" s="208">
        <v>8</v>
      </c>
      <c r="F55" s="209"/>
      <c r="G55" s="205">
        <f t="shared" si="0"/>
        <v>0</v>
      </c>
    </row>
    <row r="56" spans="1:7" ht="13.5" customHeight="1">
      <c r="A56" s="202">
        <v>37</v>
      </c>
      <c r="B56" s="203" t="s">
        <v>1744</v>
      </c>
      <c r="C56" s="203" t="s">
        <v>1745</v>
      </c>
      <c r="D56" s="203" t="s">
        <v>1307</v>
      </c>
      <c r="E56" s="204">
        <v>1</v>
      </c>
      <c r="F56" s="205"/>
      <c r="G56" s="205">
        <f t="shared" si="0"/>
        <v>0</v>
      </c>
    </row>
    <row r="57" spans="1:7" ht="13.5" customHeight="1">
      <c r="A57" s="202">
        <v>38</v>
      </c>
      <c r="B57" s="203" t="s">
        <v>1746</v>
      </c>
      <c r="C57" s="203" t="s">
        <v>1747</v>
      </c>
      <c r="D57" s="203" t="s">
        <v>500</v>
      </c>
      <c r="E57" s="204">
        <v>56</v>
      </c>
      <c r="F57" s="205"/>
      <c r="G57" s="205">
        <f t="shared" si="0"/>
        <v>0</v>
      </c>
    </row>
    <row r="58" spans="1:7" ht="13.5" customHeight="1">
      <c r="A58" s="214"/>
      <c r="B58" s="215"/>
      <c r="C58" s="215"/>
      <c r="D58" s="215"/>
      <c r="E58" s="216"/>
      <c r="F58" s="217"/>
      <c r="G58" s="205"/>
    </row>
    <row r="59" spans="1:7" ht="33" customHeight="1">
      <c r="A59" s="214">
        <v>39</v>
      </c>
      <c r="B59" s="215"/>
      <c r="C59" s="218" t="s">
        <v>1748</v>
      </c>
      <c r="D59" s="215" t="s">
        <v>250</v>
      </c>
      <c r="E59" s="216">
        <v>1</v>
      </c>
      <c r="F59" s="217"/>
      <c r="G59" s="205">
        <f t="shared" si="0"/>
        <v>0</v>
      </c>
    </row>
    <row r="60" spans="1:7" ht="11.25" customHeight="1">
      <c r="A60" s="214"/>
      <c r="B60" s="215"/>
      <c r="C60" s="215"/>
      <c r="D60" s="215"/>
      <c r="E60" s="216"/>
      <c r="F60" s="217"/>
      <c r="G60" s="205"/>
    </row>
    <row r="61" spans="1:7" ht="66.75" customHeight="1">
      <c r="A61" s="214">
        <v>40</v>
      </c>
      <c r="B61" s="215"/>
      <c r="C61" s="218" t="s">
        <v>1749</v>
      </c>
      <c r="D61" s="215" t="s">
        <v>250</v>
      </c>
      <c r="E61" s="216">
        <v>1</v>
      </c>
      <c r="F61" s="217"/>
      <c r="G61" s="205">
        <f t="shared" si="0"/>
        <v>0</v>
      </c>
    </row>
    <row r="62" spans="1:7" ht="15" customHeight="1">
      <c r="A62" s="214"/>
      <c r="B62" s="215"/>
      <c r="C62" s="215"/>
      <c r="D62" s="215"/>
      <c r="E62" s="216"/>
      <c r="F62" s="217"/>
      <c r="G62" s="205"/>
    </row>
    <row r="63" spans="1:7" ht="36">
      <c r="A63" s="214">
        <v>41</v>
      </c>
      <c r="B63" s="215"/>
      <c r="C63" s="218" t="s">
        <v>1750</v>
      </c>
      <c r="D63" s="215" t="s">
        <v>250</v>
      </c>
      <c r="E63" s="216">
        <v>2</v>
      </c>
      <c r="F63" s="217"/>
      <c r="G63" s="205">
        <f t="shared" si="0"/>
        <v>0</v>
      </c>
    </row>
    <row r="64" spans="1:7" ht="30.75" customHeight="1">
      <c r="A64" s="219"/>
      <c r="B64" s="220"/>
      <c r="C64" s="220" t="s">
        <v>1751</v>
      </c>
      <c r="D64" s="220"/>
      <c r="E64" s="221"/>
      <c r="F64" s="222">
        <f>SUM(F15:F63)</f>
        <v>0</v>
      </c>
      <c r="G64" s="222">
        <f>SUM(G15:G63)</f>
        <v>0</v>
      </c>
    </row>
    <row r="66" spans="3:3" ht="27" customHeight="1">
      <c r="C66" s="223" t="s">
        <v>1752</v>
      </c>
    </row>
  </sheetData>
  <mergeCells count="2">
    <mergeCell ref="A1:G1"/>
    <mergeCell ref="F7:G7"/>
  </mergeCells>
  <hyperlinks>
    <hyperlink ref="C66" r:id="rId1" xr:uid="{A27B9567-A64C-E34A-B1C9-9DA9A67AF096}"/>
  </hyperlinks>
  <pageMargins left="0.39370079040527345" right="0.39370079040527345" top="0.7874015808105469" bottom="0.7874015808105469" header="0" footer="0"/>
  <pageSetup paperSize="9" scale="95" fitToHeight="100" orientation="portrait" blackAndWhite="1"/>
  <headerFooter alignWithMargins="0">
    <oddFooter>&amp;C   Strana &amp;P 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60FD8-CEDA-BA41-B5C6-6210E35BBBBC}">
  <dimension ref="A1:G133"/>
  <sheetViews>
    <sheetView topLeftCell="A105" zoomScaleNormal="150" workbookViewId="0">
      <selection activeCell="A112" sqref="A112:E112"/>
    </sheetView>
  </sheetViews>
  <sheetFormatPr baseColWidth="10" defaultColWidth="11.5" defaultRowHeight="15"/>
  <cols>
    <col min="1" max="1" width="16" style="228" customWidth="1"/>
    <col min="2" max="2" width="41.75" style="228" customWidth="1"/>
    <col min="3" max="3" width="13.25" style="228" customWidth="1"/>
    <col min="4" max="4" width="17.5" style="228" customWidth="1"/>
    <col min="5" max="5" width="10.25" style="228" customWidth="1"/>
    <col min="6" max="6" width="21.5" style="228" customWidth="1"/>
    <col min="7" max="255" width="13.25" style="228" customWidth="1"/>
    <col min="256" max="256" width="16" style="228" customWidth="1"/>
    <col min="257" max="257" width="41.75" style="228" customWidth="1"/>
    <col min="258" max="258" width="9.75" style="228" customWidth="1"/>
    <col min="259" max="259" width="10.5" style="228" customWidth="1"/>
    <col min="260" max="261" width="10.25" style="228" customWidth="1"/>
    <col min="262" max="262" width="21.5" style="228" customWidth="1"/>
    <col min="263" max="511" width="13.25" style="228" customWidth="1"/>
    <col min="512" max="512" width="16" style="228" customWidth="1"/>
    <col min="513" max="513" width="41.75" style="228" customWidth="1"/>
    <col min="514" max="514" width="9.75" style="228" customWidth="1"/>
    <col min="515" max="515" width="10.5" style="228" customWidth="1"/>
    <col min="516" max="517" width="10.25" style="228" customWidth="1"/>
    <col min="518" max="518" width="21.5" style="228" customWidth="1"/>
    <col min="519" max="767" width="13.25" style="228" customWidth="1"/>
    <col min="768" max="768" width="16" style="228" customWidth="1"/>
    <col min="769" max="769" width="41.75" style="228" customWidth="1"/>
    <col min="770" max="770" width="9.75" style="228" customWidth="1"/>
    <col min="771" max="771" width="10.5" style="228" customWidth="1"/>
    <col min="772" max="773" width="10.25" style="228" customWidth="1"/>
    <col min="774" max="774" width="21.5" style="228" customWidth="1"/>
    <col min="775" max="1023" width="13.25" style="228" customWidth="1"/>
    <col min="1024" max="1024" width="16" style="228" customWidth="1"/>
    <col min="1025" max="1025" width="41.75" style="228" customWidth="1"/>
    <col min="1026" max="1026" width="9.75" style="228" customWidth="1"/>
    <col min="1027" max="1027" width="10.5" style="228" customWidth="1"/>
    <col min="1028" max="1029" width="10.25" style="228" customWidth="1"/>
    <col min="1030" max="1030" width="21.5" style="228" customWidth="1"/>
    <col min="1031" max="1279" width="13.25" style="228" customWidth="1"/>
    <col min="1280" max="1280" width="16" style="228" customWidth="1"/>
    <col min="1281" max="1281" width="41.75" style="228" customWidth="1"/>
    <col min="1282" max="1282" width="9.75" style="228" customWidth="1"/>
    <col min="1283" max="1283" width="10.5" style="228" customWidth="1"/>
    <col min="1284" max="1285" width="10.25" style="228" customWidth="1"/>
    <col min="1286" max="1286" width="21.5" style="228" customWidth="1"/>
    <col min="1287" max="1535" width="13.25" style="228" customWidth="1"/>
    <col min="1536" max="1536" width="16" style="228" customWidth="1"/>
    <col min="1537" max="1537" width="41.75" style="228" customWidth="1"/>
    <col min="1538" max="1538" width="9.75" style="228" customWidth="1"/>
    <col min="1539" max="1539" width="10.5" style="228" customWidth="1"/>
    <col min="1540" max="1541" width="10.25" style="228" customWidth="1"/>
    <col min="1542" max="1542" width="21.5" style="228" customWidth="1"/>
    <col min="1543" max="1791" width="13.25" style="228" customWidth="1"/>
    <col min="1792" max="1792" width="16" style="228" customWidth="1"/>
    <col min="1793" max="1793" width="41.75" style="228" customWidth="1"/>
    <col min="1794" max="1794" width="9.75" style="228" customWidth="1"/>
    <col min="1795" max="1795" width="10.5" style="228" customWidth="1"/>
    <col min="1796" max="1797" width="10.25" style="228" customWidth="1"/>
    <col min="1798" max="1798" width="21.5" style="228" customWidth="1"/>
    <col min="1799" max="2047" width="13.25" style="228" customWidth="1"/>
    <col min="2048" max="2048" width="16" style="228" customWidth="1"/>
    <col min="2049" max="2049" width="41.75" style="228" customWidth="1"/>
    <col min="2050" max="2050" width="9.75" style="228" customWidth="1"/>
    <col min="2051" max="2051" width="10.5" style="228" customWidth="1"/>
    <col min="2052" max="2053" width="10.25" style="228" customWidth="1"/>
    <col min="2054" max="2054" width="21.5" style="228" customWidth="1"/>
    <col min="2055" max="2303" width="13.25" style="228" customWidth="1"/>
    <col min="2304" max="2304" width="16" style="228" customWidth="1"/>
    <col min="2305" max="2305" width="41.75" style="228" customWidth="1"/>
    <col min="2306" max="2306" width="9.75" style="228" customWidth="1"/>
    <col min="2307" max="2307" width="10.5" style="228" customWidth="1"/>
    <col min="2308" max="2309" width="10.25" style="228" customWidth="1"/>
    <col min="2310" max="2310" width="21.5" style="228" customWidth="1"/>
    <col min="2311" max="2559" width="13.25" style="228" customWidth="1"/>
    <col min="2560" max="2560" width="16" style="228" customWidth="1"/>
    <col min="2561" max="2561" width="41.75" style="228" customWidth="1"/>
    <col min="2562" max="2562" width="9.75" style="228" customWidth="1"/>
    <col min="2563" max="2563" width="10.5" style="228" customWidth="1"/>
    <col min="2564" max="2565" width="10.25" style="228" customWidth="1"/>
    <col min="2566" max="2566" width="21.5" style="228" customWidth="1"/>
    <col min="2567" max="2815" width="13.25" style="228" customWidth="1"/>
    <col min="2816" max="2816" width="16" style="228" customWidth="1"/>
    <col min="2817" max="2817" width="41.75" style="228" customWidth="1"/>
    <col min="2818" max="2818" width="9.75" style="228" customWidth="1"/>
    <col min="2819" max="2819" width="10.5" style="228" customWidth="1"/>
    <col min="2820" max="2821" width="10.25" style="228" customWidth="1"/>
    <col min="2822" max="2822" width="21.5" style="228" customWidth="1"/>
    <col min="2823" max="3071" width="13.25" style="228" customWidth="1"/>
    <col min="3072" max="3072" width="16" style="228" customWidth="1"/>
    <col min="3073" max="3073" width="41.75" style="228" customWidth="1"/>
    <col min="3074" max="3074" width="9.75" style="228" customWidth="1"/>
    <col min="3075" max="3075" width="10.5" style="228" customWidth="1"/>
    <col min="3076" max="3077" width="10.25" style="228" customWidth="1"/>
    <col min="3078" max="3078" width="21.5" style="228" customWidth="1"/>
    <col min="3079" max="3327" width="13.25" style="228" customWidth="1"/>
    <col min="3328" max="3328" width="16" style="228" customWidth="1"/>
    <col min="3329" max="3329" width="41.75" style="228" customWidth="1"/>
    <col min="3330" max="3330" width="9.75" style="228" customWidth="1"/>
    <col min="3331" max="3331" width="10.5" style="228" customWidth="1"/>
    <col min="3332" max="3333" width="10.25" style="228" customWidth="1"/>
    <col min="3334" max="3334" width="21.5" style="228" customWidth="1"/>
    <col min="3335" max="3583" width="13.25" style="228" customWidth="1"/>
    <col min="3584" max="3584" width="16" style="228" customWidth="1"/>
    <col min="3585" max="3585" width="41.75" style="228" customWidth="1"/>
    <col min="3586" max="3586" width="9.75" style="228" customWidth="1"/>
    <col min="3587" max="3587" width="10.5" style="228" customWidth="1"/>
    <col min="3588" max="3589" width="10.25" style="228" customWidth="1"/>
    <col min="3590" max="3590" width="21.5" style="228" customWidth="1"/>
    <col min="3591" max="3839" width="13.25" style="228" customWidth="1"/>
    <col min="3840" max="3840" width="16" style="228" customWidth="1"/>
    <col min="3841" max="3841" width="41.75" style="228" customWidth="1"/>
    <col min="3842" max="3842" width="9.75" style="228" customWidth="1"/>
    <col min="3843" max="3843" width="10.5" style="228" customWidth="1"/>
    <col min="3844" max="3845" width="10.25" style="228" customWidth="1"/>
    <col min="3846" max="3846" width="21.5" style="228" customWidth="1"/>
    <col min="3847" max="4095" width="13.25" style="228" customWidth="1"/>
    <col min="4096" max="4096" width="16" style="228" customWidth="1"/>
    <col min="4097" max="4097" width="41.75" style="228" customWidth="1"/>
    <col min="4098" max="4098" width="9.75" style="228" customWidth="1"/>
    <col min="4099" max="4099" width="10.5" style="228" customWidth="1"/>
    <col min="4100" max="4101" width="10.25" style="228" customWidth="1"/>
    <col min="4102" max="4102" width="21.5" style="228" customWidth="1"/>
    <col min="4103" max="4351" width="13.25" style="228" customWidth="1"/>
    <col min="4352" max="4352" width="16" style="228" customWidth="1"/>
    <col min="4353" max="4353" width="41.75" style="228" customWidth="1"/>
    <col min="4354" max="4354" width="9.75" style="228" customWidth="1"/>
    <col min="4355" max="4355" width="10.5" style="228" customWidth="1"/>
    <col min="4356" max="4357" width="10.25" style="228" customWidth="1"/>
    <col min="4358" max="4358" width="21.5" style="228" customWidth="1"/>
    <col min="4359" max="4607" width="13.25" style="228" customWidth="1"/>
    <col min="4608" max="4608" width="16" style="228" customWidth="1"/>
    <col min="4609" max="4609" width="41.75" style="228" customWidth="1"/>
    <col min="4610" max="4610" width="9.75" style="228" customWidth="1"/>
    <col min="4611" max="4611" width="10.5" style="228" customWidth="1"/>
    <col min="4612" max="4613" width="10.25" style="228" customWidth="1"/>
    <col min="4614" max="4614" width="21.5" style="228" customWidth="1"/>
    <col min="4615" max="4863" width="13.25" style="228" customWidth="1"/>
    <col min="4864" max="4864" width="16" style="228" customWidth="1"/>
    <col min="4865" max="4865" width="41.75" style="228" customWidth="1"/>
    <col min="4866" max="4866" width="9.75" style="228" customWidth="1"/>
    <col min="4867" max="4867" width="10.5" style="228" customWidth="1"/>
    <col min="4868" max="4869" width="10.25" style="228" customWidth="1"/>
    <col min="4870" max="4870" width="21.5" style="228" customWidth="1"/>
    <col min="4871" max="5119" width="13.25" style="228" customWidth="1"/>
    <col min="5120" max="5120" width="16" style="228" customWidth="1"/>
    <col min="5121" max="5121" width="41.75" style="228" customWidth="1"/>
    <col min="5122" max="5122" width="9.75" style="228" customWidth="1"/>
    <col min="5123" max="5123" width="10.5" style="228" customWidth="1"/>
    <col min="5124" max="5125" width="10.25" style="228" customWidth="1"/>
    <col min="5126" max="5126" width="21.5" style="228" customWidth="1"/>
    <col min="5127" max="5375" width="13.25" style="228" customWidth="1"/>
    <col min="5376" max="5376" width="16" style="228" customWidth="1"/>
    <col min="5377" max="5377" width="41.75" style="228" customWidth="1"/>
    <col min="5378" max="5378" width="9.75" style="228" customWidth="1"/>
    <col min="5379" max="5379" width="10.5" style="228" customWidth="1"/>
    <col min="5380" max="5381" width="10.25" style="228" customWidth="1"/>
    <col min="5382" max="5382" width="21.5" style="228" customWidth="1"/>
    <col min="5383" max="5631" width="13.25" style="228" customWidth="1"/>
    <col min="5632" max="5632" width="16" style="228" customWidth="1"/>
    <col min="5633" max="5633" width="41.75" style="228" customWidth="1"/>
    <col min="5634" max="5634" width="9.75" style="228" customWidth="1"/>
    <col min="5635" max="5635" width="10.5" style="228" customWidth="1"/>
    <col min="5636" max="5637" width="10.25" style="228" customWidth="1"/>
    <col min="5638" max="5638" width="21.5" style="228" customWidth="1"/>
    <col min="5639" max="5887" width="13.25" style="228" customWidth="1"/>
    <col min="5888" max="5888" width="16" style="228" customWidth="1"/>
    <col min="5889" max="5889" width="41.75" style="228" customWidth="1"/>
    <col min="5890" max="5890" width="9.75" style="228" customWidth="1"/>
    <col min="5891" max="5891" width="10.5" style="228" customWidth="1"/>
    <col min="5892" max="5893" width="10.25" style="228" customWidth="1"/>
    <col min="5894" max="5894" width="21.5" style="228" customWidth="1"/>
    <col min="5895" max="6143" width="13.25" style="228" customWidth="1"/>
    <col min="6144" max="6144" width="16" style="228" customWidth="1"/>
    <col min="6145" max="6145" width="41.75" style="228" customWidth="1"/>
    <col min="6146" max="6146" width="9.75" style="228" customWidth="1"/>
    <col min="6147" max="6147" width="10.5" style="228" customWidth="1"/>
    <col min="6148" max="6149" width="10.25" style="228" customWidth="1"/>
    <col min="6150" max="6150" width="21.5" style="228" customWidth="1"/>
    <col min="6151" max="6399" width="13.25" style="228" customWidth="1"/>
    <col min="6400" max="6400" width="16" style="228" customWidth="1"/>
    <col min="6401" max="6401" width="41.75" style="228" customWidth="1"/>
    <col min="6402" max="6402" width="9.75" style="228" customWidth="1"/>
    <col min="6403" max="6403" width="10.5" style="228" customWidth="1"/>
    <col min="6404" max="6405" width="10.25" style="228" customWidth="1"/>
    <col min="6406" max="6406" width="21.5" style="228" customWidth="1"/>
    <col min="6407" max="6655" width="13.25" style="228" customWidth="1"/>
    <col min="6656" max="6656" width="16" style="228" customWidth="1"/>
    <col min="6657" max="6657" width="41.75" style="228" customWidth="1"/>
    <col min="6658" max="6658" width="9.75" style="228" customWidth="1"/>
    <col min="6659" max="6659" width="10.5" style="228" customWidth="1"/>
    <col min="6660" max="6661" width="10.25" style="228" customWidth="1"/>
    <col min="6662" max="6662" width="21.5" style="228" customWidth="1"/>
    <col min="6663" max="6911" width="13.25" style="228" customWidth="1"/>
    <col min="6912" max="6912" width="16" style="228" customWidth="1"/>
    <col min="6913" max="6913" width="41.75" style="228" customWidth="1"/>
    <col min="6914" max="6914" width="9.75" style="228" customWidth="1"/>
    <col min="6915" max="6915" width="10.5" style="228" customWidth="1"/>
    <col min="6916" max="6917" width="10.25" style="228" customWidth="1"/>
    <col min="6918" max="6918" width="21.5" style="228" customWidth="1"/>
    <col min="6919" max="7167" width="13.25" style="228" customWidth="1"/>
    <col min="7168" max="7168" width="16" style="228" customWidth="1"/>
    <col min="7169" max="7169" width="41.75" style="228" customWidth="1"/>
    <col min="7170" max="7170" width="9.75" style="228" customWidth="1"/>
    <col min="7171" max="7171" width="10.5" style="228" customWidth="1"/>
    <col min="7172" max="7173" width="10.25" style="228" customWidth="1"/>
    <col min="7174" max="7174" width="21.5" style="228" customWidth="1"/>
    <col min="7175" max="7423" width="13.25" style="228" customWidth="1"/>
    <col min="7424" max="7424" width="16" style="228" customWidth="1"/>
    <col min="7425" max="7425" width="41.75" style="228" customWidth="1"/>
    <col min="7426" max="7426" width="9.75" style="228" customWidth="1"/>
    <col min="7427" max="7427" width="10.5" style="228" customWidth="1"/>
    <col min="7428" max="7429" width="10.25" style="228" customWidth="1"/>
    <col min="7430" max="7430" width="21.5" style="228" customWidth="1"/>
    <col min="7431" max="7679" width="13.25" style="228" customWidth="1"/>
    <col min="7680" max="7680" width="16" style="228" customWidth="1"/>
    <col min="7681" max="7681" width="41.75" style="228" customWidth="1"/>
    <col min="7682" max="7682" width="9.75" style="228" customWidth="1"/>
    <col min="7683" max="7683" width="10.5" style="228" customWidth="1"/>
    <col min="7684" max="7685" width="10.25" style="228" customWidth="1"/>
    <col min="7686" max="7686" width="21.5" style="228" customWidth="1"/>
    <col min="7687" max="7935" width="13.25" style="228" customWidth="1"/>
    <col min="7936" max="7936" width="16" style="228" customWidth="1"/>
    <col min="7937" max="7937" width="41.75" style="228" customWidth="1"/>
    <col min="7938" max="7938" width="9.75" style="228" customWidth="1"/>
    <col min="7939" max="7939" width="10.5" style="228" customWidth="1"/>
    <col min="7940" max="7941" width="10.25" style="228" customWidth="1"/>
    <col min="7942" max="7942" width="21.5" style="228" customWidth="1"/>
    <col min="7943" max="8191" width="13.25" style="228" customWidth="1"/>
    <col min="8192" max="8192" width="16" style="228" customWidth="1"/>
    <col min="8193" max="8193" width="41.75" style="228" customWidth="1"/>
    <col min="8194" max="8194" width="9.75" style="228" customWidth="1"/>
    <col min="8195" max="8195" width="10.5" style="228" customWidth="1"/>
    <col min="8196" max="8197" width="10.25" style="228" customWidth="1"/>
    <col min="8198" max="8198" width="21.5" style="228" customWidth="1"/>
    <col min="8199" max="8447" width="13.25" style="228" customWidth="1"/>
    <col min="8448" max="8448" width="16" style="228" customWidth="1"/>
    <col min="8449" max="8449" width="41.75" style="228" customWidth="1"/>
    <col min="8450" max="8450" width="9.75" style="228" customWidth="1"/>
    <col min="8451" max="8451" width="10.5" style="228" customWidth="1"/>
    <col min="8452" max="8453" width="10.25" style="228" customWidth="1"/>
    <col min="8454" max="8454" width="21.5" style="228" customWidth="1"/>
    <col min="8455" max="8703" width="13.25" style="228" customWidth="1"/>
    <col min="8704" max="8704" width="16" style="228" customWidth="1"/>
    <col min="8705" max="8705" width="41.75" style="228" customWidth="1"/>
    <col min="8706" max="8706" width="9.75" style="228" customWidth="1"/>
    <col min="8707" max="8707" width="10.5" style="228" customWidth="1"/>
    <col min="8708" max="8709" width="10.25" style="228" customWidth="1"/>
    <col min="8710" max="8710" width="21.5" style="228" customWidth="1"/>
    <col min="8711" max="8959" width="13.25" style="228" customWidth="1"/>
    <col min="8960" max="8960" width="16" style="228" customWidth="1"/>
    <col min="8961" max="8961" width="41.75" style="228" customWidth="1"/>
    <col min="8962" max="8962" width="9.75" style="228" customWidth="1"/>
    <col min="8963" max="8963" width="10.5" style="228" customWidth="1"/>
    <col min="8964" max="8965" width="10.25" style="228" customWidth="1"/>
    <col min="8966" max="8966" width="21.5" style="228" customWidth="1"/>
    <col min="8967" max="9215" width="13.25" style="228" customWidth="1"/>
    <col min="9216" max="9216" width="16" style="228" customWidth="1"/>
    <col min="9217" max="9217" width="41.75" style="228" customWidth="1"/>
    <col min="9218" max="9218" width="9.75" style="228" customWidth="1"/>
    <col min="9219" max="9219" width="10.5" style="228" customWidth="1"/>
    <col min="9220" max="9221" width="10.25" style="228" customWidth="1"/>
    <col min="9222" max="9222" width="21.5" style="228" customWidth="1"/>
    <col min="9223" max="9471" width="13.25" style="228" customWidth="1"/>
    <col min="9472" max="9472" width="16" style="228" customWidth="1"/>
    <col min="9473" max="9473" width="41.75" style="228" customWidth="1"/>
    <col min="9474" max="9474" width="9.75" style="228" customWidth="1"/>
    <col min="9475" max="9475" width="10.5" style="228" customWidth="1"/>
    <col min="9476" max="9477" width="10.25" style="228" customWidth="1"/>
    <col min="9478" max="9478" width="21.5" style="228" customWidth="1"/>
    <col min="9479" max="9727" width="13.25" style="228" customWidth="1"/>
    <col min="9728" max="9728" width="16" style="228" customWidth="1"/>
    <col min="9729" max="9729" width="41.75" style="228" customWidth="1"/>
    <col min="9730" max="9730" width="9.75" style="228" customWidth="1"/>
    <col min="9731" max="9731" width="10.5" style="228" customWidth="1"/>
    <col min="9732" max="9733" width="10.25" style="228" customWidth="1"/>
    <col min="9734" max="9734" width="21.5" style="228" customWidth="1"/>
    <col min="9735" max="9983" width="13.25" style="228" customWidth="1"/>
    <col min="9984" max="9984" width="16" style="228" customWidth="1"/>
    <col min="9985" max="9985" width="41.75" style="228" customWidth="1"/>
    <col min="9986" max="9986" width="9.75" style="228" customWidth="1"/>
    <col min="9987" max="9987" width="10.5" style="228" customWidth="1"/>
    <col min="9988" max="9989" width="10.25" style="228" customWidth="1"/>
    <col min="9990" max="9990" width="21.5" style="228" customWidth="1"/>
    <col min="9991" max="10239" width="13.25" style="228" customWidth="1"/>
    <col min="10240" max="10240" width="16" style="228" customWidth="1"/>
    <col min="10241" max="10241" width="41.75" style="228" customWidth="1"/>
    <col min="10242" max="10242" width="9.75" style="228" customWidth="1"/>
    <col min="10243" max="10243" width="10.5" style="228" customWidth="1"/>
    <col min="10244" max="10245" width="10.25" style="228" customWidth="1"/>
    <col min="10246" max="10246" width="21.5" style="228" customWidth="1"/>
    <col min="10247" max="10495" width="13.25" style="228" customWidth="1"/>
    <col min="10496" max="10496" width="16" style="228" customWidth="1"/>
    <col min="10497" max="10497" width="41.75" style="228" customWidth="1"/>
    <col min="10498" max="10498" width="9.75" style="228" customWidth="1"/>
    <col min="10499" max="10499" width="10.5" style="228" customWidth="1"/>
    <col min="10500" max="10501" width="10.25" style="228" customWidth="1"/>
    <col min="10502" max="10502" width="21.5" style="228" customWidth="1"/>
    <col min="10503" max="10751" width="13.25" style="228" customWidth="1"/>
    <col min="10752" max="10752" width="16" style="228" customWidth="1"/>
    <col min="10753" max="10753" width="41.75" style="228" customWidth="1"/>
    <col min="10754" max="10754" width="9.75" style="228" customWidth="1"/>
    <col min="10755" max="10755" width="10.5" style="228" customWidth="1"/>
    <col min="10756" max="10757" width="10.25" style="228" customWidth="1"/>
    <col min="10758" max="10758" width="21.5" style="228" customWidth="1"/>
    <col min="10759" max="11007" width="13.25" style="228" customWidth="1"/>
    <col min="11008" max="11008" width="16" style="228" customWidth="1"/>
    <col min="11009" max="11009" width="41.75" style="228" customWidth="1"/>
    <col min="11010" max="11010" width="9.75" style="228" customWidth="1"/>
    <col min="11011" max="11011" width="10.5" style="228" customWidth="1"/>
    <col min="11012" max="11013" width="10.25" style="228" customWidth="1"/>
    <col min="11014" max="11014" width="21.5" style="228" customWidth="1"/>
    <col min="11015" max="11263" width="13.25" style="228" customWidth="1"/>
    <col min="11264" max="11264" width="16" style="228" customWidth="1"/>
    <col min="11265" max="11265" width="41.75" style="228" customWidth="1"/>
    <col min="11266" max="11266" width="9.75" style="228" customWidth="1"/>
    <col min="11267" max="11267" width="10.5" style="228" customWidth="1"/>
    <col min="11268" max="11269" width="10.25" style="228" customWidth="1"/>
    <col min="11270" max="11270" width="21.5" style="228" customWidth="1"/>
    <col min="11271" max="11519" width="13.25" style="228" customWidth="1"/>
    <col min="11520" max="11520" width="16" style="228" customWidth="1"/>
    <col min="11521" max="11521" width="41.75" style="228" customWidth="1"/>
    <col min="11522" max="11522" width="9.75" style="228" customWidth="1"/>
    <col min="11523" max="11523" width="10.5" style="228" customWidth="1"/>
    <col min="11524" max="11525" width="10.25" style="228" customWidth="1"/>
    <col min="11526" max="11526" width="21.5" style="228" customWidth="1"/>
    <col min="11527" max="11775" width="13.25" style="228" customWidth="1"/>
    <col min="11776" max="11776" width="16" style="228" customWidth="1"/>
    <col min="11777" max="11777" width="41.75" style="228" customWidth="1"/>
    <col min="11778" max="11778" width="9.75" style="228" customWidth="1"/>
    <col min="11779" max="11779" width="10.5" style="228" customWidth="1"/>
    <col min="11780" max="11781" width="10.25" style="228" customWidth="1"/>
    <col min="11782" max="11782" width="21.5" style="228" customWidth="1"/>
    <col min="11783" max="12031" width="13.25" style="228" customWidth="1"/>
    <col min="12032" max="12032" width="16" style="228" customWidth="1"/>
    <col min="12033" max="12033" width="41.75" style="228" customWidth="1"/>
    <col min="12034" max="12034" width="9.75" style="228" customWidth="1"/>
    <col min="12035" max="12035" width="10.5" style="228" customWidth="1"/>
    <col min="12036" max="12037" width="10.25" style="228" customWidth="1"/>
    <col min="12038" max="12038" width="21.5" style="228" customWidth="1"/>
    <col min="12039" max="12287" width="13.25" style="228" customWidth="1"/>
    <col min="12288" max="12288" width="16" style="228" customWidth="1"/>
    <col min="12289" max="12289" width="41.75" style="228" customWidth="1"/>
    <col min="12290" max="12290" width="9.75" style="228" customWidth="1"/>
    <col min="12291" max="12291" width="10.5" style="228" customWidth="1"/>
    <col min="12292" max="12293" width="10.25" style="228" customWidth="1"/>
    <col min="12294" max="12294" width="21.5" style="228" customWidth="1"/>
    <col min="12295" max="12543" width="13.25" style="228" customWidth="1"/>
    <col min="12544" max="12544" width="16" style="228" customWidth="1"/>
    <col min="12545" max="12545" width="41.75" style="228" customWidth="1"/>
    <col min="12546" max="12546" width="9.75" style="228" customWidth="1"/>
    <col min="12547" max="12547" width="10.5" style="228" customWidth="1"/>
    <col min="12548" max="12549" width="10.25" style="228" customWidth="1"/>
    <col min="12550" max="12550" width="21.5" style="228" customWidth="1"/>
    <col min="12551" max="12799" width="13.25" style="228" customWidth="1"/>
    <col min="12800" max="12800" width="16" style="228" customWidth="1"/>
    <col min="12801" max="12801" width="41.75" style="228" customWidth="1"/>
    <col min="12802" max="12802" width="9.75" style="228" customWidth="1"/>
    <col min="12803" max="12803" width="10.5" style="228" customWidth="1"/>
    <col min="12804" max="12805" width="10.25" style="228" customWidth="1"/>
    <col min="12806" max="12806" width="21.5" style="228" customWidth="1"/>
    <col min="12807" max="13055" width="13.25" style="228" customWidth="1"/>
    <col min="13056" max="13056" width="16" style="228" customWidth="1"/>
    <col min="13057" max="13057" width="41.75" style="228" customWidth="1"/>
    <col min="13058" max="13058" width="9.75" style="228" customWidth="1"/>
    <col min="13059" max="13059" width="10.5" style="228" customWidth="1"/>
    <col min="13060" max="13061" width="10.25" style="228" customWidth="1"/>
    <col min="13062" max="13062" width="21.5" style="228" customWidth="1"/>
    <col min="13063" max="13311" width="13.25" style="228" customWidth="1"/>
    <col min="13312" max="13312" width="16" style="228" customWidth="1"/>
    <col min="13313" max="13313" width="41.75" style="228" customWidth="1"/>
    <col min="13314" max="13314" width="9.75" style="228" customWidth="1"/>
    <col min="13315" max="13315" width="10.5" style="228" customWidth="1"/>
    <col min="13316" max="13317" width="10.25" style="228" customWidth="1"/>
    <col min="13318" max="13318" width="21.5" style="228" customWidth="1"/>
    <col min="13319" max="13567" width="13.25" style="228" customWidth="1"/>
    <col min="13568" max="13568" width="16" style="228" customWidth="1"/>
    <col min="13569" max="13569" width="41.75" style="228" customWidth="1"/>
    <col min="13570" max="13570" width="9.75" style="228" customWidth="1"/>
    <col min="13571" max="13571" width="10.5" style="228" customWidth="1"/>
    <col min="13572" max="13573" width="10.25" style="228" customWidth="1"/>
    <col min="13574" max="13574" width="21.5" style="228" customWidth="1"/>
    <col min="13575" max="13823" width="13.25" style="228" customWidth="1"/>
    <col min="13824" max="13824" width="16" style="228" customWidth="1"/>
    <col min="13825" max="13825" width="41.75" style="228" customWidth="1"/>
    <col min="13826" max="13826" width="9.75" style="228" customWidth="1"/>
    <col min="13827" max="13827" width="10.5" style="228" customWidth="1"/>
    <col min="13828" max="13829" width="10.25" style="228" customWidth="1"/>
    <col min="13830" max="13830" width="21.5" style="228" customWidth="1"/>
    <col min="13831" max="14079" width="13.25" style="228" customWidth="1"/>
    <col min="14080" max="14080" width="16" style="228" customWidth="1"/>
    <col min="14081" max="14081" width="41.75" style="228" customWidth="1"/>
    <col min="14082" max="14082" width="9.75" style="228" customWidth="1"/>
    <col min="14083" max="14083" width="10.5" style="228" customWidth="1"/>
    <col min="14084" max="14085" width="10.25" style="228" customWidth="1"/>
    <col min="14086" max="14086" width="21.5" style="228" customWidth="1"/>
    <col min="14087" max="14335" width="13.25" style="228" customWidth="1"/>
    <col min="14336" max="14336" width="16" style="228" customWidth="1"/>
    <col min="14337" max="14337" width="41.75" style="228" customWidth="1"/>
    <col min="14338" max="14338" width="9.75" style="228" customWidth="1"/>
    <col min="14339" max="14339" width="10.5" style="228" customWidth="1"/>
    <col min="14340" max="14341" width="10.25" style="228" customWidth="1"/>
    <col min="14342" max="14342" width="21.5" style="228" customWidth="1"/>
    <col min="14343" max="14591" width="13.25" style="228" customWidth="1"/>
    <col min="14592" max="14592" width="16" style="228" customWidth="1"/>
    <col min="14593" max="14593" width="41.75" style="228" customWidth="1"/>
    <col min="14594" max="14594" width="9.75" style="228" customWidth="1"/>
    <col min="14595" max="14595" width="10.5" style="228" customWidth="1"/>
    <col min="14596" max="14597" width="10.25" style="228" customWidth="1"/>
    <col min="14598" max="14598" width="21.5" style="228" customWidth="1"/>
    <col min="14599" max="14847" width="13.25" style="228" customWidth="1"/>
    <col min="14848" max="14848" width="16" style="228" customWidth="1"/>
    <col min="14849" max="14849" width="41.75" style="228" customWidth="1"/>
    <col min="14850" max="14850" width="9.75" style="228" customWidth="1"/>
    <col min="14851" max="14851" width="10.5" style="228" customWidth="1"/>
    <col min="14852" max="14853" width="10.25" style="228" customWidth="1"/>
    <col min="14854" max="14854" width="21.5" style="228" customWidth="1"/>
    <col min="14855" max="15103" width="13.25" style="228" customWidth="1"/>
    <col min="15104" max="15104" width="16" style="228" customWidth="1"/>
    <col min="15105" max="15105" width="41.75" style="228" customWidth="1"/>
    <col min="15106" max="15106" width="9.75" style="228" customWidth="1"/>
    <col min="15107" max="15107" width="10.5" style="228" customWidth="1"/>
    <col min="15108" max="15109" width="10.25" style="228" customWidth="1"/>
    <col min="15110" max="15110" width="21.5" style="228" customWidth="1"/>
    <col min="15111" max="15359" width="13.25" style="228" customWidth="1"/>
    <col min="15360" max="15360" width="16" style="228" customWidth="1"/>
    <col min="15361" max="15361" width="41.75" style="228" customWidth="1"/>
    <col min="15362" max="15362" width="9.75" style="228" customWidth="1"/>
    <col min="15363" max="15363" width="10.5" style="228" customWidth="1"/>
    <col min="15364" max="15365" width="10.25" style="228" customWidth="1"/>
    <col min="15366" max="15366" width="21.5" style="228" customWidth="1"/>
    <col min="15367" max="15615" width="13.25" style="228" customWidth="1"/>
    <col min="15616" max="15616" width="16" style="228" customWidth="1"/>
    <col min="15617" max="15617" width="41.75" style="228" customWidth="1"/>
    <col min="15618" max="15618" width="9.75" style="228" customWidth="1"/>
    <col min="15619" max="15619" width="10.5" style="228" customWidth="1"/>
    <col min="15620" max="15621" width="10.25" style="228" customWidth="1"/>
    <col min="15622" max="15622" width="21.5" style="228" customWidth="1"/>
    <col min="15623" max="15871" width="13.25" style="228" customWidth="1"/>
    <col min="15872" max="15872" width="16" style="228" customWidth="1"/>
    <col min="15873" max="15873" width="41.75" style="228" customWidth="1"/>
    <col min="15874" max="15874" width="9.75" style="228" customWidth="1"/>
    <col min="15875" max="15875" width="10.5" style="228" customWidth="1"/>
    <col min="15876" max="15877" width="10.25" style="228" customWidth="1"/>
    <col min="15878" max="15878" width="21.5" style="228" customWidth="1"/>
    <col min="15879" max="16127" width="13.25" style="228" customWidth="1"/>
    <col min="16128" max="16128" width="16" style="228" customWidth="1"/>
    <col min="16129" max="16129" width="41.75" style="228" customWidth="1"/>
    <col min="16130" max="16130" width="9.75" style="228" customWidth="1"/>
    <col min="16131" max="16131" width="10.5" style="228" customWidth="1"/>
    <col min="16132" max="16133" width="10.25" style="228" customWidth="1"/>
    <col min="16134" max="16134" width="21.5" style="228" customWidth="1"/>
    <col min="16135" max="16384" width="13.25" style="228" customWidth="1"/>
  </cols>
  <sheetData>
    <row r="1" spans="1:7">
      <c r="A1" s="227" t="s">
        <v>15</v>
      </c>
      <c r="B1" s="227" t="s">
        <v>1656</v>
      </c>
      <c r="G1" s="229"/>
    </row>
    <row r="2" spans="1:7">
      <c r="A2" s="227" t="s">
        <v>105</v>
      </c>
      <c r="B2" s="230" t="s">
        <v>1753</v>
      </c>
      <c r="C2" s="231"/>
      <c r="D2" s="231"/>
      <c r="E2" s="231"/>
      <c r="F2" s="231"/>
      <c r="G2" s="229"/>
    </row>
    <row r="3" spans="1:7">
      <c r="A3" s="227" t="s">
        <v>1754</v>
      </c>
      <c r="B3" s="230" t="s">
        <v>1755</v>
      </c>
      <c r="C3" s="231"/>
      <c r="D3" s="231"/>
      <c r="E3" s="231"/>
      <c r="F3" s="231"/>
      <c r="G3" s="229"/>
    </row>
    <row r="4" spans="1:7">
      <c r="A4" s="227"/>
      <c r="B4" s="230" t="s">
        <v>1756</v>
      </c>
      <c r="C4" s="231"/>
      <c r="D4" s="231"/>
      <c r="E4" s="231"/>
      <c r="F4" s="231"/>
      <c r="G4" s="229"/>
    </row>
    <row r="5" spans="1:7" ht="15.75" customHeight="1">
      <c r="B5" s="229"/>
      <c r="C5" s="229"/>
      <c r="D5" s="229"/>
      <c r="E5" s="229"/>
      <c r="F5" s="229"/>
      <c r="G5" s="229"/>
    </row>
    <row r="6" spans="1:7" ht="48">
      <c r="A6" s="252" t="s">
        <v>1757</v>
      </c>
      <c r="B6" s="252" t="s">
        <v>1758</v>
      </c>
      <c r="C6" s="252" t="s">
        <v>1759</v>
      </c>
      <c r="D6" s="252" t="s">
        <v>1760</v>
      </c>
      <c r="E6" s="252" t="s">
        <v>1761</v>
      </c>
      <c r="F6" s="252" t="s">
        <v>1762</v>
      </c>
      <c r="G6" s="229"/>
    </row>
    <row r="7" spans="1:7" ht="16">
      <c r="A7" s="232">
        <v>16.5</v>
      </c>
      <c r="B7" s="232" t="s">
        <v>1763</v>
      </c>
      <c r="C7" s="253"/>
      <c r="D7" s="253"/>
      <c r="E7" s="253"/>
      <c r="F7" s="232" t="s">
        <v>1764</v>
      </c>
      <c r="G7" s="229"/>
    </row>
    <row r="8" spans="1:7">
      <c r="A8" s="233"/>
      <c r="B8" s="233" t="s">
        <v>1765</v>
      </c>
      <c r="C8" s="254">
        <v>3</v>
      </c>
      <c r="D8" s="254"/>
      <c r="E8" s="254">
        <f>C8*D8</f>
        <v>0</v>
      </c>
      <c r="F8" s="233"/>
      <c r="G8" s="229"/>
    </row>
    <row r="9" spans="1:7">
      <c r="A9" s="232"/>
      <c r="B9" s="232"/>
      <c r="C9" s="253"/>
      <c r="D9" s="253"/>
      <c r="E9" s="254"/>
      <c r="F9" s="232"/>
      <c r="G9" s="229"/>
    </row>
    <row r="10" spans="1:7" ht="32">
      <c r="A10" s="232">
        <v>25</v>
      </c>
      <c r="B10" s="232" t="s">
        <v>1766</v>
      </c>
      <c r="C10" s="253"/>
      <c r="D10" s="253"/>
      <c r="E10" s="254"/>
      <c r="F10" s="232" t="s">
        <v>1767</v>
      </c>
      <c r="G10" s="229"/>
    </row>
    <row r="11" spans="1:7" ht="16">
      <c r="A11" s="232"/>
      <c r="B11" s="232" t="s">
        <v>1768</v>
      </c>
      <c r="C11" s="253">
        <v>17</v>
      </c>
      <c r="D11" s="253"/>
      <c r="E11" s="254">
        <f t="shared" ref="E11:E71" si="0">C11*D11</f>
        <v>0</v>
      </c>
      <c r="F11" s="232"/>
      <c r="G11" s="229"/>
    </row>
    <row r="12" spans="1:7">
      <c r="A12" s="232"/>
      <c r="B12" s="232"/>
      <c r="C12" s="253"/>
      <c r="D12" s="253"/>
      <c r="E12" s="254"/>
      <c r="F12" s="232"/>
      <c r="G12" s="229"/>
    </row>
    <row r="13" spans="1:7" ht="16">
      <c r="A13" s="232">
        <v>40</v>
      </c>
      <c r="B13" s="232" t="s">
        <v>1769</v>
      </c>
      <c r="C13" s="253"/>
      <c r="D13" s="253"/>
      <c r="E13" s="254"/>
      <c r="F13" s="232" t="s">
        <v>1770</v>
      </c>
      <c r="G13" s="229"/>
    </row>
    <row r="14" spans="1:7" ht="16">
      <c r="A14" s="232"/>
      <c r="B14" s="232" t="s">
        <v>1771</v>
      </c>
      <c r="C14" s="253">
        <v>10</v>
      </c>
      <c r="D14" s="253"/>
      <c r="E14" s="254">
        <f t="shared" si="0"/>
        <v>0</v>
      </c>
      <c r="F14" s="232"/>
      <c r="G14" s="229"/>
    </row>
    <row r="15" spans="1:7">
      <c r="A15" s="232"/>
      <c r="B15" s="232"/>
      <c r="C15" s="253"/>
      <c r="D15" s="253"/>
      <c r="E15" s="254"/>
      <c r="F15" s="232"/>
      <c r="G15" s="229"/>
    </row>
    <row r="16" spans="1:7" ht="32">
      <c r="A16" s="232">
        <v>16.5</v>
      </c>
      <c r="B16" s="232" t="s">
        <v>1772</v>
      </c>
      <c r="C16" s="253"/>
      <c r="D16" s="253"/>
      <c r="E16" s="254"/>
      <c r="F16" s="232"/>
      <c r="G16" s="229"/>
    </row>
    <row r="17" spans="1:7" ht="16">
      <c r="A17" s="232"/>
      <c r="B17" s="234" t="s">
        <v>1773</v>
      </c>
      <c r="C17" s="253">
        <v>6</v>
      </c>
      <c r="D17" s="253"/>
      <c r="E17" s="254">
        <f t="shared" si="0"/>
        <v>0</v>
      </c>
      <c r="F17" s="232"/>
      <c r="G17" s="229"/>
    </row>
    <row r="18" spans="1:7">
      <c r="A18" s="232"/>
      <c r="B18" s="234"/>
      <c r="C18" s="253"/>
      <c r="D18" s="253"/>
      <c r="E18" s="254"/>
      <c r="F18" s="232"/>
      <c r="G18" s="229"/>
    </row>
    <row r="19" spans="1:7" ht="32">
      <c r="A19" s="232">
        <v>25</v>
      </c>
      <c r="B19" s="232" t="s">
        <v>1774</v>
      </c>
      <c r="C19" s="253"/>
      <c r="D19" s="253"/>
      <c r="E19" s="254"/>
      <c r="F19" s="232"/>
      <c r="G19" s="229"/>
    </row>
    <row r="20" spans="1:7" ht="16">
      <c r="A20" s="232"/>
      <c r="B20" s="234" t="s">
        <v>1775</v>
      </c>
      <c r="C20" s="253">
        <v>42</v>
      </c>
      <c r="D20" s="253"/>
      <c r="E20" s="254">
        <f t="shared" si="0"/>
        <v>0</v>
      </c>
      <c r="F20" s="232"/>
      <c r="G20" s="229"/>
    </row>
    <row r="21" spans="1:7">
      <c r="A21" s="232"/>
      <c r="B21" s="232"/>
      <c r="C21" s="253"/>
      <c r="D21" s="253"/>
      <c r="E21" s="254"/>
      <c r="F21" s="232"/>
      <c r="G21" s="229"/>
    </row>
    <row r="22" spans="1:7" ht="32">
      <c r="A22" s="232">
        <v>40</v>
      </c>
      <c r="B22" s="232" t="s">
        <v>1776</v>
      </c>
      <c r="C22" s="253"/>
      <c r="D22" s="253"/>
      <c r="E22" s="254"/>
      <c r="F22" s="232"/>
      <c r="G22" s="229"/>
    </row>
    <row r="23" spans="1:7" ht="16">
      <c r="A23" s="232"/>
      <c r="B23" s="234" t="s">
        <v>1777</v>
      </c>
      <c r="C23" s="253">
        <v>16</v>
      </c>
      <c r="D23" s="253"/>
      <c r="E23" s="254">
        <f t="shared" si="0"/>
        <v>0</v>
      </c>
      <c r="F23" s="232"/>
      <c r="G23" s="229"/>
    </row>
    <row r="24" spans="1:7">
      <c r="A24" s="232"/>
      <c r="B24" s="234"/>
      <c r="C24" s="253"/>
      <c r="D24" s="253"/>
      <c r="E24" s="254"/>
      <c r="F24" s="232"/>
      <c r="G24" s="229"/>
    </row>
    <row r="25" spans="1:7" ht="16">
      <c r="A25" s="232">
        <v>16.5</v>
      </c>
      <c r="B25" s="232" t="s">
        <v>1778</v>
      </c>
      <c r="C25" s="253"/>
      <c r="D25" s="253"/>
      <c r="E25" s="254"/>
      <c r="F25" s="232"/>
      <c r="G25" s="229"/>
    </row>
    <row r="26" spans="1:7" ht="16">
      <c r="A26" s="232"/>
      <c r="B26" s="232" t="s">
        <v>1779</v>
      </c>
      <c r="C26" s="253">
        <v>3</v>
      </c>
      <c r="D26" s="253"/>
      <c r="E26" s="254">
        <f t="shared" si="0"/>
        <v>0</v>
      </c>
      <c r="F26" s="232"/>
      <c r="G26" s="229"/>
    </row>
    <row r="27" spans="1:7">
      <c r="A27" s="232"/>
      <c r="B27" s="232"/>
      <c r="C27" s="253"/>
      <c r="D27" s="253"/>
      <c r="E27" s="254"/>
      <c r="F27" s="232"/>
      <c r="G27" s="229"/>
    </row>
    <row r="28" spans="1:7" ht="16">
      <c r="A28" s="232">
        <v>25</v>
      </c>
      <c r="B28" s="232" t="s">
        <v>1780</v>
      </c>
      <c r="C28" s="253"/>
      <c r="D28" s="253"/>
      <c r="E28" s="254"/>
      <c r="F28" s="232"/>
      <c r="G28" s="229"/>
    </row>
    <row r="29" spans="1:7" ht="16">
      <c r="A29" s="232"/>
      <c r="B29" s="232" t="s">
        <v>1781</v>
      </c>
      <c r="C29" s="253">
        <v>17</v>
      </c>
      <c r="D29" s="253"/>
      <c r="E29" s="254">
        <f t="shared" si="0"/>
        <v>0</v>
      </c>
      <c r="F29" s="232"/>
      <c r="G29" s="229"/>
    </row>
    <row r="30" spans="1:7">
      <c r="A30" s="232"/>
      <c r="B30" s="232"/>
      <c r="C30" s="253"/>
      <c r="D30" s="253"/>
      <c r="E30" s="254"/>
      <c r="F30" s="232"/>
      <c r="G30" s="229"/>
    </row>
    <row r="31" spans="1:7" ht="16">
      <c r="A31" s="232">
        <v>40</v>
      </c>
      <c r="B31" s="232" t="s">
        <v>1782</v>
      </c>
      <c r="C31" s="253"/>
      <c r="D31" s="253"/>
      <c r="E31" s="254"/>
      <c r="F31" s="232"/>
      <c r="G31" s="229"/>
    </row>
    <row r="32" spans="1:7" ht="16">
      <c r="A32" s="232"/>
      <c r="B32" s="232" t="s">
        <v>1783</v>
      </c>
      <c r="C32" s="253">
        <v>10</v>
      </c>
      <c r="D32" s="253"/>
      <c r="E32" s="254">
        <f t="shared" si="0"/>
        <v>0</v>
      </c>
      <c r="F32" s="232"/>
      <c r="G32" s="229"/>
    </row>
    <row r="33" spans="1:7">
      <c r="A33" s="232"/>
      <c r="B33" s="232"/>
      <c r="C33" s="253"/>
      <c r="D33" s="253"/>
      <c r="E33" s="254"/>
      <c r="F33" s="232"/>
      <c r="G33" s="229"/>
    </row>
    <row r="34" spans="1:7" ht="16">
      <c r="A34" s="232">
        <v>25</v>
      </c>
      <c r="B34" s="232" t="s">
        <v>1784</v>
      </c>
      <c r="C34" s="253"/>
      <c r="D34" s="253"/>
      <c r="E34" s="254"/>
      <c r="F34" s="232"/>
      <c r="G34" s="229"/>
    </row>
    <row r="35" spans="1:7" ht="16">
      <c r="A35" s="232"/>
      <c r="B35" s="232" t="s">
        <v>1785</v>
      </c>
      <c r="C35" s="253">
        <f>(6+10+12)</f>
        <v>28</v>
      </c>
      <c r="D35" s="253"/>
      <c r="E35" s="254">
        <f t="shared" si="0"/>
        <v>0</v>
      </c>
      <c r="F35" s="232"/>
      <c r="G35" s="229"/>
    </row>
    <row r="36" spans="1:7">
      <c r="A36" s="232"/>
      <c r="B36" s="232"/>
      <c r="C36" s="253"/>
      <c r="D36" s="253"/>
      <c r="E36" s="254"/>
      <c r="F36" s="232"/>
      <c r="G36" s="229"/>
    </row>
    <row r="37" spans="1:7" ht="16">
      <c r="A37" s="232">
        <v>40</v>
      </c>
      <c r="B37" s="232" t="s">
        <v>1786</v>
      </c>
      <c r="C37" s="253"/>
      <c r="D37" s="253"/>
      <c r="E37" s="254"/>
      <c r="F37" s="232"/>
      <c r="G37" s="229"/>
    </row>
    <row r="38" spans="1:7" ht="16">
      <c r="A38" s="232"/>
      <c r="B38" s="232" t="s">
        <v>1787</v>
      </c>
      <c r="C38" s="253">
        <f>(0+14+0)</f>
        <v>14</v>
      </c>
      <c r="D38" s="253"/>
      <c r="E38" s="254">
        <f t="shared" si="0"/>
        <v>0</v>
      </c>
      <c r="F38" s="232"/>
      <c r="G38" s="229"/>
    </row>
    <row r="39" spans="1:7">
      <c r="A39" s="232"/>
      <c r="B39" s="232"/>
      <c r="C39" s="253"/>
      <c r="D39" s="253"/>
      <c r="E39" s="254"/>
      <c r="F39" s="232"/>
      <c r="G39" s="229"/>
    </row>
    <row r="40" spans="1:7" ht="16">
      <c r="A40" s="232">
        <v>25</v>
      </c>
      <c r="B40" s="232" t="s">
        <v>1788</v>
      </c>
      <c r="C40" s="253"/>
      <c r="D40" s="253"/>
      <c r="E40" s="254"/>
      <c r="F40" s="232"/>
      <c r="G40" s="229"/>
    </row>
    <row r="41" spans="1:7" ht="16">
      <c r="A41" s="232"/>
      <c r="B41" s="232" t="s">
        <v>1789</v>
      </c>
      <c r="C41" s="253">
        <f>(0+2+3)</f>
        <v>5</v>
      </c>
      <c r="D41" s="253"/>
      <c r="E41" s="254">
        <f t="shared" si="0"/>
        <v>0</v>
      </c>
      <c r="F41" s="232"/>
      <c r="G41" s="229"/>
    </row>
    <row r="42" spans="1:7">
      <c r="A42" s="232"/>
      <c r="B42" s="232"/>
      <c r="C42" s="253"/>
      <c r="D42" s="253"/>
      <c r="E42" s="254"/>
      <c r="F42" s="232"/>
      <c r="G42" s="229"/>
    </row>
    <row r="43" spans="1:7" ht="16">
      <c r="A43" s="232">
        <v>40</v>
      </c>
      <c r="B43" s="232" t="s">
        <v>1790</v>
      </c>
      <c r="C43" s="253"/>
      <c r="D43" s="253"/>
      <c r="E43" s="254"/>
      <c r="F43" s="232"/>
      <c r="G43" s="229"/>
    </row>
    <row r="44" spans="1:7" ht="16">
      <c r="A44" s="232"/>
      <c r="B44" s="232" t="s">
        <v>1791</v>
      </c>
      <c r="C44" s="253">
        <f>(0+3+0)</f>
        <v>3</v>
      </c>
      <c r="D44" s="253"/>
      <c r="E44" s="254">
        <f t="shared" si="0"/>
        <v>0</v>
      </c>
      <c r="F44" s="232"/>
      <c r="G44" s="229"/>
    </row>
    <row r="45" spans="1:7">
      <c r="A45" s="232"/>
      <c r="B45" s="232"/>
      <c r="C45" s="253"/>
      <c r="D45" s="253"/>
      <c r="E45" s="254"/>
      <c r="F45" s="232"/>
      <c r="G45" s="229"/>
    </row>
    <row r="46" spans="1:7" ht="16">
      <c r="A46" s="232">
        <v>25</v>
      </c>
      <c r="B46" s="232" t="s">
        <v>1792</v>
      </c>
      <c r="C46" s="253"/>
      <c r="D46" s="253"/>
      <c r="E46" s="254"/>
      <c r="F46" s="232"/>
      <c r="G46" s="229"/>
    </row>
    <row r="47" spans="1:7" ht="16">
      <c r="A47" s="232"/>
      <c r="B47" s="232" t="s">
        <v>1793</v>
      </c>
      <c r="C47" s="253">
        <v>3</v>
      </c>
      <c r="D47" s="253"/>
      <c r="E47" s="254">
        <f t="shared" si="0"/>
        <v>0</v>
      </c>
      <c r="F47" s="232"/>
      <c r="G47" s="229"/>
    </row>
    <row r="48" spans="1:7">
      <c r="A48" s="232"/>
      <c r="B48" s="232"/>
      <c r="C48" s="253"/>
      <c r="D48" s="253"/>
      <c r="E48" s="254"/>
      <c r="F48" s="232"/>
      <c r="G48" s="229"/>
    </row>
    <row r="49" spans="1:7" ht="16">
      <c r="A49" s="232">
        <v>40</v>
      </c>
      <c r="B49" s="232" t="s">
        <v>1794</v>
      </c>
      <c r="C49" s="253"/>
      <c r="D49" s="253"/>
      <c r="E49" s="254"/>
      <c r="F49" s="232"/>
      <c r="G49" s="229"/>
    </row>
    <row r="50" spans="1:7" ht="16">
      <c r="A50" s="232"/>
      <c r="B50" s="232" t="s">
        <v>1795</v>
      </c>
      <c r="C50" s="253">
        <v>3</v>
      </c>
      <c r="D50" s="253"/>
      <c r="E50" s="254">
        <f t="shared" si="0"/>
        <v>0</v>
      </c>
      <c r="F50" s="232"/>
      <c r="G50" s="229"/>
    </row>
    <row r="51" spans="1:7">
      <c r="A51" s="232"/>
      <c r="B51" s="232"/>
      <c r="C51" s="253"/>
      <c r="D51" s="253"/>
      <c r="E51" s="254"/>
      <c r="F51" s="232"/>
      <c r="G51" s="229"/>
    </row>
    <row r="52" spans="1:7" ht="16">
      <c r="A52" s="232">
        <v>25</v>
      </c>
      <c r="B52" s="232" t="s">
        <v>1796</v>
      </c>
      <c r="C52" s="253">
        <v>1</v>
      </c>
      <c r="D52" s="253"/>
      <c r="E52" s="254">
        <f t="shared" si="0"/>
        <v>0</v>
      </c>
      <c r="F52" s="232"/>
      <c r="G52" s="229"/>
    </row>
    <row r="53" spans="1:7" ht="16">
      <c r="A53" s="232"/>
      <c r="B53" s="232" t="s">
        <v>1797</v>
      </c>
      <c r="C53" s="253">
        <v>1</v>
      </c>
      <c r="D53" s="253"/>
      <c r="E53" s="254">
        <f t="shared" si="0"/>
        <v>0</v>
      </c>
      <c r="F53" s="232"/>
      <c r="G53" s="229"/>
    </row>
    <row r="54" spans="1:7">
      <c r="A54" s="232"/>
      <c r="B54" s="232"/>
      <c r="C54" s="253"/>
      <c r="D54" s="253"/>
      <c r="E54" s="254"/>
      <c r="F54" s="232"/>
      <c r="G54" s="229"/>
    </row>
    <row r="55" spans="1:7" ht="32">
      <c r="A55" s="232">
        <v>16.5</v>
      </c>
      <c r="B55" s="232" t="s">
        <v>1798</v>
      </c>
      <c r="C55" s="253"/>
      <c r="D55" s="253"/>
      <c r="E55" s="254"/>
      <c r="F55" s="232"/>
      <c r="G55" s="229"/>
    </row>
    <row r="56" spans="1:7" ht="16">
      <c r="A56" s="232"/>
      <c r="B56" s="232" t="s">
        <v>1799</v>
      </c>
      <c r="C56" s="253">
        <v>3</v>
      </c>
      <c r="D56" s="253"/>
      <c r="E56" s="254">
        <f t="shared" si="0"/>
        <v>0</v>
      </c>
      <c r="F56" s="232"/>
      <c r="G56" s="229"/>
    </row>
    <row r="57" spans="1:7">
      <c r="A57" s="232"/>
      <c r="B57" s="234"/>
      <c r="C57" s="253"/>
      <c r="D57" s="253"/>
      <c r="E57" s="254"/>
      <c r="F57" s="232"/>
      <c r="G57" s="229"/>
    </row>
    <row r="58" spans="1:7" ht="32">
      <c r="A58" s="232">
        <v>25</v>
      </c>
      <c r="B58" s="232" t="s">
        <v>1800</v>
      </c>
      <c r="C58" s="253"/>
      <c r="D58" s="253"/>
      <c r="E58" s="254"/>
      <c r="F58" s="232"/>
      <c r="G58" s="229"/>
    </row>
    <row r="59" spans="1:7" ht="16">
      <c r="A59" s="232"/>
      <c r="B59" s="232" t="s">
        <v>1801</v>
      </c>
      <c r="C59" s="253">
        <f>(2+8+1)</f>
        <v>11</v>
      </c>
      <c r="D59" s="253"/>
      <c r="E59" s="254">
        <f t="shared" si="0"/>
        <v>0</v>
      </c>
      <c r="F59" s="232"/>
      <c r="G59" s="229"/>
    </row>
    <row r="60" spans="1:7">
      <c r="A60" s="232"/>
      <c r="B60" s="232"/>
      <c r="C60" s="253"/>
      <c r="D60" s="253"/>
      <c r="E60" s="254"/>
      <c r="F60" s="232"/>
      <c r="G60" s="229"/>
    </row>
    <row r="61" spans="1:7" ht="32">
      <c r="A61" s="232">
        <v>25</v>
      </c>
      <c r="B61" s="232" t="s">
        <v>1802</v>
      </c>
      <c r="C61" s="253"/>
      <c r="D61" s="253"/>
      <c r="E61" s="254"/>
      <c r="F61" s="232"/>
      <c r="G61" s="229"/>
    </row>
    <row r="62" spans="1:7" ht="16">
      <c r="A62" s="232"/>
      <c r="B62" s="232" t="s">
        <v>1803</v>
      </c>
      <c r="C62" s="253">
        <f>(1+0+1)</f>
        <v>2</v>
      </c>
      <c r="D62" s="253"/>
      <c r="E62" s="254">
        <f t="shared" si="0"/>
        <v>0</v>
      </c>
      <c r="F62" s="232"/>
      <c r="G62" s="229"/>
    </row>
    <row r="63" spans="1:7">
      <c r="A63" s="232"/>
      <c r="B63" s="232"/>
      <c r="C63" s="253"/>
      <c r="D63" s="253"/>
      <c r="E63" s="254"/>
      <c r="F63" s="232"/>
      <c r="G63" s="229"/>
    </row>
    <row r="64" spans="1:7" ht="32">
      <c r="A64" s="232">
        <v>25</v>
      </c>
      <c r="B64" s="232" t="s">
        <v>1804</v>
      </c>
      <c r="C64" s="253"/>
      <c r="D64" s="253"/>
      <c r="E64" s="254"/>
      <c r="F64" s="232"/>
      <c r="G64" s="229"/>
    </row>
    <row r="65" spans="1:7" ht="16">
      <c r="A65" s="232"/>
      <c r="B65" s="232" t="s">
        <v>1805</v>
      </c>
      <c r="C65" s="253">
        <f>(0+8+2)</f>
        <v>10</v>
      </c>
      <c r="D65" s="253"/>
      <c r="E65" s="254">
        <f t="shared" si="0"/>
        <v>0</v>
      </c>
      <c r="F65" s="232"/>
      <c r="G65" s="229"/>
    </row>
    <row r="66" spans="1:7">
      <c r="A66" s="232"/>
      <c r="B66" s="232"/>
      <c r="C66" s="253"/>
      <c r="D66" s="253"/>
      <c r="E66" s="254"/>
      <c r="F66" s="232"/>
      <c r="G66" s="229"/>
    </row>
    <row r="67" spans="1:7" ht="48">
      <c r="A67" s="232">
        <v>25</v>
      </c>
      <c r="B67" s="232" t="s">
        <v>1806</v>
      </c>
      <c r="C67" s="253"/>
      <c r="D67" s="253"/>
      <c r="E67" s="254"/>
      <c r="F67" s="232"/>
      <c r="G67" s="229"/>
    </row>
    <row r="68" spans="1:7" ht="16">
      <c r="A68" s="232"/>
      <c r="B68" s="232" t="s">
        <v>1807</v>
      </c>
      <c r="C68" s="253">
        <f>(2+8+1)</f>
        <v>11</v>
      </c>
      <c r="D68" s="253"/>
      <c r="E68" s="254">
        <f t="shared" si="0"/>
        <v>0</v>
      </c>
      <c r="F68" s="232"/>
      <c r="G68" s="229"/>
    </row>
    <row r="69" spans="1:7">
      <c r="A69" s="232"/>
      <c r="B69" s="232"/>
      <c r="C69" s="253"/>
      <c r="D69" s="253"/>
      <c r="E69" s="254"/>
      <c r="F69" s="232"/>
      <c r="G69" s="229"/>
    </row>
    <row r="70" spans="1:7" ht="48">
      <c r="A70" s="232">
        <v>16.5</v>
      </c>
      <c r="B70" s="232" t="s">
        <v>1808</v>
      </c>
      <c r="C70" s="253"/>
      <c r="D70" s="253"/>
      <c r="E70" s="254"/>
      <c r="F70" s="232"/>
      <c r="G70" s="229"/>
    </row>
    <row r="71" spans="1:7" ht="16">
      <c r="A71" s="232"/>
      <c r="B71" s="232" t="s">
        <v>1809</v>
      </c>
      <c r="C71" s="253">
        <v>3</v>
      </c>
      <c r="D71" s="253"/>
      <c r="E71" s="254">
        <f t="shared" si="0"/>
        <v>0</v>
      </c>
      <c r="F71" s="232"/>
      <c r="G71" s="229"/>
    </row>
    <row r="72" spans="1:7">
      <c r="A72" s="232"/>
      <c r="B72" s="232"/>
      <c r="C72" s="253"/>
      <c r="D72" s="253"/>
      <c r="E72" s="254"/>
      <c r="F72" s="232"/>
      <c r="G72" s="229"/>
    </row>
    <row r="73" spans="1:7" ht="48">
      <c r="A73" s="232">
        <v>25</v>
      </c>
      <c r="B73" s="232" t="s">
        <v>1810</v>
      </c>
      <c r="C73" s="253"/>
      <c r="D73" s="253"/>
      <c r="E73" s="254"/>
      <c r="F73" s="232"/>
      <c r="G73" s="229"/>
    </row>
    <row r="74" spans="1:7" ht="16">
      <c r="A74" s="232"/>
      <c r="B74" s="232" t="s">
        <v>1811</v>
      </c>
      <c r="C74" s="253">
        <f>(1+0+1)</f>
        <v>2</v>
      </c>
      <c r="D74" s="253"/>
      <c r="E74" s="254">
        <f t="shared" ref="E74:E111" si="1">C74*D74</f>
        <v>0</v>
      </c>
      <c r="F74" s="232"/>
      <c r="G74" s="229"/>
    </row>
    <row r="75" spans="1:7">
      <c r="A75" s="232"/>
      <c r="B75" s="232"/>
      <c r="C75" s="253"/>
      <c r="D75" s="253"/>
      <c r="E75" s="254"/>
      <c r="F75" s="232"/>
      <c r="G75" s="229"/>
    </row>
    <row r="76" spans="1:7" ht="48">
      <c r="A76" s="232">
        <v>25</v>
      </c>
      <c r="B76" s="232" t="s">
        <v>1812</v>
      </c>
      <c r="C76" s="253"/>
      <c r="D76" s="253"/>
      <c r="E76" s="254"/>
      <c r="F76" s="232"/>
      <c r="G76" s="229"/>
    </row>
    <row r="77" spans="1:7" ht="16">
      <c r="A77" s="232"/>
      <c r="B77" s="232" t="s">
        <v>1813</v>
      </c>
      <c r="C77" s="253">
        <f>(0+8+2)</f>
        <v>10</v>
      </c>
      <c r="D77" s="253"/>
      <c r="E77" s="254">
        <f t="shared" si="1"/>
        <v>0</v>
      </c>
      <c r="F77" s="232"/>
      <c r="G77" s="229"/>
    </row>
    <row r="78" spans="1:7">
      <c r="A78" s="232"/>
      <c r="B78" s="232"/>
      <c r="C78" s="253"/>
      <c r="D78" s="253"/>
      <c r="E78" s="254"/>
      <c r="F78" s="232"/>
      <c r="G78" s="229"/>
    </row>
    <row r="79" spans="1:7" ht="16">
      <c r="A79" s="232">
        <v>25</v>
      </c>
      <c r="B79" s="232" t="s">
        <v>1814</v>
      </c>
      <c r="C79" s="253"/>
      <c r="D79" s="253"/>
      <c r="E79" s="254"/>
      <c r="F79" s="232"/>
      <c r="G79" s="229"/>
    </row>
    <row r="80" spans="1:7" ht="16">
      <c r="A80" s="232"/>
      <c r="B80" s="232" t="s">
        <v>1815</v>
      </c>
      <c r="C80" s="253">
        <v>3</v>
      </c>
      <c r="D80" s="253"/>
      <c r="E80" s="254">
        <f t="shared" si="1"/>
        <v>0</v>
      </c>
      <c r="F80" s="232"/>
      <c r="G80" s="229"/>
    </row>
    <row r="81" spans="1:7">
      <c r="A81" s="232"/>
      <c r="B81" s="232"/>
      <c r="C81" s="253"/>
      <c r="D81" s="253"/>
      <c r="E81" s="254"/>
      <c r="F81" s="232"/>
      <c r="G81" s="229"/>
    </row>
    <row r="82" spans="1:7" ht="16">
      <c r="A82" s="232" t="s">
        <v>1816</v>
      </c>
      <c r="B82" s="232" t="s">
        <v>1817</v>
      </c>
      <c r="C82" s="253"/>
      <c r="D82" s="253"/>
      <c r="E82" s="254"/>
      <c r="F82" s="232"/>
      <c r="G82" s="229"/>
    </row>
    <row r="83" spans="1:7" ht="16">
      <c r="A83" s="232"/>
      <c r="B83" s="232" t="s">
        <v>1818</v>
      </c>
      <c r="C83" s="253">
        <v>3</v>
      </c>
      <c r="D83" s="253"/>
      <c r="E83" s="254">
        <f t="shared" si="1"/>
        <v>0</v>
      </c>
      <c r="F83" s="232"/>
      <c r="G83" s="229"/>
    </row>
    <row r="84" spans="1:7">
      <c r="A84" s="232"/>
      <c r="B84" s="232"/>
      <c r="C84" s="253"/>
      <c r="D84" s="253"/>
      <c r="E84" s="254"/>
      <c r="F84" s="232"/>
      <c r="G84" s="229"/>
    </row>
    <row r="85" spans="1:7" ht="16">
      <c r="A85" s="232" t="s">
        <v>1819</v>
      </c>
      <c r="B85" s="232" t="s">
        <v>1820</v>
      </c>
      <c r="C85" s="253"/>
      <c r="D85" s="253"/>
      <c r="E85" s="254"/>
      <c r="F85" s="232"/>
      <c r="G85" s="229"/>
    </row>
    <row r="86" spans="1:7" ht="16">
      <c r="A86" s="232"/>
      <c r="B86" s="232" t="s">
        <v>1821</v>
      </c>
      <c r="C86" s="253">
        <v>1</v>
      </c>
      <c r="D86" s="253"/>
      <c r="E86" s="254">
        <f t="shared" si="1"/>
        <v>0</v>
      </c>
      <c r="F86" s="232"/>
      <c r="G86" s="229"/>
    </row>
    <row r="87" spans="1:7">
      <c r="A87" s="232"/>
      <c r="B87" s="232"/>
      <c r="C87" s="253"/>
      <c r="D87" s="253"/>
      <c r="E87" s="254"/>
      <c r="F87" s="232"/>
      <c r="G87" s="229"/>
    </row>
    <row r="88" spans="1:7" ht="16">
      <c r="A88" s="232" t="s">
        <v>1822</v>
      </c>
      <c r="B88" s="232" t="s">
        <v>1823</v>
      </c>
      <c r="C88" s="253"/>
      <c r="D88" s="253"/>
      <c r="E88" s="254"/>
      <c r="F88" s="232"/>
      <c r="G88" s="229"/>
    </row>
    <row r="89" spans="1:7" ht="16">
      <c r="A89" s="232"/>
      <c r="B89" s="232" t="s">
        <v>1824</v>
      </c>
      <c r="C89" s="253">
        <v>3</v>
      </c>
      <c r="D89" s="253"/>
      <c r="E89" s="254">
        <f t="shared" si="1"/>
        <v>0</v>
      </c>
      <c r="F89" s="232"/>
      <c r="G89" s="229"/>
    </row>
    <row r="90" spans="1:7">
      <c r="A90" s="232"/>
      <c r="B90" s="232"/>
      <c r="C90" s="253"/>
      <c r="D90" s="253"/>
      <c r="E90" s="254"/>
      <c r="F90" s="232"/>
      <c r="G90" s="229"/>
    </row>
    <row r="91" spans="1:7" ht="16">
      <c r="A91" s="232"/>
      <c r="B91" s="232" t="s">
        <v>1825</v>
      </c>
      <c r="C91" s="253"/>
      <c r="D91" s="253"/>
      <c r="E91" s="254"/>
      <c r="F91" s="232"/>
      <c r="G91" s="229"/>
    </row>
    <row r="92" spans="1:7" ht="16">
      <c r="A92" s="232"/>
      <c r="B92" s="232" t="s">
        <v>1826</v>
      </c>
      <c r="C92" s="253">
        <v>10</v>
      </c>
      <c r="D92" s="253"/>
      <c r="E92" s="254">
        <f t="shared" si="1"/>
        <v>0</v>
      </c>
      <c r="F92" s="232"/>
      <c r="G92" s="229"/>
    </row>
    <row r="93" spans="1:7">
      <c r="A93" s="232"/>
      <c r="B93" s="232"/>
      <c r="C93" s="253"/>
      <c r="D93" s="253"/>
      <c r="E93" s="254"/>
      <c r="F93" s="232"/>
      <c r="G93" s="229"/>
    </row>
    <row r="94" spans="1:7" ht="16">
      <c r="A94" s="232"/>
      <c r="B94" s="232" t="s">
        <v>1827</v>
      </c>
      <c r="C94" s="253"/>
      <c r="D94" s="253"/>
      <c r="E94" s="254"/>
      <c r="F94" s="232"/>
      <c r="G94" s="229"/>
    </row>
    <row r="95" spans="1:7" ht="16">
      <c r="A95" s="232"/>
      <c r="B95" s="232" t="s">
        <v>1828</v>
      </c>
      <c r="C95" s="253">
        <v>64</v>
      </c>
      <c r="D95" s="253"/>
      <c r="E95" s="254">
        <f t="shared" si="1"/>
        <v>0</v>
      </c>
      <c r="F95" s="232"/>
      <c r="G95" s="229"/>
    </row>
    <row r="96" spans="1:7">
      <c r="A96" s="232"/>
      <c r="B96" s="232"/>
      <c r="C96" s="253"/>
      <c r="D96" s="253"/>
      <c r="E96" s="254"/>
      <c r="F96" s="232"/>
      <c r="G96" s="229"/>
    </row>
    <row r="97" spans="1:7" ht="16">
      <c r="A97" s="232" t="s">
        <v>1829</v>
      </c>
      <c r="B97" s="232" t="s">
        <v>1830</v>
      </c>
      <c r="C97" s="253"/>
      <c r="D97" s="253"/>
      <c r="E97" s="254"/>
      <c r="F97" s="232"/>
      <c r="G97" s="229"/>
    </row>
    <row r="98" spans="1:7" ht="16">
      <c r="A98" s="232"/>
      <c r="B98" s="232" t="s">
        <v>1831</v>
      </c>
      <c r="C98" s="253">
        <v>64</v>
      </c>
      <c r="D98" s="253"/>
      <c r="E98" s="254">
        <f t="shared" si="1"/>
        <v>0</v>
      </c>
      <c r="F98" s="232"/>
      <c r="G98" s="229"/>
    </row>
    <row r="99" spans="1:7">
      <c r="A99" s="232"/>
      <c r="B99" s="232"/>
      <c r="C99" s="253"/>
      <c r="D99" s="253"/>
      <c r="E99" s="254"/>
      <c r="F99" s="232"/>
      <c r="G99" s="229"/>
    </row>
    <row r="100" spans="1:7" ht="16">
      <c r="A100" s="232"/>
      <c r="B100" s="232" t="s">
        <v>1832</v>
      </c>
      <c r="C100" s="253"/>
      <c r="D100" s="253"/>
      <c r="E100" s="254"/>
      <c r="F100" s="232"/>
      <c r="G100" s="229"/>
    </row>
    <row r="101" spans="1:7" ht="16">
      <c r="A101" s="232"/>
      <c r="B101" s="232" t="s">
        <v>1833</v>
      </c>
      <c r="C101" s="253">
        <v>2</v>
      </c>
      <c r="D101" s="253"/>
      <c r="E101" s="254">
        <f t="shared" si="1"/>
        <v>0</v>
      </c>
      <c r="F101" s="232"/>
      <c r="G101" s="229"/>
    </row>
    <row r="102" spans="1:7">
      <c r="A102" s="232"/>
      <c r="B102" s="235"/>
      <c r="C102" s="253"/>
      <c r="D102" s="253"/>
      <c r="E102" s="254"/>
      <c r="F102" s="232"/>
      <c r="G102" s="229"/>
    </row>
    <row r="103" spans="1:7" ht="80">
      <c r="A103" s="232"/>
      <c r="B103" s="236" t="s">
        <v>1834</v>
      </c>
      <c r="C103" s="253">
        <v>1</v>
      </c>
      <c r="D103" s="253"/>
      <c r="E103" s="254">
        <f t="shared" si="1"/>
        <v>0</v>
      </c>
      <c r="F103" s="232"/>
      <c r="G103" s="229"/>
    </row>
    <row r="104" spans="1:7" ht="32">
      <c r="A104" s="232"/>
      <c r="B104" s="236" t="s">
        <v>1835</v>
      </c>
      <c r="C104" s="253">
        <v>1</v>
      </c>
      <c r="D104" s="253"/>
      <c r="E104" s="254">
        <f t="shared" si="1"/>
        <v>0</v>
      </c>
      <c r="F104" s="232"/>
      <c r="G104" s="229"/>
    </row>
    <row r="105" spans="1:7" ht="96">
      <c r="A105" s="232"/>
      <c r="B105" s="236" t="s">
        <v>1836</v>
      </c>
      <c r="C105" s="253">
        <v>1</v>
      </c>
      <c r="D105" s="253"/>
      <c r="E105" s="254">
        <f t="shared" si="1"/>
        <v>0</v>
      </c>
      <c r="F105" s="232"/>
      <c r="G105" s="229"/>
    </row>
    <row r="106" spans="1:7" ht="48">
      <c r="A106" s="232"/>
      <c r="B106" s="237" t="s">
        <v>1837</v>
      </c>
      <c r="C106" s="253">
        <v>1</v>
      </c>
      <c r="D106" s="253"/>
      <c r="E106" s="254">
        <f t="shared" si="1"/>
        <v>0</v>
      </c>
      <c r="F106" s="232" t="s">
        <v>1838</v>
      </c>
      <c r="G106" s="229"/>
    </row>
    <row r="107" spans="1:7" ht="48">
      <c r="A107" s="235"/>
      <c r="B107" s="232" t="s">
        <v>1839</v>
      </c>
      <c r="C107" s="253">
        <v>1</v>
      </c>
      <c r="D107" s="253"/>
      <c r="E107" s="254">
        <f t="shared" si="1"/>
        <v>0</v>
      </c>
      <c r="F107" s="232"/>
      <c r="G107" s="229"/>
    </row>
    <row r="108" spans="1:7" ht="48">
      <c r="A108" s="232"/>
      <c r="B108" s="236" t="s">
        <v>1840</v>
      </c>
      <c r="C108" s="253">
        <v>1</v>
      </c>
      <c r="D108" s="253"/>
      <c r="E108" s="254">
        <f t="shared" si="1"/>
        <v>0</v>
      </c>
      <c r="F108" s="232"/>
      <c r="G108" s="229"/>
    </row>
    <row r="109" spans="1:7" ht="80">
      <c r="A109" s="232"/>
      <c r="B109" s="236" t="s">
        <v>1841</v>
      </c>
      <c r="C109" s="253">
        <v>1</v>
      </c>
      <c r="D109" s="253"/>
      <c r="E109" s="254">
        <f t="shared" si="1"/>
        <v>0</v>
      </c>
      <c r="F109" s="232"/>
      <c r="G109" s="229"/>
    </row>
    <row r="110" spans="1:7" ht="16">
      <c r="A110" s="232"/>
      <c r="B110" s="236" t="s">
        <v>1842</v>
      </c>
      <c r="C110" s="253">
        <v>1</v>
      </c>
      <c r="D110" s="253"/>
      <c r="E110" s="254">
        <f t="shared" si="1"/>
        <v>0</v>
      </c>
      <c r="F110" s="232"/>
      <c r="G110" s="229"/>
    </row>
    <row r="111" spans="1:7" ht="16">
      <c r="A111" s="232"/>
      <c r="B111" s="236" t="s">
        <v>1843</v>
      </c>
      <c r="C111" s="253">
        <v>1</v>
      </c>
      <c r="D111" s="253"/>
      <c r="E111" s="254">
        <f t="shared" si="1"/>
        <v>0</v>
      </c>
      <c r="F111" s="232"/>
      <c r="G111" s="229"/>
    </row>
    <row r="112" spans="1:7">
      <c r="A112" s="261" t="s">
        <v>1945</v>
      </c>
      <c r="B112" s="262"/>
      <c r="C112" s="264"/>
      <c r="D112" s="264"/>
      <c r="E112" s="264">
        <f>SUM(E7:E111)</f>
        <v>0</v>
      </c>
      <c r="F112" s="239"/>
      <c r="G112" s="229"/>
    </row>
    <row r="113" spans="1:7">
      <c r="A113" s="238"/>
      <c r="B113" s="239"/>
      <c r="C113" s="239"/>
      <c r="D113" s="239"/>
      <c r="E113" s="239"/>
      <c r="F113" s="239"/>
      <c r="G113" s="229"/>
    </row>
    <row r="114" spans="1:7">
      <c r="A114" s="238"/>
      <c r="B114" s="239"/>
      <c r="C114" s="239"/>
      <c r="D114" s="239"/>
      <c r="E114" s="239"/>
      <c r="F114" s="239"/>
      <c r="G114" s="229"/>
    </row>
    <row r="115" spans="1:7">
      <c r="A115" s="238"/>
      <c r="B115" s="239"/>
      <c r="C115" s="239"/>
      <c r="D115" s="239"/>
      <c r="E115" s="239"/>
      <c r="F115" s="239"/>
      <c r="G115" s="229"/>
    </row>
    <row r="116" spans="1:7">
      <c r="A116" s="238"/>
      <c r="B116" s="239"/>
      <c r="C116" s="239"/>
      <c r="D116" s="239"/>
      <c r="E116" s="239"/>
      <c r="F116" s="239"/>
      <c r="G116" s="229"/>
    </row>
    <row r="117" spans="1:7">
      <c r="A117" s="238"/>
      <c r="B117" s="239"/>
      <c r="C117" s="239"/>
      <c r="D117" s="239"/>
      <c r="E117" s="239"/>
      <c r="F117" s="239"/>
      <c r="G117" s="229"/>
    </row>
    <row r="118" spans="1:7">
      <c r="A118" s="238"/>
      <c r="B118" s="239"/>
      <c r="C118" s="239"/>
      <c r="D118" s="239"/>
      <c r="E118" s="239"/>
      <c r="F118" s="239"/>
      <c r="G118" s="229"/>
    </row>
    <row r="119" spans="1:7">
      <c r="A119" s="238"/>
      <c r="B119" s="239"/>
      <c r="C119" s="239"/>
      <c r="D119" s="239"/>
      <c r="E119" s="239"/>
      <c r="F119" s="239"/>
      <c r="G119" s="229"/>
    </row>
    <row r="120" spans="1:7">
      <c r="B120" s="229"/>
      <c r="C120" s="229"/>
      <c r="D120" s="229"/>
      <c r="E120" s="229"/>
      <c r="F120" s="229"/>
      <c r="G120" s="229"/>
    </row>
    <row r="121" spans="1:7">
      <c r="B121" s="229"/>
      <c r="C121" s="229"/>
      <c r="D121" s="229"/>
      <c r="E121" s="229"/>
      <c r="F121" s="229"/>
      <c r="G121" s="229"/>
    </row>
    <row r="122" spans="1:7">
      <c r="B122" s="229"/>
      <c r="C122" s="229"/>
      <c r="D122" s="229"/>
      <c r="E122" s="229"/>
      <c r="F122" s="229"/>
      <c r="G122" s="229"/>
    </row>
    <row r="123" spans="1:7">
      <c r="B123" s="229"/>
      <c r="C123" s="229"/>
      <c r="D123" s="229"/>
      <c r="E123" s="240"/>
      <c r="F123" s="229"/>
      <c r="G123" s="229"/>
    </row>
    <row r="124" spans="1:7">
      <c r="B124" s="229"/>
      <c r="C124" s="229"/>
      <c r="D124" s="229"/>
      <c r="E124" s="229"/>
      <c r="F124" s="229"/>
      <c r="G124" s="229"/>
    </row>
    <row r="125" spans="1:7">
      <c r="B125" s="240"/>
      <c r="C125" s="229"/>
      <c r="D125" s="229"/>
      <c r="E125" s="229"/>
      <c r="F125" s="229"/>
      <c r="G125" s="229"/>
    </row>
    <row r="126" spans="1:7">
      <c r="B126" s="229"/>
      <c r="C126" s="229"/>
      <c r="D126" s="229"/>
      <c r="E126" s="229"/>
      <c r="F126" s="229"/>
      <c r="G126" s="229"/>
    </row>
    <row r="127" spans="1:7">
      <c r="B127" s="229"/>
      <c r="C127" s="229"/>
      <c r="D127" s="229"/>
      <c r="E127" s="229"/>
      <c r="F127" s="229"/>
      <c r="G127" s="229"/>
    </row>
    <row r="128" spans="1:7">
      <c r="B128" s="229"/>
      <c r="C128" s="229"/>
      <c r="D128" s="229"/>
      <c r="E128" s="229"/>
      <c r="F128" s="229"/>
      <c r="G128" s="229"/>
    </row>
    <row r="129" spans="2:7">
      <c r="B129" s="229"/>
      <c r="C129" s="229"/>
      <c r="D129" s="229"/>
      <c r="E129" s="229"/>
      <c r="F129" s="229"/>
      <c r="G129" s="229"/>
    </row>
    <row r="130" spans="2:7">
      <c r="B130" s="229"/>
      <c r="C130" s="229"/>
      <c r="D130" s="229"/>
      <c r="E130" s="229"/>
      <c r="F130" s="229"/>
      <c r="G130" s="229"/>
    </row>
    <row r="131" spans="2:7">
      <c r="B131" s="229"/>
      <c r="C131" s="229"/>
      <c r="D131" s="229"/>
      <c r="E131" s="229"/>
      <c r="F131" s="229"/>
      <c r="G131" s="229"/>
    </row>
    <row r="132" spans="2:7">
      <c r="D132" s="229"/>
      <c r="E132" s="229"/>
      <c r="F132" s="229"/>
      <c r="G132" s="229"/>
    </row>
    <row r="133" spans="2:7">
      <c r="D133" s="229"/>
      <c r="E133" s="229"/>
      <c r="F133" s="229"/>
      <c r="G133" s="229"/>
    </row>
  </sheetData>
  <pageMargins left="0.7" right="0.7" top="0.75" bottom="0.75" header="0.3" footer="0.3"/>
  <pageSetup paperSize="9" orientation="portrait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1DA7-266B-C249-819C-2369C5FE983F}">
  <dimension ref="A1:G113"/>
  <sheetViews>
    <sheetView topLeftCell="A88" zoomScaleNormal="150" workbookViewId="0">
      <selection activeCell="E92" sqref="E92"/>
    </sheetView>
  </sheetViews>
  <sheetFormatPr baseColWidth="10" defaultColWidth="13.25" defaultRowHeight="15"/>
  <cols>
    <col min="1" max="1" width="16" style="228" customWidth="1"/>
    <col min="2" max="2" width="41.75" style="228" customWidth="1"/>
    <col min="3" max="3" width="9.75" style="228" customWidth="1"/>
    <col min="4" max="4" width="16.75" style="228" customWidth="1"/>
    <col min="5" max="5" width="14" style="228" customWidth="1"/>
    <col min="6" max="6" width="21.5" style="228" customWidth="1"/>
    <col min="7" max="255" width="13.25" style="228"/>
    <col min="256" max="256" width="16" style="228" customWidth="1"/>
    <col min="257" max="257" width="41.75" style="228" customWidth="1"/>
    <col min="258" max="258" width="9.75" style="228" customWidth="1"/>
    <col min="259" max="259" width="10.5" style="228" customWidth="1"/>
    <col min="260" max="260" width="11.75" style="228" customWidth="1"/>
    <col min="261" max="261" width="10.25" style="228" customWidth="1"/>
    <col min="262" max="262" width="21.5" style="228" customWidth="1"/>
    <col min="263" max="511" width="13.25" style="228"/>
    <col min="512" max="512" width="16" style="228" customWidth="1"/>
    <col min="513" max="513" width="41.75" style="228" customWidth="1"/>
    <col min="514" max="514" width="9.75" style="228" customWidth="1"/>
    <col min="515" max="515" width="10.5" style="228" customWidth="1"/>
    <col min="516" max="516" width="11.75" style="228" customWidth="1"/>
    <col min="517" max="517" width="10.25" style="228" customWidth="1"/>
    <col min="518" max="518" width="21.5" style="228" customWidth="1"/>
    <col min="519" max="767" width="13.25" style="228"/>
    <col min="768" max="768" width="16" style="228" customWidth="1"/>
    <col min="769" max="769" width="41.75" style="228" customWidth="1"/>
    <col min="770" max="770" width="9.75" style="228" customWidth="1"/>
    <col min="771" max="771" width="10.5" style="228" customWidth="1"/>
    <col min="772" max="772" width="11.75" style="228" customWidth="1"/>
    <col min="773" max="773" width="10.25" style="228" customWidth="1"/>
    <col min="774" max="774" width="21.5" style="228" customWidth="1"/>
    <col min="775" max="1023" width="13.25" style="228"/>
    <col min="1024" max="1024" width="16" style="228" customWidth="1"/>
    <col min="1025" max="1025" width="41.75" style="228" customWidth="1"/>
    <col min="1026" max="1026" width="9.75" style="228" customWidth="1"/>
    <col min="1027" max="1027" width="10.5" style="228" customWidth="1"/>
    <col min="1028" max="1028" width="11.75" style="228" customWidth="1"/>
    <col min="1029" max="1029" width="10.25" style="228" customWidth="1"/>
    <col min="1030" max="1030" width="21.5" style="228" customWidth="1"/>
    <col min="1031" max="1279" width="13.25" style="228"/>
    <col min="1280" max="1280" width="16" style="228" customWidth="1"/>
    <col min="1281" max="1281" width="41.75" style="228" customWidth="1"/>
    <col min="1282" max="1282" width="9.75" style="228" customWidth="1"/>
    <col min="1283" max="1283" width="10.5" style="228" customWidth="1"/>
    <col min="1284" max="1284" width="11.75" style="228" customWidth="1"/>
    <col min="1285" max="1285" width="10.25" style="228" customWidth="1"/>
    <col min="1286" max="1286" width="21.5" style="228" customWidth="1"/>
    <col min="1287" max="1535" width="13.25" style="228"/>
    <col min="1536" max="1536" width="16" style="228" customWidth="1"/>
    <col min="1537" max="1537" width="41.75" style="228" customWidth="1"/>
    <col min="1538" max="1538" width="9.75" style="228" customWidth="1"/>
    <col min="1539" max="1539" width="10.5" style="228" customWidth="1"/>
    <col min="1540" max="1540" width="11.75" style="228" customWidth="1"/>
    <col min="1541" max="1541" width="10.25" style="228" customWidth="1"/>
    <col min="1542" max="1542" width="21.5" style="228" customWidth="1"/>
    <col min="1543" max="1791" width="13.25" style="228"/>
    <col min="1792" max="1792" width="16" style="228" customWidth="1"/>
    <col min="1793" max="1793" width="41.75" style="228" customWidth="1"/>
    <col min="1794" max="1794" width="9.75" style="228" customWidth="1"/>
    <col min="1795" max="1795" width="10.5" style="228" customWidth="1"/>
    <col min="1796" max="1796" width="11.75" style="228" customWidth="1"/>
    <col min="1797" max="1797" width="10.25" style="228" customWidth="1"/>
    <col min="1798" max="1798" width="21.5" style="228" customWidth="1"/>
    <col min="1799" max="2047" width="13.25" style="228"/>
    <col min="2048" max="2048" width="16" style="228" customWidth="1"/>
    <col min="2049" max="2049" width="41.75" style="228" customWidth="1"/>
    <col min="2050" max="2050" width="9.75" style="228" customWidth="1"/>
    <col min="2051" max="2051" width="10.5" style="228" customWidth="1"/>
    <col min="2052" max="2052" width="11.75" style="228" customWidth="1"/>
    <col min="2053" max="2053" width="10.25" style="228" customWidth="1"/>
    <col min="2054" max="2054" width="21.5" style="228" customWidth="1"/>
    <col min="2055" max="2303" width="13.25" style="228"/>
    <col min="2304" max="2304" width="16" style="228" customWidth="1"/>
    <col min="2305" max="2305" width="41.75" style="228" customWidth="1"/>
    <col min="2306" max="2306" width="9.75" style="228" customWidth="1"/>
    <col min="2307" max="2307" width="10.5" style="228" customWidth="1"/>
    <col min="2308" max="2308" width="11.75" style="228" customWidth="1"/>
    <col min="2309" max="2309" width="10.25" style="228" customWidth="1"/>
    <col min="2310" max="2310" width="21.5" style="228" customWidth="1"/>
    <col min="2311" max="2559" width="13.25" style="228"/>
    <col min="2560" max="2560" width="16" style="228" customWidth="1"/>
    <col min="2561" max="2561" width="41.75" style="228" customWidth="1"/>
    <col min="2562" max="2562" width="9.75" style="228" customWidth="1"/>
    <col min="2563" max="2563" width="10.5" style="228" customWidth="1"/>
    <col min="2564" max="2564" width="11.75" style="228" customWidth="1"/>
    <col min="2565" max="2565" width="10.25" style="228" customWidth="1"/>
    <col min="2566" max="2566" width="21.5" style="228" customWidth="1"/>
    <col min="2567" max="2815" width="13.25" style="228"/>
    <col min="2816" max="2816" width="16" style="228" customWidth="1"/>
    <col min="2817" max="2817" width="41.75" style="228" customWidth="1"/>
    <col min="2818" max="2818" width="9.75" style="228" customWidth="1"/>
    <col min="2819" max="2819" width="10.5" style="228" customWidth="1"/>
    <col min="2820" max="2820" width="11.75" style="228" customWidth="1"/>
    <col min="2821" max="2821" width="10.25" style="228" customWidth="1"/>
    <col min="2822" max="2822" width="21.5" style="228" customWidth="1"/>
    <col min="2823" max="3071" width="13.25" style="228"/>
    <col min="3072" max="3072" width="16" style="228" customWidth="1"/>
    <col min="3073" max="3073" width="41.75" style="228" customWidth="1"/>
    <col min="3074" max="3074" width="9.75" style="228" customWidth="1"/>
    <col min="3075" max="3075" width="10.5" style="228" customWidth="1"/>
    <col min="3076" max="3076" width="11.75" style="228" customWidth="1"/>
    <col min="3077" max="3077" width="10.25" style="228" customWidth="1"/>
    <col min="3078" max="3078" width="21.5" style="228" customWidth="1"/>
    <col min="3079" max="3327" width="13.25" style="228"/>
    <col min="3328" max="3328" width="16" style="228" customWidth="1"/>
    <col min="3329" max="3329" width="41.75" style="228" customWidth="1"/>
    <col min="3330" max="3330" width="9.75" style="228" customWidth="1"/>
    <col min="3331" max="3331" width="10.5" style="228" customWidth="1"/>
    <col min="3332" max="3332" width="11.75" style="228" customWidth="1"/>
    <col min="3333" max="3333" width="10.25" style="228" customWidth="1"/>
    <col min="3334" max="3334" width="21.5" style="228" customWidth="1"/>
    <col min="3335" max="3583" width="13.25" style="228"/>
    <col min="3584" max="3584" width="16" style="228" customWidth="1"/>
    <col min="3585" max="3585" width="41.75" style="228" customWidth="1"/>
    <col min="3586" max="3586" width="9.75" style="228" customWidth="1"/>
    <col min="3587" max="3587" width="10.5" style="228" customWidth="1"/>
    <col min="3588" max="3588" width="11.75" style="228" customWidth="1"/>
    <col min="3589" max="3589" width="10.25" style="228" customWidth="1"/>
    <col min="3590" max="3590" width="21.5" style="228" customWidth="1"/>
    <col min="3591" max="3839" width="13.25" style="228"/>
    <col min="3840" max="3840" width="16" style="228" customWidth="1"/>
    <col min="3841" max="3841" width="41.75" style="228" customWidth="1"/>
    <col min="3842" max="3842" width="9.75" style="228" customWidth="1"/>
    <col min="3843" max="3843" width="10.5" style="228" customWidth="1"/>
    <col min="3844" max="3844" width="11.75" style="228" customWidth="1"/>
    <col min="3845" max="3845" width="10.25" style="228" customWidth="1"/>
    <col min="3846" max="3846" width="21.5" style="228" customWidth="1"/>
    <col min="3847" max="4095" width="13.25" style="228"/>
    <col min="4096" max="4096" width="16" style="228" customWidth="1"/>
    <col min="4097" max="4097" width="41.75" style="228" customWidth="1"/>
    <col min="4098" max="4098" width="9.75" style="228" customWidth="1"/>
    <col min="4099" max="4099" width="10.5" style="228" customWidth="1"/>
    <col min="4100" max="4100" width="11.75" style="228" customWidth="1"/>
    <col min="4101" max="4101" width="10.25" style="228" customWidth="1"/>
    <col min="4102" max="4102" width="21.5" style="228" customWidth="1"/>
    <col min="4103" max="4351" width="13.25" style="228"/>
    <col min="4352" max="4352" width="16" style="228" customWidth="1"/>
    <col min="4353" max="4353" width="41.75" style="228" customWidth="1"/>
    <col min="4354" max="4354" width="9.75" style="228" customWidth="1"/>
    <col min="4355" max="4355" width="10.5" style="228" customWidth="1"/>
    <col min="4356" max="4356" width="11.75" style="228" customWidth="1"/>
    <col min="4357" max="4357" width="10.25" style="228" customWidth="1"/>
    <col min="4358" max="4358" width="21.5" style="228" customWidth="1"/>
    <col min="4359" max="4607" width="13.25" style="228"/>
    <col min="4608" max="4608" width="16" style="228" customWidth="1"/>
    <col min="4609" max="4609" width="41.75" style="228" customWidth="1"/>
    <col min="4610" max="4610" width="9.75" style="228" customWidth="1"/>
    <col min="4611" max="4611" width="10.5" style="228" customWidth="1"/>
    <col min="4612" max="4612" width="11.75" style="228" customWidth="1"/>
    <col min="4613" max="4613" width="10.25" style="228" customWidth="1"/>
    <col min="4614" max="4614" width="21.5" style="228" customWidth="1"/>
    <col min="4615" max="4863" width="13.25" style="228"/>
    <col min="4864" max="4864" width="16" style="228" customWidth="1"/>
    <col min="4865" max="4865" width="41.75" style="228" customWidth="1"/>
    <col min="4866" max="4866" width="9.75" style="228" customWidth="1"/>
    <col min="4867" max="4867" width="10.5" style="228" customWidth="1"/>
    <col min="4868" max="4868" width="11.75" style="228" customWidth="1"/>
    <col min="4869" max="4869" width="10.25" style="228" customWidth="1"/>
    <col min="4870" max="4870" width="21.5" style="228" customWidth="1"/>
    <col min="4871" max="5119" width="13.25" style="228"/>
    <col min="5120" max="5120" width="16" style="228" customWidth="1"/>
    <col min="5121" max="5121" width="41.75" style="228" customWidth="1"/>
    <col min="5122" max="5122" width="9.75" style="228" customWidth="1"/>
    <col min="5123" max="5123" width="10.5" style="228" customWidth="1"/>
    <col min="5124" max="5124" width="11.75" style="228" customWidth="1"/>
    <col min="5125" max="5125" width="10.25" style="228" customWidth="1"/>
    <col min="5126" max="5126" width="21.5" style="228" customWidth="1"/>
    <col min="5127" max="5375" width="13.25" style="228"/>
    <col min="5376" max="5376" width="16" style="228" customWidth="1"/>
    <col min="5377" max="5377" width="41.75" style="228" customWidth="1"/>
    <col min="5378" max="5378" width="9.75" style="228" customWidth="1"/>
    <col min="5379" max="5379" width="10.5" style="228" customWidth="1"/>
    <col min="5380" max="5380" width="11.75" style="228" customWidth="1"/>
    <col min="5381" max="5381" width="10.25" style="228" customWidth="1"/>
    <col min="5382" max="5382" width="21.5" style="228" customWidth="1"/>
    <col min="5383" max="5631" width="13.25" style="228"/>
    <col min="5632" max="5632" width="16" style="228" customWidth="1"/>
    <col min="5633" max="5633" width="41.75" style="228" customWidth="1"/>
    <col min="5634" max="5634" width="9.75" style="228" customWidth="1"/>
    <col min="5635" max="5635" width="10.5" style="228" customWidth="1"/>
    <col min="5636" max="5636" width="11.75" style="228" customWidth="1"/>
    <col min="5637" max="5637" width="10.25" style="228" customWidth="1"/>
    <col min="5638" max="5638" width="21.5" style="228" customWidth="1"/>
    <col min="5639" max="5887" width="13.25" style="228"/>
    <col min="5888" max="5888" width="16" style="228" customWidth="1"/>
    <col min="5889" max="5889" width="41.75" style="228" customWidth="1"/>
    <col min="5890" max="5890" width="9.75" style="228" customWidth="1"/>
    <col min="5891" max="5891" width="10.5" style="228" customWidth="1"/>
    <col min="5892" max="5892" width="11.75" style="228" customWidth="1"/>
    <col min="5893" max="5893" width="10.25" style="228" customWidth="1"/>
    <col min="5894" max="5894" width="21.5" style="228" customWidth="1"/>
    <col min="5895" max="6143" width="13.25" style="228"/>
    <col min="6144" max="6144" width="16" style="228" customWidth="1"/>
    <col min="6145" max="6145" width="41.75" style="228" customWidth="1"/>
    <col min="6146" max="6146" width="9.75" style="228" customWidth="1"/>
    <col min="6147" max="6147" width="10.5" style="228" customWidth="1"/>
    <col min="6148" max="6148" width="11.75" style="228" customWidth="1"/>
    <col min="6149" max="6149" width="10.25" style="228" customWidth="1"/>
    <col min="6150" max="6150" width="21.5" style="228" customWidth="1"/>
    <col min="6151" max="6399" width="13.25" style="228"/>
    <col min="6400" max="6400" width="16" style="228" customWidth="1"/>
    <col min="6401" max="6401" width="41.75" style="228" customWidth="1"/>
    <col min="6402" max="6402" width="9.75" style="228" customWidth="1"/>
    <col min="6403" max="6403" width="10.5" style="228" customWidth="1"/>
    <col min="6404" max="6404" width="11.75" style="228" customWidth="1"/>
    <col min="6405" max="6405" width="10.25" style="228" customWidth="1"/>
    <col min="6406" max="6406" width="21.5" style="228" customWidth="1"/>
    <col min="6407" max="6655" width="13.25" style="228"/>
    <col min="6656" max="6656" width="16" style="228" customWidth="1"/>
    <col min="6657" max="6657" width="41.75" style="228" customWidth="1"/>
    <col min="6658" max="6658" width="9.75" style="228" customWidth="1"/>
    <col min="6659" max="6659" width="10.5" style="228" customWidth="1"/>
    <col min="6660" max="6660" width="11.75" style="228" customWidth="1"/>
    <col min="6661" max="6661" width="10.25" style="228" customWidth="1"/>
    <col min="6662" max="6662" width="21.5" style="228" customWidth="1"/>
    <col min="6663" max="6911" width="13.25" style="228"/>
    <col min="6912" max="6912" width="16" style="228" customWidth="1"/>
    <col min="6913" max="6913" width="41.75" style="228" customWidth="1"/>
    <col min="6914" max="6914" width="9.75" style="228" customWidth="1"/>
    <col min="6915" max="6915" width="10.5" style="228" customWidth="1"/>
    <col min="6916" max="6916" width="11.75" style="228" customWidth="1"/>
    <col min="6917" max="6917" width="10.25" style="228" customWidth="1"/>
    <col min="6918" max="6918" width="21.5" style="228" customWidth="1"/>
    <col min="6919" max="7167" width="13.25" style="228"/>
    <col min="7168" max="7168" width="16" style="228" customWidth="1"/>
    <col min="7169" max="7169" width="41.75" style="228" customWidth="1"/>
    <col min="7170" max="7170" width="9.75" style="228" customWidth="1"/>
    <col min="7171" max="7171" width="10.5" style="228" customWidth="1"/>
    <col min="7172" max="7172" width="11.75" style="228" customWidth="1"/>
    <col min="7173" max="7173" width="10.25" style="228" customWidth="1"/>
    <col min="7174" max="7174" width="21.5" style="228" customWidth="1"/>
    <col min="7175" max="7423" width="13.25" style="228"/>
    <col min="7424" max="7424" width="16" style="228" customWidth="1"/>
    <col min="7425" max="7425" width="41.75" style="228" customWidth="1"/>
    <col min="7426" max="7426" width="9.75" style="228" customWidth="1"/>
    <col min="7427" max="7427" width="10.5" style="228" customWidth="1"/>
    <col min="7428" max="7428" width="11.75" style="228" customWidth="1"/>
    <col min="7429" max="7429" width="10.25" style="228" customWidth="1"/>
    <col min="7430" max="7430" width="21.5" style="228" customWidth="1"/>
    <col min="7431" max="7679" width="13.25" style="228"/>
    <col min="7680" max="7680" width="16" style="228" customWidth="1"/>
    <col min="7681" max="7681" width="41.75" style="228" customWidth="1"/>
    <col min="7682" max="7682" width="9.75" style="228" customWidth="1"/>
    <col min="7683" max="7683" width="10.5" style="228" customWidth="1"/>
    <col min="7684" max="7684" width="11.75" style="228" customWidth="1"/>
    <col min="7685" max="7685" width="10.25" style="228" customWidth="1"/>
    <col min="7686" max="7686" width="21.5" style="228" customWidth="1"/>
    <col min="7687" max="7935" width="13.25" style="228"/>
    <col min="7936" max="7936" width="16" style="228" customWidth="1"/>
    <col min="7937" max="7937" width="41.75" style="228" customWidth="1"/>
    <col min="7938" max="7938" width="9.75" style="228" customWidth="1"/>
    <col min="7939" max="7939" width="10.5" style="228" customWidth="1"/>
    <col min="7940" max="7940" width="11.75" style="228" customWidth="1"/>
    <col min="7941" max="7941" width="10.25" style="228" customWidth="1"/>
    <col min="7942" max="7942" width="21.5" style="228" customWidth="1"/>
    <col min="7943" max="8191" width="13.25" style="228"/>
    <col min="8192" max="8192" width="16" style="228" customWidth="1"/>
    <col min="8193" max="8193" width="41.75" style="228" customWidth="1"/>
    <col min="8194" max="8194" width="9.75" style="228" customWidth="1"/>
    <col min="8195" max="8195" width="10.5" style="228" customWidth="1"/>
    <col min="8196" max="8196" width="11.75" style="228" customWidth="1"/>
    <col min="8197" max="8197" width="10.25" style="228" customWidth="1"/>
    <col min="8198" max="8198" width="21.5" style="228" customWidth="1"/>
    <col min="8199" max="8447" width="13.25" style="228"/>
    <col min="8448" max="8448" width="16" style="228" customWidth="1"/>
    <col min="8449" max="8449" width="41.75" style="228" customWidth="1"/>
    <col min="8450" max="8450" width="9.75" style="228" customWidth="1"/>
    <col min="8451" max="8451" width="10.5" style="228" customWidth="1"/>
    <col min="8452" max="8452" width="11.75" style="228" customWidth="1"/>
    <col min="8453" max="8453" width="10.25" style="228" customWidth="1"/>
    <col min="8454" max="8454" width="21.5" style="228" customWidth="1"/>
    <col min="8455" max="8703" width="13.25" style="228"/>
    <col min="8704" max="8704" width="16" style="228" customWidth="1"/>
    <col min="8705" max="8705" width="41.75" style="228" customWidth="1"/>
    <col min="8706" max="8706" width="9.75" style="228" customWidth="1"/>
    <col min="8707" max="8707" width="10.5" style="228" customWidth="1"/>
    <col min="8708" max="8708" width="11.75" style="228" customWidth="1"/>
    <col min="8709" max="8709" width="10.25" style="228" customWidth="1"/>
    <col min="8710" max="8710" width="21.5" style="228" customWidth="1"/>
    <col min="8711" max="8959" width="13.25" style="228"/>
    <col min="8960" max="8960" width="16" style="228" customWidth="1"/>
    <col min="8961" max="8961" width="41.75" style="228" customWidth="1"/>
    <col min="8962" max="8962" width="9.75" style="228" customWidth="1"/>
    <col min="8963" max="8963" width="10.5" style="228" customWidth="1"/>
    <col min="8964" max="8964" width="11.75" style="228" customWidth="1"/>
    <col min="8965" max="8965" width="10.25" style="228" customWidth="1"/>
    <col min="8966" max="8966" width="21.5" style="228" customWidth="1"/>
    <col min="8967" max="9215" width="13.25" style="228"/>
    <col min="9216" max="9216" width="16" style="228" customWidth="1"/>
    <col min="9217" max="9217" width="41.75" style="228" customWidth="1"/>
    <col min="9218" max="9218" width="9.75" style="228" customWidth="1"/>
    <col min="9219" max="9219" width="10.5" style="228" customWidth="1"/>
    <col min="9220" max="9220" width="11.75" style="228" customWidth="1"/>
    <col min="9221" max="9221" width="10.25" style="228" customWidth="1"/>
    <col min="9222" max="9222" width="21.5" style="228" customWidth="1"/>
    <col min="9223" max="9471" width="13.25" style="228"/>
    <col min="9472" max="9472" width="16" style="228" customWidth="1"/>
    <col min="9473" max="9473" width="41.75" style="228" customWidth="1"/>
    <col min="9474" max="9474" width="9.75" style="228" customWidth="1"/>
    <col min="9475" max="9475" width="10.5" style="228" customWidth="1"/>
    <col min="9476" max="9476" width="11.75" style="228" customWidth="1"/>
    <col min="9477" max="9477" width="10.25" style="228" customWidth="1"/>
    <col min="9478" max="9478" width="21.5" style="228" customWidth="1"/>
    <col min="9479" max="9727" width="13.25" style="228"/>
    <col min="9728" max="9728" width="16" style="228" customWidth="1"/>
    <col min="9729" max="9729" width="41.75" style="228" customWidth="1"/>
    <col min="9730" max="9730" width="9.75" style="228" customWidth="1"/>
    <col min="9731" max="9731" width="10.5" style="228" customWidth="1"/>
    <col min="9732" max="9732" width="11.75" style="228" customWidth="1"/>
    <col min="9733" max="9733" width="10.25" style="228" customWidth="1"/>
    <col min="9734" max="9734" width="21.5" style="228" customWidth="1"/>
    <col min="9735" max="9983" width="13.25" style="228"/>
    <col min="9984" max="9984" width="16" style="228" customWidth="1"/>
    <col min="9985" max="9985" width="41.75" style="228" customWidth="1"/>
    <col min="9986" max="9986" width="9.75" style="228" customWidth="1"/>
    <col min="9987" max="9987" width="10.5" style="228" customWidth="1"/>
    <col min="9988" max="9988" width="11.75" style="228" customWidth="1"/>
    <col min="9989" max="9989" width="10.25" style="228" customWidth="1"/>
    <col min="9990" max="9990" width="21.5" style="228" customWidth="1"/>
    <col min="9991" max="10239" width="13.25" style="228"/>
    <col min="10240" max="10240" width="16" style="228" customWidth="1"/>
    <col min="10241" max="10241" width="41.75" style="228" customWidth="1"/>
    <col min="10242" max="10242" width="9.75" style="228" customWidth="1"/>
    <col min="10243" max="10243" width="10.5" style="228" customWidth="1"/>
    <col min="10244" max="10244" width="11.75" style="228" customWidth="1"/>
    <col min="10245" max="10245" width="10.25" style="228" customWidth="1"/>
    <col min="10246" max="10246" width="21.5" style="228" customWidth="1"/>
    <col min="10247" max="10495" width="13.25" style="228"/>
    <col min="10496" max="10496" width="16" style="228" customWidth="1"/>
    <col min="10497" max="10497" width="41.75" style="228" customWidth="1"/>
    <col min="10498" max="10498" width="9.75" style="228" customWidth="1"/>
    <col min="10499" max="10499" width="10.5" style="228" customWidth="1"/>
    <col min="10500" max="10500" width="11.75" style="228" customWidth="1"/>
    <col min="10501" max="10501" width="10.25" style="228" customWidth="1"/>
    <col min="10502" max="10502" width="21.5" style="228" customWidth="1"/>
    <col min="10503" max="10751" width="13.25" style="228"/>
    <col min="10752" max="10752" width="16" style="228" customWidth="1"/>
    <col min="10753" max="10753" width="41.75" style="228" customWidth="1"/>
    <col min="10754" max="10754" width="9.75" style="228" customWidth="1"/>
    <col min="10755" max="10755" width="10.5" style="228" customWidth="1"/>
    <col min="10756" max="10756" width="11.75" style="228" customWidth="1"/>
    <col min="10757" max="10757" width="10.25" style="228" customWidth="1"/>
    <col min="10758" max="10758" width="21.5" style="228" customWidth="1"/>
    <col min="10759" max="11007" width="13.25" style="228"/>
    <col min="11008" max="11008" width="16" style="228" customWidth="1"/>
    <col min="11009" max="11009" width="41.75" style="228" customWidth="1"/>
    <col min="11010" max="11010" width="9.75" style="228" customWidth="1"/>
    <col min="11011" max="11011" width="10.5" style="228" customWidth="1"/>
    <col min="11012" max="11012" width="11.75" style="228" customWidth="1"/>
    <col min="11013" max="11013" width="10.25" style="228" customWidth="1"/>
    <col min="11014" max="11014" width="21.5" style="228" customWidth="1"/>
    <col min="11015" max="11263" width="13.25" style="228"/>
    <col min="11264" max="11264" width="16" style="228" customWidth="1"/>
    <col min="11265" max="11265" width="41.75" style="228" customWidth="1"/>
    <col min="11266" max="11266" width="9.75" style="228" customWidth="1"/>
    <col min="11267" max="11267" width="10.5" style="228" customWidth="1"/>
    <col min="11268" max="11268" width="11.75" style="228" customWidth="1"/>
    <col min="11269" max="11269" width="10.25" style="228" customWidth="1"/>
    <col min="11270" max="11270" width="21.5" style="228" customWidth="1"/>
    <col min="11271" max="11519" width="13.25" style="228"/>
    <col min="11520" max="11520" width="16" style="228" customWidth="1"/>
    <col min="11521" max="11521" width="41.75" style="228" customWidth="1"/>
    <col min="11522" max="11522" width="9.75" style="228" customWidth="1"/>
    <col min="11523" max="11523" width="10.5" style="228" customWidth="1"/>
    <col min="11524" max="11524" width="11.75" style="228" customWidth="1"/>
    <col min="11525" max="11525" width="10.25" style="228" customWidth="1"/>
    <col min="11526" max="11526" width="21.5" style="228" customWidth="1"/>
    <col min="11527" max="11775" width="13.25" style="228"/>
    <col min="11776" max="11776" width="16" style="228" customWidth="1"/>
    <col min="11777" max="11777" width="41.75" style="228" customWidth="1"/>
    <col min="11778" max="11778" width="9.75" style="228" customWidth="1"/>
    <col min="11779" max="11779" width="10.5" style="228" customWidth="1"/>
    <col min="11780" max="11780" width="11.75" style="228" customWidth="1"/>
    <col min="11781" max="11781" width="10.25" style="228" customWidth="1"/>
    <col min="11782" max="11782" width="21.5" style="228" customWidth="1"/>
    <col min="11783" max="12031" width="13.25" style="228"/>
    <col min="12032" max="12032" width="16" style="228" customWidth="1"/>
    <col min="12033" max="12033" width="41.75" style="228" customWidth="1"/>
    <col min="12034" max="12034" width="9.75" style="228" customWidth="1"/>
    <col min="12035" max="12035" width="10.5" style="228" customWidth="1"/>
    <col min="12036" max="12036" width="11.75" style="228" customWidth="1"/>
    <col min="12037" max="12037" width="10.25" style="228" customWidth="1"/>
    <col min="12038" max="12038" width="21.5" style="228" customWidth="1"/>
    <col min="12039" max="12287" width="13.25" style="228"/>
    <col min="12288" max="12288" width="16" style="228" customWidth="1"/>
    <col min="12289" max="12289" width="41.75" style="228" customWidth="1"/>
    <col min="12290" max="12290" width="9.75" style="228" customWidth="1"/>
    <col min="12291" max="12291" width="10.5" style="228" customWidth="1"/>
    <col min="12292" max="12292" width="11.75" style="228" customWidth="1"/>
    <col min="12293" max="12293" width="10.25" style="228" customWidth="1"/>
    <col min="12294" max="12294" width="21.5" style="228" customWidth="1"/>
    <col min="12295" max="12543" width="13.25" style="228"/>
    <col min="12544" max="12544" width="16" style="228" customWidth="1"/>
    <col min="12545" max="12545" width="41.75" style="228" customWidth="1"/>
    <col min="12546" max="12546" width="9.75" style="228" customWidth="1"/>
    <col min="12547" max="12547" width="10.5" style="228" customWidth="1"/>
    <col min="12548" max="12548" width="11.75" style="228" customWidth="1"/>
    <col min="12549" max="12549" width="10.25" style="228" customWidth="1"/>
    <col min="12550" max="12550" width="21.5" style="228" customWidth="1"/>
    <col min="12551" max="12799" width="13.25" style="228"/>
    <col min="12800" max="12800" width="16" style="228" customWidth="1"/>
    <col min="12801" max="12801" width="41.75" style="228" customWidth="1"/>
    <col min="12802" max="12802" width="9.75" style="228" customWidth="1"/>
    <col min="12803" max="12803" width="10.5" style="228" customWidth="1"/>
    <col min="12804" max="12804" width="11.75" style="228" customWidth="1"/>
    <col min="12805" max="12805" width="10.25" style="228" customWidth="1"/>
    <col min="12806" max="12806" width="21.5" style="228" customWidth="1"/>
    <col min="12807" max="13055" width="13.25" style="228"/>
    <col min="13056" max="13056" width="16" style="228" customWidth="1"/>
    <col min="13057" max="13057" width="41.75" style="228" customWidth="1"/>
    <col min="13058" max="13058" width="9.75" style="228" customWidth="1"/>
    <col min="13059" max="13059" width="10.5" style="228" customWidth="1"/>
    <col min="13060" max="13060" width="11.75" style="228" customWidth="1"/>
    <col min="13061" max="13061" width="10.25" style="228" customWidth="1"/>
    <col min="13062" max="13062" width="21.5" style="228" customWidth="1"/>
    <col min="13063" max="13311" width="13.25" style="228"/>
    <col min="13312" max="13312" width="16" style="228" customWidth="1"/>
    <col min="13313" max="13313" width="41.75" style="228" customWidth="1"/>
    <col min="13314" max="13314" width="9.75" style="228" customWidth="1"/>
    <col min="13315" max="13315" width="10.5" style="228" customWidth="1"/>
    <col min="13316" max="13316" width="11.75" style="228" customWidth="1"/>
    <col min="13317" max="13317" width="10.25" style="228" customWidth="1"/>
    <col min="13318" max="13318" width="21.5" style="228" customWidth="1"/>
    <col min="13319" max="13567" width="13.25" style="228"/>
    <col min="13568" max="13568" width="16" style="228" customWidth="1"/>
    <col min="13569" max="13569" width="41.75" style="228" customWidth="1"/>
    <col min="13570" max="13570" width="9.75" style="228" customWidth="1"/>
    <col min="13571" max="13571" width="10.5" style="228" customWidth="1"/>
    <col min="13572" max="13572" width="11.75" style="228" customWidth="1"/>
    <col min="13573" max="13573" width="10.25" style="228" customWidth="1"/>
    <col min="13574" max="13574" width="21.5" style="228" customWidth="1"/>
    <col min="13575" max="13823" width="13.25" style="228"/>
    <col min="13824" max="13824" width="16" style="228" customWidth="1"/>
    <col min="13825" max="13825" width="41.75" style="228" customWidth="1"/>
    <col min="13826" max="13826" width="9.75" style="228" customWidth="1"/>
    <col min="13827" max="13827" width="10.5" style="228" customWidth="1"/>
    <col min="13828" max="13828" width="11.75" style="228" customWidth="1"/>
    <col min="13829" max="13829" width="10.25" style="228" customWidth="1"/>
    <col min="13830" max="13830" width="21.5" style="228" customWidth="1"/>
    <col min="13831" max="14079" width="13.25" style="228"/>
    <col min="14080" max="14080" width="16" style="228" customWidth="1"/>
    <col min="14081" max="14081" width="41.75" style="228" customWidth="1"/>
    <col min="14082" max="14082" width="9.75" style="228" customWidth="1"/>
    <col min="14083" max="14083" width="10.5" style="228" customWidth="1"/>
    <col min="14084" max="14084" width="11.75" style="228" customWidth="1"/>
    <col min="14085" max="14085" width="10.25" style="228" customWidth="1"/>
    <col min="14086" max="14086" width="21.5" style="228" customWidth="1"/>
    <col min="14087" max="14335" width="13.25" style="228"/>
    <col min="14336" max="14336" width="16" style="228" customWidth="1"/>
    <col min="14337" max="14337" width="41.75" style="228" customWidth="1"/>
    <col min="14338" max="14338" width="9.75" style="228" customWidth="1"/>
    <col min="14339" max="14339" width="10.5" style="228" customWidth="1"/>
    <col min="14340" max="14340" width="11.75" style="228" customWidth="1"/>
    <col min="14341" max="14341" width="10.25" style="228" customWidth="1"/>
    <col min="14342" max="14342" width="21.5" style="228" customWidth="1"/>
    <col min="14343" max="14591" width="13.25" style="228"/>
    <col min="14592" max="14592" width="16" style="228" customWidth="1"/>
    <col min="14593" max="14593" width="41.75" style="228" customWidth="1"/>
    <col min="14594" max="14594" width="9.75" style="228" customWidth="1"/>
    <col min="14595" max="14595" width="10.5" style="228" customWidth="1"/>
    <col min="14596" max="14596" width="11.75" style="228" customWidth="1"/>
    <col min="14597" max="14597" width="10.25" style="228" customWidth="1"/>
    <col min="14598" max="14598" width="21.5" style="228" customWidth="1"/>
    <col min="14599" max="14847" width="13.25" style="228"/>
    <col min="14848" max="14848" width="16" style="228" customWidth="1"/>
    <col min="14849" max="14849" width="41.75" style="228" customWidth="1"/>
    <col min="14850" max="14850" width="9.75" style="228" customWidth="1"/>
    <col min="14851" max="14851" width="10.5" style="228" customWidth="1"/>
    <col min="14852" max="14852" width="11.75" style="228" customWidth="1"/>
    <col min="14853" max="14853" width="10.25" style="228" customWidth="1"/>
    <col min="14854" max="14854" width="21.5" style="228" customWidth="1"/>
    <col min="14855" max="15103" width="13.25" style="228"/>
    <col min="15104" max="15104" width="16" style="228" customWidth="1"/>
    <col min="15105" max="15105" width="41.75" style="228" customWidth="1"/>
    <col min="15106" max="15106" width="9.75" style="228" customWidth="1"/>
    <col min="15107" max="15107" width="10.5" style="228" customWidth="1"/>
    <col min="15108" max="15108" width="11.75" style="228" customWidth="1"/>
    <col min="15109" max="15109" width="10.25" style="228" customWidth="1"/>
    <col min="15110" max="15110" width="21.5" style="228" customWidth="1"/>
    <col min="15111" max="15359" width="13.25" style="228"/>
    <col min="15360" max="15360" width="16" style="228" customWidth="1"/>
    <col min="15361" max="15361" width="41.75" style="228" customWidth="1"/>
    <col min="15362" max="15362" width="9.75" style="228" customWidth="1"/>
    <col min="15363" max="15363" width="10.5" style="228" customWidth="1"/>
    <col min="15364" max="15364" width="11.75" style="228" customWidth="1"/>
    <col min="15365" max="15365" width="10.25" style="228" customWidth="1"/>
    <col min="15366" max="15366" width="21.5" style="228" customWidth="1"/>
    <col min="15367" max="15615" width="13.25" style="228"/>
    <col min="15616" max="15616" width="16" style="228" customWidth="1"/>
    <col min="15617" max="15617" width="41.75" style="228" customWidth="1"/>
    <col min="15618" max="15618" width="9.75" style="228" customWidth="1"/>
    <col min="15619" max="15619" width="10.5" style="228" customWidth="1"/>
    <col min="15620" max="15620" width="11.75" style="228" customWidth="1"/>
    <col min="15621" max="15621" width="10.25" style="228" customWidth="1"/>
    <col min="15622" max="15622" width="21.5" style="228" customWidth="1"/>
    <col min="15623" max="15871" width="13.25" style="228"/>
    <col min="15872" max="15872" width="16" style="228" customWidth="1"/>
    <col min="15873" max="15873" width="41.75" style="228" customWidth="1"/>
    <col min="15874" max="15874" width="9.75" style="228" customWidth="1"/>
    <col min="15875" max="15875" width="10.5" style="228" customWidth="1"/>
    <col min="15876" max="15876" width="11.75" style="228" customWidth="1"/>
    <col min="15877" max="15877" width="10.25" style="228" customWidth="1"/>
    <col min="15878" max="15878" width="21.5" style="228" customWidth="1"/>
    <col min="15879" max="16127" width="13.25" style="228"/>
    <col min="16128" max="16128" width="16" style="228" customWidth="1"/>
    <col min="16129" max="16129" width="41.75" style="228" customWidth="1"/>
    <col min="16130" max="16130" width="9.75" style="228" customWidth="1"/>
    <col min="16131" max="16131" width="10.5" style="228" customWidth="1"/>
    <col min="16132" max="16132" width="11.75" style="228" customWidth="1"/>
    <col min="16133" max="16133" width="10.25" style="228" customWidth="1"/>
    <col min="16134" max="16134" width="21.5" style="228" customWidth="1"/>
    <col min="16135" max="16384" width="13.25" style="228"/>
  </cols>
  <sheetData>
    <row r="1" spans="1:7">
      <c r="A1" s="227" t="s">
        <v>15</v>
      </c>
      <c r="B1" s="227" t="s">
        <v>1656</v>
      </c>
    </row>
    <row r="2" spans="1:7">
      <c r="A2" s="227" t="s">
        <v>105</v>
      </c>
      <c r="B2" s="230" t="s">
        <v>1753</v>
      </c>
      <c r="C2" s="231"/>
      <c r="D2" s="231"/>
      <c r="E2" s="231"/>
      <c r="F2" s="231"/>
      <c r="G2" s="229"/>
    </row>
    <row r="3" spans="1:7">
      <c r="A3" s="227" t="s">
        <v>1754</v>
      </c>
      <c r="B3" s="230" t="s">
        <v>1844</v>
      </c>
      <c r="C3" s="231"/>
      <c r="D3" s="231"/>
      <c r="E3" s="231"/>
      <c r="F3" s="231"/>
      <c r="G3" s="229"/>
    </row>
    <row r="4" spans="1:7">
      <c r="A4" s="227"/>
      <c r="B4" s="230" t="s">
        <v>1756</v>
      </c>
      <c r="C4" s="231"/>
      <c r="D4" s="231"/>
      <c r="E4" s="231"/>
      <c r="F4" s="231"/>
      <c r="G4" s="229"/>
    </row>
    <row r="5" spans="1:7" ht="15.75" customHeight="1">
      <c r="B5" s="229"/>
      <c r="C5" s="229"/>
      <c r="D5" s="229"/>
      <c r="E5" s="229"/>
      <c r="F5" s="229"/>
      <c r="G5" s="229"/>
    </row>
    <row r="6" spans="1:7" ht="48">
      <c r="A6" s="252" t="s">
        <v>1757</v>
      </c>
      <c r="B6" s="252" t="s">
        <v>1758</v>
      </c>
      <c r="C6" s="252" t="s">
        <v>1759</v>
      </c>
      <c r="D6" s="252" t="s">
        <v>1760</v>
      </c>
      <c r="E6" s="252" t="s">
        <v>1761</v>
      </c>
      <c r="F6" s="257" t="s">
        <v>1762</v>
      </c>
      <c r="G6" s="229"/>
    </row>
    <row r="7" spans="1:7" ht="16">
      <c r="A7" s="232">
        <v>16.5</v>
      </c>
      <c r="B7" s="232" t="s">
        <v>1845</v>
      </c>
      <c r="C7" s="255"/>
      <c r="D7" s="255"/>
      <c r="E7" s="255"/>
      <c r="F7" s="256" t="s">
        <v>1770</v>
      </c>
      <c r="G7" s="229"/>
    </row>
    <row r="8" spans="1:7">
      <c r="A8" s="233"/>
      <c r="B8" s="233" t="s">
        <v>1846</v>
      </c>
      <c r="C8" s="255">
        <v>1</v>
      </c>
      <c r="D8" s="258"/>
      <c r="E8" s="258">
        <f>C8*D8</f>
        <v>0</v>
      </c>
      <c r="F8" s="259"/>
      <c r="G8" s="229"/>
    </row>
    <row r="9" spans="1:7">
      <c r="A9" s="232"/>
      <c r="B9" s="232"/>
      <c r="C9" s="255"/>
      <c r="D9" s="255"/>
      <c r="E9" s="258"/>
      <c r="F9" s="256"/>
      <c r="G9" s="229"/>
    </row>
    <row r="10" spans="1:7" ht="32">
      <c r="A10" s="232">
        <v>25</v>
      </c>
      <c r="B10" s="232" t="s">
        <v>1847</v>
      </c>
      <c r="C10" s="255"/>
      <c r="D10" s="255"/>
      <c r="E10" s="258"/>
      <c r="F10" s="256" t="s">
        <v>1848</v>
      </c>
      <c r="G10" s="229"/>
    </row>
    <row r="11" spans="1:7" ht="16">
      <c r="A11" s="232"/>
      <c r="B11" s="232" t="s">
        <v>1849</v>
      </c>
      <c r="C11" s="255">
        <v>12</v>
      </c>
      <c r="D11" s="255"/>
      <c r="E11" s="258">
        <f t="shared" ref="E11:E71" si="0">C11*D11</f>
        <v>0</v>
      </c>
      <c r="F11" s="256"/>
      <c r="G11" s="229"/>
    </row>
    <row r="12" spans="1:7">
      <c r="A12" s="232"/>
      <c r="B12" s="232"/>
      <c r="C12" s="255"/>
      <c r="D12" s="255"/>
      <c r="E12" s="258"/>
      <c r="F12" s="256"/>
      <c r="G12" s="229"/>
    </row>
    <row r="13" spans="1:7" ht="32">
      <c r="A13" s="232">
        <v>16.5</v>
      </c>
      <c r="B13" s="232" t="s">
        <v>1772</v>
      </c>
      <c r="C13" s="255"/>
      <c r="D13" s="255"/>
      <c r="E13" s="258"/>
      <c r="F13" s="256"/>
      <c r="G13" s="229"/>
    </row>
    <row r="14" spans="1:7" ht="16">
      <c r="A14" s="232"/>
      <c r="B14" s="234" t="s">
        <v>1773</v>
      </c>
      <c r="C14" s="255">
        <v>2</v>
      </c>
      <c r="D14" s="255"/>
      <c r="E14" s="258">
        <f t="shared" si="0"/>
        <v>0</v>
      </c>
      <c r="F14" s="256"/>
      <c r="G14" s="229"/>
    </row>
    <row r="15" spans="1:7">
      <c r="A15" s="232"/>
      <c r="B15" s="234"/>
      <c r="C15" s="255"/>
      <c r="D15" s="255"/>
      <c r="E15" s="258"/>
      <c r="F15" s="256"/>
      <c r="G15" s="229"/>
    </row>
    <row r="16" spans="1:7" ht="32">
      <c r="A16" s="232">
        <v>25</v>
      </c>
      <c r="B16" s="232" t="s">
        <v>1774</v>
      </c>
      <c r="C16" s="255"/>
      <c r="D16" s="255"/>
      <c r="E16" s="258"/>
      <c r="F16" s="256"/>
      <c r="G16" s="229"/>
    </row>
    <row r="17" spans="1:7" ht="16">
      <c r="A17" s="232"/>
      <c r="B17" s="234" t="s">
        <v>1775</v>
      </c>
      <c r="C17" s="255">
        <v>30</v>
      </c>
      <c r="D17" s="255"/>
      <c r="E17" s="258">
        <f t="shared" si="0"/>
        <v>0</v>
      </c>
      <c r="F17" s="256"/>
      <c r="G17" s="229"/>
    </row>
    <row r="18" spans="1:7">
      <c r="A18" s="232"/>
      <c r="B18" s="232"/>
      <c r="C18" s="255"/>
      <c r="D18" s="255"/>
      <c r="E18" s="258"/>
      <c r="F18" s="256"/>
      <c r="G18" s="229"/>
    </row>
    <row r="19" spans="1:7" ht="16">
      <c r="A19" s="232">
        <v>16.5</v>
      </c>
      <c r="B19" s="232" t="s">
        <v>1778</v>
      </c>
      <c r="C19" s="255"/>
      <c r="D19" s="255"/>
      <c r="E19" s="258"/>
      <c r="F19" s="256"/>
      <c r="G19" s="229"/>
    </row>
    <row r="20" spans="1:7" ht="16">
      <c r="A20" s="232"/>
      <c r="B20" s="232" t="s">
        <v>1779</v>
      </c>
      <c r="C20" s="255">
        <v>3</v>
      </c>
      <c r="D20" s="255"/>
      <c r="E20" s="258">
        <f t="shared" si="0"/>
        <v>0</v>
      </c>
      <c r="F20" s="256"/>
      <c r="G20" s="229"/>
    </row>
    <row r="21" spans="1:7">
      <c r="A21" s="232"/>
      <c r="B21" s="232"/>
      <c r="C21" s="255"/>
      <c r="D21" s="255"/>
      <c r="E21" s="258"/>
      <c r="F21" s="256"/>
      <c r="G21" s="229"/>
    </row>
    <row r="22" spans="1:7" ht="16">
      <c r="A22" s="232">
        <v>25</v>
      </c>
      <c r="B22" s="232" t="s">
        <v>1780</v>
      </c>
      <c r="C22" s="255"/>
      <c r="D22" s="255"/>
      <c r="E22" s="258"/>
      <c r="F22" s="256"/>
      <c r="G22" s="229"/>
    </row>
    <row r="23" spans="1:7" ht="16">
      <c r="A23" s="232"/>
      <c r="B23" s="232" t="s">
        <v>1781</v>
      </c>
      <c r="C23" s="255">
        <v>26</v>
      </c>
      <c r="D23" s="255"/>
      <c r="E23" s="258">
        <f t="shared" si="0"/>
        <v>0</v>
      </c>
      <c r="F23" s="256"/>
      <c r="G23" s="229"/>
    </row>
    <row r="24" spans="1:7">
      <c r="A24" s="232"/>
      <c r="B24" s="232"/>
      <c r="C24" s="255"/>
      <c r="D24" s="255"/>
      <c r="E24" s="258"/>
      <c r="F24" s="256"/>
      <c r="G24" s="229"/>
    </row>
    <row r="25" spans="1:7" ht="16">
      <c r="A25" s="232">
        <v>25</v>
      </c>
      <c r="B25" s="232" t="s">
        <v>1784</v>
      </c>
      <c r="C25" s="255"/>
      <c r="D25" s="255"/>
      <c r="E25" s="258"/>
      <c r="F25" s="256"/>
      <c r="G25" s="229"/>
    </row>
    <row r="26" spans="1:7" ht="16">
      <c r="A26" s="232"/>
      <c r="B26" s="232" t="s">
        <v>1785</v>
      </c>
      <c r="C26" s="255">
        <f>(24+20+6)</f>
        <v>50</v>
      </c>
      <c r="D26" s="255"/>
      <c r="E26" s="258">
        <f t="shared" si="0"/>
        <v>0</v>
      </c>
      <c r="F26" s="256"/>
      <c r="G26" s="229"/>
    </row>
    <row r="27" spans="1:7">
      <c r="A27" s="232"/>
      <c r="B27" s="232"/>
      <c r="C27" s="255"/>
      <c r="D27" s="255"/>
      <c r="E27" s="258"/>
      <c r="F27" s="256"/>
      <c r="G27" s="229"/>
    </row>
    <row r="28" spans="1:7" ht="16">
      <c r="A28" s="232">
        <v>25</v>
      </c>
      <c r="B28" s="232" t="s">
        <v>1788</v>
      </c>
      <c r="C28" s="255"/>
      <c r="D28" s="255"/>
      <c r="E28" s="258"/>
      <c r="F28" s="256"/>
      <c r="G28" s="229"/>
    </row>
    <row r="29" spans="1:7" ht="16">
      <c r="A29" s="232"/>
      <c r="B29" s="232" t="s">
        <v>1789</v>
      </c>
      <c r="C29" s="255">
        <f>(1+10+2)</f>
        <v>13</v>
      </c>
      <c r="D29" s="255"/>
      <c r="E29" s="258">
        <f t="shared" si="0"/>
        <v>0</v>
      </c>
      <c r="F29" s="256"/>
      <c r="G29" s="229"/>
    </row>
    <row r="30" spans="1:7">
      <c r="A30" s="232"/>
      <c r="B30" s="232"/>
      <c r="C30" s="255"/>
      <c r="D30" s="255"/>
      <c r="E30" s="258"/>
      <c r="F30" s="256"/>
      <c r="G30" s="229"/>
    </row>
    <row r="31" spans="1:7" ht="16">
      <c r="A31" s="232">
        <v>25</v>
      </c>
      <c r="B31" s="232" t="s">
        <v>1792</v>
      </c>
      <c r="C31" s="255"/>
      <c r="D31" s="255"/>
      <c r="E31" s="258"/>
      <c r="F31" s="256"/>
      <c r="G31" s="229"/>
    </row>
    <row r="32" spans="1:7" ht="16">
      <c r="A32" s="232"/>
      <c r="B32" s="232" t="s">
        <v>1793</v>
      </c>
      <c r="C32" s="255">
        <v>1</v>
      </c>
      <c r="D32" s="255"/>
      <c r="E32" s="258">
        <f t="shared" si="0"/>
        <v>0</v>
      </c>
      <c r="F32" s="256"/>
      <c r="G32" s="229"/>
    </row>
    <row r="33" spans="1:7">
      <c r="A33" s="232"/>
      <c r="B33" s="232"/>
      <c r="C33" s="255"/>
      <c r="D33" s="255"/>
      <c r="E33" s="258"/>
      <c r="F33" s="256"/>
      <c r="G33" s="229"/>
    </row>
    <row r="34" spans="1:7" ht="16">
      <c r="A34" s="232">
        <v>25</v>
      </c>
      <c r="B34" s="232" t="s">
        <v>1796</v>
      </c>
      <c r="C34" s="255">
        <v>1</v>
      </c>
      <c r="D34" s="255"/>
      <c r="E34" s="258">
        <f t="shared" si="0"/>
        <v>0</v>
      </c>
      <c r="F34" s="256"/>
      <c r="G34" s="229"/>
    </row>
    <row r="35" spans="1:7" ht="16">
      <c r="A35" s="232"/>
      <c r="B35" s="232" t="s">
        <v>1797</v>
      </c>
      <c r="C35" s="255">
        <v>1</v>
      </c>
      <c r="D35" s="255"/>
      <c r="E35" s="258">
        <f t="shared" si="0"/>
        <v>0</v>
      </c>
      <c r="F35" s="256"/>
      <c r="G35" s="229"/>
    </row>
    <row r="36" spans="1:7">
      <c r="A36" s="232"/>
      <c r="B36" s="232"/>
      <c r="C36" s="255"/>
      <c r="D36" s="255"/>
      <c r="E36" s="258"/>
      <c r="F36" s="256"/>
      <c r="G36" s="229"/>
    </row>
    <row r="37" spans="1:7" ht="32">
      <c r="A37" s="232">
        <v>16.5</v>
      </c>
      <c r="B37" s="232" t="s">
        <v>1798</v>
      </c>
      <c r="C37" s="255"/>
      <c r="D37" s="255"/>
      <c r="E37" s="258"/>
      <c r="F37" s="256"/>
      <c r="G37" s="229"/>
    </row>
    <row r="38" spans="1:7" ht="16">
      <c r="A38" s="232"/>
      <c r="B38" s="232" t="s">
        <v>1799</v>
      </c>
      <c r="C38" s="255">
        <v>1</v>
      </c>
      <c r="D38" s="255"/>
      <c r="E38" s="258">
        <f t="shared" si="0"/>
        <v>0</v>
      </c>
      <c r="F38" s="256"/>
      <c r="G38" s="229"/>
    </row>
    <row r="39" spans="1:7">
      <c r="A39" s="232"/>
      <c r="B39" s="232"/>
      <c r="C39" s="255"/>
      <c r="D39" s="255"/>
      <c r="E39" s="258"/>
      <c r="F39" s="256"/>
      <c r="G39" s="229"/>
    </row>
    <row r="40" spans="1:7" ht="32">
      <c r="A40" s="232">
        <v>25</v>
      </c>
      <c r="B40" s="232" t="s">
        <v>1800</v>
      </c>
      <c r="C40" s="255"/>
      <c r="D40" s="255"/>
      <c r="E40" s="258"/>
      <c r="F40" s="256"/>
      <c r="G40" s="229"/>
    </row>
    <row r="41" spans="1:7" ht="16">
      <c r="A41" s="232"/>
      <c r="B41" s="232" t="s">
        <v>1801</v>
      </c>
      <c r="C41" s="255">
        <f>(4+1+0)</f>
        <v>5</v>
      </c>
      <c r="D41" s="255"/>
      <c r="E41" s="258">
        <f t="shared" si="0"/>
        <v>0</v>
      </c>
      <c r="F41" s="256"/>
      <c r="G41" s="229"/>
    </row>
    <row r="42" spans="1:7">
      <c r="A42" s="232"/>
      <c r="B42" s="234"/>
      <c r="C42" s="255"/>
      <c r="D42" s="255"/>
      <c r="E42" s="258"/>
      <c r="F42" s="256"/>
      <c r="G42" s="229"/>
    </row>
    <row r="43" spans="1:7" ht="32">
      <c r="A43" s="232">
        <v>25</v>
      </c>
      <c r="B43" s="232" t="s">
        <v>1802</v>
      </c>
      <c r="C43" s="255"/>
      <c r="D43" s="255"/>
      <c r="E43" s="258"/>
      <c r="F43" s="256"/>
      <c r="G43" s="229"/>
    </row>
    <row r="44" spans="1:7" ht="16">
      <c r="A44" s="232"/>
      <c r="B44" s="232" t="s">
        <v>1803</v>
      </c>
      <c r="C44" s="255">
        <f>(5+9+2)</f>
        <v>16</v>
      </c>
      <c r="D44" s="255"/>
      <c r="E44" s="258">
        <f t="shared" si="0"/>
        <v>0</v>
      </c>
      <c r="F44" s="256"/>
      <c r="G44" s="229"/>
    </row>
    <row r="45" spans="1:7">
      <c r="A45" s="232"/>
      <c r="B45" s="232"/>
      <c r="C45" s="255"/>
      <c r="D45" s="255"/>
      <c r="E45" s="258"/>
      <c r="F45" s="256"/>
      <c r="G45" s="229"/>
    </row>
    <row r="46" spans="1:7" ht="32">
      <c r="A46" s="232">
        <v>25</v>
      </c>
      <c r="B46" s="232" t="s">
        <v>1804</v>
      </c>
      <c r="C46" s="255"/>
      <c r="D46" s="255"/>
      <c r="E46" s="258"/>
      <c r="F46" s="256"/>
      <c r="G46" s="229"/>
    </row>
    <row r="47" spans="1:7" ht="16">
      <c r="A47" s="232"/>
      <c r="B47" s="232" t="s">
        <v>1805</v>
      </c>
      <c r="C47" s="255">
        <f>(3+0+1)</f>
        <v>4</v>
      </c>
      <c r="D47" s="255"/>
      <c r="E47" s="258">
        <f t="shared" si="0"/>
        <v>0</v>
      </c>
      <c r="F47" s="256"/>
      <c r="G47" s="229"/>
    </row>
    <row r="48" spans="1:7">
      <c r="A48" s="232"/>
      <c r="B48" s="232"/>
      <c r="C48" s="255"/>
      <c r="D48" s="255"/>
      <c r="E48" s="258"/>
      <c r="F48" s="256"/>
      <c r="G48" s="229"/>
    </row>
    <row r="49" spans="1:7" ht="48">
      <c r="A49" s="232">
        <v>25</v>
      </c>
      <c r="B49" s="232" t="s">
        <v>1806</v>
      </c>
      <c r="C49" s="255"/>
      <c r="D49" s="255"/>
      <c r="E49" s="258"/>
      <c r="F49" s="256"/>
      <c r="G49" s="229"/>
    </row>
    <row r="50" spans="1:7" ht="16">
      <c r="A50" s="232"/>
      <c r="B50" s="232" t="s">
        <v>1807</v>
      </c>
      <c r="C50" s="255">
        <f>(4+1+0)</f>
        <v>5</v>
      </c>
      <c r="D50" s="255"/>
      <c r="E50" s="258">
        <f t="shared" si="0"/>
        <v>0</v>
      </c>
      <c r="F50" s="256"/>
      <c r="G50" s="229"/>
    </row>
    <row r="51" spans="1:7">
      <c r="A51" s="232"/>
      <c r="B51" s="232"/>
      <c r="C51" s="255"/>
      <c r="D51" s="255"/>
      <c r="E51" s="258"/>
      <c r="F51" s="256"/>
      <c r="G51" s="229"/>
    </row>
    <row r="52" spans="1:7" ht="48">
      <c r="A52" s="232">
        <v>16.5</v>
      </c>
      <c r="B52" s="232" t="s">
        <v>1808</v>
      </c>
      <c r="C52" s="255"/>
      <c r="D52" s="255"/>
      <c r="E52" s="258"/>
      <c r="F52" s="256"/>
      <c r="G52" s="229"/>
    </row>
    <row r="53" spans="1:7" ht="16">
      <c r="A53" s="232"/>
      <c r="B53" s="232" t="s">
        <v>1809</v>
      </c>
      <c r="C53" s="255">
        <v>1</v>
      </c>
      <c r="D53" s="255"/>
      <c r="E53" s="258">
        <f t="shared" si="0"/>
        <v>0</v>
      </c>
      <c r="F53" s="256"/>
      <c r="G53" s="229"/>
    </row>
    <row r="54" spans="1:7">
      <c r="A54" s="232"/>
      <c r="B54" s="232"/>
      <c r="C54" s="255"/>
      <c r="D54" s="255"/>
      <c r="E54" s="258"/>
      <c r="F54" s="256"/>
      <c r="G54" s="229"/>
    </row>
    <row r="55" spans="1:7" ht="48">
      <c r="A55" s="232">
        <v>25</v>
      </c>
      <c r="B55" s="232" t="s">
        <v>1810</v>
      </c>
      <c r="C55" s="255"/>
      <c r="D55" s="255"/>
      <c r="E55" s="258"/>
      <c r="F55" s="256"/>
      <c r="G55" s="229"/>
    </row>
    <row r="56" spans="1:7" ht="16">
      <c r="A56" s="232"/>
      <c r="B56" s="232" t="s">
        <v>1811</v>
      </c>
      <c r="C56" s="255">
        <f>(5+9+2)</f>
        <v>16</v>
      </c>
      <c r="D56" s="255"/>
      <c r="E56" s="258">
        <f t="shared" si="0"/>
        <v>0</v>
      </c>
      <c r="F56" s="256"/>
      <c r="G56" s="229"/>
    </row>
    <row r="57" spans="1:7">
      <c r="A57" s="232"/>
      <c r="B57" s="232"/>
      <c r="C57" s="255"/>
      <c r="D57" s="255"/>
      <c r="E57" s="258"/>
      <c r="F57" s="256"/>
      <c r="G57" s="229"/>
    </row>
    <row r="58" spans="1:7" ht="48">
      <c r="A58" s="232">
        <v>25</v>
      </c>
      <c r="B58" s="232" t="s">
        <v>1812</v>
      </c>
      <c r="C58" s="255"/>
      <c r="D58" s="255"/>
      <c r="E58" s="258"/>
      <c r="F58" s="256"/>
      <c r="G58" s="229"/>
    </row>
    <row r="59" spans="1:7" ht="16">
      <c r="A59" s="232"/>
      <c r="B59" s="232" t="s">
        <v>1813</v>
      </c>
      <c r="C59" s="255">
        <f>(3+0+1)</f>
        <v>4</v>
      </c>
      <c r="D59" s="255"/>
      <c r="E59" s="258">
        <f t="shared" si="0"/>
        <v>0</v>
      </c>
      <c r="F59" s="256"/>
      <c r="G59" s="229"/>
    </row>
    <row r="60" spans="1:7">
      <c r="A60" s="232"/>
      <c r="B60" s="232"/>
      <c r="C60" s="255"/>
      <c r="D60" s="255"/>
      <c r="E60" s="258"/>
      <c r="F60" s="256"/>
      <c r="G60" s="229"/>
    </row>
    <row r="61" spans="1:7" ht="16">
      <c r="A61" s="232">
        <v>25</v>
      </c>
      <c r="B61" s="232" t="s">
        <v>1814</v>
      </c>
      <c r="C61" s="255"/>
      <c r="D61" s="255"/>
      <c r="E61" s="258"/>
      <c r="F61" s="256"/>
      <c r="G61" s="229"/>
    </row>
    <row r="62" spans="1:7" ht="16">
      <c r="A62" s="232"/>
      <c r="B62" s="232" t="s">
        <v>1815</v>
      </c>
      <c r="C62" s="255">
        <f>(6+0+1)</f>
        <v>7</v>
      </c>
      <c r="D62" s="255"/>
      <c r="E62" s="258">
        <f t="shared" si="0"/>
        <v>0</v>
      </c>
      <c r="F62" s="256"/>
      <c r="G62" s="229"/>
    </row>
    <row r="63" spans="1:7">
      <c r="A63" s="232"/>
      <c r="B63" s="232"/>
      <c r="C63" s="255"/>
      <c r="D63" s="255"/>
      <c r="E63" s="258"/>
      <c r="F63" s="256"/>
      <c r="G63" s="229"/>
    </row>
    <row r="64" spans="1:7" ht="16">
      <c r="A64" s="232" t="s">
        <v>1816</v>
      </c>
      <c r="B64" s="232" t="s">
        <v>1817</v>
      </c>
      <c r="C64" s="255"/>
      <c r="D64" s="255"/>
      <c r="E64" s="258"/>
      <c r="F64" s="256"/>
      <c r="G64" s="229"/>
    </row>
    <row r="65" spans="1:7" ht="16">
      <c r="A65" s="232"/>
      <c r="B65" s="232" t="s">
        <v>1818</v>
      </c>
      <c r="C65" s="255">
        <v>1</v>
      </c>
      <c r="D65" s="255"/>
      <c r="E65" s="258">
        <f t="shared" si="0"/>
        <v>0</v>
      </c>
      <c r="F65" s="256"/>
      <c r="G65" s="229"/>
    </row>
    <row r="66" spans="1:7">
      <c r="A66" s="232"/>
      <c r="B66" s="232"/>
      <c r="C66" s="255"/>
      <c r="D66" s="255"/>
      <c r="E66" s="258"/>
      <c r="F66" s="256"/>
      <c r="G66" s="229"/>
    </row>
    <row r="67" spans="1:7" ht="16">
      <c r="A67" s="232" t="s">
        <v>1819</v>
      </c>
      <c r="B67" s="232" t="s">
        <v>1820</v>
      </c>
      <c r="C67" s="255"/>
      <c r="D67" s="255"/>
      <c r="E67" s="258"/>
      <c r="F67" s="256"/>
      <c r="G67" s="229"/>
    </row>
    <row r="68" spans="1:7" ht="16">
      <c r="A68" s="232"/>
      <c r="B68" s="232" t="s">
        <v>1821</v>
      </c>
      <c r="C68" s="255">
        <f>(2+9+2)</f>
        <v>13</v>
      </c>
      <c r="D68" s="255"/>
      <c r="E68" s="258">
        <f t="shared" si="0"/>
        <v>0</v>
      </c>
      <c r="F68" s="256"/>
      <c r="G68" s="229"/>
    </row>
    <row r="69" spans="1:7">
      <c r="A69" s="232"/>
      <c r="B69" s="232"/>
      <c r="C69" s="255"/>
      <c r="D69" s="255"/>
      <c r="E69" s="258"/>
      <c r="F69" s="256"/>
      <c r="G69" s="229"/>
    </row>
    <row r="70" spans="1:7" ht="16">
      <c r="A70" s="232" t="s">
        <v>1822</v>
      </c>
      <c r="B70" s="232" t="s">
        <v>1823</v>
      </c>
      <c r="C70" s="255"/>
      <c r="D70" s="255"/>
      <c r="E70" s="258"/>
      <c r="F70" s="256"/>
      <c r="G70" s="229"/>
    </row>
    <row r="71" spans="1:7" ht="16">
      <c r="A71" s="232"/>
      <c r="B71" s="232" t="s">
        <v>1824</v>
      </c>
      <c r="C71" s="255">
        <f>(1+0+1)</f>
        <v>2</v>
      </c>
      <c r="D71" s="255"/>
      <c r="E71" s="258">
        <f t="shared" si="0"/>
        <v>0</v>
      </c>
      <c r="F71" s="256"/>
      <c r="G71" s="229"/>
    </row>
    <row r="72" spans="1:7">
      <c r="A72" s="232"/>
      <c r="B72" s="232"/>
      <c r="C72" s="255"/>
      <c r="D72" s="255"/>
      <c r="E72" s="258"/>
      <c r="F72" s="256"/>
      <c r="G72" s="229"/>
    </row>
    <row r="73" spans="1:7" ht="16">
      <c r="A73" s="232"/>
      <c r="B73" s="232" t="s">
        <v>1825</v>
      </c>
      <c r="C73" s="255"/>
      <c r="D73" s="255"/>
      <c r="E73" s="258"/>
      <c r="F73" s="256"/>
      <c r="G73" s="229"/>
    </row>
    <row r="74" spans="1:7" ht="16">
      <c r="A74" s="232"/>
      <c r="B74" s="232" t="s">
        <v>1826</v>
      </c>
      <c r="C74" s="255">
        <v>10</v>
      </c>
      <c r="D74" s="255"/>
      <c r="E74" s="258">
        <f t="shared" ref="E74:E91" si="1">C74*D74</f>
        <v>0</v>
      </c>
      <c r="F74" s="256"/>
      <c r="G74" s="229"/>
    </row>
    <row r="75" spans="1:7">
      <c r="A75" s="232"/>
      <c r="B75" s="232"/>
      <c r="C75" s="255"/>
      <c r="D75" s="255"/>
      <c r="E75" s="258"/>
      <c r="F75" s="256"/>
      <c r="G75" s="229"/>
    </row>
    <row r="76" spans="1:7" ht="16">
      <c r="A76" s="232"/>
      <c r="B76" s="232" t="s">
        <v>1827</v>
      </c>
      <c r="C76" s="255"/>
      <c r="D76" s="255"/>
      <c r="E76" s="258"/>
      <c r="F76" s="256"/>
      <c r="G76" s="229"/>
    </row>
    <row r="77" spans="1:7" ht="16">
      <c r="A77" s="232"/>
      <c r="B77" s="232" t="s">
        <v>1828</v>
      </c>
      <c r="C77" s="255">
        <v>32</v>
      </c>
      <c r="D77" s="255"/>
      <c r="E77" s="258">
        <f t="shared" si="1"/>
        <v>0</v>
      </c>
      <c r="F77" s="256"/>
      <c r="G77" s="229"/>
    </row>
    <row r="78" spans="1:7">
      <c r="A78" s="232"/>
      <c r="B78" s="232"/>
      <c r="C78" s="255"/>
      <c r="D78" s="255"/>
      <c r="E78" s="258"/>
      <c r="F78" s="256"/>
      <c r="G78" s="229"/>
    </row>
    <row r="79" spans="1:7" ht="16">
      <c r="A79" s="232" t="s">
        <v>1829</v>
      </c>
      <c r="B79" s="232" t="s">
        <v>1830</v>
      </c>
      <c r="C79" s="255"/>
      <c r="D79" s="255"/>
      <c r="E79" s="258"/>
      <c r="F79" s="256"/>
      <c r="G79" s="229"/>
    </row>
    <row r="80" spans="1:7" ht="16">
      <c r="A80" s="232"/>
      <c r="B80" s="232" t="s">
        <v>1831</v>
      </c>
      <c r="C80" s="255">
        <v>32</v>
      </c>
      <c r="D80" s="255"/>
      <c r="E80" s="258">
        <f t="shared" si="1"/>
        <v>0</v>
      </c>
      <c r="F80" s="256"/>
      <c r="G80" s="229"/>
    </row>
    <row r="81" spans="1:7">
      <c r="A81" s="232"/>
      <c r="B81" s="232"/>
      <c r="C81" s="255"/>
      <c r="D81" s="255"/>
      <c r="E81" s="258"/>
      <c r="F81" s="256"/>
      <c r="G81" s="229"/>
    </row>
    <row r="82" spans="1:7" ht="16">
      <c r="A82" s="232"/>
      <c r="B82" s="232" t="s">
        <v>1832</v>
      </c>
      <c r="C82" s="255"/>
      <c r="D82" s="255"/>
      <c r="E82" s="258"/>
      <c r="F82" s="256"/>
      <c r="G82" s="229"/>
    </row>
    <row r="83" spans="1:7" ht="16">
      <c r="A83" s="232"/>
      <c r="B83" s="232" t="s">
        <v>1833</v>
      </c>
      <c r="C83" s="255">
        <v>2</v>
      </c>
      <c r="D83" s="255"/>
      <c r="E83" s="258">
        <f t="shared" si="1"/>
        <v>0</v>
      </c>
      <c r="F83" s="256"/>
      <c r="G83" s="229"/>
    </row>
    <row r="84" spans="1:7">
      <c r="A84" s="232"/>
      <c r="B84" s="235"/>
      <c r="C84" s="255"/>
      <c r="D84" s="255"/>
      <c r="E84" s="258"/>
      <c r="F84" s="256"/>
      <c r="G84" s="229"/>
    </row>
    <row r="85" spans="1:7" ht="32">
      <c r="A85" s="232"/>
      <c r="B85" s="236" t="s">
        <v>1850</v>
      </c>
      <c r="C85" s="255">
        <v>1</v>
      </c>
      <c r="D85" s="255"/>
      <c r="E85" s="258">
        <f t="shared" si="1"/>
        <v>0</v>
      </c>
      <c r="F85" s="256"/>
      <c r="G85" s="229"/>
    </row>
    <row r="86" spans="1:7" ht="16">
      <c r="A86" s="232"/>
      <c r="B86" s="236" t="s">
        <v>1851</v>
      </c>
      <c r="C86" s="255">
        <v>1</v>
      </c>
      <c r="D86" s="255"/>
      <c r="E86" s="258">
        <f t="shared" si="1"/>
        <v>0</v>
      </c>
      <c r="F86" s="256"/>
      <c r="G86" s="229"/>
    </row>
    <row r="87" spans="1:7" ht="96">
      <c r="A87" s="235"/>
      <c r="B87" s="232" t="s">
        <v>1852</v>
      </c>
      <c r="C87" s="255">
        <v>1</v>
      </c>
      <c r="D87" s="255"/>
      <c r="E87" s="258">
        <f t="shared" si="1"/>
        <v>0</v>
      </c>
      <c r="F87" s="256"/>
      <c r="G87" s="229"/>
    </row>
    <row r="88" spans="1:7" ht="96">
      <c r="A88" s="232"/>
      <c r="B88" s="232" t="s">
        <v>1853</v>
      </c>
      <c r="C88" s="255">
        <v>1</v>
      </c>
      <c r="D88" s="255"/>
      <c r="E88" s="258">
        <f t="shared" si="1"/>
        <v>0</v>
      </c>
      <c r="F88" s="256"/>
      <c r="G88" s="229"/>
    </row>
    <row r="89" spans="1:7" ht="64">
      <c r="A89" s="232"/>
      <c r="B89" s="236" t="s">
        <v>1854</v>
      </c>
      <c r="C89" s="255">
        <v>1</v>
      </c>
      <c r="D89" s="255"/>
      <c r="E89" s="258">
        <f t="shared" si="1"/>
        <v>0</v>
      </c>
      <c r="F89" s="256"/>
      <c r="G89" s="229"/>
    </row>
    <row r="90" spans="1:7" ht="16">
      <c r="A90" s="232"/>
      <c r="B90" s="236" t="s">
        <v>1842</v>
      </c>
      <c r="C90" s="255">
        <v>1</v>
      </c>
      <c r="D90" s="255"/>
      <c r="E90" s="258">
        <f t="shared" si="1"/>
        <v>0</v>
      </c>
      <c r="F90" s="256"/>
      <c r="G90" s="229"/>
    </row>
    <row r="91" spans="1:7" ht="16">
      <c r="A91" s="232"/>
      <c r="B91" s="236" t="s">
        <v>1843</v>
      </c>
      <c r="C91" s="255">
        <v>1</v>
      </c>
      <c r="D91" s="255"/>
      <c r="E91" s="258">
        <f t="shared" si="1"/>
        <v>0</v>
      </c>
      <c r="F91" s="256"/>
      <c r="G91" s="229"/>
    </row>
    <row r="92" spans="1:7">
      <c r="A92" s="261" t="s">
        <v>1950</v>
      </c>
      <c r="B92" s="262"/>
      <c r="C92" s="263"/>
      <c r="D92" s="263"/>
      <c r="E92" s="263">
        <f>SUM(E7:E91)</f>
        <v>0</v>
      </c>
      <c r="F92" s="260"/>
      <c r="G92" s="229"/>
    </row>
    <row r="93" spans="1:7">
      <c r="A93" s="238"/>
      <c r="B93" s="239"/>
      <c r="C93" s="239"/>
      <c r="D93" s="239"/>
      <c r="E93" s="239"/>
      <c r="F93" s="229"/>
      <c r="G93" s="229"/>
    </row>
    <row r="94" spans="1:7">
      <c r="A94" s="238"/>
      <c r="B94" s="239"/>
      <c r="C94" s="239"/>
      <c r="D94" s="239"/>
      <c r="E94" s="239"/>
      <c r="F94" s="229"/>
      <c r="G94" s="229"/>
    </row>
    <row r="95" spans="1:7">
      <c r="A95" s="238"/>
      <c r="B95" s="239"/>
      <c r="C95" s="239"/>
      <c r="D95" s="239"/>
      <c r="E95" s="239"/>
      <c r="F95" s="229"/>
      <c r="G95" s="229"/>
    </row>
    <row r="96" spans="1:7">
      <c r="A96" s="238"/>
      <c r="B96" s="239"/>
      <c r="C96" s="239"/>
      <c r="D96" s="239"/>
      <c r="E96" s="239"/>
      <c r="F96" s="229"/>
      <c r="G96" s="229"/>
    </row>
    <row r="97" spans="1:7">
      <c r="A97" s="238"/>
      <c r="B97" s="239"/>
      <c r="C97" s="239"/>
      <c r="D97" s="239"/>
      <c r="E97" s="239"/>
      <c r="F97" s="229"/>
      <c r="G97" s="229"/>
    </row>
    <row r="98" spans="1:7">
      <c r="A98" s="238"/>
      <c r="B98" s="239"/>
      <c r="C98" s="239"/>
      <c r="D98" s="239"/>
      <c r="E98" s="239"/>
      <c r="F98" s="229"/>
      <c r="G98" s="229"/>
    </row>
    <row r="99" spans="1:7">
      <c r="A99" s="238"/>
      <c r="B99" s="239"/>
      <c r="C99" s="239"/>
      <c r="D99" s="239"/>
      <c r="E99" s="239"/>
      <c r="F99" s="229"/>
      <c r="G99" s="229"/>
    </row>
    <row r="100" spans="1:7">
      <c r="A100" s="238"/>
      <c r="B100" s="239"/>
      <c r="C100" s="239"/>
      <c r="D100" s="239"/>
      <c r="E100" s="239"/>
      <c r="F100" s="229"/>
      <c r="G100" s="229"/>
    </row>
    <row r="101" spans="1:7">
      <c r="A101" s="238"/>
      <c r="B101" s="239"/>
      <c r="C101" s="239"/>
      <c r="D101" s="239"/>
      <c r="E101" s="239"/>
      <c r="F101" s="229"/>
      <c r="G101" s="229"/>
    </row>
    <row r="102" spans="1:7">
      <c r="B102" s="229"/>
      <c r="C102" s="229"/>
      <c r="D102" s="229"/>
      <c r="E102" s="229"/>
      <c r="F102" s="229"/>
      <c r="G102" s="229"/>
    </row>
    <row r="103" spans="1:7">
      <c r="B103" s="229"/>
      <c r="C103" s="229"/>
      <c r="D103" s="229"/>
      <c r="E103" s="240"/>
      <c r="F103" s="229"/>
      <c r="G103" s="229"/>
    </row>
    <row r="104" spans="1:7">
      <c r="B104" s="229"/>
      <c r="C104" s="229"/>
      <c r="D104" s="229"/>
      <c r="E104" s="229"/>
      <c r="F104" s="229"/>
      <c r="G104" s="229"/>
    </row>
    <row r="105" spans="1:7">
      <c r="B105" s="240"/>
      <c r="C105" s="229"/>
      <c r="D105" s="229"/>
      <c r="E105" s="229"/>
      <c r="F105" s="229"/>
      <c r="G105" s="229"/>
    </row>
    <row r="106" spans="1:7">
      <c r="B106" s="229"/>
      <c r="C106" s="229"/>
      <c r="D106" s="229"/>
      <c r="E106" s="229"/>
      <c r="F106" s="229"/>
      <c r="G106" s="229"/>
    </row>
    <row r="107" spans="1:7">
      <c r="B107" s="229"/>
      <c r="C107" s="229"/>
      <c r="D107" s="229"/>
      <c r="E107" s="229"/>
      <c r="F107" s="229"/>
      <c r="G107" s="229"/>
    </row>
    <row r="108" spans="1:7">
      <c r="B108" s="229"/>
      <c r="C108" s="229"/>
      <c r="D108" s="229"/>
      <c r="E108" s="229"/>
      <c r="F108" s="229"/>
      <c r="G108" s="229"/>
    </row>
    <row r="109" spans="1:7">
      <c r="B109" s="229"/>
      <c r="C109" s="229"/>
      <c r="D109" s="229"/>
      <c r="E109" s="229"/>
      <c r="F109" s="229"/>
      <c r="G109" s="229"/>
    </row>
    <row r="110" spans="1:7">
      <c r="B110" s="229"/>
      <c r="C110" s="229"/>
      <c r="D110" s="229"/>
      <c r="E110" s="229"/>
      <c r="F110" s="229"/>
      <c r="G110" s="229"/>
    </row>
    <row r="111" spans="1:7">
      <c r="B111" s="229"/>
      <c r="C111" s="229"/>
      <c r="D111" s="229"/>
      <c r="E111" s="229"/>
      <c r="F111" s="229"/>
      <c r="G111" s="229"/>
    </row>
    <row r="112" spans="1:7">
      <c r="D112" s="229"/>
      <c r="E112" s="229"/>
      <c r="F112" s="229"/>
      <c r="G112" s="229"/>
    </row>
    <row r="113" spans="4:7">
      <c r="D113" s="229"/>
      <c r="E113" s="229"/>
      <c r="F113" s="229"/>
      <c r="G113" s="229"/>
    </row>
  </sheetData>
  <pageMargins left="0.7" right="0.7" top="0.75" bottom="0.75" header="0.3" footer="0.3"/>
  <pageSetup paperSize="9" orientation="portrait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6549-BE67-EA43-8C9F-8B6DB8664C5B}">
  <dimension ref="A1:F30"/>
  <sheetViews>
    <sheetView tabSelected="1" zoomScale="125" workbookViewId="0">
      <selection activeCell="L30" sqref="L30"/>
    </sheetView>
  </sheetViews>
  <sheetFormatPr baseColWidth="10" defaultColWidth="13.25" defaultRowHeight="15"/>
  <cols>
    <col min="1" max="1" width="5.25" style="228" customWidth="1"/>
    <col min="2" max="2" width="65" style="228" customWidth="1"/>
    <col min="3" max="3" width="9.5" style="228" customWidth="1"/>
    <col min="4" max="4" width="6" style="228" customWidth="1"/>
    <col min="5" max="5" width="15.25" style="228" customWidth="1"/>
    <col min="6" max="6" width="23.5" style="228" customWidth="1"/>
    <col min="7" max="16384" width="13.25" style="228"/>
  </cols>
  <sheetData>
    <row r="1" spans="1:6">
      <c r="A1" s="315"/>
      <c r="B1" s="315"/>
      <c r="C1" s="315"/>
      <c r="D1" s="315"/>
      <c r="E1" s="315"/>
      <c r="F1" s="315"/>
    </row>
    <row r="2" spans="1:6" ht="19">
      <c r="A2" s="316" t="s">
        <v>1951</v>
      </c>
      <c r="B2" s="316"/>
      <c r="C2" s="316"/>
      <c r="D2" s="316"/>
      <c r="E2" s="316"/>
      <c r="F2" s="316"/>
    </row>
    <row r="3" spans="1:6">
      <c r="A3" s="315"/>
      <c r="B3" s="315"/>
      <c r="C3" s="315"/>
      <c r="D3" s="315"/>
      <c r="E3" s="315"/>
      <c r="F3" s="315"/>
    </row>
    <row r="4" spans="1:6" ht="24" customHeight="1">
      <c r="A4" s="317" t="s">
        <v>1952</v>
      </c>
      <c r="B4" s="318" t="s">
        <v>1953</v>
      </c>
      <c r="C4" s="319" t="s">
        <v>138</v>
      </c>
      <c r="D4" s="319"/>
      <c r="E4" s="320" t="s">
        <v>1954</v>
      </c>
      <c r="F4" s="318" t="s">
        <v>1955</v>
      </c>
    </row>
    <row r="5" spans="1:6" ht="19">
      <c r="A5" s="321" t="s">
        <v>1956</v>
      </c>
      <c r="B5" s="322"/>
      <c r="C5" s="322"/>
      <c r="D5" s="322"/>
      <c r="E5" s="322"/>
      <c r="F5" s="323">
        <f>SUM(F6:F6)</f>
        <v>0</v>
      </c>
    </row>
    <row r="6" spans="1:6">
      <c r="A6" s="324">
        <v>1</v>
      </c>
      <c r="B6" s="325" t="s">
        <v>1957</v>
      </c>
      <c r="C6" s="326">
        <v>1</v>
      </c>
      <c r="D6" s="326" t="s">
        <v>1958</v>
      </c>
      <c r="E6" s="327">
        <v>0</v>
      </c>
      <c r="F6" s="327">
        <f>C6*E6</f>
        <v>0</v>
      </c>
    </row>
    <row r="7" spans="1:6" ht="19">
      <c r="A7" s="321" t="s">
        <v>1959</v>
      </c>
      <c r="B7" s="322"/>
      <c r="C7" s="322"/>
      <c r="D7" s="322"/>
      <c r="E7" s="322"/>
      <c r="F7" s="328">
        <f>F8+F10+F13+F16+F21+F23+F25</f>
        <v>0</v>
      </c>
    </row>
    <row r="8" spans="1:6">
      <c r="A8" s="324">
        <v>2</v>
      </c>
      <c r="B8" s="329" t="s">
        <v>1960</v>
      </c>
      <c r="C8" s="329"/>
      <c r="D8" s="329"/>
      <c r="E8" s="329"/>
      <c r="F8" s="330">
        <f>SUM(F9)</f>
        <v>0</v>
      </c>
    </row>
    <row r="9" spans="1:6">
      <c r="A9" s="326"/>
      <c r="B9" s="325" t="s">
        <v>1961</v>
      </c>
      <c r="C9" s="326">
        <v>36</v>
      </c>
      <c r="D9" s="326" t="s">
        <v>250</v>
      </c>
      <c r="E9" s="327">
        <v>0</v>
      </c>
      <c r="F9" s="327">
        <f>C9*E9</f>
        <v>0</v>
      </c>
    </row>
    <row r="10" spans="1:6">
      <c r="A10" s="324">
        <v>3</v>
      </c>
      <c r="B10" s="329" t="s">
        <v>1962</v>
      </c>
      <c r="C10" s="329"/>
      <c r="D10" s="329"/>
      <c r="E10" s="329"/>
      <c r="F10" s="330">
        <f>SUM(F11:F12)</f>
        <v>0</v>
      </c>
    </row>
    <row r="11" spans="1:6">
      <c r="A11" s="326"/>
      <c r="B11" s="325" t="s">
        <v>1963</v>
      </c>
      <c r="C11" s="326">
        <v>1</v>
      </c>
      <c r="D11" s="326" t="s">
        <v>1958</v>
      </c>
      <c r="E11" s="327">
        <v>0</v>
      </c>
      <c r="F11" s="327">
        <f>C11*E11</f>
        <v>0</v>
      </c>
    </row>
    <row r="12" spans="1:6">
      <c r="A12" s="326"/>
      <c r="B12" s="331" t="s">
        <v>1964</v>
      </c>
      <c r="C12" s="326">
        <v>1</v>
      </c>
      <c r="D12" s="326" t="s">
        <v>1958</v>
      </c>
      <c r="E12" s="327">
        <v>0</v>
      </c>
      <c r="F12" s="327">
        <f>C12*E12</f>
        <v>0</v>
      </c>
    </row>
    <row r="13" spans="1:6">
      <c r="A13" s="326">
        <v>4</v>
      </c>
      <c r="B13" s="329" t="s">
        <v>1965</v>
      </c>
      <c r="C13" s="329"/>
      <c r="D13" s="329"/>
      <c r="E13" s="329"/>
      <c r="F13" s="330">
        <f>SUM(F15+F14)</f>
        <v>0</v>
      </c>
    </row>
    <row r="14" spans="1:6" ht="20" customHeight="1">
      <c r="A14" s="326"/>
      <c r="B14" s="332" t="s">
        <v>1966</v>
      </c>
      <c r="C14" s="326">
        <v>36</v>
      </c>
      <c r="D14" s="326" t="s">
        <v>250</v>
      </c>
      <c r="E14" s="327">
        <v>0</v>
      </c>
      <c r="F14" s="327">
        <f>C14*E14</f>
        <v>0</v>
      </c>
    </row>
    <row r="15" spans="1:6">
      <c r="A15" s="326"/>
      <c r="B15" s="332" t="s">
        <v>1967</v>
      </c>
      <c r="C15" s="326">
        <v>94</v>
      </c>
      <c r="D15" s="326" t="s">
        <v>1958</v>
      </c>
      <c r="E15" s="327">
        <v>0</v>
      </c>
      <c r="F15" s="327">
        <f>C15*E15</f>
        <v>0</v>
      </c>
    </row>
    <row r="16" spans="1:6">
      <c r="A16" s="326">
        <v>5</v>
      </c>
      <c r="B16" s="329" t="s">
        <v>1968</v>
      </c>
      <c r="C16" s="329"/>
      <c r="D16" s="329"/>
      <c r="E16" s="329"/>
      <c r="F16" s="330">
        <f>SUM(F17:F20)</f>
        <v>0</v>
      </c>
    </row>
    <row r="17" spans="1:6">
      <c r="A17" s="326"/>
      <c r="B17" s="331" t="s">
        <v>1969</v>
      </c>
      <c r="C17" s="326">
        <v>1</v>
      </c>
      <c r="D17" s="326" t="s">
        <v>1958</v>
      </c>
      <c r="E17" s="327">
        <v>0</v>
      </c>
      <c r="F17" s="327">
        <f>C17*E17</f>
        <v>0</v>
      </c>
    </row>
    <row r="18" spans="1:6">
      <c r="A18" s="326"/>
      <c r="B18" s="331" t="s">
        <v>1970</v>
      </c>
      <c r="C18" s="326">
        <v>150</v>
      </c>
      <c r="D18" s="326" t="s">
        <v>500</v>
      </c>
      <c r="E18" s="327">
        <v>0</v>
      </c>
      <c r="F18" s="327">
        <f>C18*E18</f>
        <v>0</v>
      </c>
    </row>
    <row r="19" spans="1:6">
      <c r="A19" s="326"/>
      <c r="B19" s="331" t="s">
        <v>1971</v>
      </c>
      <c r="C19" s="326">
        <v>15</v>
      </c>
      <c r="D19" s="326" t="s">
        <v>250</v>
      </c>
      <c r="E19" s="327">
        <v>0</v>
      </c>
      <c r="F19" s="327">
        <f t="shared" ref="F19:F20" si="0">C19*E19</f>
        <v>0</v>
      </c>
    </row>
    <row r="20" spans="1:6">
      <c r="A20" s="326"/>
      <c r="B20" s="331" t="s">
        <v>1972</v>
      </c>
      <c r="C20" s="326">
        <v>1</v>
      </c>
      <c r="D20" s="326" t="s">
        <v>1958</v>
      </c>
      <c r="E20" s="327">
        <v>0</v>
      </c>
      <c r="F20" s="327">
        <f t="shared" si="0"/>
        <v>0</v>
      </c>
    </row>
    <row r="21" spans="1:6">
      <c r="A21" s="326">
        <v>6</v>
      </c>
      <c r="B21" s="329" t="s">
        <v>1973</v>
      </c>
      <c r="C21" s="329"/>
      <c r="D21" s="329"/>
      <c r="E21" s="329"/>
      <c r="F21" s="330">
        <f>SUM(F22:F22)</f>
        <v>0</v>
      </c>
    </row>
    <row r="22" spans="1:6">
      <c r="A22" s="326"/>
      <c r="B22" s="331" t="s">
        <v>1974</v>
      </c>
      <c r="C22" s="326">
        <v>1</v>
      </c>
      <c r="D22" s="326" t="s">
        <v>1958</v>
      </c>
      <c r="E22" s="327">
        <v>0</v>
      </c>
      <c r="F22" s="327">
        <f>C22*E22</f>
        <v>0</v>
      </c>
    </row>
    <row r="23" spans="1:6">
      <c r="A23" s="326">
        <v>7</v>
      </c>
      <c r="B23" s="329" t="s">
        <v>1975</v>
      </c>
      <c r="C23" s="329"/>
      <c r="D23" s="329"/>
      <c r="E23" s="329"/>
      <c r="F23" s="330">
        <f>SUM(F24)</f>
        <v>0</v>
      </c>
    </row>
    <row r="24" spans="1:6">
      <c r="A24" s="326"/>
      <c r="B24" s="331" t="s">
        <v>1976</v>
      </c>
      <c r="C24" s="326">
        <v>3</v>
      </c>
      <c r="D24" s="326" t="s">
        <v>1977</v>
      </c>
      <c r="E24" s="327">
        <v>0</v>
      </c>
      <c r="F24" s="333">
        <f>C24*E24</f>
        <v>0</v>
      </c>
    </row>
    <row r="25" spans="1:6">
      <c r="A25" s="326">
        <v>8</v>
      </c>
      <c r="B25" s="329" t="s">
        <v>1978</v>
      </c>
      <c r="C25" s="329"/>
      <c r="D25" s="329"/>
      <c r="E25" s="329"/>
      <c r="F25" s="330">
        <f>SUM(F26:F27)</f>
        <v>0</v>
      </c>
    </row>
    <row r="26" spans="1:6">
      <c r="A26" s="326"/>
      <c r="B26" s="331" t="s">
        <v>1979</v>
      </c>
      <c r="C26" s="326">
        <v>1</v>
      </c>
      <c r="D26" s="326" t="s">
        <v>1980</v>
      </c>
      <c r="E26" s="334">
        <v>0</v>
      </c>
      <c r="F26" s="335">
        <f>C26*E26</f>
        <v>0</v>
      </c>
    </row>
    <row r="27" spans="1:6">
      <c r="A27" s="326"/>
      <c r="B27" s="331" t="s">
        <v>1981</v>
      </c>
      <c r="C27" s="326">
        <v>1</v>
      </c>
      <c r="D27" s="326" t="s">
        <v>1958</v>
      </c>
      <c r="E27" s="334">
        <v>0</v>
      </c>
      <c r="F27" s="335">
        <f>C27*E27</f>
        <v>0</v>
      </c>
    </row>
    <row r="28" spans="1:6" ht="19">
      <c r="A28" s="336" t="s">
        <v>1982</v>
      </c>
      <c r="B28" s="337"/>
      <c r="C28" s="337"/>
      <c r="D28" s="337"/>
      <c r="E28" s="337"/>
      <c r="F28" s="338">
        <f>F7+F5</f>
        <v>0</v>
      </c>
    </row>
    <row r="29" spans="1:6">
      <c r="A29" s="326"/>
      <c r="B29" s="326"/>
      <c r="C29" s="326"/>
      <c r="D29" s="326"/>
      <c r="E29" s="326"/>
      <c r="F29" s="326"/>
    </row>
    <row r="30" spans="1:6" ht="31" customHeight="1">
      <c r="B30" s="339" t="s">
        <v>1983</v>
      </c>
      <c r="C30" s="339"/>
      <c r="D30" s="339"/>
      <c r="E30" s="339"/>
      <c r="F30" s="339"/>
    </row>
  </sheetData>
  <mergeCells count="4">
    <mergeCell ref="A2:F2"/>
    <mergeCell ref="C4:D4"/>
    <mergeCell ref="A28:E28"/>
    <mergeCell ref="B30:F30"/>
  </mergeCells>
  <pageMargins left="0" right="0" top="0" bottom="0" header="0.31496062992125984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L335"/>
  <sheetViews>
    <sheetView showGridLines="0" topLeftCell="A135" zoomScale="90" zoomScaleNormal="90" workbookViewId="0">
      <selection activeCell="I142" sqref="I142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6.25" customWidth="1"/>
    <col min="23" max="23" width="12.25" customWidth="1"/>
    <col min="24" max="24" width="15" customWidth="1"/>
    <col min="25" max="25" width="11" customWidth="1"/>
    <col min="26" max="26" width="15" customWidth="1"/>
    <col min="27" max="27" width="16.25" customWidth="1"/>
    <col min="28" max="28" width="11" customWidth="1"/>
    <col min="29" max="29" width="15" customWidth="1"/>
    <col min="30" max="30" width="16.25" customWidth="1"/>
    <col min="43" max="64" width="9.25" hidden="1"/>
  </cols>
  <sheetData>
    <row r="2" spans="2:45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AS2" s="13" t="s">
        <v>85</v>
      </c>
    </row>
    <row r="3" spans="2:45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76</v>
      </c>
    </row>
    <row r="4" spans="2:45" ht="25" hidden="1" customHeight="1">
      <c r="B4" s="16"/>
      <c r="D4" s="17" t="s">
        <v>104</v>
      </c>
      <c r="L4" s="16"/>
      <c r="M4" s="87" t="s">
        <v>9</v>
      </c>
      <c r="AS4" s="13" t="s">
        <v>3</v>
      </c>
    </row>
    <row r="5" spans="2:45" ht="7" hidden="1" customHeight="1">
      <c r="B5" s="16"/>
      <c r="L5" s="16"/>
    </row>
    <row r="6" spans="2:45" ht="12" hidden="1" customHeight="1">
      <c r="B6" s="16"/>
      <c r="D6" s="23" t="s">
        <v>15</v>
      </c>
      <c r="L6" s="16"/>
    </row>
    <row r="7" spans="2:45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5" s="1" customFormat="1" ht="12" hidden="1" customHeight="1">
      <c r="B8" s="28"/>
      <c r="D8" s="23" t="s">
        <v>105</v>
      </c>
      <c r="L8" s="28"/>
    </row>
    <row r="9" spans="2:45" s="1" customFormat="1" ht="16.5" hidden="1" customHeight="1">
      <c r="B9" s="28"/>
      <c r="E9" s="286" t="s">
        <v>106</v>
      </c>
      <c r="F9" s="307"/>
      <c r="G9" s="307"/>
      <c r="H9" s="307"/>
      <c r="L9" s="28"/>
    </row>
    <row r="10" spans="2:45" s="1" customFormat="1" hidden="1">
      <c r="B10" s="28"/>
      <c r="L10" s="28"/>
    </row>
    <row r="11" spans="2:45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5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5" s="1" customFormat="1" ht="10.75" hidden="1" customHeight="1">
      <c r="B13" s="28"/>
      <c r="L13" s="28"/>
    </row>
    <row r="14" spans="2:45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5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5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ROUND(J139,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ROUND((SUM(BD139:BD334)),  2)</f>
        <v>0</v>
      </c>
      <c r="G33" s="91"/>
      <c r="H33" s="91"/>
      <c r="I33" s="92">
        <v>0.2</v>
      </c>
      <c r="J33" s="90">
        <f>ROUND(((SUM(BD139:BD334))*I33),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ROUND((SUM(BE139:BE334)),  2)</f>
        <v>0</v>
      </c>
      <c r="G34" s="91"/>
      <c r="H34" s="91"/>
      <c r="I34" s="92">
        <v>0.2</v>
      </c>
      <c r="J34" s="90">
        <f>ROUND(((SUM(BE139:BE334))*I34),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ROUND((SUM(BF139:BF334)),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ROUND((SUM(BG139:BG334)),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ROUND((SUM(BH139:BH334)),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6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6" s="1" customFormat="1" ht="25" customHeight="1">
      <c r="B82" s="28"/>
      <c r="C82" s="17" t="s">
        <v>107</v>
      </c>
      <c r="L82" s="28"/>
    </row>
    <row r="83" spans="2:46" s="1" customFormat="1" ht="7" customHeight="1">
      <c r="B83" s="28"/>
      <c r="L83" s="28"/>
    </row>
    <row r="84" spans="2:46" s="1" customFormat="1" ht="12" customHeight="1">
      <c r="B84" s="28"/>
      <c r="C84" s="23" t="s">
        <v>15</v>
      </c>
      <c r="L84" s="28"/>
    </row>
    <row r="85" spans="2:46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6" s="1" customFormat="1" ht="12" customHeight="1">
      <c r="B86" s="28"/>
      <c r="C86" s="23" t="s">
        <v>105</v>
      </c>
      <c r="L86" s="28"/>
    </row>
    <row r="87" spans="2:46" s="1" customFormat="1" ht="16.5" customHeight="1">
      <c r="B87" s="28"/>
      <c r="E87" s="286" t="str">
        <f>E9</f>
        <v>stav - Stavebná časť objektu</v>
      </c>
      <c r="F87" s="307"/>
      <c r="G87" s="307"/>
      <c r="H87" s="307"/>
      <c r="L87" s="28"/>
    </row>
    <row r="88" spans="2:46" s="1" customFormat="1" ht="7" customHeight="1">
      <c r="B88" s="28"/>
      <c r="L88" s="28"/>
    </row>
    <row r="89" spans="2:46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6" s="1" customFormat="1" ht="7" customHeight="1">
      <c r="B90" s="28"/>
      <c r="L90" s="28"/>
    </row>
    <row r="91" spans="2:46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6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6" s="1" customFormat="1" ht="10.25" customHeight="1">
      <c r="B93" s="28"/>
      <c r="L93" s="28"/>
    </row>
    <row r="94" spans="2:46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6" s="1" customFormat="1" ht="10.25" customHeight="1">
      <c r="B95" s="28"/>
      <c r="L95" s="28"/>
    </row>
    <row r="96" spans="2:46" s="1" customFormat="1" ht="22.75" customHeight="1">
      <c r="B96" s="28"/>
      <c r="C96" s="105" t="s">
        <v>110</v>
      </c>
      <c r="J96" s="65">
        <f>J139</f>
        <v>0</v>
      </c>
      <c r="L96" s="28"/>
      <c r="AT96" s="13" t="s">
        <v>111</v>
      </c>
    </row>
    <row r="97" spans="2:12" s="8" customFormat="1" ht="25" customHeight="1">
      <c r="B97" s="106"/>
      <c r="D97" s="107" t="s">
        <v>112</v>
      </c>
      <c r="E97" s="108"/>
      <c r="F97" s="108"/>
      <c r="G97" s="108"/>
      <c r="H97" s="108"/>
      <c r="I97" s="108"/>
      <c r="J97" s="109">
        <f>J140</f>
        <v>0</v>
      </c>
      <c r="L97" s="106"/>
    </row>
    <row r="98" spans="2:12" s="9" customFormat="1" ht="20" customHeight="1">
      <c r="B98" s="110"/>
      <c r="D98" s="111" t="s">
        <v>113</v>
      </c>
      <c r="E98" s="112"/>
      <c r="F98" s="112"/>
      <c r="G98" s="112"/>
      <c r="H98" s="112"/>
      <c r="I98" s="112"/>
      <c r="J98" s="113">
        <f>J141</f>
        <v>0</v>
      </c>
      <c r="L98" s="110"/>
    </row>
    <row r="99" spans="2:12" s="9" customFormat="1" ht="20" customHeight="1">
      <c r="B99" s="110"/>
      <c r="D99" s="111" t="s">
        <v>114</v>
      </c>
      <c r="E99" s="112"/>
      <c r="F99" s="112"/>
      <c r="G99" s="112"/>
      <c r="H99" s="112"/>
      <c r="I99" s="112"/>
      <c r="J99" s="113">
        <f>J152</f>
        <v>0</v>
      </c>
      <c r="L99" s="110"/>
    </row>
    <row r="100" spans="2:12" s="9" customFormat="1" ht="20" customHeight="1">
      <c r="B100" s="110"/>
      <c r="D100" s="111" t="s">
        <v>115</v>
      </c>
      <c r="E100" s="112"/>
      <c r="F100" s="112"/>
      <c r="G100" s="112"/>
      <c r="H100" s="112"/>
      <c r="I100" s="112"/>
      <c r="J100" s="113">
        <f>J164</f>
        <v>0</v>
      </c>
      <c r="L100" s="110"/>
    </row>
    <row r="101" spans="2:12" s="9" customFormat="1" ht="20" customHeight="1">
      <c r="B101" s="110"/>
      <c r="D101" s="111" t="s">
        <v>116</v>
      </c>
      <c r="E101" s="112"/>
      <c r="F101" s="112"/>
      <c r="G101" s="112"/>
      <c r="H101" s="112"/>
      <c r="I101" s="112"/>
      <c r="J101" s="113">
        <f>J177</f>
        <v>0</v>
      </c>
      <c r="L101" s="110"/>
    </row>
    <row r="102" spans="2:12" s="9" customFormat="1" ht="20" customHeight="1">
      <c r="B102" s="110"/>
      <c r="D102" s="111" t="s">
        <v>117</v>
      </c>
      <c r="E102" s="112"/>
      <c r="F102" s="112"/>
      <c r="G102" s="112"/>
      <c r="H102" s="112"/>
      <c r="I102" s="112"/>
      <c r="J102" s="113">
        <f>J200</f>
        <v>0</v>
      </c>
      <c r="L102" s="110"/>
    </row>
    <row r="103" spans="2:12" s="9" customFormat="1" ht="20" customHeight="1">
      <c r="B103" s="110"/>
      <c r="D103" s="111" t="s">
        <v>118</v>
      </c>
      <c r="E103" s="112"/>
      <c r="F103" s="112"/>
      <c r="G103" s="112"/>
      <c r="H103" s="112"/>
      <c r="I103" s="112"/>
      <c r="J103" s="113">
        <f>J222</f>
        <v>0</v>
      </c>
      <c r="L103" s="110"/>
    </row>
    <row r="104" spans="2:12" s="9" customFormat="1" ht="20" customHeight="1">
      <c r="B104" s="110"/>
      <c r="D104" s="111" t="s">
        <v>119</v>
      </c>
      <c r="E104" s="112"/>
      <c r="F104" s="112"/>
      <c r="G104" s="112"/>
      <c r="H104" s="112"/>
      <c r="I104" s="112"/>
      <c r="J104" s="113">
        <f>J239</f>
        <v>0</v>
      </c>
      <c r="L104" s="110"/>
    </row>
    <row r="105" spans="2:12" s="8" customFormat="1" ht="25" customHeight="1">
      <c r="B105" s="106"/>
      <c r="D105" s="107" t="s">
        <v>120</v>
      </c>
      <c r="E105" s="108"/>
      <c r="F105" s="108"/>
      <c r="G105" s="108"/>
      <c r="H105" s="108"/>
      <c r="I105" s="108"/>
      <c r="J105" s="109">
        <f>J241</f>
        <v>0</v>
      </c>
      <c r="L105" s="106"/>
    </row>
    <row r="106" spans="2:12" s="9" customFormat="1" ht="20" customHeight="1">
      <c r="B106" s="110"/>
      <c r="D106" s="111" t="s">
        <v>121</v>
      </c>
      <c r="E106" s="112"/>
      <c r="F106" s="112"/>
      <c r="G106" s="112"/>
      <c r="H106" s="112"/>
      <c r="I106" s="112"/>
      <c r="J106" s="113">
        <f>J242</f>
        <v>0</v>
      </c>
      <c r="L106" s="110"/>
    </row>
    <row r="107" spans="2:12" s="9" customFormat="1" ht="20" customHeight="1">
      <c r="B107" s="110"/>
      <c r="D107" s="111" t="s">
        <v>122</v>
      </c>
      <c r="E107" s="112"/>
      <c r="F107" s="112"/>
      <c r="G107" s="112"/>
      <c r="H107" s="112"/>
      <c r="I107" s="112"/>
      <c r="J107" s="113">
        <f>J252</f>
        <v>0</v>
      </c>
      <c r="L107" s="110"/>
    </row>
    <row r="108" spans="2:12" s="9" customFormat="1" ht="20" customHeight="1">
      <c r="B108" s="110"/>
      <c r="D108" s="111" t="s">
        <v>123</v>
      </c>
      <c r="E108" s="112"/>
      <c r="F108" s="112"/>
      <c r="G108" s="112"/>
      <c r="H108" s="112"/>
      <c r="I108" s="112"/>
      <c r="J108" s="113">
        <f>J266</f>
        <v>0</v>
      </c>
      <c r="L108" s="110"/>
    </row>
    <row r="109" spans="2:12" s="9" customFormat="1" ht="20" customHeight="1">
      <c r="B109" s="110"/>
      <c r="D109" s="111" t="s">
        <v>124</v>
      </c>
      <c r="E109" s="112"/>
      <c r="F109" s="112"/>
      <c r="G109" s="112"/>
      <c r="H109" s="112"/>
      <c r="I109" s="112"/>
      <c r="J109" s="113">
        <f>J280</f>
        <v>0</v>
      </c>
      <c r="L109" s="110"/>
    </row>
    <row r="110" spans="2:12" s="9" customFormat="1" ht="20" customHeight="1">
      <c r="B110" s="110"/>
      <c r="D110" s="111" t="s">
        <v>125</v>
      </c>
      <c r="E110" s="112"/>
      <c r="F110" s="112"/>
      <c r="G110" s="112"/>
      <c r="H110" s="112"/>
      <c r="I110" s="112"/>
      <c r="J110" s="113">
        <f>J283</f>
        <v>0</v>
      </c>
      <c r="L110" s="110"/>
    </row>
    <row r="111" spans="2:12" s="9" customFormat="1" ht="20" customHeight="1">
      <c r="B111" s="110"/>
      <c r="D111" s="111" t="s">
        <v>126</v>
      </c>
      <c r="E111" s="112"/>
      <c r="F111" s="112"/>
      <c r="G111" s="112"/>
      <c r="H111" s="112"/>
      <c r="I111" s="112"/>
      <c r="J111" s="113">
        <f>J286</f>
        <v>0</v>
      </c>
      <c r="L111" s="110"/>
    </row>
    <row r="112" spans="2:12" s="9" customFormat="1" ht="20" customHeight="1">
      <c r="B112" s="110"/>
      <c r="D112" s="111" t="s">
        <v>127</v>
      </c>
      <c r="E112" s="112"/>
      <c r="F112" s="112"/>
      <c r="G112" s="112"/>
      <c r="H112" s="112"/>
      <c r="I112" s="112"/>
      <c r="J112" s="113">
        <f>J292</f>
        <v>0</v>
      </c>
      <c r="L112" s="110"/>
    </row>
    <row r="113" spans="2:12" s="9" customFormat="1" ht="20" customHeight="1">
      <c r="B113" s="110"/>
      <c r="D113" s="111" t="s">
        <v>128</v>
      </c>
      <c r="E113" s="112"/>
      <c r="F113" s="112"/>
      <c r="G113" s="112"/>
      <c r="H113" s="112"/>
      <c r="I113" s="112"/>
      <c r="J113" s="113">
        <f>J299</f>
        <v>0</v>
      </c>
      <c r="L113" s="110"/>
    </row>
    <row r="114" spans="2:12" s="9" customFormat="1" ht="20" customHeight="1">
      <c r="B114" s="110"/>
      <c r="D114" s="111" t="s">
        <v>129</v>
      </c>
      <c r="E114" s="112"/>
      <c r="F114" s="112"/>
      <c r="G114" s="112"/>
      <c r="H114" s="112"/>
      <c r="I114" s="112"/>
      <c r="J114" s="113">
        <f>J318</f>
        <v>0</v>
      </c>
      <c r="L114" s="110"/>
    </row>
    <row r="115" spans="2:12" s="9" customFormat="1" ht="20" customHeight="1">
      <c r="B115" s="110"/>
      <c r="D115" s="111" t="s">
        <v>130</v>
      </c>
      <c r="E115" s="112"/>
      <c r="F115" s="112"/>
      <c r="G115" s="112"/>
      <c r="H115" s="112"/>
      <c r="I115" s="112"/>
      <c r="J115" s="113">
        <f>J324</f>
        <v>0</v>
      </c>
      <c r="L115" s="110"/>
    </row>
    <row r="116" spans="2:12" s="8" customFormat="1" ht="25" customHeight="1">
      <c r="B116" s="106"/>
      <c r="D116" s="107" t="s">
        <v>131</v>
      </c>
      <c r="E116" s="108"/>
      <c r="F116" s="108"/>
      <c r="G116" s="108"/>
      <c r="H116" s="108"/>
      <c r="I116" s="108"/>
      <c r="J116" s="109">
        <f>J328</f>
        <v>0</v>
      </c>
      <c r="L116" s="106"/>
    </row>
    <row r="117" spans="2:12" s="9" customFormat="1" ht="20" customHeight="1">
      <c r="B117" s="110"/>
      <c r="D117" s="111" t="s">
        <v>132</v>
      </c>
      <c r="E117" s="112"/>
      <c r="F117" s="112"/>
      <c r="G117" s="112"/>
      <c r="H117" s="112"/>
      <c r="I117" s="112"/>
      <c r="J117" s="113">
        <f>J329</f>
        <v>0</v>
      </c>
      <c r="L117" s="110"/>
    </row>
    <row r="118" spans="2:12" s="9" customFormat="1" ht="20" customHeight="1">
      <c r="B118" s="110"/>
      <c r="D118" s="111" t="s">
        <v>133</v>
      </c>
      <c r="E118" s="112"/>
      <c r="F118" s="112"/>
      <c r="G118" s="112"/>
      <c r="H118" s="112"/>
      <c r="I118" s="112"/>
      <c r="J118" s="113">
        <f>J331</f>
        <v>0</v>
      </c>
      <c r="L118" s="110"/>
    </row>
    <row r="119" spans="2:12" s="8" customFormat="1" ht="25" customHeight="1">
      <c r="B119" s="106"/>
      <c r="D119" s="107" t="s">
        <v>134</v>
      </c>
      <c r="E119" s="108"/>
      <c r="F119" s="108"/>
      <c r="G119" s="108"/>
      <c r="H119" s="108"/>
      <c r="I119" s="108"/>
      <c r="J119" s="109">
        <f>J333</f>
        <v>0</v>
      </c>
      <c r="L119" s="106"/>
    </row>
    <row r="120" spans="2:12" s="1" customFormat="1" ht="21.75" customHeight="1">
      <c r="B120" s="28"/>
      <c r="L120" s="28"/>
    </row>
    <row r="121" spans="2:12" s="1" customFormat="1" ht="7" customHeight="1"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28"/>
    </row>
    <row r="125" spans="2:12" s="1" customFormat="1" ht="7" customHeight="1"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28"/>
    </row>
    <row r="126" spans="2:12" s="1" customFormat="1" ht="25" customHeight="1">
      <c r="B126" s="28"/>
      <c r="C126" s="17" t="s">
        <v>135</v>
      </c>
      <c r="L126" s="28"/>
    </row>
    <row r="127" spans="2:12" s="1" customFormat="1" ht="7" customHeight="1">
      <c r="B127" s="28"/>
      <c r="L127" s="28"/>
    </row>
    <row r="128" spans="2:12" s="1" customFormat="1" ht="12" customHeight="1">
      <c r="B128" s="28"/>
      <c r="C128" s="23" t="s">
        <v>15</v>
      </c>
      <c r="L128" s="28"/>
    </row>
    <row r="129" spans="2:64" s="1" customFormat="1" ht="26.25" customHeight="1">
      <c r="B129" s="28"/>
      <c r="E129" s="308" t="str">
        <f>E7</f>
        <v>Penzión Flám - prístavba technickej časti pivovaru - doplnenie 01/2024</v>
      </c>
      <c r="F129" s="309"/>
      <c r="G129" s="309"/>
      <c r="H129" s="309"/>
      <c r="L129" s="28"/>
    </row>
    <row r="130" spans="2:64" s="1" customFormat="1" ht="12" customHeight="1">
      <c r="B130" s="28"/>
      <c r="C130" s="23" t="s">
        <v>105</v>
      </c>
      <c r="L130" s="28"/>
    </row>
    <row r="131" spans="2:64" s="1" customFormat="1" ht="16.5" customHeight="1">
      <c r="B131" s="28"/>
      <c r="E131" s="286" t="str">
        <f>E9</f>
        <v>stav - Stavebná časť objektu</v>
      </c>
      <c r="F131" s="307"/>
      <c r="G131" s="307"/>
      <c r="H131" s="307"/>
      <c r="L131" s="28"/>
    </row>
    <row r="132" spans="2:64" s="1" customFormat="1" ht="7" customHeight="1">
      <c r="B132" s="28"/>
      <c r="L132" s="28"/>
    </row>
    <row r="133" spans="2:64" s="1" customFormat="1" ht="12" customHeight="1">
      <c r="B133" s="28"/>
      <c r="C133" s="23" t="s">
        <v>19</v>
      </c>
      <c r="F133" s="21" t="str">
        <f>F12</f>
        <v>Rajecké Teplice</v>
      </c>
      <c r="I133" s="23" t="s">
        <v>21</v>
      </c>
      <c r="J133" s="51" t="str">
        <f>IF(J12="","",J12)</f>
        <v>17. 1. 2024</v>
      </c>
      <c r="L133" s="28"/>
    </row>
    <row r="134" spans="2:64" s="1" customFormat="1" ht="7" customHeight="1">
      <c r="B134" s="28"/>
      <c r="L134" s="28"/>
    </row>
    <row r="135" spans="2:64" s="1" customFormat="1" ht="15.25" customHeight="1">
      <c r="B135" s="28"/>
      <c r="C135" s="23" t="s">
        <v>23</v>
      </c>
      <c r="F135" s="21" t="str">
        <f>E15</f>
        <v>RK gastro s.r.o., Šulekova 2, 811 06 Bratislava</v>
      </c>
      <c r="I135" s="23" t="s">
        <v>31</v>
      </c>
      <c r="J135" s="26" t="str">
        <f>E21</f>
        <v xml:space="preserve"> </v>
      </c>
      <c r="L135" s="28"/>
    </row>
    <row r="136" spans="2:64" s="1" customFormat="1" ht="15.25" customHeight="1">
      <c r="B136" s="28"/>
      <c r="C136" s="23" t="s">
        <v>29</v>
      </c>
      <c r="F136" s="21" t="str">
        <f>IF(E18="","",E18)</f>
        <v>Vyplň údaj</v>
      </c>
      <c r="I136" s="23" t="s">
        <v>34</v>
      </c>
      <c r="J136" s="26" t="str">
        <f>E24</f>
        <v xml:space="preserve"> </v>
      </c>
      <c r="L136" s="28"/>
    </row>
    <row r="137" spans="2:64" s="1" customFormat="1" ht="10.25" customHeight="1">
      <c r="B137" s="28"/>
      <c r="L137" s="28"/>
    </row>
    <row r="138" spans="2:64" s="10" customFormat="1" ht="29.25" customHeight="1">
      <c r="B138" s="114"/>
      <c r="C138" s="115" t="s">
        <v>136</v>
      </c>
      <c r="D138" s="116" t="s">
        <v>61</v>
      </c>
      <c r="E138" s="116" t="s">
        <v>57</v>
      </c>
      <c r="F138" s="116" t="s">
        <v>58</v>
      </c>
      <c r="G138" s="116" t="s">
        <v>137</v>
      </c>
      <c r="H138" s="116" t="s">
        <v>138</v>
      </c>
      <c r="I138" s="116" t="s">
        <v>139</v>
      </c>
      <c r="J138" s="117" t="s">
        <v>109</v>
      </c>
      <c r="K138" s="118" t="s">
        <v>140</v>
      </c>
      <c r="L138" s="114"/>
      <c r="M138" s="58" t="s">
        <v>1</v>
      </c>
      <c r="N138" s="59" t="s">
        <v>40</v>
      </c>
      <c r="O138" s="59" t="s">
        <v>141</v>
      </c>
      <c r="P138" s="59" t="s">
        <v>142</v>
      </c>
      <c r="Q138" s="59" t="s">
        <v>143</v>
      </c>
      <c r="R138" s="59" t="s">
        <v>144</v>
      </c>
      <c r="S138" s="59" t="s">
        <v>145</v>
      </c>
      <c r="T138" s="60" t="s">
        <v>146</v>
      </c>
    </row>
    <row r="139" spans="2:64" s="1" customFormat="1" ht="22.75" customHeight="1">
      <c r="B139" s="28"/>
      <c r="C139" s="63" t="s">
        <v>110</v>
      </c>
      <c r="J139" s="119">
        <f>BJ139</f>
        <v>0</v>
      </c>
      <c r="L139" s="28"/>
      <c r="M139" s="61"/>
      <c r="N139" s="52"/>
      <c r="O139" s="52"/>
      <c r="P139" s="120">
        <f>P140+P241+P328+P333</f>
        <v>0</v>
      </c>
      <c r="Q139" s="52"/>
      <c r="R139" s="120">
        <f>R140+R241+R328+R333</f>
        <v>572.50938385189829</v>
      </c>
      <c r="S139" s="52"/>
      <c r="T139" s="121">
        <f>T140+T241+T328+T333</f>
        <v>4.0409092500000003</v>
      </c>
      <c r="AS139" s="13" t="s">
        <v>75</v>
      </c>
      <c r="AT139" s="13" t="s">
        <v>111</v>
      </c>
      <c r="BJ139" s="122">
        <f>BJ140+BJ241+BJ328+BJ333</f>
        <v>0</v>
      </c>
    </row>
    <row r="140" spans="2:64" s="11" customFormat="1" ht="26" customHeight="1">
      <c r="B140" s="123"/>
      <c r="D140" s="124" t="s">
        <v>75</v>
      </c>
      <c r="E140" s="125" t="s">
        <v>147</v>
      </c>
      <c r="F140" s="125" t="s">
        <v>148</v>
      </c>
      <c r="I140" s="126"/>
      <c r="J140" s="127">
        <f>BJ140</f>
        <v>0</v>
      </c>
      <c r="L140" s="123"/>
      <c r="M140" s="128"/>
      <c r="P140" s="129">
        <f>P141+P152+P164+P177+P200+P222+P239</f>
        <v>0</v>
      </c>
      <c r="R140" s="129">
        <f>R141+R152+R164+R177+R200+R222+R239</f>
        <v>559.05703787986829</v>
      </c>
      <c r="T140" s="130">
        <f>T141+T152+T164+T177+T200+T222+T239</f>
        <v>4.0409092500000003</v>
      </c>
      <c r="AQ140" s="124" t="s">
        <v>84</v>
      </c>
      <c r="AS140" s="131" t="s">
        <v>75</v>
      </c>
      <c r="AT140" s="131" t="s">
        <v>76</v>
      </c>
      <c r="AX140" s="124" t="s">
        <v>149</v>
      </c>
      <c r="BJ140" s="132">
        <f>BJ141+BJ152+BJ164+BJ177+BJ200+BJ222+BJ239</f>
        <v>0</v>
      </c>
    </row>
    <row r="141" spans="2:64" s="11" customFormat="1" ht="22.75" customHeight="1">
      <c r="B141" s="123"/>
      <c r="D141" s="124" t="s">
        <v>75</v>
      </c>
      <c r="E141" s="133" t="s">
        <v>84</v>
      </c>
      <c r="F141" s="133" t="s">
        <v>150</v>
      </c>
      <c r="I141" s="126"/>
      <c r="J141" s="134">
        <f>BJ141</f>
        <v>0</v>
      </c>
      <c r="L141" s="123"/>
      <c r="M141" s="128"/>
      <c r="P141" s="129">
        <f>SUM(P142:P151)</f>
        <v>0</v>
      </c>
      <c r="R141" s="129">
        <f>SUM(R142:R151)</f>
        <v>0</v>
      </c>
      <c r="T141" s="130">
        <f>SUM(T142:T151)</f>
        <v>0</v>
      </c>
      <c r="AQ141" s="124" t="s">
        <v>84</v>
      </c>
      <c r="AS141" s="131" t="s">
        <v>75</v>
      </c>
      <c r="AT141" s="131" t="s">
        <v>84</v>
      </c>
      <c r="AX141" s="124" t="s">
        <v>149</v>
      </c>
      <c r="BJ141" s="132">
        <f>SUM(BJ142:BJ151)</f>
        <v>0</v>
      </c>
    </row>
    <row r="142" spans="2:64" s="1" customFormat="1" ht="24.25" customHeight="1">
      <c r="B142" s="135"/>
      <c r="C142" s="136" t="s">
        <v>84</v>
      </c>
      <c r="D142" s="136" t="s">
        <v>151</v>
      </c>
      <c r="E142" s="137" t="s">
        <v>152</v>
      </c>
      <c r="F142" s="138" t="s">
        <v>153</v>
      </c>
      <c r="G142" s="139" t="s">
        <v>154</v>
      </c>
      <c r="H142" s="140">
        <v>81.427000000000007</v>
      </c>
      <c r="I142" s="141"/>
      <c r="J142" s="142">
        <f t="shared" ref="J142:J151" si="0">ROUND(I142*H142,2)</f>
        <v>0</v>
      </c>
      <c r="K142" s="143"/>
      <c r="L142" s="28"/>
      <c r="M142" s="144" t="s">
        <v>1</v>
      </c>
      <c r="N142" s="145" t="s">
        <v>42</v>
      </c>
      <c r="P142" s="146">
        <f t="shared" ref="P142:P151" si="1">O142*H142</f>
        <v>0</v>
      </c>
      <c r="Q142" s="146">
        <v>0</v>
      </c>
      <c r="R142" s="146">
        <f t="shared" ref="R142:R151" si="2">Q142*H142</f>
        <v>0</v>
      </c>
      <c r="S142" s="146">
        <v>0</v>
      </c>
      <c r="T142" s="147">
        <f t="shared" ref="T142:T151" si="3">S142*H142</f>
        <v>0</v>
      </c>
      <c r="AQ142" s="148" t="s">
        <v>155</v>
      </c>
      <c r="AS142" s="148" t="s">
        <v>151</v>
      </c>
      <c r="AT142" s="148" t="s">
        <v>156</v>
      </c>
      <c r="AX142" s="13" t="s">
        <v>149</v>
      </c>
      <c r="BD142" s="149">
        <f t="shared" ref="BD142:BD151" si="4">IF(N142="základná",J142,0)</f>
        <v>0</v>
      </c>
      <c r="BE142" s="149">
        <f t="shared" ref="BE142:BE151" si="5">IF(N142="znížená",J142,0)</f>
        <v>0</v>
      </c>
      <c r="BF142" s="149">
        <f t="shared" ref="BF142:BF151" si="6">IF(N142="zákl. prenesená",J142,0)</f>
        <v>0</v>
      </c>
      <c r="BG142" s="149">
        <f t="shared" ref="BG142:BG151" si="7">IF(N142="zníž. prenesená",J142,0)</f>
        <v>0</v>
      </c>
      <c r="BH142" s="149">
        <f t="shared" ref="BH142:BH151" si="8">IF(N142="nulová",J142,0)</f>
        <v>0</v>
      </c>
      <c r="BI142" s="13" t="s">
        <v>156</v>
      </c>
      <c r="BJ142" s="149">
        <f t="shared" ref="BJ142:BJ151" si="9">ROUND(I142*H142,2)</f>
        <v>0</v>
      </c>
      <c r="BK142" s="13" t="s">
        <v>155</v>
      </c>
      <c r="BL142" s="148" t="s">
        <v>157</v>
      </c>
    </row>
    <row r="143" spans="2:64" s="1" customFormat="1" ht="24.25" customHeight="1">
      <c r="B143" s="135"/>
      <c r="C143" s="136" t="s">
        <v>156</v>
      </c>
      <c r="D143" s="136" t="s">
        <v>151</v>
      </c>
      <c r="E143" s="137" t="s">
        <v>158</v>
      </c>
      <c r="F143" s="138" t="s">
        <v>159</v>
      </c>
      <c r="G143" s="139" t="s">
        <v>154</v>
      </c>
      <c r="H143" s="140">
        <v>24.428000000000001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42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Q143" s="148" t="s">
        <v>155</v>
      </c>
      <c r="AS143" s="148" t="s">
        <v>151</v>
      </c>
      <c r="AT143" s="148" t="s">
        <v>156</v>
      </c>
      <c r="AX143" s="13" t="s">
        <v>149</v>
      </c>
      <c r="BD143" s="149">
        <f t="shared" si="4"/>
        <v>0</v>
      </c>
      <c r="BE143" s="149">
        <f t="shared" si="5"/>
        <v>0</v>
      </c>
      <c r="BF143" s="149">
        <f t="shared" si="6"/>
        <v>0</v>
      </c>
      <c r="BG143" s="149">
        <f t="shared" si="7"/>
        <v>0</v>
      </c>
      <c r="BH143" s="149">
        <f t="shared" si="8"/>
        <v>0</v>
      </c>
      <c r="BI143" s="13" t="s">
        <v>156</v>
      </c>
      <c r="BJ143" s="149">
        <f t="shared" si="9"/>
        <v>0</v>
      </c>
      <c r="BK143" s="13" t="s">
        <v>155</v>
      </c>
      <c r="BL143" s="148" t="s">
        <v>160</v>
      </c>
    </row>
    <row r="144" spans="2:64" s="1" customFormat="1" ht="21.75" customHeight="1">
      <c r="B144" s="135"/>
      <c r="C144" s="136" t="s">
        <v>161</v>
      </c>
      <c r="D144" s="136" t="s">
        <v>151</v>
      </c>
      <c r="E144" s="137" t="s">
        <v>162</v>
      </c>
      <c r="F144" s="138" t="s">
        <v>163</v>
      </c>
      <c r="G144" s="139" t="s">
        <v>154</v>
      </c>
      <c r="H144" s="140">
        <v>7.8719999999999999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Q144" s="148" t="s">
        <v>155</v>
      </c>
      <c r="AS144" s="148" t="s">
        <v>151</v>
      </c>
      <c r="AT144" s="148" t="s">
        <v>156</v>
      </c>
      <c r="AX144" s="13" t="s">
        <v>149</v>
      </c>
      <c r="BD144" s="149">
        <f t="shared" si="4"/>
        <v>0</v>
      </c>
      <c r="BE144" s="149">
        <f t="shared" si="5"/>
        <v>0</v>
      </c>
      <c r="BF144" s="149">
        <f t="shared" si="6"/>
        <v>0</v>
      </c>
      <c r="BG144" s="149">
        <f t="shared" si="7"/>
        <v>0</v>
      </c>
      <c r="BH144" s="149">
        <f t="shared" si="8"/>
        <v>0</v>
      </c>
      <c r="BI144" s="13" t="s">
        <v>156</v>
      </c>
      <c r="BJ144" s="149">
        <f t="shared" si="9"/>
        <v>0</v>
      </c>
      <c r="BK144" s="13" t="s">
        <v>155</v>
      </c>
      <c r="BL144" s="148" t="s">
        <v>164</v>
      </c>
    </row>
    <row r="145" spans="2:64" s="1" customFormat="1" ht="37.75" customHeight="1">
      <c r="B145" s="135"/>
      <c r="C145" s="136" t="s">
        <v>155</v>
      </c>
      <c r="D145" s="136" t="s">
        <v>151</v>
      </c>
      <c r="E145" s="137" t="s">
        <v>165</v>
      </c>
      <c r="F145" s="138" t="s">
        <v>166</v>
      </c>
      <c r="G145" s="139" t="s">
        <v>154</v>
      </c>
      <c r="H145" s="140">
        <v>2.3620000000000001</v>
      </c>
      <c r="I145" s="141"/>
      <c r="J145" s="142">
        <f t="shared" si="0"/>
        <v>0</v>
      </c>
      <c r="K145" s="143"/>
      <c r="L145" s="28"/>
      <c r="M145" s="144" t="s">
        <v>1</v>
      </c>
      <c r="N145" s="145" t="s">
        <v>42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Q145" s="148" t="s">
        <v>155</v>
      </c>
      <c r="AS145" s="148" t="s">
        <v>151</v>
      </c>
      <c r="AT145" s="148" t="s">
        <v>156</v>
      </c>
      <c r="AX145" s="13" t="s">
        <v>149</v>
      </c>
      <c r="BD145" s="149">
        <f t="shared" si="4"/>
        <v>0</v>
      </c>
      <c r="BE145" s="149">
        <f t="shared" si="5"/>
        <v>0</v>
      </c>
      <c r="BF145" s="149">
        <f t="shared" si="6"/>
        <v>0</v>
      </c>
      <c r="BG145" s="149">
        <f t="shared" si="7"/>
        <v>0</v>
      </c>
      <c r="BH145" s="149">
        <f t="shared" si="8"/>
        <v>0</v>
      </c>
      <c r="BI145" s="13" t="s">
        <v>156</v>
      </c>
      <c r="BJ145" s="149">
        <f t="shared" si="9"/>
        <v>0</v>
      </c>
      <c r="BK145" s="13" t="s">
        <v>155</v>
      </c>
      <c r="BL145" s="148" t="s">
        <v>167</v>
      </c>
    </row>
    <row r="146" spans="2:64" s="1" customFormat="1" ht="16.5" customHeight="1">
      <c r="B146" s="135"/>
      <c r="C146" s="136" t="s">
        <v>168</v>
      </c>
      <c r="D146" s="136" t="s">
        <v>151</v>
      </c>
      <c r="E146" s="137" t="s">
        <v>169</v>
      </c>
      <c r="F146" s="138" t="s">
        <v>170</v>
      </c>
      <c r="G146" s="139" t="s">
        <v>154</v>
      </c>
      <c r="H146" s="140">
        <v>6.5460000000000003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42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Q146" s="148" t="s">
        <v>155</v>
      </c>
      <c r="AS146" s="148" t="s">
        <v>151</v>
      </c>
      <c r="AT146" s="148" t="s">
        <v>156</v>
      </c>
      <c r="AX146" s="13" t="s">
        <v>149</v>
      </c>
      <c r="BD146" s="149">
        <f t="shared" si="4"/>
        <v>0</v>
      </c>
      <c r="BE146" s="149">
        <f t="shared" si="5"/>
        <v>0</v>
      </c>
      <c r="BF146" s="149">
        <f t="shared" si="6"/>
        <v>0</v>
      </c>
      <c r="BG146" s="149">
        <f t="shared" si="7"/>
        <v>0</v>
      </c>
      <c r="BH146" s="149">
        <f t="shared" si="8"/>
        <v>0</v>
      </c>
      <c r="BI146" s="13" t="s">
        <v>156</v>
      </c>
      <c r="BJ146" s="149">
        <f t="shared" si="9"/>
        <v>0</v>
      </c>
      <c r="BK146" s="13" t="s">
        <v>155</v>
      </c>
      <c r="BL146" s="148" t="s">
        <v>171</v>
      </c>
    </row>
    <row r="147" spans="2:64" s="1" customFormat="1" ht="37.75" customHeight="1">
      <c r="B147" s="135"/>
      <c r="C147" s="136" t="s">
        <v>172</v>
      </c>
      <c r="D147" s="136" t="s">
        <v>151</v>
      </c>
      <c r="E147" s="137" t="s">
        <v>173</v>
      </c>
      <c r="F147" s="138" t="s">
        <v>174</v>
      </c>
      <c r="G147" s="139" t="s">
        <v>154</v>
      </c>
      <c r="H147" s="140">
        <v>1.964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42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Q147" s="148" t="s">
        <v>155</v>
      </c>
      <c r="AS147" s="148" t="s">
        <v>151</v>
      </c>
      <c r="AT147" s="148" t="s">
        <v>156</v>
      </c>
      <c r="AX147" s="13" t="s">
        <v>149</v>
      </c>
      <c r="BD147" s="149">
        <f t="shared" si="4"/>
        <v>0</v>
      </c>
      <c r="BE147" s="149">
        <f t="shared" si="5"/>
        <v>0</v>
      </c>
      <c r="BF147" s="149">
        <f t="shared" si="6"/>
        <v>0</v>
      </c>
      <c r="BG147" s="149">
        <f t="shared" si="7"/>
        <v>0</v>
      </c>
      <c r="BH147" s="149">
        <f t="shared" si="8"/>
        <v>0</v>
      </c>
      <c r="BI147" s="13" t="s">
        <v>156</v>
      </c>
      <c r="BJ147" s="149">
        <f t="shared" si="9"/>
        <v>0</v>
      </c>
      <c r="BK147" s="13" t="s">
        <v>155</v>
      </c>
      <c r="BL147" s="148" t="s">
        <v>175</v>
      </c>
    </row>
    <row r="148" spans="2:64" s="1" customFormat="1" ht="24.25" customHeight="1">
      <c r="B148" s="135"/>
      <c r="C148" s="136" t="s">
        <v>176</v>
      </c>
      <c r="D148" s="136" t="s">
        <v>151</v>
      </c>
      <c r="E148" s="137" t="s">
        <v>177</v>
      </c>
      <c r="F148" s="138" t="s">
        <v>178</v>
      </c>
      <c r="G148" s="139" t="s">
        <v>154</v>
      </c>
      <c r="H148" s="140">
        <v>13.798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42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Q148" s="148" t="s">
        <v>155</v>
      </c>
      <c r="AS148" s="148" t="s">
        <v>151</v>
      </c>
      <c r="AT148" s="148" t="s">
        <v>156</v>
      </c>
      <c r="AX148" s="13" t="s">
        <v>149</v>
      </c>
      <c r="BD148" s="149">
        <f t="shared" si="4"/>
        <v>0</v>
      </c>
      <c r="BE148" s="149">
        <f t="shared" si="5"/>
        <v>0</v>
      </c>
      <c r="BF148" s="149">
        <f t="shared" si="6"/>
        <v>0</v>
      </c>
      <c r="BG148" s="149">
        <f t="shared" si="7"/>
        <v>0</v>
      </c>
      <c r="BH148" s="149">
        <f t="shared" si="8"/>
        <v>0</v>
      </c>
      <c r="BI148" s="13" t="s">
        <v>156</v>
      </c>
      <c r="BJ148" s="149">
        <f t="shared" si="9"/>
        <v>0</v>
      </c>
      <c r="BK148" s="13" t="s">
        <v>155</v>
      </c>
      <c r="BL148" s="148" t="s">
        <v>179</v>
      </c>
    </row>
    <row r="149" spans="2:64" s="1" customFormat="1" ht="24.25" customHeight="1">
      <c r="B149" s="135"/>
      <c r="C149" s="136" t="s">
        <v>180</v>
      </c>
      <c r="D149" s="136" t="s">
        <v>151</v>
      </c>
      <c r="E149" s="137" t="s">
        <v>181</v>
      </c>
      <c r="F149" s="138" t="s">
        <v>182</v>
      </c>
      <c r="G149" s="139" t="s">
        <v>154</v>
      </c>
      <c r="H149" s="140">
        <v>13.798</v>
      </c>
      <c r="I149" s="141"/>
      <c r="J149" s="142">
        <f t="shared" si="0"/>
        <v>0</v>
      </c>
      <c r="K149" s="143"/>
      <c r="L149" s="28"/>
      <c r="M149" s="144" t="s">
        <v>1</v>
      </c>
      <c r="N149" s="145" t="s">
        <v>42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Q149" s="148" t="s">
        <v>155</v>
      </c>
      <c r="AS149" s="148" t="s">
        <v>151</v>
      </c>
      <c r="AT149" s="148" t="s">
        <v>156</v>
      </c>
      <c r="AX149" s="13" t="s">
        <v>149</v>
      </c>
      <c r="BD149" s="149">
        <f t="shared" si="4"/>
        <v>0</v>
      </c>
      <c r="BE149" s="149">
        <f t="shared" si="5"/>
        <v>0</v>
      </c>
      <c r="BF149" s="149">
        <f t="shared" si="6"/>
        <v>0</v>
      </c>
      <c r="BG149" s="149">
        <f t="shared" si="7"/>
        <v>0</v>
      </c>
      <c r="BH149" s="149">
        <f t="shared" si="8"/>
        <v>0</v>
      </c>
      <c r="BI149" s="13" t="s">
        <v>156</v>
      </c>
      <c r="BJ149" s="149">
        <f t="shared" si="9"/>
        <v>0</v>
      </c>
      <c r="BK149" s="13" t="s">
        <v>155</v>
      </c>
      <c r="BL149" s="148" t="s">
        <v>183</v>
      </c>
    </row>
    <row r="150" spans="2:64" s="1" customFormat="1" ht="33" customHeight="1">
      <c r="B150" s="135"/>
      <c r="C150" s="136" t="s">
        <v>184</v>
      </c>
      <c r="D150" s="136" t="s">
        <v>151</v>
      </c>
      <c r="E150" s="137" t="s">
        <v>185</v>
      </c>
      <c r="F150" s="138" t="s">
        <v>186</v>
      </c>
      <c r="G150" s="139" t="s">
        <v>154</v>
      </c>
      <c r="H150" s="140">
        <v>28.216000000000001</v>
      </c>
      <c r="I150" s="141"/>
      <c r="J150" s="142">
        <f t="shared" si="0"/>
        <v>0</v>
      </c>
      <c r="K150" s="143"/>
      <c r="L150" s="28"/>
      <c r="M150" s="144" t="s">
        <v>1</v>
      </c>
      <c r="N150" s="145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Q150" s="148" t="s">
        <v>155</v>
      </c>
      <c r="AS150" s="148" t="s">
        <v>151</v>
      </c>
      <c r="AT150" s="148" t="s">
        <v>156</v>
      </c>
      <c r="AX150" s="13" t="s">
        <v>149</v>
      </c>
      <c r="BD150" s="149">
        <f t="shared" si="4"/>
        <v>0</v>
      </c>
      <c r="BE150" s="149">
        <f t="shared" si="5"/>
        <v>0</v>
      </c>
      <c r="BF150" s="149">
        <f t="shared" si="6"/>
        <v>0</v>
      </c>
      <c r="BG150" s="149">
        <f t="shared" si="7"/>
        <v>0</v>
      </c>
      <c r="BH150" s="149">
        <f t="shared" si="8"/>
        <v>0</v>
      </c>
      <c r="BI150" s="13" t="s">
        <v>156</v>
      </c>
      <c r="BJ150" s="149">
        <f t="shared" si="9"/>
        <v>0</v>
      </c>
      <c r="BK150" s="13" t="s">
        <v>155</v>
      </c>
      <c r="BL150" s="148" t="s">
        <v>187</v>
      </c>
    </row>
    <row r="151" spans="2:64" s="1" customFormat="1" ht="24.25" customHeight="1">
      <c r="B151" s="135"/>
      <c r="C151" s="136" t="s">
        <v>188</v>
      </c>
      <c r="D151" s="136" t="s">
        <v>151</v>
      </c>
      <c r="E151" s="137" t="s">
        <v>189</v>
      </c>
      <c r="F151" s="138" t="s">
        <v>190</v>
      </c>
      <c r="G151" s="139" t="s">
        <v>191</v>
      </c>
      <c r="H151" s="140">
        <v>45.146000000000001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42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Q151" s="148" t="s">
        <v>155</v>
      </c>
      <c r="AS151" s="148" t="s">
        <v>151</v>
      </c>
      <c r="AT151" s="148" t="s">
        <v>156</v>
      </c>
      <c r="AX151" s="13" t="s">
        <v>149</v>
      </c>
      <c r="BD151" s="149">
        <f t="shared" si="4"/>
        <v>0</v>
      </c>
      <c r="BE151" s="149">
        <f t="shared" si="5"/>
        <v>0</v>
      </c>
      <c r="BF151" s="149">
        <f t="shared" si="6"/>
        <v>0</v>
      </c>
      <c r="BG151" s="149">
        <f t="shared" si="7"/>
        <v>0</v>
      </c>
      <c r="BH151" s="149">
        <f t="shared" si="8"/>
        <v>0</v>
      </c>
      <c r="BI151" s="13" t="s">
        <v>156</v>
      </c>
      <c r="BJ151" s="149">
        <f t="shared" si="9"/>
        <v>0</v>
      </c>
      <c r="BK151" s="13" t="s">
        <v>155</v>
      </c>
      <c r="BL151" s="148" t="s">
        <v>192</v>
      </c>
    </row>
    <row r="152" spans="2:64" s="11" customFormat="1" ht="22.75" customHeight="1">
      <c r="B152" s="123"/>
      <c r="D152" s="124" t="s">
        <v>75</v>
      </c>
      <c r="E152" s="133" t="s">
        <v>156</v>
      </c>
      <c r="F152" s="133" t="s">
        <v>193</v>
      </c>
      <c r="I152" s="126"/>
      <c r="J152" s="134">
        <f>BJ152</f>
        <v>0</v>
      </c>
      <c r="L152" s="123"/>
      <c r="M152" s="128"/>
      <c r="P152" s="129">
        <f>SUM(P153:P163)</f>
        <v>0</v>
      </c>
      <c r="R152" s="129">
        <f>SUM(R153:R163)</f>
        <v>228.61984995616098</v>
      </c>
      <c r="T152" s="130">
        <f>SUM(T153:T163)</f>
        <v>0</v>
      </c>
      <c r="AQ152" s="124" t="s">
        <v>84</v>
      </c>
      <c r="AS152" s="131" t="s">
        <v>75</v>
      </c>
      <c r="AT152" s="131" t="s">
        <v>84</v>
      </c>
      <c r="AX152" s="124" t="s">
        <v>149</v>
      </c>
      <c r="BJ152" s="132">
        <f>SUM(BJ153:BJ163)</f>
        <v>0</v>
      </c>
    </row>
    <row r="153" spans="2:64" s="1" customFormat="1" ht="24.25" customHeight="1">
      <c r="B153" s="135"/>
      <c r="C153" s="136" t="s">
        <v>194</v>
      </c>
      <c r="D153" s="136" t="s">
        <v>151</v>
      </c>
      <c r="E153" s="137" t="s">
        <v>195</v>
      </c>
      <c r="F153" s="138" t="s">
        <v>196</v>
      </c>
      <c r="G153" s="139" t="s">
        <v>154</v>
      </c>
      <c r="H153" s="140">
        <v>39.58</v>
      </c>
      <c r="I153" s="141"/>
      <c r="J153" s="142">
        <f t="shared" ref="J153:J163" si="10">ROUND(I153*H153,2)</f>
        <v>0</v>
      </c>
      <c r="K153" s="143"/>
      <c r="L153" s="28"/>
      <c r="M153" s="144" t="s">
        <v>1</v>
      </c>
      <c r="N153" s="145" t="s">
        <v>42</v>
      </c>
      <c r="P153" s="146">
        <f t="shared" ref="P153:P163" si="11">O153*H153</f>
        <v>0</v>
      </c>
      <c r="Q153" s="146">
        <v>2.0699999999999998</v>
      </c>
      <c r="R153" s="146">
        <f t="shared" ref="R153:R163" si="12">Q153*H153</f>
        <v>81.930599999999984</v>
      </c>
      <c r="S153" s="146">
        <v>0</v>
      </c>
      <c r="T153" s="147">
        <f t="shared" ref="T153:T163" si="13">S153*H153</f>
        <v>0</v>
      </c>
      <c r="AQ153" s="148" t="s">
        <v>155</v>
      </c>
      <c r="AS153" s="148" t="s">
        <v>151</v>
      </c>
      <c r="AT153" s="148" t="s">
        <v>156</v>
      </c>
      <c r="AX153" s="13" t="s">
        <v>149</v>
      </c>
      <c r="BD153" s="149">
        <f t="shared" ref="BD153:BD163" si="14">IF(N153="základná",J153,0)</f>
        <v>0</v>
      </c>
      <c r="BE153" s="149">
        <f t="shared" ref="BE153:BE163" si="15">IF(N153="znížená",J153,0)</f>
        <v>0</v>
      </c>
      <c r="BF153" s="149">
        <f t="shared" ref="BF153:BF163" si="16">IF(N153="zákl. prenesená",J153,0)</f>
        <v>0</v>
      </c>
      <c r="BG153" s="149">
        <f t="shared" ref="BG153:BG163" si="17">IF(N153="zníž. prenesená",J153,0)</f>
        <v>0</v>
      </c>
      <c r="BH153" s="149">
        <f t="shared" ref="BH153:BH163" si="18">IF(N153="nulová",J153,0)</f>
        <v>0</v>
      </c>
      <c r="BI153" s="13" t="s">
        <v>156</v>
      </c>
      <c r="BJ153" s="149">
        <f t="shared" ref="BJ153:BJ163" si="19">ROUND(I153*H153,2)</f>
        <v>0</v>
      </c>
      <c r="BK153" s="13" t="s">
        <v>155</v>
      </c>
      <c r="BL153" s="148" t="s">
        <v>197</v>
      </c>
    </row>
    <row r="154" spans="2:64" s="1" customFormat="1" ht="24.25" customHeight="1">
      <c r="B154" s="135"/>
      <c r="C154" s="136" t="s">
        <v>198</v>
      </c>
      <c r="D154" s="136" t="s">
        <v>151</v>
      </c>
      <c r="E154" s="137" t="s">
        <v>199</v>
      </c>
      <c r="F154" s="138" t="s">
        <v>200</v>
      </c>
      <c r="G154" s="139" t="s">
        <v>154</v>
      </c>
      <c r="H154" s="140">
        <v>23.55</v>
      </c>
      <c r="I154" s="141"/>
      <c r="J154" s="142">
        <f t="shared" si="10"/>
        <v>0</v>
      </c>
      <c r="K154" s="143"/>
      <c r="L154" s="28"/>
      <c r="M154" s="144" t="s">
        <v>1</v>
      </c>
      <c r="N154" s="145" t="s">
        <v>42</v>
      </c>
      <c r="P154" s="146">
        <f t="shared" si="11"/>
        <v>0</v>
      </c>
      <c r="Q154" s="146">
        <v>2.2151342039999999</v>
      </c>
      <c r="R154" s="146">
        <f t="shared" si="12"/>
        <v>52.166410504200002</v>
      </c>
      <c r="S154" s="146">
        <v>0</v>
      </c>
      <c r="T154" s="147">
        <f t="shared" si="13"/>
        <v>0</v>
      </c>
      <c r="AQ154" s="148" t="s">
        <v>155</v>
      </c>
      <c r="AS154" s="148" t="s">
        <v>151</v>
      </c>
      <c r="AT154" s="148" t="s">
        <v>156</v>
      </c>
      <c r="AX154" s="13" t="s">
        <v>149</v>
      </c>
      <c r="BD154" s="149">
        <f t="shared" si="14"/>
        <v>0</v>
      </c>
      <c r="BE154" s="149">
        <f t="shared" si="15"/>
        <v>0</v>
      </c>
      <c r="BF154" s="149">
        <f t="shared" si="16"/>
        <v>0</v>
      </c>
      <c r="BG154" s="149">
        <f t="shared" si="17"/>
        <v>0</v>
      </c>
      <c r="BH154" s="149">
        <f t="shared" si="18"/>
        <v>0</v>
      </c>
      <c r="BI154" s="13" t="s">
        <v>156</v>
      </c>
      <c r="BJ154" s="149">
        <f t="shared" si="19"/>
        <v>0</v>
      </c>
      <c r="BK154" s="13" t="s">
        <v>155</v>
      </c>
      <c r="BL154" s="148" t="s">
        <v>201</v>
      </c>
    </row>
    <row r="155" spans="2:64" s="1" customFormat="1" ht="21.75" customHeight="1">
      <c r="B155" s="135"/>
      <c r="C155" s="136" t="s">
        <v>202</v>
      </c>
      <c r="D155" s="136" t="s">
        <v>151</v>
      </c>
      <c r="E155" s="137" t="s">
        <v>203</v>
      </c>
      <c r="F155" s="138" t="s">
        <v>204</v>
      </c>
      <c r="G155" s="139" t="s">
        <v>205</v>
      </c>
      <c r="H155" s="140">
        <v>6.984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42</v>
      </c>
      <c r="P155" s="146">
        <f t="shared" si="11"/>
        <v>0</v>
      </c>
      <c r="Q155" s="146">
        <v>0.15018133</v>
      </c>
      <c r="R155" s="146">
        <f t="shared" si="12"/>
        <v>1.0488664087199999</v>
      </c>
      <c r="S155" s="146">
        <v>0</v>
      </c>
      <c r="T155" s="147">
        <f t="shared" si="13"/>
        <v>0</v>
      </c>
      <c r="AQ155" s="148" t="s">
        <v>155</v>
      </c>
      <c r="AS155" s="148" t="s">
        <v>151</v>
      </c>
      <c r="AT155" s="148" t="s">
        <v>156</v>
      </c>
      <c r="AX155" s="13" t="s">
        <v>149</v>
      </c>
      <c r="BD155" s="149">
        <f t="shared" si="14"/>
        <v>0</v>
      </c>
      <c r="BE155" s="149">
        <f t="shared" si="15"/>
        <v>0</v>
      </c>
      <c r="BF155" s="149">
        <f t="shared" si="16"/>
        <v>0</v>
      </c>
      <c r="BG155" s="149">
        <f t="shared" si="17"/>
        <v>0</v>
      </c>
      <c r="BH155" s="149">
        <f t="shared" si="18"/>
        <v>0</v>
      </c>
      <c r="BI155" s="13" t="s">
        <v>156</v>
      </c>
      <c r="BJ155" s="149">
        <f t="shared" si="19"/>
        <v>0</v>
      </c>
      <c r="BK155" s="13" t="s">
        <v>155</v>
      </c>
      <c r="BL155" s="148" t="s">
        <v>206</v>
      </c>
    </row>
    <row r="156" spans="2:64" s="1" customFormat="1" ht="21.75" customHeight="1">
      <c r="B156" s="135"/>
      <c r="C156" s="136" t="s">
        <v>207</v>
      </c>
      <c r="D156" s="136" t="s">
        <v>151</v>
      </c>
      <c r="E156" s="137" t="s">
        <v>208</v>
      </c>
      <c r="F156" s="138" t="s">
        <v>209</v>
      </c>
      <c r="G156" s="139" t="s">
        <v>205</v>
      </c>
      <c r="H156" s="140">
        <v>6.984</v>
      </c>
      <c r="I156" s="141"/>
      <c r="J156" s="142">
        <f t="shared" si="10"/>
        <v>0</v>
      </c>
      <c r="K156" s="143"/>
      <c r="L156" s="28"/>
      <c r="M156" s="144" t="s">
        <v>1</v>
      </c>
      <c r="N156" s="145" t="s">
        <v>42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Q156" s="148" t="s">
        <v>155</v>
      </c>
      <c r="AS156" s="148" t="s">
        <v>151</v>
      </c>
      <c r="AT156" s="148" t="s">
        <v>156</v>
      </c>
      <c r="AX156" s="13" t="s">
        <v>149</v>
      </c>
      <c r="BD156" s="149">
        <f t="shared" si="14"/>
        <v>0</v>
      </c>
      <c r="BE156" s="149">
        <f t="shared" si="15"/>
        <v>0</v>
      </c>
      <c r="BF156" s="149">
        <f t="shared" si="16"/>
        <v>0</v>
      </c>
      <c r="BG156" s="149">
        <f t="shared" si="17"/>
        <v>0</v>
      </c>
      <c r="BH156" s="149">
        <f t="shared" si="18"/>
        <v>0</v>
      </c>
      <c r="BI156" s="13" t="s">
        <v>156</v>
      </c>
      <c r="BJ156" s="149">
        <f t="shared" si="19"/>
        <v>0</v>
      </c>
      <c r="BK156" s="13" t="s">
        <v>155</v>
      </c>
      <c r="BL156" s="148" t="s">
        <v>210</v>
      </c>
    </row>
    <row r="157" spans="2:64" s="1" customFormat="1" ht="33" customHeight="1">
      <c r="B157" s="135"/>
      <c r="C157" s="136" t="s">
        <v>211</v>
      </c>
      <c r="D157" s="136" t="s">
        <v>151</v>
      </c>
      <c r="E157" s="137" t="s">
        <v>212</v>
      </c>
      <c r="F157" s="138" t="s">
        <v>213</v>
      </c>
      <c r="G157" s="139" t="s">
        <v>205</v>
      </c>
      <c r="H157" s="140">
        <v>235.50399999999999</v>
      </c>
      <c r="I157" s="141"/>
      <c r="J157" s="142">
        <f t="shared" si="10"/>
        <v>0</v>
      </c>
      <c r="K157" s="143"/>
      <c r="L157" s="28"/>
      <c r="M157" s="144" t="s">
        <v>1</v>
      </c>
      <c r="N157" s="145" t="s">
        <v>42</v>
      </c>
      <c r="P157" s="146">
        <f t="shared" si="11"/>
        <v>0</v>
      </c>
      <c r="Q157" s="146">
        <v>6.2736099999999998E-3</v>
      </c>
      <c r="R157" s="146">
        <f t="shared" si="12"/>
        <v>1.47746024944</v>
      </c>
      <c r="S157" s="146">
        <v>0</v>
      </c>
      <c r="T157" s="147">
        <f t="shared" si="13"/>
        <v>0</v>
      </c>
      <c r="AQ157" s="148" t="s">
        <v>155</v>
      </c>
      <c r="AS157" s="148" t="s">
        <v>151</v>
      </c>
      <c r="AT157" s="148" t="s">
        <v>156</v>
      </c>
      <c r="AX157" s="13" t="s">
        <v>149</v>
      </c>
      <c r="BD157" s="149">
        <f t="shared" si="14"/>
        <v>0</v>
      </c>
      <c r="BE157" s="149">
        <f t="shared" si="15"/>
        <v>0</v>
      </c>
      <c r="BF157" s="149">
        <f t="shared" si="16"/>
        <v>0</v>
      </c>
      <c r="BG157" s="149">
        <f t="shared" si="17"/>
        <v>0</v>
      </c>
      <c r="BH157" s="149">
        <f t="shared" si="18"/>
        <v>0</v>
      </c>
      <c r="BI157" s="13" t="s">
        <v>156</v>
      </c>
      <c r="BJ157" s="149">
        <f t="shared" si="19"/>
        <v>0</v>
      </c>
      <c r="BK157" s="13" t="s">
        <v>155</v>
      </c>
      <c r="BL157" s="148" t="s">
        <v>214</v>
      </c>
    </row>
    <row r="158" spans="2:64" s="1" customFormat="1" ht="16.5" customHeight="1">
      <c r="B158" s="135"/>
      <c r="C158" s="136" t="s">
        <v>215</v>
      </c>
      <c r="D158" s="136" t="s">
        <v>151</v>
      </c>
      <c r="E158" s="137" t="s">
        <v>216</v>
      </c>
      <c r="F158" s="138" t="s">
        <v>217</v>
      </c>
      <c r="G158" s="139" t="s">
        <v>154</v>
      </c>
      <c r="H158" s="140">
        <v>14.417999999999999</v>
      </c>
      <c r="I158" s="141"/>
      <c r="J158" s="142">
        <f t="shared" si="10"/>
        <v>0</v>
      </c>
      <c r="K158" s="143"/>
      <c r="L158" s="28"/>
      <c r="M158" s="144" t="s">
        <v>1</v>
      </c>
      <c r="N158" s="145" t="s">
        <v>42</v>
      </c>
      <c r="P158" s="146">
        <f t="shared" si="11"/>
        <v>0</v>
      </c>
      <c r="Q158" s="146">
        <v>2.2151342039999999</v>
      </c>
      <c r="R158" s="146">
        <f t="shared" si="12"/>
        <v>31.937804953271996</v>
      </c>
      <c r="S158" s="146">
        <v>0</v>
      </c>
      <c r="T158" s="147">
        <f t="shared" si="13"/>
        <v>0</v>
      </c>
      <c r="AQ158" s="148" t="s">
        <v>155</v>
      </c>
      <c r="AS158" s="148" t="s">
        <v>151</v>
      </c>
      <c r="AT158" s="148" t="s">
        <v>156</v>
      </c>
      <c r="AX158" s="13" t="s">
        <v>149</v>
      </c>
      <c r="BD158" s="149">
        <f t="shared" si="14"/>
        <v>0</v>
      </c>
      <c r="BE158" s="149">
        <f t="shared" si="15"/>
        <v>0</v>
      </c>
      <c r="BF158" s="149">
        <f t="shared" si="16"/>
        <v>0</v>
      </c>
      <c r="BG158" s="149">
        <f t="shared" si="17"/>
        <v>0</v>
      </c>
      <c r="BH158" s="149">
        <f t="shared" si="18"/>
        <v>0</v>
      </c>
      <c r="BI158" s="13" t="s">
        <v>156</v>
      </c>
      <c r="BJ158" s="149">
        <f t="shared" si="19"/>
        <v>0</v>
      </c>
      <c r="BK158" s="13" t="s">
        <v>155</v>
      </c>
      <c r="BL158" s="148" t="s">
        <v>218</v>
      </c>
    </row>
    <row r="159" spans="2:64" s="1" customFormat="1" ht="24.25" customHeight="1">
      <c r="B159" s="135"/>
      <c r="C159" s="136" t="s">
        <v>219</v>
      </c>
      <c r="D159" s="136" t="s">
        <v>151</v>
      </c>
      <c r="E159" s="137" t="s">
        <v>220</v>
      </c>
      <c r="F159" s="138" t="s">
        <v>221</v>
      </c>
      <c r="G159" s="139" t="s">
        <v>154</v>
      </c>
      <c r="H159" s="140">
        <v>9.7759999999999998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42</v>
      </c>
      <c r="P159" s="146">
        <f t="shared" si="11"/>
        <v>0</v>
      </c>
      <c r="Q159" s="146">
        <v>2.2151342039999999</v>
      </c>
      <c r="R159" s="146">
        <f t="shared" si="12"/>
        <v>21.655151978303998</v>
      </c>
      <c r="S159" s="146">
        <v>0</v>
      </c>
      <c r="T159" s="147">
        <f t="shared" si="13"/>
        <v>0</v>
      </c>
      <c r="AQ159" s="148" t="s">
        <v>155</v>
      </c>
      <c r="AS159" s="148" t="s">
        <v>151</v>
      </c>
      <c r="AT159" s="148" t="s">
        <v>156</v>
      </c>
      <c r="AX159" s="13" t="s">
        <v>149</v>
      </c>
      <c r="BD159" s="149">
        <f t="shared" si="14"/>
        <v>0</v>
      </c>
      <c r="BE159" s="149">
        <f t="shared" si="15"/>
        <v>0</v>
      </c>
      <c r="BF159" s="149">
        <f t="shared" si="16"/>
        <v>0</v>
      </c>
      <c r="BG159" s="149">
        <f t="shared" si="17"/>
        <v>0</v>
      </c>
      <c r="BH159" s="149">
        <f t="shared" si="18"/>
        <v>0</v>
      </c>
      <c r="BI159" s="13" t="s">
        <v>156</v>
      </c>
      <c r="BJ159" s="149">
        <f t="shared" si="19"/>
        <v>0</v>
      </c>
      <c r="BK159" s="13" t="s">
        <v>155</v>
      </c>
      <c r="BL159" s="148" t="s">
        <v>222</v>
      </c>
    </row>
    <row r="160" spans="2:64" s="1" customFormat="1" ht="21.75" customHeight="1">
      <c r="B160" s="135"/>
      <c r="C160" s="136" t="s">
        <v>223</v>
      </c>
      <c r="D160" s="136" t="s">
        <v>151</v>
      </c>
      <c r="E160" s="137" t="s">
        <v>224</v>
      </c>
      <c r="F160" s="138" t="s">
        <v>225</v>
      </c>
      <c r="G160" s="139" t="s">
        <v>205</v>
      </c>
      <c r="H160" s="140">
        <v>48.88</v>
      </c>
      <c r="I160" s="141"/>
      <c r="J160" s="142">
        <f t="shared" si="10"/>
        <v>0</v>
      </c>
      <c r="K160" s="143"/>
      <c r="L160" s="28"/>
      <c r="M160" s="144" t="s">
        <v>1</v>
      </c>
      <c r="N160" s="145" t="s">
        <v>42</v>
      </c>
      <c r="P160" s="146">
        <f t="shared" si="11"/>
        <v>0</v>
      </c>
      <c r="Q160" s="146">
        <v>0.15018133</v>
      </c>
      <c r="R160" s="146">
        <f t="shared" si="12"/>
        <v>7.3408634104000008</v>
      </c>
      <c r="S160" s="146">
        <v>0</v>
      </c>
      <c r="T160" s="147">
        <f t="shared" si="13"/>
        <v>0</v>
      </c>
      <c r="AQ160" s="148" t="s">
        <v>155</v>
      </c>
      <c r="AS160" s="148" t="s">
        <v>151</v>
      </c>
      <c r="AT160" s="148" t="s">
        <v>156</v>
      </c>
      <c r="AX160" s="13" t="s">
        <v>149</v>
      </c>
      <c r="BD160" s="149">
        <f t="shared" si="14"/>
        <v>0</v>
      </c>
      <c r="BE160" s="149">
        <f t="shared" si="15"/>
        <v>0</v>
      </c>
      <c r="BF160" s="149">
        <f t="shared" si="16"/>
        <v>0</v>
      </c>
      <c r="BG160" s="149">
        <f t="shared" si="17"/>
        <v>0</v>
      </c>
      <c r="BH160" s="149">
        <f t="shared" si="18"/>
        <v>0</v>
      </c>
      <c r="BI160" s="13" t="s">
        <v>156</v>
      </c>
      <c r="BJ160" s="149">
        <f t="shared" si="19"/>
        <v>0</v>
      </c>
      <c r="BK160" s="13" t="s">
        <v>155</v>
      </c>
      <c r="BL160" s="148" t="s">
        <v>226</v>
      </c>
    </row>
    <row r="161" spans="2:64" s="1" customFormat="1" ht="21.75" customHeight="1">
      <c r="B161" s="135"/>
      <c r="C161" s="136" t="s">
        <v>227</v>
      </c>
      <c r="D161" s="136" t="s">
        <v>151</v>
      </c>
      <c r="E161" s="137" t="s">
        <v>228</v>
      </c>
      <c r="F161" s="138" t="s">
        <v>229</v>
      </c>
      <c r="G161" s="139" t="s">
        <v>205</v>
      </c>
      <c r="H161" s="140">
        <v>48.88</v>
      </c>
      <c r="I161" s="141"/>
      <c r="J161" s="142">
        <f t="shared" si="10"/>
        <v>0</v>
      </c>
      <c r="K161" s="143"/>
      <c r="L161" s="28"/>
      <c r="M161" s="144" t="s">
        <v>1</v>
      </c>
      <c r="N161" s="145" t="s">
        <v>42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Q161" s="148" t="s">
        <v>155</v>
      </c>
      <c r="AS161" s="148" t="s">
        <v>151</v>
      </c>
      <c r="AT161" s="148" t="s">
        <v>156</v>
      </c>
      <c r="AX161" s="13" t="s">
        <v>149</v>
      </c>
      <c r="BD161" s="149">
        <f t="shared" si="14"/>
        <v>0</v>
      </c>
      <c r="BE161" s="149">
        <f t="shared" si="15"/>
        <v>0</v>
      </c>
      <c r="BF161" s="149">
        <f t="shared" si="16"/>
        <v>0</v>
      </c>
      <c r="BG161" s="149">
        <f t="shared" si="17"/>
        <v>0</v>
      </c>
      <c r="BH161" s="149">
        <f t="shared" si="18"/>
        <v>0</v>
      </c>
      <c r="BI161" s="13" t="s">
        <v>156</v>
      </c>
      <c r="BJ161" s="149">
        <f t="shared" si="19"/>
        <v>0</v>
      </c>
      <c r="BK161" s="13" t="s">
        <v>155</v>
      </c>
      <c r="BL161" s="148" t="s">
        <v>230</v>
      </c>
    </row>
    <row r="162" spans="2:64" s="1" customFormat="1" ht="16.5" customHeight="1">
      <c r="B162" s="135"/>
      <c r="C162" s="136" t="s">
        <v>7</v>
      </c>
      <c r="D162" s="136" t="s">
        <v>151</v>
      </c>
      <c r="E162" s="137" t="s">
        <v>231</v>
      </c>
      <c r="F162" s="138" t="s">
        <v>232</v>
      </c>
      <c r="G162" s="139" t="s">
        <v>191</v>
      </c>
      <c r="H162" s="140">
        <v>0.48899999999999999</v>
      </c>
      <c r="I162" s="141"/>
      <c r="J162" s="142">
        <f t="shared" si="10"/>
        <v>0</v>
      </c>
      <c r="K162" s="143"/>
      <c r="L162" s="28"/>
      <c r="M162" s="144" t="s">
        <v>1</v>
      </c>
      <c r="N162" s="145" t="s">
        <v>42</v>
      </c>
      <c r="P162" s="146">
        <f t="shared" si="11"/>
        <v>0</v>
      </c>
      <c r="Q162" s="146">
        <v>1.0189584970000001</v>
      </c>
      <c r="R162" s="146">
        <f t="shared" si="12"/>
        <v>0.49827070503300003</v>
      </c>
      <c r="S162" s="146">
        <v>0</v>
      </c>
      <c r="T162" s="147">
        <f t="shared" si="13"/>
        <v>0</v>
      </c>
      <c r="AQ162" s="148" t="s">
        <v>155</v>
      </c>
      <c r="AS162" s="148" t="s">
        <v>151</v>
      </c>
      <c r="AT162" s="148" t="s">
        <v>156</v>
      </c>
      <c r="AX162" s="13" t="s">
        <v>149</v>
      </c>
      <c r="BD162" s="149">
        <f t="shared" si="14"/>
        <v>0</v>
      </c>
      <c r="BE162" s="149">
        <f t="shared" si="15"/>
        <v>0</v>
      </c>
      <c r="BF162" s="149">
        <f t="shared" si="16"/>
        <v>0</v>
      </c>
      <c r="BG162" s="149">
        <f t="shared" si="17"/>
        <v>0</v>
      </c>
      <c r="BH162" s="149">
        <f t="shared" si="18"/>
        <v>0</v>
      </c>
      <c r="BI162" s="13" t="s">
        <v>156</v>
      </c>
      <c r="BJ162" s="149">
        <f t="shared" si="19"/>
        <v>0</v>
      </c>
      <c r="BK162" s="13" t="s">
        <v>155</v>
      </c>
      <c r="BL162" s="148" t="s">
        <v>233</v>
      </c>
    </row>
    <row r="163" spans="2:64" s="1" customFormat="1" ht="16.5" customHeight="1">
      <c r="B163" s="135"/>
      <c r="C163" s="136" t="s">
        <v>234</v>
      </c>
      <c r="D163" s="136" t="s">
        <v>151</v>
      </c>
      <c r="E163" s="137" t="s">
        <v>235</v>
      </c>
      <c r="F163" s="138" t="s">
        <v>236</v>
      </c>
      <c r="G163" s="139" t="s">
        <v>154</v>
      </c>
      <c r="H163" s="140">
        <v>13.798</v>
      </c>
      <c r="I163" s="141"/>
      <c r="J163" s="142">
        <f t="shared" si="10"/>
        <v>0</v>
      </c>
      <c r="K163" s="143"/>
      <c r="L163" s="28"/>
      <c r="M163" s="144" t="s">
        <v>1</v>
      </c>
      <c r="N163" s="145" t="s">
        <v>42</v>
      </c>
      <c r="P163" s="146">
        <f t="shared" si="11"/>
        <v>0</v>
      </c>
      <c r="Q163" s="146">
        <v>2.2151342039999999</v>
      </c>
      <c r="R163" s="146">
        <f t="shared" si="12"/>
        <v>30.564421746792</v>
      </c>
      <c r="S163" s="146">
        <v>0</v>
      </c>
      <c r="T163" s="147">
        <f t="shared" si="13"/>
        <v>0</v>
      </c>
      <c r="AQ163" s="148" t="s">
        <v>155</v>
      </c>
      <c r="AS163" s="148" t="s">
        <v>151</v>
      </c>
      <c r="AT163" s="148" t="s">
        <v>156</v>
      </c>
      <c r="AX163" s="13" t="s">
        <v>149</v>
      </c>
      <c r="BD163" s="149">
        <f t="shared" si="14"/>
        <v>0</v>
      </c>
      <c r="BE163" s="149">
        <f t="shared" si="15"/>
        <v>0</v>
      </c>
      <c r="BF163" s="149">
        <f t="shared" si="16"/>
        <v>0</v>
      </c>
      <c r="BG163" s="149">
        <f t="shared" si="17"/>
        <v>0</v>
      </c>
      <c r="BH163" s="149">
        <f t="shared" si="18"/>
        <v>0</v>
      </c>
      <c r="BI163" s="13" t="s">
        <v>156</v>
      </c>
      <c r="BJ163" s="149">
        <f t="shared" si="19"/>
        <v>0</v>
      </c>
      <c r="BK163" s="13" t="s">
        <v>155</v>
      </c>
      <c r="BL163" s="148" t="s">
        <v>237</v>
      </c>
    </row>
    <row r="164" spans="2:64" s="11" customFormat="1" ht="22.75" customHeight="1">
      <c r="B164" s="123"/>
      <c r="D164" s="124" t="s">
        <v>75</v>
      </c>
      <c r="E164" s="133" t="s">
        <v>161</v>
      </c>
      <c r="F164" s="133" t="s">
        <v>238</v>
      </c>
      <c r="I164" s="126"/>
      <c r="J164" s="134">
        <f>BJ164</f>
        <v>0</v>
      </c>
      <c r="L164" s="123"/>
      <c r="M164" s="128"/>
      <c r="P164" s="129">
        <f>SUM(P165:P176)</f>
        <v>0</v>
      </c>
      <c r="R164" s="129">
        <f>SUM(R165:R176)</f>
        <v>74.789468180399993</v>
      </c>
      <c r="T164" s="130">
        <f>SUM(T165:T176)</f>
        <v>0</v>
      </c>
      <c r="AQ164" s="124" t="s">
        <v>84</v>
      </c>
      <c r="AS164" s="131" t="s">
        <v>75</v>
      </c>
      <c r="AT164" s="131" t="s">
        <v>84</v>
      </c>
      <c r="AX164" s="124" t="s">
        <v>149</v>
      </c>
      <c r="BJ164" s="132">
        <f>SUM(BJ165:BJ176)</f>
        <v>0</v>
      </c>
    </row>
    <row r="165" spans="2:64" s="1" customFormat="1" ht="44.25" customHeight="1">
      <c r="B165" s="135"/>
      <c r="C165" s="136" t="s">
        <v>239</v>
      </c>
      <c r="D165" s="136" t="s">
        <v>151</v>
      </c>
      <c r="E165" s="137" t="s">
        <v>240</v>
      </c>
      <c r="F165" s="138" t="s">
        <v>241</v>
      </c>
      <c r="G165" s="139" t="s">
        <v>154</v>
      </c>
      <c r="H165" s="140">
        <v>74.381</v>
      </c>
      <c r="I165" s="141"/>
      <c r="J165" s="142">
        <f t="shared" ref="J165:J176" si="20">ROUND(I165*H165,2)</f>
        <v>0</v>
      </c>
      <c r="K165" s="143"/>
      <c r="L165" s="28"/>
      <c r="M165" s="144" t="s">
        <v>1</v>
      </c>
      <c r="N165" s="145" t="s">
        <v>42</v>
      </c>
      <c r="P165" s="146">
        <f t="shared" ref="P165:P176" si="21">O165*H165</f>
        <v>0</v>
      </c>
      <c r="Q165" s="146">
        <v>0.71731199999999995</v>
      </c>
      <c r="R165" s="146">
        <f t="shared" ref="R165:R176" si="22">Q165*H165</f>
        <v>53.354383872</v>
      </c>
      <c r="S165" s="146">
        <v>0</v>
      </c>
      <c r="T165" s="147">
        <f t="shared" ref="T165:T176" si="23">S165*H165</f>
        <v>0</v>
      </c>
      <c r="AQ165" s="148" t="s">
        <v>155</v>
      </c>
      <c r="AS165" s="148" t="s">
        <v>151</v>
      </c>
      <c r="AT165" s="148" t="s">
        <v>156</v>
      </c>
      <c r="AX165" s="13" t="s">
        <v>149</v>
      </c>
      <c r="BD165" s="149">
        <f t="shared" ref="BD165:BD176" si="24">IF(N165="základná",J165,0)</f>
        <v>0</v>
      </c>
      <c r="BE165" s="149">
        <f t="shared" ref="BE165:BE176" si="25">IF(N165="znížená",J165,0)</f>
        <v>0</v>
      </c>
      <c r="BF165" s="149">
        <f t="shared" ref="BF165:BF176" si="26">IF(N165="zákl. prenesená",J165,0)</f>
        <v>0</v>
      </c>
      <c r="BG165" s="149">
        <f t="shared" ref="BG165:BG176" si="27">IF(N165="zníž. prenesená",J165,0)</f>
        <v>0</v>
      </c>
      <c r="BH165" s="149">
        <f t="shared" ref="BH165:BH176" si="28">IF(N165="nulová",J165,0)</f>
        <v>0</v>
      </c>
      <c r="BI165" s="13" t="s">
        <v>156</v>
      </c>
      <c r="BJ165" s="149">
        <f t="shared" ref="BJ165:BJ176" si="29">ROUND(I165*H165,2)</f>
        <v>0</v>
      </c>
      <c r="BK165" s="13" t="s">
        <v>155</v>
      </c>
      <c r="BL165" s="148" t="s">
        <v>242</v>
      </c>
    </row>
    <row r="166" spans="2:64" s="1" customFormat="1" ht="37.75" customHeight="1">
      <c r="B166" s="135"/>
      <c r="C166" s="136" t="s">
        <v>243</v>
      </c>
      <c r="D166" s="136" t="s">
        <v>151</v>
      </c>
      <c r="E166" s="137" t="s">
        <v>244</v>
      </c>
      <c r="F166" s="138" t="s">
        <v>245</v>
      </c>
      <c r="G166" s="139" t="s">
        <v>154</v>
      </c>
      <c r="H166" s="140">
        <v>15.654999999999999</v>
      </c>
      <c r="I166" s="141"/>
      <c r="J166" s="142">
        <f t="shared" si="20"/>
        <v>0</v>
      </c>
      <c r="K166" s="143"/>
      <c r="L166" s="28"/>
      <c r="M166" s="144" t="s">
        <v>1</v>
      </c>
      <c r="N166" s="145" t="s">
        <v>42</v>
      </c>
      <c r="P166" s="146">
        <f t="shared" si="21"/>
        <v>0</v>
      </c>
      <c r="Q166" s="146">
        <v>0.67198659999999999</v>
      </c>
      <c r="R166" s="146">
        <f t="shared" si="22"/>
        <v>10.519950222999999</v>
      </c>
      <c r="S166" s="146">
        <v>0</v>
      </c>
      <c r="T166" s="147">
        <f t="shared" si="23"/>
        <v>0</v>
      </c>
      <c r="AQ166" s="148" t="s">
        <v>155</v>
      </c>
      <c r="AS166" s="148" t="s">
        <v>151</v>
      </c>
      <c r="AT166" s="148" t="s">
        <v>156</v>
      </c>
      <c r="AX166" s="13" t="s">
        <v>149</v>
      </c>
      <c r="BD166" s="149">
        <f t="shared" si="24"/>
        <v>0</v>
      </c>
      <c r="BE166" s="149">
        <f t="shared" si="25"/>
        <v>0</v>
      </c>
      <c r="BF166" s="149">
        <f t="shared" si="26"/>
        <v>0</v>
      </c>
      <c r="BG166" s="149">
        <f t="shared" si="27"/>
        <v>0</v>
      </c>
      <c r="BH166" s="149">
        <f t="shared" si="28"/>
        <v>0</v>
      </c>
      <c r="BI166" s="13" t="s">
        <v>156</v>
      </c>
      <c r="BJ166" s="149">
        <f t="shared" si="29"/>
        <v>0</v>
      </c>
      <c r="BK166" s="13" t="s">
        <v>155</v>
      </c>
      <c r="BL166" s="148" t="s">
        <v>246</v>
      </c>
    </row>
    <row r="167" spans="2:64" s="1" customFormat="1" ht="33" customHeight="1">
      <c r="B167" s="135"/>
      <c r="C167" s="136" t="s">
        <v>247</v>
      </c>
      <c r="D167" s="136" t="s">
        <v>151</v>
      </c>
      <c r="E167" s="137" t="s">
        <v>248</v>
      </c>
      <c r="F167" s="138" t="s">
        <v>249</v>
      </c>
      <c r="G167" s="139" t="s">
        <v>250</v>
      </c>
      <c r="H167" s="140">
        <v>2</v>
      </c>
      <c r="I167" s="141"/>
      <c r="J167" s="142">
        <f t="shared" si="20"/>
        <v>0</v>
      </c>
      <c r="K167" s="143"/>
      <c r="L167" s="28"/>
      <c r="M167" s="144" t="s">
        <v>1</v>
      </c>
      <c r="N167" s="145" t="s">
        <v>42</v>
      </c>
      <c r="P167" s="146">
        <f t="shared" si="21"/>
        <v>0</v>
      </c>
      <c r="Q167" s="146">
        <v>0</v>
      </c>
      <c r="R167" s="146">
        <f t="shared" si="22"/>
        <v>0</v>
      </c>
      <c r="S167" s="146">
        <v>0</v>
      </c>
      <c r="T167" s="147">
        <f t="shared" si="23"/>
        <v>0</v>
      </c>
      <c r="AQ167" s="148" t="s">
        <v>155</v>
      </c>
      <c r="AS167" s="148" t="s">
        <v>151</v>
      </c>
      <c r="AT167" s="148" t="s">
        <v>156</v>
      </c>
      <c r="AX167" s="13" t="s">
        <v>149</v>
      </c>
      <c r="BD167" s="149">
        <f t="shared" si="24"/>
        <v>0</v>
      </c>
      <c r="BE167" s="149">
        <f t="shared" si="25"/>
        <v>0</v>
      </c>
      <c r="BF167" s="149">
        <f t="shared" si="26"/>
        <v>0</v>
      </c>
      <c r="BG167" s="149">
        <f t="shared" si="27"/>
        <v>0</v>
      </c>
      <c r="BH167" s="149">
        <f t="shared" si="28"/>
        <v>0</v>
      </c>
      <c r="BI167" s="13" t="s">
        <v>156</v>
      </c>
      <c r="BJ167" s="149">
        <f t="shared" si="29"/>
        <v>0</v>
      </c>
      <c r="BK167" s="13" t="s">
        <v>155</v>
      </c>
      <c r="BL167" s="148" t="s">
        <v>251</v>
      </c>
    </row>
    <row r="168" spans="2:64" s="1" customFormat="1" ht="33" customHeight="1">
      <c r="B168" s="135"/>
      <c r="C168" s="136" t="s">
        <v>252</v>
      </c>
      <c r="D168" s="136" t="s">
        <v>151</v>
      </c>
      <c r="E168" s="137" t="s">
        <v>253</v>
      </c>
      <c r="F168" s="138" t="s">
        <v>254</v>
      </c>
      <c r="G168" s="139" t="s">
        <v>250</v>
      </c>
      <c r="H168" s="140">
        <v>2</v>
      </c>
      <c r="I168" s="141"/>
      <c r="J168" s="142">
        <f t="shared" si="20"/>
        <v>0</v>
      </c>
      <c r="K168" s="143"/>
      <c r="L168" s="28"/>
      <c r="M168" s="144" t="s">
        <v>1</v>
      </c>
      <c r="N168" s="145" t="s">
        <v>42</v>
      </c>
      <c r="P168" s="146">
        <f t="shared" si="21"/>
        <v>0</v>
      </c>
      <c r="Q168" s="146">
        <v>0</v>
      </c>
      <c r="R168" s="146">
        <f t="shared" si="22"/>
        <v>0</v>
      </c>
      <c r="S168" s="146">
        <v>0</v>
      </c>
      <c r="T168" s="147">
        <f t="shared" si="23"/>
        <v>0</v>
      </c>
      <c r="AQ168" s="148" t="s">
        <v>155</v>
      </c>
      <c r="AS168" s="148" t="s">
        <v>151</v>
      </c>
      <c r="AT168" s="148" t="s">
        <v>156</v>
      </c>
      <c r="AX168" s="13" t="s">
        <v>149</v>
      </c>
      <c r="BD168" s="149">
        <f t="shared" si="24"/>
        <v>0</v>
      </c>
      <c r="BE168" s="149">
        <f t="shared" si="25"/>
        <v>0</v>
      </c>
      <c r="BF168" s="149">
        <f t="shared" si="26"/>
        <v>0</v>
      </c>
      <c r="BG168" s="149">
        <f t="shared" si="27"/>
        <v>0</v>
      </c>
      <c r="BH168" s="149">
        <f t="shared" si="28"/>
        <v>0</v>
      </c>
      <c r="BI168" s="13" t="s">
        <v>156</v>
      </c>
      <c r="BJ168" s="149">
        <f t="shared" si="29"/>
        <v>0</v>
      </c>
      <c r="BK168" s="13" t="s">
        <v>155</v>
      </c>
      <c r="BL168" s="148" t="s">
        <v>255</v>
      </c>
    </row>
    <row r="169" spans="2:64" s="1" customFormat="1" ht="33" customHeight="1">
      <c r="B169" s="135"/>
      <c r="C169" s="136" t="s">
        <v>256</v>
      </c>
      <c r="D169" s="136" t="s">
        <v>151</v>
      </c>
      <c r="E169" s="137" t="s">
        <v>257</v>
      </c>
      <c r="F169" s="138" t="s">
        <v>258</v>
      </c>
      <c r="G169" s="139" t="s">
        <v>250</v>
      </c>
      <c r="H169" s="140">
        <v>2</v>
      </c>
      <c r="I169" s="141"/>
      <c r="J169" s="142">
        <f t="shared" si="20"/>
        <v>0</v>
      </c>
      <c r="K169" s="143"/>
      <c r="L169" s="28"/>
      <c r="M169" s="144" t="s">
        <v>1</v>
      </c>
      <c r="N169" s="145" t="s">
        <v>42</v>
      </c>
      <c r="P169" s="146">
        <f t="shared" si="21"/>
        <v>0</v>
      </c>
      <c r="Q169" s="146">
        <v>0</v>
      </c>
      <c r="R169" s="146">
        <f t="shared" si="22"/>
        <v>0</v>
      </c>
      <c r="S169" s="146">
        <v>0</v>
      </c>
      <c r="T169" s="147">
        <f t="shared" si="23"/>
        <v>0</v>
      </c>
      <c r="AQ169" s="148" t="s">
        <v>155</v>
      </c>
      <c r="AS169" s="148" t="s">
        <v>151</v>
      </c>
      <c r="AT169" s="148" t="s">
        <v>156</v>
      </c>
      <c r="AX169" s="13" t="s">
        <v>149</v>
      </c>
      <c r="BD169" s="149">
        <f t="shared" si="24"/>
        <v>0</v>
      </c>
      <c r="BE169" s="149">
        <f t="shared" si="25"/>
        <v>0</v>
      </c>
      <c r="BF169" s="149">
        <f t="shared" si="26"/>
        <v>0</v>
      </c>
      <c r="BG169" s="149">
        <f t="shared" si="27"/>
        <v>0</v>
      </c>
      <c r="BH169" s="149">
        <f t="shared" si="28"/>
        <v>0</v>
      </c>
      <c r="BI169" s="13" t="s">
        <v>156</v>
      </c>
      <c r="BJ169" s="149">
        <f t="shared" si="29"/>
        <v>0</v>
      </c>
      <c r="BK169" s="13" t="s">
        <v>155</v>
      </c>
      <c r="BL169" s="148" t="s">
        <v>259</v>
      </c>
    </row>
    <row r="170" spans="2:64" s="1" customFormat="1" ht="16.5" customHeight="1">
      <c r="B170" s="135"/>
      <c r="C170" s="136" t="s">
        <v>260</v>
      </c>
      <c r="D170" s="136" t="s">
        <v>151</v>
      </c>
      <c r="E170" s="137" t="s">
        <v>261</v>
      </c>
      <c r="F170" s="245" t="s">
        <v>262</v>
      </c>
      <c r="G170" s="139" t="s">
        <v>263</v>
      </c>
      <c r="H170" s="140">
        <v>1</v>
      </c>
      <c r="I170" s="141"/>
      <c r="J170" s="142">
        <f t="shared" si="20"/>
        <v>0</v>
      </c>
      <c r="K170" s="143"/>
      <c r="L170" s="28"/>
      <c r="M170" s="144" t="s">
        <v>1</v>
      </c>
      <c r="N170" s="145" t="s">
        <v>42</v>
      </c>
      <c r="P170" s="146">
        <f t="shared" si="21"/>
        <v>0</v>
      </c>
      <c r="Q170" s="146">
        <v>9.7904399999999992E-3</v>
      </c>
      <c r="R170" s="146">
        <f t="shared" si="22"/>
        <v>9.7904399999999992E-3</v>
      </c>
      <c r="S170" s="146">
        <v>0</v>
      </c>
      <c r="T170" s="147">
        <f t="shared" si="23"/>
        <v>0</v>
      </c>
      <c r="AQ170" s="148" t="s">
        <v>155</v>
      </c>
      <c r="AS170" s="148" t="s">
        <v>151</v>
      </c>
      <c r="AT170" s="148" t="s">
        <v>156</v>
      </c>
      <c r="AX170" s="13" t="s">
        <v>149</v>
      </c>
      <c r="BD170" s="149">
        <f t="shared" si="24"/>
        <v>0</v>
      </c>
      <c r="BE170" s="149">
        <f t="shared" si="25"/>
        <v>0</v>
      </c>
      <c r="BF170" s="149">
        <f t="shared" si="26"/>
        <v>0</v>
      </c>
      <c r="BG170" s="149">
        <f t="shared" si="27"/>
        <v>0</v>
      </c>
      <c r="BH170" s="149">
        <f t="shared" si="28"/>
        <v>0</v>
      </c>
      <c r="BI170" s="13" t="s">
        <v>156</v>
      </c>
      <c r="BJ170" s="149">
        <f t="shared" si="29"/>
        <v>0</v>
      </c>
      <c r="BK170" s="13" t="s">
        <v>155</v>
      </c>
      <c r="BL170" s="148" t="s">
        <v>264</v>
      </c>
    </row>
    <row r="171" spans="2:64" s="1" customFormat="1" ht="33" customHeight="1">
      <c r="B171" s="135"/>
      <c r="C171" s="136" t="s">
        <v>265</v>
      </c>
      <c r="D171" s="136" t="s">
        <v>151</v>
      </c>
      <c r="E171" s="137" t="s">
        <v>266</v>
      </c>
      <c r="F171" s="138" t="s">
        <v>267</v>
      </c>
      <c r="G171" s="139" t="s">
        <v>154</v>
      </c>
      <c r="H171" s="140">
        <v>0.878</v>
      </c>
      <c r="I171" s="141"/>
      <c r="J171" s="142">
        <f t="shared" si="20"/>
        <v>0</v>
      </c>
      <c r="K171" s="143"/>
      <c r="L171" s="28"/>
      <c r="M171" s="144" t="s">
        <v>1</v>
      </c>
      <c r="N171" s="145" t="s">
        <v>42</v>
      </c>
      <c r="P171" s="146">
        <f t="shared" si="21"/>
        <v>0</v>
      </c>
      <c r="Q171" s="146">
        <v>2.4017597999999998</v>
      </c>
      <c r="R171" s="146">
        <f t="shared" si="22"/>
        <v>2.1087451043999996</v>
      </c>
      <c r="S171" s="146">
        <v>0</v>
      </c>
      <c r="T171" s="147">
        <f t="shared" si="23"/>
        <v>0</v>
      </c>
      <c r="AQ171" s="148" t="s">
        <v>155</v>
      </c>
      <c r="AS171" s="148" t="s">
        <v>151</v>
      </c>
      <c r="AT171" s="148" t="s">
        <v>156</v>
      </c>
      <c r="AX171" s="13" t="s">
        <v>149</v>
      </c>
      <c r="BD171" s="149">
        <f t="shared" si="24"/>
        <v>0</v>
      </c>
      <c r="BE171" s="149">
        <f t="shared" si="25"/>
        <v>0</v>
      </c>
      <c r="BF171" s="149">
        <f t="shared" si="26"/>
        <v>0</v>
      </c>
      <c r="BG171" s="149">
        <f t="shared" si="27"/>
        <v>0</v>
      </c>
      <c r="BH171" s="149">
        <f t="shared" si="28"/>
        <v>0</v>
      </c>
      <c r="BI171" s="13" t="s">
        <v>156</v>
      </c>
      <c r="BJ171" s="149">
        <f t="shared" si="29"/>
        <v>0</v>
      </c>
      <c r="BK171" s="13" t="s">
        <v>155</v>
      </c>
      <c r="BL171" s="148" t="s">
        <v>268</v>
      </c>
    </row>
    <row r="172" spans="2:64" s="1" customFormat="1" ht="24.25" customHeight="1">
      <c r="B172" s="135"/>
      <c r="C172" s="136" t="s">
        <v>269</v>
      </c>
      <c r="D172" s="136" t="s">
        <v>151</v>
      </c>
      <c r="E172" s="137" t="s">
        <v>270</v>
      </c>
      <c r="F172" s="138" t="s">
        <v>271</v>
      </c>
      <c r="G172" s="139" t="s">
        <v>205</v>
      </c>
      <c r="H172" s="140">
        <v>11.7</v>
      </c>
      <c r="I172" s="141"/>
      <c r="J172" s="142">
        <f t="shared" si="20"/>
        <v>0</v>
      </c>
      <c r="K172" s="143"/>
      <c r="L172" s="28"/>
      <c r="M172" s="144" t="s">
        <v>1</v>
      </c>
      <c r="N172" s="145" t="s">
        <v>42</v>
      </c>
      <c r="P172" s="146">
        <f t="shared" si="21"/>
        <v>0</v>
      </c>
      <c r="Q172" s="146">
        <v>0.19644254</v>
      </c>
      <c r="R172" s="146">
        <f t="shared" si="22"/>
        <v>2.2983777179999998</v>
      </c>
      <c r="S172" s="146">
        <v>0</v>
      </c>
      <c r="T172" s="147">
        <f t="shared" si="23"/>
        <v>0</v>
      </c>
      <c r="AQ172" s="148" t="s">
        <v>155</v>
      </c>
      <c r="AS172" s="148" t="s">
        <v>151</v>
      </c>
      <c r="AT172" s="148" t="s">
        <v>156</v>
      </c>
      <c r="AX172" s="13" t="s">
        <v>149</v>
      </c>
      <c r="BD172" s="149">
        <f t="shared" si="24"/>
        <v>0</v>
      </c>
      <c r="BE172" s="149">
        <f t="shared" si="25"/>
        <v>0</v>
      </c>
      <c r="BF172" s="149">
        <f t="shared" si="26"/>
        <v>0</v>
      </c>
      <c r="BG172" s="149">
        <f t="shared" si="27"/>
        <v>0</v>
      </c>
      <c r="BH172" s="149">
        <f t="shared" si="28"/>
        <v>0</v>
      </c>
      <c r="BI172" s="13" t="s">
        <v>156</v>
      </c>
      <c r="BJ172" s="149">
        <f t="shared" si="29"/>
        <v>0</v>
      </c>
      <c r="BK172" s="13" t="s">
        <v>155</v>
      </c>
      <c r="BL172" s="148" t="s">
        <v>272</v>
      </c>
    </row>
    <row r="173" spans="2:64" s="1" customFormat="1" ht="24.25" customHeight="1">
      <c r="B173" s="135"/>
      <c r="C173" s="136" t="s">
        <v>273</v>
      </c>
      <c r="D173" s="136" t="s">
        <v>151</v>
      </c>
      <c r="E173" s="137" t="s">
        <v>274</v>
      </c>
      <c r="F173" s="138" t="s">
        <v>275</v>
      </c>
      <c r="G173" s="139" t="s">
        <v>205</v>
      </c>
      <c r="H173" s="140">
        <v>11.7</v>
      </c>
      <c r="I173" s="141"/>
      <c r="J173" s="142">
        <f t="shared" si="20"/>
        <v>0</v>
      </c>
      <c r="K173" s="143"/>
      <c r="L173" s="28"/>
      <c r="M173" s="144" t="s">
        <v>1</v>
      </c>
      <c r="N173" s="145" t="s">
        <v>42</v>
      </c>
      <c r="P173" s="146">
        <f t="shared" si="21"/>
        <v>0</v>
      </c>
      <c r="Q173" s="146">
        <v>0</v>
      </c>
      <c r="R173" s="146">
        <f t="shared" si="22"/>
        <v>0</v>
      </c>
      <c r="S173" s="146">
        <v>0</v>
      </c>
      <c r="T173" s="147">
        <f t="shared" si="23"/>
        <v>0</v>
      </c>
      <c r="AQ173" s="148" t="s">
        <v>155</v>
      </c>
      <c r="AS173" s="148" t="s">
        <v>151</v>
      </c>
      <c r="AT173" s="148" t="s">
        <v>156</v>
      </c>
      <c r="AX173" s="13" t="s">
        <v>149</v>
      </c>
      <c r="BD173" s="149">
        <f t="shared" si="24"/>
        <v>0</v>
      </c>
      <c r="BE173" s="149">
        <f t="shared" si="25"/>
        <v>0</v>
      </c>
      <c r="BF173" s="149">
        <f t="shared" si="26"/>
        <v>0</v>
      </c>
      <c r="BG173" s="149">
        <f t="shared" si="27"/>
        <v>0</v>
      </c>
      <c r="BH173" s="149">
        <f t="shared" si="28"/>
        <v>0</v>
      </c>
      <c r="BI173" s="13" t="s">
        <v>156</v>
      </c>
      <c r="BJ173" s="149">
        <f t="shared" si="29"/>
        <v>0</v>
      </c>
      <c r="BK173" s="13" t="s">
        <v>155</v>
      </c>
      <c r="BL173" s="148" t="s">
        <v>276</v>
      </c>
    </row>
    <row r="174" spans="2:64" s="1" customFormat="1" ht="24.25" customHeight="1">
      <c r="B174" s="135"/>
      <c r="C174" s="136" t="s">
        <v>277</v>
      </c>
      <c r="D174" s="136" t="s">
        <v>151</v>
      </c>
      <c r="E174" s="137" t="s">
        <v>278</v>
      </c>
      <c r="F174" s="138" t="s">
        <v>279</v>
      </c>
      <c r="G174" s="139" t="s">
        <v>191</v>
      </c>
      <c r="H174" s="140">
        <v>0.14599999999999999</v>
      </c>
      <c r="I174" s="141"/>
      <c r="J174" s="142">
        <f t="shared" si="20"/>
        <v>0</v>
      </c>
      <c r="K174" s="143"/>
      <c r="L174" s="28"/>
      <c r="M174" s="144" t="s">
        <v>1</v>
      </c>
      <c r="N174" s="145" t="s">
        <v>42</v>
      </c>
      <c r="P174" s="146">
        <f t="shared" si="21"/>
        <v>0</v>
      </c>
      <c r="Q174" s="146">
        <v>1.0195295</v>
      </c>
      <c r="R174" s="146">
        <f t="shared" si="22"/>
        <v>0.14885130699999999</v>
      </c>
      <c r="S174" s="146">
        <v>0</v>
      </c>
      <c r="T174" s="147">
        <f t="shared" si="23"/>
        <v>0</v>
      </c>
      <c r="AQ174" s="148" t="s">
        <v>155</v>
      </c>
      <c r="AS174" s="148" t="s">
        <v>151</v>
      </c>
      <c r="AT174" s="148" t="s">
        <v>156</v>
      </c>
      <c r="AX174" s="13" t="s">
        <v>149</v>
      </c>
      <c r="BD174" s="149">
        <f t="shared" si="24"/>
        <v>0</v>
      </c>
      <c r="BE174" s="149">
        <f t="shared" si="25"/>
        <v>0</v>
      </c>
      <c r="BF174" s="149">
        <f t="shared" si="26"/>
        <v>0</v>
      </c>
      <c r="BG174" s="149">
        <f t="shared" si="27"/>
        <v>0</v>
      </c>
      <c r="BH174" s="149">
        <f t="shared" si="28"/>
        <v>0</v>
      </c>
      <c r="BI174" s="13" t="s">
        <v>156</v>
      </c>
      <c r="BJ174" s="149">
        <f t="shared" si="29"/>
        <v>0</v>
      </c>
      <c r="BK174" s="13" t="s">
        <v>155</v>
      </c>
      <c r="BL174" s="148" t="s">
        <v>280</v>
      </c>
    </row>
    <row r="175" spans="2:64" s="1" customFormat="1" ht="37.75" customHeight="1">
      <c r="B175" s="135"/>
      <c r="C175" s="136" t="s">
        <v>281</v>
      </c>
      <c r="D175" s="136" t="s">
        <v>151</v>
      </c>
      <c r="E175" s="137" t="s">
        <v>282</v>
      </c>
      <c r="F175" s="138" t="s">
        <v>283</v>
      </c>
      <c r="G175" s="139" t="s">
        <v>205</v>
      </c>
      <c r="H175" s="140">
        <v>30.434000000000001</v>
      </c>
      <c r="I175" s="141"/>
      <c r="J175" s="142">
        <f t="shared" si="20"/>
        <v>0</v>
      </c>
      <c r="K175" s="143"/>
      <c r="L175" s="28"/>
      <c r="M175" s="144" t="s">
        <v>1</v>
      </c>
      <c r="N175" s="145" t="s">
        <v>42</v>
      </c>
      <c r="P175" s="146">
        <f t="shared" si="21"/>
        <v>0</v>
      </c>
      <c r="Q175" s="146">
        <v>0.111674</v>
      </c>
      <c r="R175" s="146">
        <f t="shared" si="22"/>
        <v>3.3986865160000002</v>
      </c>
      <c r="S175" s="146">
        <v>0</v>
      </c>
      <c r="T175" s="147">
        <f t="shared" si="23"/>
        <v>0</v>
      </c>
      <c r="AQ175" s="148" t="s">
        <v>155</v>
      </c>
      <c r="AS175" s="148" t="s">
        <v>151</v>
      </c>
      <c r="AT175" s="148" t="s">
        <v>156</v>
      </c>
      <c r="AX175" s="13" t="s">
        <v>149</v>
      </c>
      <c r="BD175" s="149">
        <f t="shared" si="24"/>
        <v>0</v>
      </c>
      <c r="BE175" s="149">
        <f t="shared" si="25"/>
        <v>0</v>
      </c>
      <c r="BF175" s="149">
        <f t="shared" si="26"/>
        <v>0</v>
      </c>
      <c r="BG175" s="149">
        <f t="shared" si="27"/>
        <v>0</v>
      </c>
      <c r="BH175" s="149">
        <f t="shared" si="28"/>
        <v>0</v>
      </c>
      <c r="BI175" s="13" t="s">
        <v>156</v>
      </c>
      <c r="BJ175" s="149">
        <f t="shared" si="29"/>
        <v>0</v>
      </c>
      <c r="BK175" s="13" t="s">
        <v>155</v>
      </c>
      <c r="BL175" s="148" t="s">
        <v>284</v>
      </c>
    </row>
    <row r="176" spans="2:64" s="1" customFormat="1" ht="37.75" customHeight="1">
      <c r="B176" s="135"/>
      <c r="C176" s="136" t="s">
        <v>285</v>
      </c>
      <c r="D176" s="136" t="s">
        <v>151</v>
      </c>
      <c r="E176" s="137" t="s">
        <v>286</v>
      </c>
      <c r="F176" s="138" t="s">
        <v>287</v>
      </c>
      <c r="G176" s="139" t="s">
        <v>205</v>
      </c>
      <c r="H176" s="140">
        <v>33.78</v>
      </c>
      <c r="I176" s="141"/>
      <c r="J176" s="142">
        <f t="shared" si="20"/>
        <v>0</v>
      </c>
      <c r="K176" s="143"/>
      <c r="L176" s="28"/>
      <c r="M176" s="144" t="s">
        <v>1</v>
      </c>
      <c r="N176" s="145" t="s">
        <v>42</v>
      </c>
      <c r="P176" s="146">
        <f t="shared" si="21"/>
        <v>0</v>
      </c>
      <c r="Q176" s="146">
        <v>8.7349999999999997E-2</v>
      </c>
      <c r="R176" s="146">
        <f t="shared" si="22"/>
        <v>2.9506830000000002</v>
      </c>
      <c r="S176" s="146">
        <v>0</v>
      </c>
      <c r="T176" s="147">
        <f t="shared" si="23"/>
        <v>0</v>
      </c>
      <c r="AQ176" s="148" t="s">
        <v>155</v>
      </c>
      <c r="AS176" s="148" t="s">
        <v>151</v>
      </c>
      <c r="AT176" s="148" t="s">
        <v>156</v>
      </c>
      <c r="AX176" s="13" t="s">
        <v>149</v>
      </c>
      <c r="BD176" s="149">
        <f t="shared" si="24"/>
        <v>0</v>
      </c>
      <c r="BE176" s="149">
        <f t="shared" si="25"/>
        <v>0</v>
      </c>
      <c r="BF176" s="149">
        <f t="shared" si="26"/>
        <v>0</v>
      </c>
      <c r="BG176" s="149">
        <f t="shared" si="27"/>
        <v>0</v>
      </c>
      <c r="BH176" s="149">
        <f t="shared" si="28"/>
        <v>0</v>
      </c>
      <c r="BI176" s="13" t="s">
        <v>156</v>
      </c>
      <c r="BJ176" s="149">
        <f t="shared" si="29"/>
        <v>0</v>
      </c>
      <c r="BK176" s="13" t="s">
        <v>155</v>
      </c>
      <c r="BL176" s="148" t="s">
        <v>288</v>
      </c>
    </row>
    <row r="177" spans="2:64" s="11" customFormat="1" ht="22.75" customHeight="1">
      <c r="B177" s="123"/>
      <c r="D177" s="124" t="s">
        <v>75</v>
      </c>
      <c r="E177" s="133" t="s">
        <v>155</v>
      </c>
      <c r="F177" s="133" t="s">
        <v>289</v>
      </c>
      <c r="I177" s="126"/>
      <c r="J177" s="134">
        <f>BJ177</f>
        <v>0</v>
      </c>
      <c r="L177" s="123"/>
      <c r="M177" s="128"/>
      <c r="P177" s="129">
        <f>SUM(P178:P199)</f>
        <v>0</v>
      </c>
      <c r="R177" s="129">
        <f>SUM(R178:R199)</f>
        <v>129.37161288534003</v>
      </c>
      <c r="T177" s="130">
        <f>SUM(T178:T199)</f>
        <v>0</v>
      </c>
      <c r="AQ177" s="124" t="s">
        <v>84</v>
      </c>
      <c r="AS177" s="131" t="s">
        <v>75</v>
      </c>
      <c r="AT177" s="131" t="s">
        <v>84</v>
      </c>
      <c r="AX177" s="124" t="s">
        <v>149</v>
      </c>
      <c r="BJ177" s="132">
        <f>SUM(BJ178:BJ199)</f>
        <v>0</v>
      </c>
    </row>
    <row r="178" spans="2:64" s="1" customFormat="1" ht="24.25" customHeight="1">
      <c r="B178" s="135"/>
      <c r="C178" s="136" t="s">
        <v>290</v>
      </c>
      <c r="D178" s="136" t="s">
        <v>151</v>
      </c>
      <c r="E178" s="137" t="s">
        <v>291</v>
      </c>
      <c r="F178" s="138" t="s">
        <v>292</v>
      </c>
      <c r="G178" s="139" t="s">
        <v>154</v>
      </c>
      <c r="H178" s="140">
        <v>27.332999999999998</v>
      </c>
      <c r="I178" s="141"/>
      <c r="J178" s="142">
        <f t="shared" ref="J178:J199" si="30">ROUND(I178*H178,2)</f>
        <v>0</v>
      </c>
      <c r="K178" s="143"/>
      <c r="L178" s="28"/>
      <c r="M178" s="144" t="s">
        <v>1</v>
      </c>
      <c r="N178" s="145" t="s">
        <v>42</v>
      </c>
      <c r="P178" s="146">
        <f t="shared" ref="P178:P199" si="31">O178*H178</f>
        <v>0</v>
      </c>
      <c r="Q178" s="146">
        <v>2.4018963000000002</v>
      </c>
      <c r="R178" s="146">
        <f t="shared" ref="R178:R199" si="32">Q178*H178</f>
        <v>65.651031567900006</v>
      </c>
      <c r="S178" s="146">
        <v>0</v>
      </c>
      <c r="T178" s="147">
        <f t="shared" ref="T178:T199" si="33">S178*H178</f>
        <v>0</v>
      </c>
      <c r="AQ178" s="148" t="s">
        <v>155</v>
      </c>
      <c r="AS178" s="148" t="s">
        <v>151</v>
      </c>
      <c r="AT178" s="148" t="s">
        <v>156</v>
      </c>
      <c r="AX178" s="13" t="s">
        <v>149</v>
      </c>
      <c r="BD178" s="149">
        <f t="shared" ref="BD178:BD199" si="34">IF(N178="základná",J178,0)</f>
        <v>0</v>
      </c>
      <c r="BE178" s="149">
        <f t="shared" ref="BE178:BE199" si="35">IF(N178="znížená",J178,0)</f>
        <v>0</v>
      </c>
      <c r="BF178" s="149">
        <f t="shared" ref="BF178:BF199" si="36">IF(N178="zákl. prenesená",J178,0)</f>
        <v>0</v>
      </c>
      <c r="BG178" s="149">
        <f t="shared" ref="BG178:BG199" si="37">IF(N178="zníž. prenesená",J178,0)</f>
        <v>0</v>
      </c>
      <c r="BH178" s="149">
        <f t="shared" ref="BH178:BH199" si="38">IF(N178="nulová",J178,0)</f>
        <v>0</v>
      </c>
      <c r="BI178" s="13" t="s">
        <v>156</v>
      </c>
      <c r="BJ178" s="149">
        <f t="shared" ref="BJ178:BJ199" si="39">ROUND(I178*H178,2)</f>
        <v>0</v>
      </c>
      <c r="BK178" s="13" t="s">
        <v>155</v>
      </c>
      <c r="BL178" s="148" t="s">
        <v>293</v>
      </c>
    </row>
    <row r="179" spans="2:64" s="1" customFormat="1" ht="16.5" customHeight="1">
      <c r="B179" s="135"/>
      <c r="C179" s="136" t="s">
        <v>294</v>
      </c>
      <c r="D179" s="136" t="s">
        <v>151</v>
      </c>
      <c r="E179" s="137" t="s">
        <v>295</v>
      </c>
      <c r="F179" s="138" t="s">
        <v>296</v>
      </c>
      <c r="G179" s="139" t="s">
        <v>205</v>
      </c>
      <c r="H179" s="140">
        <v>118.69499999999999</v>
      </c>
      <c r="I179" s="141"/>
      <c r="J179" s="142">
        <f t="shared" si="30"/>
        <v>0</v>
      </c>
      <c r="K179" s="143"/>
      <c r="L179" s="28"/>
      <c r="M179" s="144" t="s">
        <v>1</v>
      </c>
      <c r="N179" s="145" t="s">
        <v>42</v>
      </c>
      <c r="P179" s="146">
        <f t="shared" si="31"/>
        <v>0</v>
      </c>
      <c r="Q179" s="146">
        <v>8.8907139999999996E-2</v>
      </c>
      <c r="R179" s="146">
        <f t="shared" si="32"/>
        <v>10.552832982299998</v>
      </c>
      <c r="S179" s="146">
        <v>0</v>
      </c>
      <c r="T179" s="147">
        <f t="shared" si="33"/>
        <v>0</v>
      </c>
      <c r="AQ179" s="148" t="s">
        <v>155</v>
      </c>
      <c r="AS179" s="148" t="s">
        <v>151</v>
      </c>
      <c r="AT179" s="148" t="s">
        <v>156</v>
      </c>
      <c r="AX179" s="13" t="s">
        <v>149</v>
      </c>
      <c r="BD179" s="149">
        <f t="shared" si="34"/>
        <v>0</v>
      </c>
      <c r="BE179" s="149">
        <f t="shared" si="35"/>
        <v>0</v>
      </c>
      <c r="BF179" s="149">
        <f t="shared" si="36"/>
        <v>0</v>
      </c>
      <c r="BG179" s="149">
        <f t="shared" si="37"/>
        <v>0</v>
      </c>
      <c r="BH179" s="149">
        <f t="shared" si="38"/>
        <v>0</v>
      </c>
      <c r="BI179" s="13" t="s">
        <v>156</v>
      </c>
      <c r="BJ179" s="149">
        <f t="shared" si="39"/>
        <v>0</v>
      </c>
      <c r="BK179" s="13" t="s">
        <v>155</v>
      </c>
      <c r="BL179" s="148" t="s">
        <v>297</v>
      </c>
    </row>
    <row r="180" spans="2:64" s="1" customFormat="1" ht="16.5" customHeight="1">
      <c r="B180" s="135"/>
      <c r="C180" s="136" t="s">
        <v>298</v>
      </c>
      <c r="D180" s="136" t="s">
        <v>151</v>
      </c>
      <c r="E180" s="137" t="s">
        <v>299</v>
      </c>
      <c r="F180" s="138" t="s">
        <v>300</v>
      </c>
      <c r="G180" s="139" t="s">
        <v>205</v>
      </c>
      <c r="H180" s="140">
        <v>118.69499999999999</v>
      </c>
      <c r="I180" s="141"/>
      <c r="J180" s="142">
        <f t="shared" si="30"/>
        <v>0</v>
      </c>
      <c r="K180" s="143"/>
      <c r="L180" s="28"/>
      <c r="M180" s="144" t="s">
        <v>1</v>
      </c>
      <c r="N180" s="145" t="s">
        <v>42</v>
      </c>
      <c r="P180" s="146">
        <f t="shared" si="31"/>
        <v>0</v>
      </c>
      <c r="Q180" s="146">
        <v>0</v>
      </c>
      <c r="R180" s="146">
        <f t="shared" si="32"/>
        <v>0</v>
      </c>
      <c r="S180" s="146">
        <v>0</v>
      </c>
      <c r="T180" s="147">
        <f t="shared" si="33"/>
        <v>0</v>
      </c>
      <c r="AQ180" s="148" t="s">
        <v>155</v>
      </c>
      <c r="AS180" s="148" t="s">
        <v>151</v>
      </c>
      <c r="AT180" s="148" t="s">
        <v>156</v>
      </c>
      <c r="AX180" s="13" t="s">
        <v>149</v>
      </c>
      <c r="BD180" s="149">
        <f t="shared" si="34"/>
        <v>0</v>
      </c>
      <c r="BE180" s="149">
        <f t="shared" si="35"/>
        <v>0</v>
      </c>
      <c r="BF180" s="149">
        <f t="shared" si="36"/>
        <v>0</v>
      </c>
      <c r="BG180" s="149">
        <f t="shared" si="37"/>
        <v>0</v>
      </c>
      <c r="BH180" s="149">
        <f t="shared" si="38"/>
        <v>0</v>
      </c>
      <c r="BI180" s="13" t="s">
        <v>156</v>
      </c>
      <c r="BJ180" s="149">
        <f t="shared" si="39"/>
        <v>0</v>
      </c>
      <c r="BK180" s="13" t="s">
        <v>155</v>
      </c>
      <c r="BL180" s="148" t="s">
        <v>301</v>
      </c>
    </row>
    <row r="181" spans="2:64" s="1" customFormat="1" ht="24.25" customHeight="1">
      <c r="B181" s="135"/>
      <c r="C181" s="136" t="s">
        <v>302</v>
      </c>
      <c r="D181" s="136" t="s">
        <v>151</v>
      </c>
      <c r="E181" s="137" t="s">
        <v>303</v>
      </c>
      <c r="F181" s="138" t="s">
        <v>304</v>
      </c>
      <c r="G181" s="139" t="s">
        <v>205</v>
      </c>
      <c r="H181" s="140">
        <v>118.69499999999999</v>
      </c>
      <c r="I181" s="141"/>
      <c r="J181" s="142">
        <f t="shared" si="30"/>
        <v>0</v>
      </c>
      <c r="K181" s="143"/>
      <c r="L181" s="28"/>
      <c r="M181" s="144" t="s">
        <v>1</v>
      </c>
      <c r="N181" s="145" t="s">
        <v>42</v>
      </c>
      <c r="P181" s="146">
        <f t="shared" si="31"/>
        <v>0</v>
      </c>
      <c r="Q181" s="146">
        <v>8.09E-2</v>
      </c>
      <c r="R181" s="146">
        <f t="shared" si="32"/>
        <v>9.6024254999999989</v>
      </c>
      <c r="S181" s="146">
        <v>0</v>
      </c>
      <c r="T181" s="147">
        <f t="shared" si="33"/>
        <v>0</v>
      </c>
      <c r="AQ181" s="148" t="s">
        <v>155</v>
      </c>
      <c r="AS181" s="148" t="s">
        <v>151</v>
      </c>
      <c r="AT181" s="148" t="s">
        <v>156</v>
      </c>
      <c r="AX181" s="13" t="s">
        <v>149</v>
      </c>
      <c r="BD181" s="149">
        <f t="shared" si="34"/>
        <v>0</v>
      </c>
      <c r="BE181" s="149">
        <f t="shared" si="35"/>
        <v>0</v>
      </c>
      <c r="BF181" s="149">
        <f t="shared" si="36"/>
        <v>0</v>
      </c>
      <c r="BG181" s="149">
        <f t="shared" si="37"/>
        <v>0</v>
      </c>
      <c r="BH181" s="149">
        <f t="shared" si="38"/>
        <v>0</v>
      </c>
      <c r="BI181" s="13" t="s">
        <v>156</v>
      </c>
      <c r="BJ181" s="149">
        <f t="shared" si="39"/>
        <v>0</v>
      </c>
      <c r="BK181" s="13" t="s">
        <v>155</v>
      </c>
      <c r="BL181" s="148" t="s">
        <v>305</v>
      </c>
    </row>
    <row r="182" spans="2:64" s="1" customFormat="1" ht="24.25" customHeight="1">
      <c r="B182" s="135"/>
      <c r="C182" s="136" t="s">
        <v>306</v>
      </c>
      <c r="D182" s="136" t="s">
        <v>151</v>
      </c>
      <c r="E182" s="137" t="s">
        <v>307</v>
      </c>
      <c r="F182" s="138" t="s">
        <v>308</v>
      </c>
      <c r="G182" s="139" t="s">
        <v>205</v>
      </c>
      <c r="H182" s="140">
        <v>118.69499999999999</v>
      </c>
      <c r="I182" s="141"/>
      <c r="J182" s="142">
        <f t="shared" si="30"/>
        <v>0</v>
      </c>
      <c r="K182" s="143"/>
      <c r="L182" s="28"/>
      <c r="M182" s="144" t="s">
        <v>1</v>
      </c>
      <c r="N182" s="145" t="s">
        <v>42</v>
      </c>
      <c r="P182" s="146">
        <f t="shared" si="31"/>
        <v>0</v>
      </c>
      <c r="Q182" s="146">
        <v>0</v>
      </c>
      <c r="R182" s="146">
        <f t="shared" si="32"/>
        <v>0</v>
      </c>
      <c r="S182" s="146">
        <v>0</v>
      </c>
      <c r="T182" s="147">
        <f t="shared" si="33"/>
        <v>0</v>
      </c>
      <c r="AQ182" s="148" t="s">
        <v>155</v>
      </c>
      <c r="AS182" s="148" t="s">
        <v>151</v>
      </c>
      <c r="AT182" s="148" t="s">
        <v>156</v>
      </c>
      <c r="AX182" s="13" t="s">
        <v>149</v>
      </c>
      <c r="BD182" s="149">
        <f t="shared" si="34"/>
        <v>0</v>
      </c>
      <c r="BE182" s="149">
        <f t="shared" si="35"/>
        <v>0</v>
      </c>
      <c r="BF182" s="149">
        <f t="shared" si="36"/>
        <v>0</v>
      </c>
      <c r="BG182" s="149">
        <f t="shared" si="37"/>
        <v>0</v>
      </c>
      <c r="BH182" s="149">
        <f t="shared" si="38"/>
        <v>0</v>
      </c>
      <c r="BI182" s="13" t="s">
        <v>156</v>
      </c>
      <c r="BJ182" s="149">
        <f t="shared" si="39"/>
        <v>0</v>
      </c>
      <c r="BK182" s="13" t="s">
        <v>155</v>
      </c>
      <c r="BL182" s="148" t="s">
        <v>309</v>
      </c>
    </row>
    <row r="183" spans="2:64" s="1" customFormat="1" ht="37.75" customHeight="1">
      <c r="B183" s="135"/>
      <c r="C183" s="243" t="s">
        <v>310</v>
      </c>
      <c r="D183" s="243" t="s">
        <v>151</v>
      </c>
      <c r="E183" s="244" t="s">
        <v>311</v>
      </c>
      <c r="F183" s="245" t="s">
        <v>312</v>
      </c>
      <c r="G183" s="246" t="s">
        <v>191</v>
      </c>
      <c r="H183" s="247">
        <v>2.6179999999999999</v>
      </c>
      <c r="I183" s="248"/>
      <c r="J183" s="249">
        <f t="shared" si="30"/>
        <v>0</v>
      </c>
      <c r="K183" s="143"/>
      <c r="L183" s="28"/>
      <c r="M183" s="144" t="s">
        <v>1</v>
      </c>
      <c r="N183" s="145" t="s">
        <v>42</v>
      </c>
      <c r="P183" s="146">
        <f t="shared" si="31"/>
        <v>0</v>
      </c>
      <c r="Q183" s="146">
        <v>1.0162834300000001</v>
      </c>
      <c r="R183" s="146">
        <f t="shared" si="32"/>
        <v>2.6606300197400001</v>
      </c>
      <c r="S183" s="146">
        <v>0</v>
      </c>
      <c r="T183" s="147">
        <f t="shared" si="33"/>
        <v>0</v>
      </c>
      <c r="AQ183" s="148" t="s">
        <v>155</v>
      </c>
      <c r="AS183" s="148" t="s">
        <v>151</v>
      </c>
      <c r="AT183" s="148" t="s">
        <v>156</v>
      </c>
      <c r="AX183" s="13" t="s">
        <v>149</v>
      </c>
      <c r="BD183" s="149">
        <f t="shared" si="34"/>
        <v>0</v>
      </c>
      <c r="BE183" s="149">
        <f t="shared" si="35"/>
        <v>0</v>
      </c>
      <c r="BF183" s="149">
        <f t="shared" si="36"/>
        <v>0</v>
      </c>
      <c r="BG183" s="149">
        <f t="shared" si="37"/>
        <v>0</v>
      </c>
      <c r="BH183" s="149">
        <f t="shared" si="38"/>
        <v>0</v>
      </c>
      <c r="BI183" s="13" t="s">
        <v>156</v>
      </c>
      <c r="BJ183" s="149">
        <f t="shared" si="39"/>
        <v>0</v>
      </c>
      <c r="BK183" s="13" t="s">
        <v>155</v>
      </c>
      <c r="BL183" s="148" t="s">
        <v>313</v>
      </c>
    </row>
    <row r="184" spans="2:64" s="1" customFormat="1" ht="16.5" customHeight="1">
      <c r="B184" s="135"/>
      <c r="C184" s="136" t="s">
        <v>314</v>
      </c>
      <c r="D184" s="136" t="s">
        <v>151</v>
      </c>
      <c r="E184" s="137" t="s">
        <v>315</v>
      </c>
      <c r="F184" s="138" t="s">
        <v>316</v>
      </c>
      <c r="G184" s="139" t="s">
        <v>154</v>
      </c>
      <c r="H184" s="140">
        <v>6.6219999999999999</v>
      </c>
      <c r="I184" s="141"/>
      <c r="J184" s="142">
        <f t="shared" si="30"/>
        <v>0</v>
      </c>
      <c r="K184" s="143"/>
      <c r="L184" s="28"/>
      <c r="M184" s="144" t="s">
        <v>1</v>
      </c>
      <c r="N184" s="145" t="s">
        <v>42</v>
      </c>
      <c r="P184" s="146">
        <f t="shared" si="31"/>
        <v>0</v>
      </c>
      <c r="Q184" s="146">
        <v>2.4018963000000002</v>
      </c>
      <c r="R184" s="146">
        <f t="shared" si="32"/>
        <v>15.9053572986</v>
      </c>
      <c r="S184" s="146">
        <v>0</v>
      </c>
      <c r="T184" s="147">
        <f t="shared" si="33"/>
        <v>0</v>
      </c>
      <c r="AQ184" s="148" t="s">
        <v>155</v>
      </c>
      <c r="AS184" s="148" t="s">
        <v>151</v>
      </c>
      <c r="AT184" s="148" t="s">
        <v>156</v>
      </c>
      <c r="AX184" s="13" t="s">
        <v>149</v>
      </c>
      <c r="BD184" s="149">
        <f t="shared" si="34"/>
        <v>0</v>
      </c>
      <c r="BE184" s="149">
        <f t="shared" si="35"/>
        <v>0</v>
      </c>
      <c r="BF184" s="149">
        <f t="shared" si="36"/>
        <v>0</v>
      </c>
      <c r="BG184" s="149">
        <f t="shared" si="37"/>
        <v>0</v>
      </c>
      <c r="BH184" s="149">
        <f t="shared" si="38"/>
        <v>0</v>
      </c>
      <c r="BI184" s="13" t="s">
        <v>156</v>
      </c>
      <c r="BJ184" s="149">
        <f t="shared" si="39"/>
        <v>0</v>
      </c>
      <c r="BK184" s="13" t="s">
        <v>155</v>
      </c>
      <c r="BL184" s="148" t="s">
        <v>317</v>
      </c>
    </row>
    <row r="185" spans="2:64" s="1" customFormat="1" ht="16.5" customHeight="1">
      <c r="B185" s="135"/>
      <c r="C185" s="136" t="s">
        <v>318</v>
      </c>
      <c r="D185" s="136" t="s">
        <v>151</v>
      </c>
      <c r="E185" s="137" t="s">
        <v>319</v>
      </c>
      <c r="F185" s="138" t="s">
        <v>320</v>
      </c>
      <c r="G185" s="139" t="s">
        <v>205</v>
      </c>
      <c r="H185" s="140">
        <v>44.148000000000003</v>
      </c>
      <c r="I185" s="141"/>
      <c r="J185" s="142">
        <f t="shared" si="30"/>
        <v>0</v>
      </c>
      <c r="K185" s="143"/>
      <c r="L185" s="28"/>
      <c r="M185" s="144" t="s">
        <v>1</v>
      </c>
      <c r="N185" s="145" t="s">
        <v>42</v>
      </c>
      <c r="P185" s="146">
        <f t="shared" si="31"/>
        <v>0</v>
      </c>
      <c r="Q185" s="146">
        <v>8.6652640000000003E-2</v>
      </c>
      <c r="R185" s="146">
        <f t="shared" si="32"/>
        <v>3.8255407507200005</v>
      </c>
      <c r="S185" s="146">
        <v>0</v>
      </c>
      <c r="T185" s="147">
        <f t="shared" si="33"/>
        <v>0</v>
      </c>
      <c r="AQ185" s="148" t="s">
        <v>155</v>
      </c>
      <c r="AS185" s="148" t="s">
        <v>151</v>
      </c>
      <c r="AT185" s="148" t="s">
        <v>156</v>
      </c>
      <c r="AX185" s="13" t="s">
        <v>149</v>
      </c>
      <c r="BD185" s="149">
        <f t="shared" si="34"/>
        <v>0</v>
      </c>
      <c r="BE185" s="149">
        <f t="shared" si="35"/>
        <v>0</v>
      </c>
      <c r="BF185" s="149">
        <f t="shared" si="36"/>
        <v>0</v>
      </c>
      <c r="BG185" s="149">
        <f t="shared" si="37"/>
        <v>0</v>
      </c>
      <c r="BH185" s="149">
        <f t="shared" si="38"/>
        <v>0</v>
      </c>
      <c r="BI185" s="13" t="s">
        <v>156</v>
      </c>
      <c r="BJ185" s="149">
        <f t="shared" si="39"/>
        <v>0</v>
      </c>
      <c r="BK185" s="13" t="s">
        <v>155</v>
      </c>
      <c r="BL185" s="148" t="s">
        <v>321</v>
      </c>
    </row>
    <row r="186" spans="2:64" s="1" customFormat="1" ht="16.5" customHeight="1">
      <c r="B186" s="135"/>
      <c r="C186" s="136" t="s">
        <v>322</v>
      </c>
      <c r="D186" s="136" t="s">
        <v>151</v>
      </c>
      <c r="E186" s="137" t="s">
        <v>323</v>
      </c>
      <c r="F186" s="138" t="s">
        <v>324</v>
      </c>
      <c r="G186" s="139" t="s">
        <v>205</v>
      </c>
      <c r="H186" s="140">
        <v>44.148000000000003</v>
      </c>
      <c r="I186" s="141"/>
      <c r="J186" s="142">
        <f t="shared" si="30"/>
        <v>0</v>
      </c>
      <c r="K186" s="143"/>
      <c r="L186" s="28"/>
      <c r="M186" s="144" t="s">
        <v>1</v>
      </c>
      <c r="N186" s="145" t="s">
        <v>42</v>
      </c>
      <c r="P186" s="146">
        <f t="shared" si="31"/>
        <v>0</v>
      </c>
      <c r="Q186" s="146">
        <v>0</v>
      </c>
      <c r="R186" s="146">
        <f t="shared" si="32"/>
        <v>0</v>
      </c>
      <c r="S186" s="146">
        <v>0</v>
      </c>
      <c r="T186" s="147">
        <f t="shared" si="33"/>
        <v>0</v>
      </c>
      <c r="AQ186" s="148" t="s">
        <v>155</v>
      </c>
      <c r="AS186" s="148" t="s">
        <v>151</v>
      </c>
      <c r="AT186" s="148" t="s">
        <v>156</v>
      </c>
      <c r="AX186" s="13" t="s">
        <v>149</v>
      </c>
      <c r="BD186" s="149">
        <f t="shared" si="34"/>
        <v>0</v>
      </c>
      <c r="BE186" s="149">
        <f t="shared" si="35"/>
        <v>0</v>
      </c>
      <c r="BF186" s="149">
        <f t="shared" si="36"/>
        <v>0</v>
      </c>
      <c r="BG186" s="149">
        <f t="shared" si="37"/>
        <v>0</v>
      </c>
      <c r="BH186" s="149">
        <f t="shared" si="38"/>
        <v>0</v>
      </c>
      <c r="BI186" s="13" t="s">
        <v>156</v>
      </c>
      <c r="BJ186" s="149">
        <f t="shared" si="39"/>
        <v>0</v>
      </c>
      <c r="BK186" s="13" t="s">
        <v>155</v>
      </c>
      <c r="BL186" s="148" t="s">
        <v>325</v>
      </c>
    </row>
    <row r="187" spans="2:64" s="1" customFormat="1" ht="24.25" customHeight="1">
      <c r="B187" s="135"/>
      <c r="C187" s="136" t="s">
        <v>326</v>
      </c>
      <c r="D187" s="136" t="s">
        <v>151</v>
      </c>
      <c r="E187" s="137" t="s">
        <v>327</v>
      </c>
      <c r="F187" s="138" t="s">
        <v>328</v>
      </c>
      <c r="G187" s="139" t="s">
        <v>205</v>
      </c>
      <c r="H187" s="140">
        <v>17.649000000000001</v>
      </c>
      <c r="I187" s="141"/>
      <c r="J187" s="142">
        <f t="shared" si="30"/>
        <v>0</v>
      </c>
      <c r="K187" s="143"/>
      <c r="L187" s="28"/>
      <c r="M187" s="144" t="s">
        <v>1</v>
      </c>
      <c r="N187" s="145" t="s">
        <v>42</v>
      </c>
      <c r="P187" s="146">
        <f t="shared" si="31"/>
        <v>0</v>
      </c>
      <c r="Q187" s="146">
        <v>0.12942149999999999</v>
      </c>
      <c r="R187" s="146">
        <f t="shared" si="32"/>
        <v>2.2841600535</v>
      </c>
      <c r="S187" s="146">
        <v>0</v>
      </c>
      <c r="T187" s="147">
        <f t="shared" si="33"/>
        <v>0</v>
      </c>
      <c r="AQ187" s="148" t="s">
        <v>155</v>
      </c>
      <c r="AS187" s="148" t="s">
        <v>151</v>
      </c>
      <c r="AT187" s="148" t="s">
        <v>156</v>
      </c>
      <c r="AX187" s="13" t="s">
        <v>149</v>
      </c>
      <c r="BD187" s="149">
        <f t="shared" si="34"/>
        <v>0</v>
      </c>
      <c r="BE187" s="149">
        <f t="shared" si="35"/>
        <v>0</v>
      </c>
      <c r="BF187" s="149">
        <f t="shared" si="36"/>
        <v>0</v>
      </c>
      <c r="BG187" s="149">
        <f t="shared" si="37"/>
        <v>0</v>
      </c>
      <c r="BH187" s="149">
        <f t="shared" si="38"/>
        <v>0</v>
      </c>
      <c r="BI187" s="13" t="s">
        <v>156</v>
      </c>
      <c r="BJ187" s="149">
        <f t="shared" si="39"/>
        <v>0</v>
      </c>
      <c r="BK187" s="13" t="s">
        <v>155</v>
      </c>
      <c r="BL187" s="148" t="s">
        <v>329</v>
      </c>
    </row>
    <row r="188" spans="2:64" s="1" customFormat="1" ht="24.25" customHeight="1">
      <c r="B188" s="135"/>
      <c r="C188" s="136" t="s">
        <v>330</v>
      </c>
      <c r="D188" s="136" t="s">
        <v>151</v>
      </c>
      <c r="E188" s="137" t="s">
        <v>331</v>
      </c>
      <c r="F188" s="138" t="s">
        <v>332</v>
      </c>
      <c r="G188" s="139" t="s">
        <v>205</v>
      </c>
      <c r="H188" s="140">
        <v>17.649000000000001</v>
      </c>
      <c r="I188" s="141"/>
      <c r="J188" s="142">
        <f t="shared" si="30"/>
        <v>0</v>
      </c>
      <c r="K188" s="143"/>
      <c r="L188" s="28"/>
      <c r="M188" s="144" t="s">
        <v>1</v>
      </c>
      <c r="N188" s="145" t="s">
        <v>42</v>
      </c>
      <c r="P188" s="146">
        <f t="shared" si="31"/>
        <v>0</v>
      </c>
      <c r="Q188" s="146">
        <v>0</v>
      </c>
      <c r="R188" s="146">
        <f t="shared" si="32"/>
        <v>0</v>
      </c>
      <c r="S188" s="146">
        <v>0</v>
      </c>
      <c r="T188" s="147">
        <f t="shared" si="33"/>
        <v>0</v>
      </c>
      <c r="AQ188" s="148" t="s">
        <v>155</v>
      </c>
      <c r="AS188" s="148" t="s">
        <v>151</v>
      </c>
      <c r="AT188" s="148" t="s">
        <v>156</v>
      </c>
      <c r="AX188" s="13" t="s">
        <v>149</v>
      </c>
      <c r="BD188" s="149">
        <f t="shared" si="34"/>
        <v>0</v>
      </c>
      <c r="BE188" s="149">
        <f t="shared" si="35"/>
        <v>0</v>
      </c>
      <c r="BF188" s="149">
        <f t="shared" si="36"/>
        <v>0</v>
      </c>
      <c r="BG188" s="149">
        <f t="shared" si="37"/>
        <v>0</v>
      </c>
      <c r="BH188" s="149">
        <f t="shared" si="38"/>
        <v>0</v>
      </c>
      <c r="BI188" s="13" t="s">
        <v>156</v>
      </c>
      <c r="BJ188" s="149">
        <f t="shared" si="39"/>
        <v>0</v>
      </c>
      <c r="BK188" s="13" t="s">
        <v>155</v>
      </c>
      <c r="BL188" s="148" t="s">
        <v>333</v>
      </c>
    </row>
    <row r="189" spans="2:64" s="1" customFormat="1" ht="24.25" customHeight="1">
      <c r="B189" s="135"/>
      <c r="C189" s="136" t="s">
        <v>334</v>
      </c>
      <c r="D189" s="136" t="s">
        <v>151</v>
      </c>
      <c r="E189" s="137" t="s">
        <v>335</v>
      </c>
      <c r="F189" s="138" t="s">
        <v>336</v>
      </c>
      <c r="G189" s="139" t="s">
        <v>191</v>
      </c>
      <c r="H189" s="140">
        <v>0.76500000000000001</v>
      </c>
      <c r="I189" s="141"/>
      <c r="J189" s="142">
        <f t="shared" si="30"/>
        <v>0</v>
      </c>
      <c r="K189" s="143"/>
      <c r="L189" s="28"/>
      <c r="M189" s="144" t="s">
        <v>1</v>
      </c>
      <c r="N189" s="145" t="s">
        <v>42</v>
      </c>
      <c r="P189" s="146">
        <f t="shared" si="31"/>
        <v>0</v>
      </c>
      <c r="Q189" s="146">
        <v>1.016283432</v>
      </c>
      <c r="R189" s="146">
        <f t="shared" si="32"/>
        <v>0.77745682548000006</v>
      </c>
      <c r="S189" s="146">
        <v>0</v>
      </c>
      <c r="T189" s="147">
        <f t="shared" si="33"/>
        <v>0</v>
      </c>
      <c r="AQ189" s="148" t="s">
        <v>155</v>
      </c>
      <c r="AS189" s="148" t="s">
        <v>151</v>
      </c>
      <c r="AT189" s="148" t="s">
        <v>156</v>
      </c>
      <c r="AX189" s="13" t="s">
        <v>149</v>
      </c>
      <c r="BD189" s="149">
        <f t="shared" si="34"/>
        <v>0</v>
      </c>
      <c r="BE189" s="149">
        <f t="shared" si="35"/>
        <v>0</v>
      </c>
      <c r="BF189" s="149">
        <f t="shared" si="36"/>
        <v>0</v>
      </c>
      <c r="BG189" s="149">
        <f t="shared" si="37"/>
        <v>0</v>
      </c>
      <c r="BH189" s="149">
        <f t="shared" si="38"/>
        <v>0</v>
      </c>
      <c r="BI189" s="13" t="s">
        <v>156</v>
      </c>
      <c r="BJ189" s="149">
        <f t="shared" si="39"/>
        <v>0</v>
      </c>
      <c r="BK189" s="13" t="s">
        <v>155</v>
      </c>
      <c r="BL189" s="148" t="s">
        <v>337</v>
      </c>
    </row>
    <row r="190" spans="2:64" s="1" customFormat="1" ht="21.75" customHeight="1">
      <c r="B190" s="135"/>
      <c r="C190" s="136" t="s">
        <v>338</v>
      </c>
      <c r="D190" s="136" t="s">
        <v>151</v>
      </c>
      <c r="E190" s="137" t="s">
        <v>339</v>
      </c>
      <c r="F190" s="138" t="s">
        <v>340</v>
      </c>
      <c r="G190" s="139" t="s">
        <v>154</v>
      </c>
      <c r="H190" s="140">
        <v>4.8010000000000002</v>
      </c>
      <c r="I190" s="141"/>
      <c r="J190" s="142">
        <f t="shared" si="30"/>
        <v>0</v>
      </c>
      <c r="K190" s="143"/>
      <c r="L190" s="28"/>
      <c r="M190" s="144" t="s">
        <v>1</v>
      </c>
      <c r="N190" s="145" t="s">
        <v>42</v>
      </c>
      <c r="P190" s="146">
        <f t="shared" si="31"/>
        <v>0</v>
      </c>
      <c r="Q190" s="146">
        <v>2.4018647999999998</v>
      </c>
      <c r="R190" s="146">
        <f t="shared" si="32"/>
        <v>11.5313529048</v>
      </c>
      <c r="S190" s="146">
        <v>0</v>
      </c>
      <c r="T190" s="147">
        <f t="shared" si="33"/>
        <v>0</v>
      </c>
      <c r="AQ190" s="148" t="s">
        <v>155</v>
      </c>
      <c r="AS190" s="148" t="s">
        <v>151</v>
      </c>
      <c r="AT190" s="148" t="s">
        <v>156</v>
      </c>
      <c r="AX190" s="13" t="s">
        <v>149</v>
      </c>
      <c r="BD190" s="149">
        <f t="shared" si="34"/>
        <v>0</v>
      </c>
      <c r="BE190" s="149">
        <f t="shared" si="35"/>
        <v>0</v>
      </c>
      <c r="BF190" s="149">
        <f t="shared" si="36"/>
        <v>0</v>
      </c>
      <c r="BG190" s="149">
        <f t="shared" si="37"/>
        <v>0</v>
      </c>
      <c r="BH190" s="149">
        <f t="shared" si="38"/>
        <v>0</v>
      </c>
      <c r="BI190" s="13" t="s">
        <v>156</v>
      </c>
      <c r="BJ190" s="149">
        <f t="shared" si="39"/>
        <v>0</v>
      </c>
      <c r="BK190" s="13" t="s">
        <v>155</v>
      </c>
      <c r="BL190" s="148" t="s">
        <v>341</v>
      </c>
    </row>
    <row r="191" spans="2:64" s="1" customFormat="1" ht="24.25" customHeight="1">
      <c r="B191" s="135"/>
      <c r="C191" s="136" t="s">
        <v>342</v>
      </c>
      <c r="D191" s="136" t="s">
        <v>151</v>
      </c>
      <c r="E191" s="137" t="s">
        <v>343</v>
      </c>
      <c r="F191" s="138" t="s">
        <v>344</v>
      </c>
      <c r="G191" s="139" t="s">
        <v>205</v>
      </c>
      <c r="H191" s="140">
        <v>32.012</v>
      </c>
      <c r="I191" s="141"/>
      <c r="J191" s="142">
        <f t="shared" si="30"/>
        <v>0</v>
      </c>
      <c r="K191" s="143"/>
      <c r="L191" s="28"/>
      <c r="M191" s="144" t="s">
        <v>1</v>
      </c>
      <c r="N191" s="145" t="s">
        <v>42</v>
      </c>
      <c r="P191" s="146">
        <f t="shared" si="31"/>
        <v>0</v>
      </c>
      <c r="Q191" s="146">
        <v>1.6892259999999999E-2</v>
      </c>
      <c r="R191" s="146">
        <f t="shared" si="32"/>
        <v>0.54075502712000001</v>
      </c>
      <c r="S191" s="146">
        <v>0</v>
      </c>
      <c r="T191" s="147">
        <f t="shared" si="33"/>
        <v>0</v>
      </c>
      <c r="AQ191" s="148" t="s">
        <v>155</v>
      </c>
      <c r="AS191" s="148" t="s">
        <v>151</v>
      </c>
      <c r="AT191" s="148" t="s">
        <v>156</v>
      </c>
      <c r="AX191" s="13" t="s">
        <v>149</v>
      </c>
      <c r="BD191" s="149">
        <f t="shared" si="34"/>
        <v>0</v>
      </c>
      <c r="BE191" s="149">
        <f t="shared" si="35"/>
        <v>0</v>
      </c>
      <c r="BF191" s="149">
        <f t="shared" si="36"/>
        <v>0</v>
      </c>
      <c r="BG191" s="149">
        <f t="shared" si="37"/>
        <v>0</v>
      </c>
      <c r="BH191" s="149">
        <f t="shared" si="38"/>
        <v>0</v>
      </c>
      <c r="BI191" s="13" t="s">
        <v>156</v>
      </c>
      <c r="BJ191" s="149">
        <f t="shared" si="39"/>
        <v>0</v>
      </c>
      <c r="BK191" s="13" t="s">
        <v>155</v>
      </c>
      <c r="BL191" s="148" t="s">
        <v>345</v>
      </c>
    </row>
    <row r="192" spans="2:64" s="1" customFormat="1" ht="24.25" customHeight="1">
      <c r="B192" s="135"/>
      <c r="C192" s="136" t="s">
        <v>346</v>
      </c>
      <c r="D192" s="136" t="s">
        <v>151</v>
      </c>
      <c r="E192" s="137" t="s">
        <v>347</v>
      </c>
      <c r="F192" s="138" t="s">
        <v>348</v>
      </c>
      <c r="G192" s="139" t="s">
        <v>205</v>
      </c>
      <c r="H192" s="140">
        <v>32.012</v>
      </c>
      <c r="I192" s="141"/>
      <c r="J192" s="142">
        <f t="shared" si="30"/>
        <v>0</v>
      </c>
      <c r="K192" s="143"/>
      <c r="L192" s="28"/>
      <c r="M192" s="144" t="s">
        <v>1</v>
      </c>
      <c r="N192" s="145" t="s">
        <v>42</v>
      </c>
      <c r="P192" s="146">
        <f t="shared" si="31"/>
        <v>0</v>
      </c>
      <c r="Q192" s="146">
        <v>0</v>
      </c>
      <c r="R192" s="146">
        <f t="shared" si="32"/>
        <v>0</v>
      </c>
      <c r="S192" s="146">
        <v>0</v>
      </c>
      <c r="T192" s="147">
        <f t="shared" si="33"/>
        <v>0</v>
      </c>
      <c r="AQ192" s="148" t="s">
        <v>155</v>
      </c>
      <c r="AS192" s="148" t="s">
        <v>151</v>
      </c>
      <c r="AT192" s="148" t="s">
        <v>156</v>
      </c>
      <c r="AX192" s="13" t="s">
        <v>149</v>
      </c>
      <c r="BD192" s="149">
        <f t="shared" si="34"/>
        <v>0</v>
      </c>
      <c r="BE192" s="149">
        <f t="shared" si="35"/>
        <v>0</v>
      </c>
      <c r="BF192" s="149">
        <f t="shared" si="36"/>
        <v>0</v>
      </c>
      <c r="BG192" s="149">
        <f t="shared" si="37"/>
        <v>0</v>
      </c>
      <c r="BH192" s="149">
        <f t="shared" si="38"/>
        <v>0</v>
      </c>
      <c r="BI192" s="13" t="s">
        <v>156</v>
      </c>
      <c r="BJ192" s="149">
        <f t="shared" si="39"/>
        <v>0</v>
      </c>
      <c r="BK192" s="13" t="s">
        <v>155</v>
      </c>
      <c r="BL192" s="148" t="s">
        <v>349</v>
      </c>
    </row>
    <row r="193" spans="2:64" s="1" customFormat="1" ht="24.25" customHeight="1">
      <c r="B193" s="135"/>
      <c r="C193" s="136" t="s">
        <v>350</v>
      </c>
      <c r="D193" s="136" t="s">
        <v>151</v>
      </c>
      <c r="E193" s="137" t="s">
        <v>351</v>
      </c>
      <c r="F193" s="138" t="s">
        <v>352</v>
      </c>
      <c r="G193" s="139" t="s">
        <v>191</v>
      </c>
      <c r="H193" s="140">
        <v>0.65100000000000002</v>
      </c>
      <c r="I193" s="141"/>
      <c r="J193" s="142">
        <f t="shared" si="30"/>
        <v>0</v>
      </c>
      <c r="K193" s="143"/>
      <c r="L193" s="28"/>
      <c r="M193" s="144" t="s">
        <v>1</v>
      </c>
      <c r="N193" s="145" t="s">
        <v>42</v>
      </c>
      <c r="P193" s="146">
        <f t="shared" si="31"/>
        <v>0</v>
      </c>
      <c r="Q193" s="146">
        <v>1.0165904100000001</v>
      </c>
      <c r="R193" s="146">
        <f t="shared" si="32"/>
        <v>0.66180035691000005</v>
      </c>
      <c r="S193" s="146">
        <v>0</v>
      </c>
      <c r="T193" s="147">
        <f t="shared" si="33"/>
        <v>0</v>
      </c>
      <c r="AQ193" s="148" t="s">
        <v>155</v>
      </c>
      <c r="AS193" s="148" t="s">
        <v>151</v>
      </c>
      <c r="AT193" s="148" t="s">
        <v>156</v>
      </c>
      <c r="AX193" s="13" t="s">
        <v>149</v>
      </c>
      <c r="BD193" s="149">
        <f t="shared" si="34"/>
        <v>0</v>
      </c>
      <c r="BE193" s="149">
        <f t="shared" si="35"/>
        <v>0</v>
      </c>
      <c r="BF193" s="149">
        <f t="shared" si="36"/>
        <v>0</v>
      </c>
      <c r="BG193" s="149">
        <f t="shared" si="37"/>
        <v>0</v>
      </c>
      <c r="BH193" s="149">
        <f t="shared" si="38"/>
        <v>0</v>
      </c>
      <c r="BI193" s="13" t="s">
        <v>156</v>
      </c>
      <c r="BJ193" s="149">
        <f t="shared" si="39"/>
        <v>0</v>
      </c>
      <c r="BK193" s="13" t="s">
        <v>155</v>
      </c>
      <c r="BL193" s="148" t="s">
        <v>353</v>
      </c>
    </row>
    <row r="194" spans="2:64" s="1" customFormat="1" ht="21.75" customHeight="1">
      <c r="B194" s="135"/>
      <c r="C194" s="136" t="s">
        <v>354</v>
      </c>
      <c r="D194" s="136" t="s">
        <v>151</v>
      </c>
      <c r="E194" s="137" t="s">
        <v>355</v>
      </c>
      <c r="F194" s="138" t="s">
        <v>356</v>
      </c>
      <c r="G194" s="139" t="s">
        <v>154</v>
      </c>
      <c r="H194" s="140">
        <v>1.911</v>
      </c>
      <c r="I194" s="141"/>
      <c r="J194" s="142">
        <f t="shared" si="30"/>
        <v>0</v>
      </c>
      <c r="K194" s="143"/>
      <c r="L194" s="28"/>
      <c r="M194" s="144" t="s">
        <v>1</v>
      </c>
      <c r="N194" s="145" t="s">
        <v>42</v>
      </c>
      <c r="P194" s="146">
        <f t="shared" si="31"/>
        <v>0</v>
      </c>
      <c r="Q194" s="146">
        <v>2.4157937399999998</v>
      </c>
      <c r="R194" s="146">
        <f t="shared" si="32"/>
        <v>4.61658183714</v>
      </c>
      <c r="S194" s="146">
        <v>0</v>
      </c>
      <c r="T194" s="147">
        <f t="shared" si="33"/>
        <v>0</v>
      </c>
      <c r="AQ194" s="148" t="s">
        <v>155</v>
      </c>
      <c r="AS194" s="148" t="s">
        <v>151</v>
      </c>
      <c r="AT194" s="148" t="s">
        <v>156</v>
      </c>
      <c r="AX194" s="13" t="s">
        <v>149</v>
      </c>
      <c r="BD194" s="149">
        <f t="shared" si="34"/>
        <v>0</v>
      </c>
      <c r="BE194" s="149">
        <f t="shared" si="35"/>
        <v>0</v>
      </c>
      <c r="BF194" s="149">
        <f t="shared" si="36"/>
        <v>0</v>
      </c>
      <c r="BG194" s="149">
        <f t="shared" si="37"/>
        <v>0</v>
      </c>
      <c r="BH194" s="149">
        <f t="shared" si="38"/>
        <v>0</v>
      </c>
      <c r="BI194" s="13" t="s">
        <v>156</v>
      </c>
      <c r="BJ194" s="149">
        <f t="shared" si="39"/>
        <v>0</v>
      </c>
      <c r="BK194" s="13" t="s">
        <v>155</v>
      </c>
      <c r="BL194" s="148" t="s">
        <v>357</v>
      </c>
    </row>
    <row r="195" spans="2:64" s="1" customFormat="1" ht="24.25" customHeight="1">
      <c r="B195" s="135"/>
      <c r="C195" s="136" t="s">
        <v>358</v>
      </c>
      <c r="D195" s="136" t="s">
        <v>151</v>
      </c>
      <c r="E195" s="137" t="s">
        <v>359</v>
      </c>
      <c r="F195" s="138" t="s">
        <v>360</v>
      </c>
      <c r="G195" s="139" t="s">
        <v>191</v>
      </c>
      <c r="H195" s="140">
        <v>0.191</v>
      </c>
      <c r="I195" s="141"/>
      <c r="J195" s="142">
        <f t="shared" si="30"/>
        <v>0</v>
      </c>
      <c r="K195" s="143"/>
      <c r="L195" s="28"/>
      <c r="M195" s="144" t="s">
        <v>1</v>
      </c>
      <c r="N195" s="145" t="s">
        <v>42</v>
      </c>
      <c r="P195" s="146">
        <f t="shared" si="31"/>
        <v>0</v>
      </c>
      <c r="Q195" s="146">
        <v>1.0165683299999999</v>
      </c>
      <c r="R195" s="146">
        <f t="shared" si="32"/>
        <v>0.19416455102999999</v>
      </c>
      <c r="S195" s="146">
        <v>0</v>
      </c>
      <c r="T195" s="147">
        <f t="shared" si="33"/>
        <v>0</v>
      </c>
      <c r="AQ195" s="148" t="s">
        <v>155</v>
      </c>
      <c r="AS195" s="148" t="s">
        <v>151</v>
      </c>
      <c r="AT195" s="148" t="s">
        <v>156</v>
      </c>
      <c r="AX195" s="13" t="s">
        <v>149</v>
      </c>
      <c r="BD195" s="149">
        <f t="shared" si="34"/>
        <v>0</v>
      </c>
      <c r="BE195" s="149">
        <f t="shared" si="35"/>
        <v>0</v>
      </c>
      <c r="BF195" s="149">
        <f t="shared" si="36"/>
        <v>0</v>
      </c>
      <c r="BG195" s="149">
        <f t="shared" si="37"/>
        <v>0</v>
      </c>
      <c r="BH195" s="149">
        <f t="shared" si="38"/>
        <v>0</v>
      </c>
      <c r="BI195" s="13" t="s">
        <v>156</v>
      </c>
      <c r="BJ195" s="149">
        <f t="shared" si="39"/>
        <v>0</v>
      </c>
      <c r="BK195" s="13" t="s">
        <v>155</v>
      </c>
      <c r="BL195" s="148" t="s">
        <v>361</v>
      </c>
    </row>
    <row r="196" spans="2:64" s="1" customFormat="1" ht="33" customHeight="1">
      <c r="B196" s="135"/>
      <c r="C196" s="136" t="s">
        <v>362</v>
      </c>
      <c r="D196" s="136" t="s">
        <v>151</v>
      </c>
      <c r="E196" s="137" t="s">
        <v>363</v>
      </c>
      <c r="F196" s="138" t="s">
        <v>364</v>
      </c>
      <c r="G196" s="139" t="s">
        <v>205</v>
      </c>
      <c r="H196" s="140">
        <v>7.6449999999999996</v>
      </c>
      <c r="I196" s="141"/>
      <c r="J196" s="142">
        <f t="shared" si="30"/>
        <v>0</v>
      </c>
      <c r="K196" s="143"/>
      <c r="L196" s="28"/>
      <c r="M196" s="144" t="s">
        <v>1</v>
      </c>
      <c r="N196" s="145" t="s">
        <v>42</v>
      </c>
      <c r="P196" s="146">
        <f t="shared" si="31"/>
        <v>0</v>
      </c>
      <c r="Q196" s="146">
        <v>6.1882180000000002E-2</v>
      </c>
      <c r="R196" s="146">
        <f t="shared" si="32"/>
        <v>0.47308926609999996</v>
      </c>
      <c r="S196" s="146">
        <v>0</v>
      </c>
      <c r="T196" s="147">
        <f t="shared" si="33"/>
        <v>0</v>
      </c>
      <c r="AQ196" s="148" t="s">
        <v>155</v>
      </c>
      <c r="AS196" s="148" t="s">
        <v>151</v>
      </c>
      <c r="AT196" s="148" t="s">
        <v>156</v>
      </c>
      <c r="AX196" s="13" t="s">
        <v>149</v>
      </c>
      <c r="BD196" s="149">
        <f t="shared" si="34"/>
        <v>0</v>
      </c>
      <c r="BE196" s="149">
        <f t="shared" si="35"/>
        <v>0</v>
      </c>
      <c r="BF196" s="149">
        <f t="shared" si="36"/>
        <v>0</v>
      </c>
      <c r="BG196" s="149">
        <f t="shared" si="37"/>
        <v>0</v>
      </c>
      <c r="BH196" s="149">
        <f t="shared" si="38"/>
        <v>0</v>
      </c>
      <c r="BI196" s="13" t="s">
        <v>156</v>
      </c>
      <c r="BJ196" s="149">
        <f t="shared" si="39"/>
        <v>0</v>
      </c>
      <c r="BK196" s="13" t="s">
        <v>155</v>
      </c>
      <c r="BL196" s="148" t="s">
        <v>365</v>
      </c>
    </row>
    <row r="197" spans="2:64" s="1" customFormat="1" ht="33" customHeight="1">
      <c r="B197" s="135"/>
      <c r="C197" s="136" t="s">
        <v>366</v>
      </c>
      <c r="D197" s="136" t="s">
        <v>151</v>
      </c>
      <c r="E197" s="137" t="s">
        <v>367</v>
      </c>
      <c r="F197" s="138" t="s">
        <v>368</v>
      </c>
      <c r="G197" s="139" t="s">
        <v>205</v>
      </c>
      <c r="H197" s="140">
        <v>7.6449999999999996</v>
      </c>
      <c r="I197" s="141"/>
      <c r="J197" s="142">
        <f t="shared" si="30"/>
        <v>0</v>
      </c>
      <c r="K197" s="143"/>
      <c r="L197" s="28"/>
      <c r="M197" s="144" t="s">
        <v>1</v>
      </c>
      <c r="N197" s="145" t="s">
        <v>42</v>
      </c>
      <c r="P197" s="146">
        <f t="shared" si="31"/>
        <v>0</v>
      </c>
      <c r="Q197" s="146">
        <v>0</v>
      </c>
      <c r="R197" s="146">
        <f t="shared" si="32"/>
        <v>0</v>
      </c>
      <c r="S197" s="146">
        <v>0</v>
      </c>
      <c r="T197" s="147">
        <f t="shared" si="33"/>
        <v>0</v>
      </c>
      <c r="AQ197" s="148" t="s">
        <v>155</v>
      </c>
      <c r="AS197" s="148" t="s">
        <v>151</v>
      </c>
      <c r="AT197" s="148" t="s">
        <v>156</v>
      </c>
      <c r="AX197" s="13" t="s">
        <v>149</v>
      </c>
      <c r="BD197" s="149">
        <f t="shared" si="34"/>
        <v>0</v>
      </c>
      <c r="BE197" s="149">
        <f t="shared" si="35"/>
        <v>0</v>
      </c>
      <c r="BF197" s="149">
        <f t="shared" si="36"/>
        <v>0</v>
      </c>
      <c r="BG197" s="149">
        <f t="shared" si="37"/>
        <v>0</v>
      </c>
      <c r="BH197" s="149">
        <f t="shared" si="38"/>
        <v>0</v>
      </c>
      <c r="BI197" s="13" t="s">
        <v>156</v>
      </c>
      <c r="BJ197" s="149">
        <f t="shared" si="39"/>
        <v>0</v>
      </c>
      <c r="BK197" s="13" t="s">
        <v>155</v>
      </c>
      <c r="BL197" s="148" t="s">
        <v>369</v>
      </c>
    </row>
    <row r="198" spans="2:64" s="1" customFormat="1" ht="24.25" customHeight="1">
      <c r="B198" s="135"/>
      <c r="C198" s="136" t="s">
        <v>370</v>
      </c>
      <c r="D198" s="136" t="s">
        <v>151</v>
      </c>
      <c r="E198" s="137" t="s">
        <v>371</v>
      </c>
      <c r="F198" s="138" t="s">
        <v>372</v>
      </c>
      <c r="G198" s="139" t="s">
        <v>205</v>
      </c>
      <c r="H198" s="140">
        <v>4.4000000000000004</v>
      </c>
      <c r="I198" s="141"/>
      <c r="J198" s="142">
        <f t="shared" si="30"/>
        <v>0</v>
      </c>
      <c r="K198" s="143"/>
      <c r="L198" s="28"/>
      <c r="M198" s="144" t="s">
        <v>1</v>
      </c>
      <c r="N198" s="145" t="s">
        <v>42</v>
      </c>
      <c r="P198" s="146">
        <f t="shared" si="31"/>
        <v>0</v>
      </c>
      <c r="Q198" s="146">
        <v>2.146226E-2</v>
      </c>
      <c r="R198" s="146">
        <f t="shared" si="32"/>
        <v>9.4433944000000006E-2</v>
      </c>
      <c r="S198" s="146">
        <v>0</v>
      </c>
      <c r="T198" s="147">
        <f t="shared" si="33"/>
        <v>0</v>
      </c>
      <c r="AQ198" s="148" t="s">
        <v>155</v>
      </c>
      <c r="AS198" s="148" t="s">
        <v>151</v>
      </c>
      <c r="AT198" s="148" t="s">
        <v>156</v>
      </c>
      <c r="AX198" s="13" t="s">
        <v>149</v>
      </c>
      <c r="BD198" s="149">
        <f t="shared" si="34"/>
        <v>0</v>
      </c>
      <c r="BE198" s="149">
        <f t="shared" si="35"/>
        <v>0</v>
      </c>
      <c r="BF198" s="149">
        <f t="shared" si="36"/>
        <v>0</v>
      </c>
      <c r="BG198" s="149">
        <f t="shared" si="37"/>
        <v>0</v>
      </c>
      <c r="BH198" s="149">
        <f t="shared" si="38"/>
        <v>0</v>
      </c>
      <c r="BI198" s="13" t="s">
        <v>156</v>
      </c>
      <c r="BJ198" s="149">
        <f t="shared" si="39"/>
        <v>0</v>
      </c>
      <c r="BK198" s="13" t="s">
        <v>155</v>
      </c>
      <c r="BL198" s="148" t="s">
        <v>373</v>
      </c>
    </row>
    <row r="199" spans="2:64" s="1" customFormat="1" ht="24.25" customHeight="1">
      <c r="B199" s="135"/>
      <c r="C199" s="136" t="s">
        <v>374</v>
      </c>
      <c r="D199" s="136" t="s">
        <v>151</v>
      </c>
      <c r="E199" s="137" t="s">
        <v>375</v>
      </c>
      <c r="F199" s="138" t="s">
        <v>376</v>
      </c>
      <c r="G199" s="139" t="s">
        <v>205</v>
      </c>
      <c r="H199" s="140">
        <v>4.4000000000000004</v>
      </c>
      <c r="I199" s="141"/>
      <c r="J199" s="142">
        <f t="shared" si="30"/>
        <v>0</v>
      </c>
      <c r="K199" s="143"/>
      <c r="L199" s="28"/>
      <c r="M199" s="144" t="s">
        <v>1</v>
      </c>
      <c r="N199" s="145" t="s">
        <v>42</v>
      </c>
      <c r="P199" s="146">
        <f t="shared" si="31"/>
        <v>0</v>
      </c>
      <c r="Q199" s="146">
        <v>0</v>
      </c>
      <c r="R199" s="146">
        <f t="shared" si="32"/>
        <v>0</v>
      </c>
      <c r="S199" s="146">
        <v>0</v>
      </c>
      <c r="T199" s="147">
        <f t="shared" si="33"/>
        <v>0</v>
      </c>
      <c r="AQ199" s="148" t="s">
        <v>155</v>
      </c>
      <c r="AS199" s="148" t="s">
        <v>151</v>
      </c>
      <c r="AT199" s="148" t="s">
        <v>156</v>
      </c>
      <c r="AX199" s="13" t="s">
        <v>149</v>
      </c>
      <c r="BD199" s="149">
        <f t="shared" si="34"/>
        <v>0</v>
      </c>
      <c r="BE199" s="149">
        <f t="shared" si="35"/>
        <v>0</v>
      </c>
      <c r="BF199" s="149">
        <f t="shared" si="36"/>
        <v>0</v>
      </c>
      <c r="BG199" s="149">
        <f t="shared" si="37"/>
        <v>0</v>
      </c>
      <c r="BH199" s="149">
        <f t="shared" si="38"/>
        <v>0</v>
      </c>
      <c r="BI199" s="13" t="s">
        <v>156</v>
      </c>
      <c r="BJ199" s="149">
        <f t="shared" si="39"/>
        <v>0</v>
      </c>
      <c r="BK199" s="13" t="s">
        <v>155</v>
      </c>
      <c r="BL199" s="148" t="s">
        <v>377</v>
      </c>
    </row>
    <row r="200" spans="2:64" s="11" customFormat="1" ht="22.75" customHeight="1">
      <c r="B200" s="123"/>
      <c r="D200" s="124" t="s">
        <v>75</v>
      </c>
      <c r="E200" s="133" t="s">
        <v>172</v>
      </c>
      <c r="F200" s="133" t="s">
        <v>378</v>
      </c>
      <c r="I200" s="126"/>
      <c r="J200" s="134">
        <f>BJ200</f>
        <v>0</v>
      </c>
      <c r="L200" s="123"/>
      <c r="M200" s="128"/>
      <c r="P200" s="129">
        <f>SUM(P201:P221)</f>
        <v>0</v>
      </c>
      <c r="R200" s="129">
        <f>SUM(R201:R221)</f>
        <v>94.802396346547297</v>
      </c>
      <c r="T200" s="130">
        <f>SUM(T201:T221)</f>
        <v>0</v>
      </c>
      <c r="AQ200" s="124" t="s">
        <v>84</v>
      </c>
      <c r="AS200" s="131" t="s">
        <v>75</v>
      </c>
      <c r="AT200" s="131" t="s">
        <v>84</v>
      </c>
      <c r="AX200" s="124" t="s">
        <v>149</v>
      </c>
      <c r="BJ200" s="132">
        <f>SUM(BJ201:BJ221)</f>
        <v>0</v>
      </c>
    </row>
    <row r="201" spans="2:64" s="1" customFormat="1" ht="24.25" customHeight="1">
      <c r="B201" s="135"/>
      <c r="C201" s="136" t="s">
        <v>379</v>
      </c>
      <c r="D201" s="136" t="s">
        <v>151</v>
      </c>
      <c r="E201" s="137" t="s">
        <v>380</v>
      </c>
      <c r="F201" s="138" t="s">
        <v>381</v>
      </c>
      <c r="G201" s="139" t="s">
        <v>205</v>
      </c>
      <c r="H201" s="140">
        <v>99.56</v>
      </c>
      <c r="I201" s="141"/>
      <c r="J201" s="142">
        <f t="shared" ref="J201:J221" si="40">ROUND(I201*H201,2)</f>
        <v>0</v>
      </c>
      <c r="K201" s="143"/>
      <c r="L201" s="28"/>
      <c r="M201" s="144" t="s">
        <v>1</v>
      </c>
      <c r="N201" s="145" t="s">
        <v>42</v>
      </c>
      <c r="P201" s="146">
        <f t="shared" ref="P201:P221" si="41">O201*H201</f>
        <v>0</v>
      </c>
      <c r="Q201" s="146">
        <v>4.2499999999999998E-4</v>
      </c>
      <c r="R201" s="146">
        <f t="shared" ref="R201:R221" si="42">Q201*H201</f>
        <v>4.2312999999999996E-2</v>
      </c>
      <c r="S201" s="146">
        <v>0</v>
      </c>
      <c r="T201" s="147">
        <f t="shared" ref="T201:T221" si="43">S201*H201</f>
        <v>0</v>
      </c>
      <c r="AQ201" s="148" t="s">
        <v>155</v>
      </c>
      <c r="AS201" s="148" t="s">
        <v>151</v>
      </c>
      <c r="AT201" s="148" t="s">
        <v>156</v>
      </c>
      <c r="AX201" s="13" t="s">
        <v>149</v>
      </c>
      <c r="BD201" s="149">
        <f t="shared" ref="BD201:BD221" si="44">IF(N201="základná",J201,0)</f>
        <v>0</v>
      </c>
      <c r="BE201" s="149">
        <f t="shared" ref="BE201:BE221" si="45">IF(N201="znížená",J201,0)</f>
        <v>0</v>
      </c>
      <c r="BF201" s="149">
        <f t="shared" ref="BF201:BF221" si="46">IF(N201="zákl. prenesená",J201,0)</f>
        <v>0</v>
      </c>
      <c r="BG201" s="149">
        <f t="shared" ref="BG201:BG221" si="47">IF(N201="zníž. prenesená",J201,0)</f>
        <v>0</v>
      </c>
      <c r="BH201" s="149">
        <f t="shared" ref="BH201:BH221" si="48">IF(N201="nulová",J201,0)</f>
        <v>0</v>
      </c>
      <c r="BI201" s="13" t="s">
        <v>156</v>
      </c>
      <c r="BJ201" s="149">
        <f t="shared" ref="BJ201:BJ221" si="49">ROUND(I201*H201,2)</f>
        <v>0</v>
      </c>
      <c r="BK201" s="13" t="s">
        <v>155</v>
      </c>
      <c r="BL201" s="148" t="s">
        <v>382</v>
      </c>
    </row>
    <row r="202" spans="2:64" s="1" customFormat="1" ht="24.25" customHeight="1">
      <c r="B202" s="135"/>
      <c r="C202" s="136" t="s">
        <v>383</v>
      </c>
      <c r="D202" s="136" t="s">
        <v>151</v>
      </c>
      <c r="E202" s="137" t="s">
        <v>384</v>
      </c>
      <c r="F202" s="138" t="s">
        <v>385</v>
      </c>
      <c r="G202" s="139" t="s">
        <v>205</v>
      </c>
      <c r="H202" s="140">
        <v>99.56</v>
      </c>
      <c r="I202" s="141"/>
      <c r="J202" s="142">
        <f t="shared" si="40"/>
        <v>0</v>
      </c>
      <c r="K202" s="143"/>
      <c r="L202" s="28"/>
      <c r="M202" s="144" t="s">
        <v>1</v>
      </c>
      <c r="N202" s="145" t="s">
        <v>42</v>
      </c>
      <c r="P202" s="146">
        <f t="shared" si="41"/>
        <v>0</v>
      </c>
      <c r="Q202" s="146">
        <v>1.375E-2</v>
      </c>
      <c r="R202" s="146">
        <f t="shared" si="42"/>
        <v>1.3689500000000001</v>
      </c>
      <c r="S202" s="146">
        <v>0</v>
      </c>
      <c r="T202" s="147">
        <f t="shared" si="43"/>
        <v>0</v>
      </c>
      <c r="AQ202" s="148" t="s">
        <v>155</v>
      </c>
      <c r="AS202" s="148" t="s">
        <v>151</v>
      </c>
      <c r="AT202" s="148" t="s">
        <v>156</v>
      </c>
      <c r="AX202" s="13" t="s">
        <v>149</v>
      </c>
      <c r="BD202" s="149">
        <f t="shared" si="44"/>
        <v>0</v>
      </c>
      <c r="BE202" s="149">
        <f t="shared" si="45"/>
        <v>0</v>
      </c>
      <c r="BF202" s="149">
        <f t="shared" si="46"/>
        <v>0</v>
      </c>
      <c r="BG202" s="149">
        <f t="shared" si="47"/>
        <v>0</v>
      </c>
      <c r="BH202" s="149">
        <f t="shared" si="48"/>
        <v>0</v>
      </c>
      <c r="BI202" s="13" t="s">
        <v>156</v>
      </c>
      <c r="BJ202" s="149">
        <f t="shared" si="49"/>
        <v>0</v>
      </c>
      <c r="BK202" s="13" t="s">
        <v>155</v>
      </c>
      <c r="BL202" s="148" t="s">
        <v>386</v>
      </c>
    </row>
    <row r="203" spans="2:64" s="1" customFormat="1" ht="24.25" customHeight="1">
      <c r="B203" s="135"/>
      <c r="C203" s="136" t="s">
        <v>387</v>
      </c>
      <c r="D203" s="136" t="s">
        <v>151</v>
      </c>
      <c r="E203" s="137" t="s">
        <v>388</v>
      </c>
      <c r="F203" s="138" t="s">
        <v>389</v>
      </c>
      <c r="G203" s="139" t="s">
        <v>205</v>
      </c>
      <c r="H203" s="140">
        <v>29.43</v>
      </c>
      <c r="I203" s="141"/>
      <c r="J203" s="142">
        <f t="shared" si="40"/>
        <v>0</v>
      </c>
      <c r="K203" s="143"/>
      <c r="L203" s="28"/>
      <c r="M203" s="144" t="s">
        <v>1</v>
      </c>
      <c r="N203" s="145" t="s">
        <v>42</v>
      </c>
      <c r="P203" s="146">
        <f t="shared" si="41"/>
        <v>0</v>
      </c>
      <c r="Q203" s="146">
        <v>5.1539999999999997E-3</v>
      </c>
      <c r="R203" s="146">
        <f t="shared" si="42"/>
        <v>0.15168221999999998</v>
      </c>
      <c r="S203" s="146">
        <v>0</v>
      </c>
      <c r="T203" s="147">
        <f t="shared" si="43"/>
        <v>0</v>
      </c>
      <c r="AQ203" s="148" t="s">
        <v>155</v>
      </c>
      <c r="AS203" s="148" t="s">
        <v>151</v>
      </c>
      <c r="AT203" s="148" t="s">
        <v>156</v>
      </c>
      <c r="AX203" s="13" t="s">
        <v>149</v>
      </c>
      <c r="BD203" s="149">
        <f t="shared" si="44"/>
        <v>0</v>
      </c>
      <c r="BE203" s="149">
        <f t="shared" si="45"/>
        <v>0</v>
      </c>
      <c r="BF203" s="149">
        <f t="shared" si="46"/>
        <v>0</v>
      </c>
      <c r="BG203" s="149">
        <f t="shared" si="47"/>
        <v>0</v>
      </c>
      <c r="BH203" s="149">
        <f t="shared" si="48"/>
        <v>0</v>
      </c>
      <c r="BI203" s="13" t="s">
        <v>156</v>
      </c>
      <c r="BJ203" s="149">
        <f t="shared" si="49"/>
        <v>0</v>
      </c>
      <c r="BK203" s="13" t="s">
        <v>155</v>
      </c>
      <c r="BL203" s="148" t="s">
        <v>390</v>
      </c>
    </row>
    <row r="204" spans="2:64" s="1" customFormat="1" ht="24.25" customHeight="1">
      <c r="B204" s="135"/>
      <c r="C204" s="136" t="s">
        <v>391</v>
      </c>
      <c r="D204" s="136" t="s">
        <v>151</v>
      </c>
      <c r="E204" s="137" t="s">
        <v>392</v>
      </c>
      <c r="F204" s="138" t="s">
        <v>393</v>
      </c>
      <c r="G204" s="139" t="s">
        <v>205</v>
      </c>
      <c r="H204" s="140">
        <v>433.36599999999999</v>
      </c>
      <c r="I204" s="141"/>
      <c r="J204" s="142">
        <f t="shared" si="40"/>
        <v>0</v>
      </c>
      <c r="K204" s="143"/>
      <c r="L204" s="28"/>
      <c r="M204" s="144" t="s">
        <v>1</v>
      </c>
      <c r="N204" s="145" t="s">
        <v>42</v>
      </c>
      <c r="P204" s="146">
        <f t="shared" si="41"/>
        <v>0</v>
      </c>
      <c r="Q204" s="146">
        <v>4.9350000000000002E-3</v>
      </c>
      <c r="R204" s="146">
        <f t="shared" si="42"/>
        <v>2.13866121</v>
      </c>
      <c r="S204" s="146">
        <v>0</v>
      </c>
      <c r="T204" s="147">
        <f t="shared" si="43"/>
        <v>0</v>
      </c>
      <c r="AQ204" s="148" t="s">
        <v>155</v>
      </c>
      <c r="AS204" s="148" t="s">
        <v>151</v>
      </c>
      <c r="AT204" s="148" t="s">
        <v>156</v>
      </c>
      <c r="AX204" s="13" t="s">
        <v>149</v>
      </c>
      <c r="BD204" s="149">
        <f t="shared" si="44"/>
        <v>0</v>
      </c>
      <c r="BE204" s="149">
        <f t="shared" si="45"/>
        <v>0</v>
      </c>
      <c r="BF204" s="149">
        <f t="shared" si="46"/>
        <v>0</v>
      </c>
      <c r="BG204" s="149">
        <f t="shared" si="47"/>
        <v>0</v>
      </c>
      <c r="BH204" s="149">
        <f t="shared" si="48"/>
        <v>0</v>
      </c>
      <c r="BI204" s="13" t="s">
        <v>156</v>
      </c>
      <c r="BJ204" s="149">
        <f t="shared" si="49"/>
        <v>0</v>
      </c>
      <c r="BK204" s="13" t="s">
        <v>155</v>
      </c>
      <c r="BL204" s="148" t="s">
        <v>394</v>
      </c>
    </row>
    <row r="205" spans="2:64" s="1" customFormat="1" ht="24.25" customHeight="1">
      <c r="B205" s="135"/>
      <c r="C205" s="136" t="s">
        <v>395</v>
      </c>
      <c r="D205" s="136" t="s">
        <v>151</v>
      </c>
      <c r="E205" s="137" t="s">
        <v>396</v>
      </c>
      <c r="F205" s="138" t="s">
        <v>397</v>
      </c>
      <c r="G205" s="139" t="s">
        <v>205</v>
      </c>
      <c r="H205" s="140">
        <v>433.36599999999999</v>
      </c>
      <c r="I205" s="141"/>
      <c r="J205" s="142">
        <f t="shared" si="40"/>
        <v>0</v>
      </c>
      <c r="K205" s="143"/>
      <c r="L205" s="28"/>
      <c r="M205" s="144" t="s">
        <v>1</v>
      </c>
      <c r="N205" s="145" t="s">
        <v>42</v>
      </c>
      <c r="P205" s="146">
        <f t="shared" si="41"/>
        <v>0</v>
      </c>
      <c r="Q205" s="146">
        <v>1.96875E-2</v>
      </c>
      <c r="R205" s="146">
        <f t="shared" si="42"/>
        <v>8.5318931249999999</v>
      </c>
      <c r="S205" s="146">
        <v>0</v>
      </c>
      <c r="T205" s="147">
        <f t="shared" si="43"/>
        <v>0</v>
      </c>
      <c r="AQ205" s="148" t="s">
        <v>155</v>
      </c>
      <c r="AS205" s="148" t="s">
        <v>151</v>
      </c>
      <c r="AT205" s="148" t="s">
        <v>156</v>
      </c>
      <c r="AX205" s="13" t="s">
        <v>149</v>
      </c>
      <c r="BD205" s="149">
        <f t="shared" si="44"/>
        <v>0</v>
      </c>
      <c r="BE205" s="149">
        <f t="shared" si="45"/>
        <v>0</v>
      </c>
      <c r="BF205" s="149">
        <f t="shared" si="46"/>
        <v>0</v>
      </c>
      <c r="BG205" s="149">
        <f t="shared" si="47"/>
        <v>0</v>
      </c>
      <c r="BH205" s="149">
        <f t="shared" si="48"/>
        <v>0</v>
      </c>
      <c r="BI205" s="13" t="s">
        <v>156</v>
      </c>
      <c r="BJ205" s="149">
        <f t="shared" si="49"/>
        <v>0</v>
      </c>
      <c r="BK205" s="13" t="s">
        <v>155</v>
      </c>
      <c r="BL205" s="148" t="s">
        <v>398</v>
      </c>
    </row>
    <row r="206" spans="2:64" s="1" customFormat="1" ht="33" customHeight="1">
      <c r="B206" s="135"/>
      <c r="C206" s="136" t="s">
        <v>399</v>
      </c>
      <c r="D206" s="136" t="s">
        <v>151</v>
      </c>
      <c r="E206" s="137" t="s">
        <v>400</v>
      </c>
      <c r="F206" s="138" t="s">
        <v>401</v>
      </c>
      <c r="G206" s="139" t="s">
        <v>205</v>
      </c>
      <c r="H206" s="140">
        <v>47.354999999999997</v>
      </c>
      <c r="I206" s="141"/>
      <c r="J206" s="142">
        <f t="shared" si="40"/>
        <v>0</v>
      </c>
      <c r="K206" s="143"/>
      <c r="L206" s="28"/>
      <c r="M206" s="144" t="s">
        <v>1</v>
      </c>
      <c r="N206" s="145" t="s">
        <v>42</v>
      </c>
      <c r="P206" s="146">
        <f t="shared" si="41"/>
        <v>0</v>
      </c>
      <c r="Q206" s="146">
        <v>0</v>
      </c>
      <c r="R206" s="146">
        <f t="shared" si="42"/>
        <v>0</v>
      </c>
      <c r="S206" s="146">
        <v>0</v>
      </c>
      <c r="T206" s="147">
        <f t="shared" si="43"/>
        <v>0</v>
      </c>
      <c r="AQ206" s="148" t="s">
        <v>155</v>
      </c>
      <c r="AS206" s="148" t="s">
        <v>151</v>
      </c>
      <c r="AT206" s="148" t="s">
        <v>156</v>
      </c>
      <c r="AX206" s="13" t="s">
        <v>149</v>
      </c>
      <c r="BD206" s="149">
        <f t="shared" si="44"/>
        <v>0</v>
      </c>
      <c r="BE206" s="149">
        <f t="shared" si="45"/>
        <v>0</v>
      </c>
      <c r="BF206" s="149">
        <f t="shared" si="46"/>
        <v>0</v>
      </c>
      <c r="BG206" s="149">
        <f t="shared" si="47"/>
        <v>0</v>
      </c>
      <c r="BH206" s="149">
        <f t="shared" si="48"/>
        <v>0</v>
      </c>
      <c r="BI206" s="13" t="s">
        <v>156</v>
      </c>
      <c r="BJ206" s="149">
        <f t="shared" si="49"/>
        <v>0</v>
      </c>
      <c r="BK206" s="13" t="s">
        <v>155</v>
      </c>
      <c r="BL206" s="148" t="s">
        <v>402</v>
      </c>
    </row>
    <row r="207" spans="2:64" s="1" customFormat="1" ht="24.25" customHeight="1">
      <c r="B207" s="135"/>
      <c r="C207" s="150" t="s">
        <v>403</v>
      </c>
      <c r="D207" s="150" t="s">
        <v>404</v>
      </c>
      <c r="E207" s="151" t="s">
        <v>405</v>
      </c>
      <c r="F207" s="152" t="s">
        <v>406</v>
      </c>
      <c r="G207" s="153" t="s">
        <v>205</v>
      </c>
      <c r="H207" s="154">
        <v>48.302</v>
      </c>
      <c r="I207" s="155"/>
      <c r="J207" s="156">
        <f t="shared" si="40"/>
        <v>0</v>
      </c>
      <c r="K207" s="157"/>
      <c r="L207" s="158"/>
      <c r="M207" s="159" t="s">
        <v>1</v>
      </c>
      <c r="N207" s="160" t="s">
        <v>42</v>
      </c>
      <c r="P207" s="146">
        <f t="shared" si="41"/>
        <v>0</v>
      </c>
      <c r="Q207" s="146">
        <v>0</v>
      </c>
      <c r="R207" s="146">
        <f t="shared" si="42"/>
        <v>0</v>
      </c>
      <c r="S207" s="146">
        <v>0</v>
      </c>
      <c r="T207" s="147">
        <f t="shared" si="43"/>
        <v>0</v>
      </c>
      <c r="AQ207" s="148" t="s">
        <v>180</v>
      </c>
      <c r="AS207" s="148" t="s">
        <v>404</v>
      </c>
      <c r="AT207" s="148" t="s">
        <v>156</v>
      </c>
      <c r="AX207" s="13" t="s">
        <v>149</v>
      </c>
      <c r="BD207" s="149">
        <f t="shared" si="44"/>
        <v>0</v>
      </c>
      <c r="BE207" s="149">
        <f t="shared" si="45"/>
        <v>0</v>
      </c>
      <c r="BF207" s="149">
        <f t="shared" si="46"/>
        <v>0</v>
      </c>
      <c r="BG207" s="149">
        <f t="shared" si="47"/>
        <v>0</v>
      </c>
      <c r="BH207" s="149">
        <f t="shared" si="48"/>
        <v>0</v>
      </c>
      <c r="BI207" s="13" t="s">
        <v>156</v>
      </c>
      <c r="BJ207" s="149">
        <f t="shared" si="49"/>
        <v>0</v>
      </c>
      <c r="BK207" s="13" t="s">
        <v>155</v>
      </c>
      <c r="BL207" s="148" t="s">
        <v>407</v>
      </c>
    </row>
    <row r="208" spans="2:64" s="1" customFormat="1" ht="16.5" customHeight="1">
      <c r="B208" s="135"/>
      <c r="C208" s="136" t="s">
        <v>408</v>
      </c>
      <c r="D208" s="136" t="s">
        <v>151</v>
      </c>
      <c r="E208" s="137" t="s">
        <v>409</v>
      </c>
      <c r="F208" s="138" t="s">
        <v>410</v>
      </c>
      <c r="G208" s="139" t="s">
        <v>205</v>
      </c>
      <c r="H208" s="140">
        <v>47.354999999999997</v>
      </c>
      <c r="I208" s="141"/>
      <c r="J208" s="142">
        <f t="shared" si="40"/>
        <v>0</v>
      </c>
      <c r="K208" s="143"/>
      <c r="L208" s="28"/>
      <c r="M208" s="144" t="s">
        <v>1</v>
      </c>
      <c r="N208" s="145" t="s">
        <v>42</v>
      </c>
      <c r="P208" s="146">
        <f t="shared" si="41"/>
        <v>0</v>
      </c>
      <c r="Q208" s="146">
        <v>0</v>
      </c>
      <c r="R208" s="146">
        <f t="shared" si="42"/>
        <v>0</v>
      </c>
      <c r="S208" s="146">
        <v>0</v>
      </c>
      <c r="T208" s="147">
        <f t="shared" si="43"/>
        <v>0</v>
      </c>
      <c r="AQ208" s="148" t="s">
        <v>155</v>
      </c>
      <c r="AS208" s="148" t="s">
        <v>151</v>
      </c>
      <c r="AT208" s="148" t="s">
        <v>156</v>
      </c>
      <c r="AX208" s="13" t="s">
        <v>149</v>
      </c>
      <c r="BD208" s="149">
        <f t="shared" si="44"/>
        <v>0</v>
      </c>
      <c r="BE208" s="149">
        <f t="shared" si="45"/>
        <v>0</v>
      </c>
      <c r="BF208" s="149">
        <f t="shared" si="46"/>
        <v>0</v>
      </c>
      <c r="BG208" s="149">
        <f t="shared" si="47"/>
        <v>0</v>
      </c>
      <c r="BH208" s="149">
        <f t="shared" si="48"/>
        <v>0</v>
      </c>
      <c r="BI208" s="13" t="s">
        <v>156</v>
      </c>
      <c r="BJ208" s="149">
        <f t="shared" si="49"/>
        <v>0</v>
      </c>
      <c r="BK208" s="13" t="s">
        <v>155</v>
      </c>
      <c r="BL208" s="148" t="s">
        <v>411</v>
      </c>
    </row>
    <row r="209" spans="2:64" s="1" customFormat="1" ht="33" customHeight="1">
      <c r="B209" s="135"/>
      <c r="C209" s="136" t="s">
        <v>412</v>
      </c>
      <c r="D209" s="136" t="s">
        <v>151</v>
      </c>
      <c r="E209" s="137" t="s">
        <v>413</v>
      </c>
      <c r="F209" s="138" t="s">
        <v>414</v>
      </c>
      <c r="G209" s="139" t="s">
        <v>205</v>
      </c>
      <c r="H209" s="140">
        <v>316.392</v>
      </c>
      <c r="I209" s="141"/>
      <c r="J209" s="142">
        <f t="shared" si="40"/>
        <v>0</v>
      </c>
      <c r="K209" s="143"/>
      <c r="L209" s="28"/>
      <c r="M209" s="144" t="s">
        <v>1</v>
      </c>
      <c r="N209" s="145" t="s">
        <v>42</v>
      </c>
      <c r="P209" s="146">
        <f t="shared" si="41"/>
        <v>0</v>
      </c>
      <c r="Q209" s="146">
        <v>2.8999999999999998E-3</v>
      </c>
      <c r="R209" s="146">
        <f t="shared" si="42"/>
        <v>0.91753679999999993</v>
      </c>
      <c r="S209" s="146">
        <v>0</v>
      </c>
      <c r="T209" s="147">
        <f t="shared" si="43"/>
        <v>0</v>
      </c>
      <c r="AQ209" s="148" t="s">
        <v>155</v>
      </c>
      <c r="AS209" s="148" t="s">
        <v>151</v>
      </c>
      <c r="AT209" s="148" t="s">
        <v>156</v>
      </c>
      <c r="AX209" s="13" t="s">
        <v>149</v>
      </c>
      <c r="BD209" s="149">
        <f t="shared" si="44"/>
        <v>0</v>
      </c>
      <c r="BE209" s="149">
        <f t="shared" si="45"/>
        <v>0</v>
      </c>
      <c r="BF209" s="149">
        <f t="shared" si="46"/>
        <v>0</v>
      </c>
      <c r="BG209" s="149">
        <f t="shared" si="47"/>
        <v>0</v>
      </c>
      <c r="BH209" s="149">
        <f t="shared" si="48"/>
        <v>0</v>
      </c>
      <c r="BI209" s="13" t="s">
        <v>156</v>
      </c>
      <c r="BJ209" s="149">
        <f t="shared" si="49"/>
        <v>0</v>
      </c>
      <c r="BK209" s="13" t="s">
        <v>155</v>
      </c>
      <c r="BL209" s="148" t="s">
        <v>415</v>
      </c>
    </row>
    <row r="210" spans="2:64" s="1" customFormat="1" ht="33" customHeight="1">
      <c r="B210" s="135"/>
      <c r="C210" s="136" t="s">
        <v>416</v>
      </c>
      <c r="D210" s="136" t="s">
        <v>151</v>
      </c>
      <c r="E210" s="137" t="s">
        <v>417</v>
      </c>
      <c r="F210" s="138" t="s">
        <v>418</v>
      </c>
      <c r="G210" s="139" t="s">
        <v>205</v>
      </c>
      <c r="H210" s="140">
        <v>43.834000000000003</v>
      </c>
      <c r="I210" s="141"/>
      <c r="J210" s="142">
        <f t="shared" si="40"/>
        <v>0</v>
      </c>
      <c r="K210" s="143"/>
      <c r="L210" s="28"/>
      <c r="M210" s="144" t="s">
        <v>1</v>
      </c>
      <c r="N210" s="145" t="s">
        <v>42</v>
      </c>
      <c r="P210" s="146">
        <f t="shared" si="41"/>
        <v>0</v>
      </c>
      <c r="Q210" s="146">
        <v>1.1358999999999999E-2</v>
      </c>
      <c r="R210" s="146">
        <f t="shared" si="42"/>
        <v>0.49791040600000003</v>
      </c>
      <c r="S210" s="146">
        <v>0</v>
      </c>
      <c r="T210" s="147">
        <f t="shared" si="43"/>
        <v>0</v>
      </c>
      <c r="AQ210" s="148" t="s">
        <v>155</v>
      </c>
      <c r="AS210" s="148" t="s">
        <v>151</v>
      </c>
      <c r="AT210" s="148" t="s">
        <v>156</v>
      </c>
      <c r="AX210" s="13" t="s">
        <v>149</v>
      </c>
      <c r="BD210" s="149">
        <f t="shared" si="44"/>
        <v>0</v>
      </c>
      <c r="BE210" s="149">
        <f t="shared" si="45"/>
        <v>0</v>
      </c>
      <c r="BF210" s="149">
        <f t="shared" si="46"/>
        <v>0</v>
      </c>
      <c r="BG210" s="149">
        <f t="shared" si="47"/>
        <v>0</v>
      </c>
      <c r="BH210" s="149">
        <f t="shared" si="48"/>
        <v>0</v>
      </c>
      <c r="BI210" s="13" t="s">
        <v>156</v>
      </c>
      <c r="BJ210" s="149">
        <f t="shared" si="49"/>
        <v>0</v>
      </c>
      <c r="BK210" s="13" t="s">
        <v>155</v>
      </c>
      <c r="BL210" s="148" t="s">
        <v>419</v>
      </c>
    </row>
    <row r="211" spans="2:64" s="1" customFormat="1" ht="33" customHeight="1">
      <c r="B211" s="135"/>
      <c r="C211" s="136" t="s">
        <v>420</v>
      </c>
      <c r="D211" s="136" t="s">
        <v>151</v>
      </c>
      <c r="E211" s="137" t="s">
        <v>421</v>
      </c>
      <c r="F211" s="138" t="s">
        <v>422</v>
      </c>
      <c r="G211" s="139" t="s">
        <v>205</v>
      </c>
      <c r="H211" s="140">
        <v>31.428000000000001</v>
      </c>
      <c r="I211" s="141"/>
      <c r="J211" s="142">
        <f t="shared" si="40"/>
        <v>0</v>
      </c>
      <c r="K211" s="143"/>
      <c r="L211" s="28"/>
      <c r="M211" s="144" t="s">
        <v>1</v>
      </c>
      <c r="N211" s="145" t="s">
        <v>42</v>
      </c>
      <c r="P211" s="146">
        <f t="shared" si="41"/>
        <v>0</v>
      </c>
      <c r="Q211" s="146">
        <v>1.4629E-2</v>
      </c>
      <c r="R211" s="146">
        <f t="shared" si="42"/>
        <v>0.459760212</v>
      </c>
      <c r="S211" s="146">
        <v>0</v>
      </c>
      <c r="T211" s="147">
        <f t="shared" si="43"/>
        <v>0</v>
      </c>
      <c r="AQ211" s="148" t="s">
        <v>155</v>
      </c>
      <c r="AS211" s="148" t="s">
        <v>151</v>
      </c>
      <c r="AT211" s="148" t="s">
        <v>156</v>
      </c>
      <c r="AX211" s="13" t="s">
        <v>149</v>
      </c>
      <c r="BD211" s="149">
        <f t="shared" si="44"/>
        <v>0</v>
      </c>
      <c r="BE211" s="149">
        <f t="shared" si="45"/>
        <v>0</v>
      </c>
      <c r="BF211" s="149">
        <f t="shared" si="46"/>
        <v>0</v>
      </c>
      <c r="BG211" s="149">
        <f t="shared" si="47"/>
        <v>0</v>
      </c>
      <c r="BH211" s="149">
        <f t="shared" si="48"/>
        <v>0</v>
      </c>
      <c r="BI211" s="13" t="s">
        <v>156</v>
      </c>
      <c r="BJ211" s="149">
        <f t="shared" si="49"/>
        <v>0</v>
      </c>
      <c r="BK211" s="13" t="s">
        <v>155</v>
      </c>
      <c r="BL211" s="148" t="s">
        <v>423</v>
      </c>
    </row>
    <row r="212" spans="2:64" s="1" customFormat="1" ht="24.25" customHeight="1">
      <c r="B212" s="135"/>
      <c r="C212" s="136" t="s">
        <v>424</v>
      </c>
      <c r="D212" s="136" t="s">
        <v>151</v>
      </c>
      <c r="E212" s="137" t="s">
        <v>425</v>
      </c>
      <c r="F212" s="138" t="s">
        <v>426</v>
      </c>
      <c r="G212" s="139" t="s">
        <v>205</v>
      </c>
      <c r="H212" s="140">
        <v>295.76600000000002</v>
      </c>
      <c r="I212" s="141"/>
      <c r="J212" s="142">
        <f t="shared" si="40"/>
        <v>0</v>
      </c>
      <c r="K212" s="143"/>
      <c r="L212" s="28"/>
      <c r="M212" s="144" t="s">
        <v>1</v>
      </c>
      <c r="N212" s="145" t="s">
        <v>42</v>
      </c>
      <c r="P212" s="146">
        <f t="shared" si="41"/>
        <v>0</v>
      </c>
      <c r="Q212" s="146">
        <v>3.3633999999999997E-2</v>
      </c>
      <c r="R212" s="146">
        <f t="shared" si="42"/>
        <v>9.947793643999999</v>
      </c>
      <c r="S212" s="146">
        <v>0</v>
      </c>
      <c r="T212" s="147">
        <f t="shared" si="43"/>
        <v>0</v>
      </c>
      <c r="AQ212" s="148" t="s">
        <v>155</v>
      </c>
      <c r="AS212" s="148" t="s">
        <v>151</v>
      </c>
      <c r="AT212" s="148" t="s">
        <v>156</v>
      </c>
      <c r="AX212" s="13" t="s">
        <v>149</v>
      </c>
      <c r="BD212" s="149">
        <f t="shared" si="44"/>
        <v>0</v>
      </c>
      <c r="BE212" s="149">
        <f t="shared" si="45"/>
        <v>0</v>
      </c>
      <c r="BF212" s="149">
        <f t="shared" si="46"/>
        <v>0</v>
      </c>
      <c r="BG212" s="149">
        <f t="shared" si="47"/>
        <v>0</v>
      </c>
      <c r="BH212" s="149">
        <f t="shared" si="48"/>
        <v>0</v>
      </c>
      <c r="BI212" s="13" t="s">
        <v>156</v>
      </c>
      <c r="BJ212" s="149">
        <f t="shared" si="49"/>
        <v>0</v>
      </c>
      <c r="BK212" s="13" t="s">
        <v>155</v>
      </c>
      <c r="BL212" s="148" t="s">
        <v>427</v>
      </c>
    </row>
    <row r="213" spans="2:64" s="1" customFormat="1" ht="24.25" customHeight="1">
      <c r="B213" s="135"/>
      <c r="C213" s="136" t="s">
        <v>428</v>
      </c>
      <c r="D213" s="136" t="s">
        <v>151</v>
      </c>
      <c r="E213" s="137" t="s">
        <v>429</v>
      </c>
      <c r="F213" s="138" t="s">
        <v>430</v>
      </c>
      <c r="G213" s="139" t="s">
        <v>205</v>
      </c>
      <c r="H213" s="140">
        <v>20.626000000000001</v>
      </c>
      <c r="I213" s="141"/>
      <c r="J213" s="142">
        <f t="shared" si="40"/>
        <v>0</v>
      </c>
      <c r="K213" s="143"/>
      <c r="L213" s="28"/>
      <c r="M213" s="144" t="s">
        <v>1</v>
      </c>
      <c r="N213" s="145" t="s">
        <v>42</v>
      </c>
      <c r="P213" s="146">
        <f t="shared" si="41"/>
        <v>0</v>
      </c>
      <c r="Q213" s="146">
        <v>1.8686500000000002E-2</v>
      </c>
      <c r="R213" s="146">
        <f t="shared" si="42"/>
        <v>0.38542774900000004</v>
      </c>
      <c r="S213" s="146">
        <v>0</v>
      </c>
      <c r="T213" s="147">
        <f t="shared" si="43"/>
        <v>0</v>
      </c>
      <c r="AQ213" s="148" t="s">
        <v>155</v>
      </c>
      <c r="AS213" s="148" t="s">
        <v>151</v>
      </c>
      <c r="AT213" s="148" t="s">
        <v>156</v>
      </c>
      <c r="AX213" s="13" t="s">
        <v>149</v>
      </c>
      <c r="BD213" s="149">
        <f t="shared" si="44"/>
        <v>0</v>
      </c>
      <c r="BE213" s="149">
        <f t="shared" si="45"/>
        <v>0</v>
      </c>
      <c r="BF213" s="149">
        <f t="shared" si="46"/>
        <v>0</v>
      </c>
      <c r="BG213" s="149">
        <f t="shared" si="47"/>
        <v>0</v>
      </c>
      <c r="BH213" s="149">
        <f t="shared" si="48"/>
        <v>0</v>
      </c>
      <c r="BI213" s="13" t="s">
        <v>156</v>
      </c>
      <c r="BJ213" s="149">
        <f t="shared" si="49"/>
        <v>0</v>
      </c>
      <c r="BK213" s="13" t="s">
        <v>155</v>
      </c>
      <c r="BL213" s="148" t="s">
        <v>431</v>
      </c>
    </row>
    <row r="214" spans="2:64" s="1" customFormat="1" ht="37.75" customHeight="1">
      <c r="B214" s="135"/>
      <c r="C214" s="136" t="s">
        <v>432</v>
      </c>
      <c r="D214" s="136" t="s">
        <v>151</v>
      </c>
      <c r="E214" s="137" t="s">
        <v>433</v>
      </c>
      <c r="F214" s="138" t="s">
        <v>434</v>
      </c>
      <c r="G214" s="139" t="s">
        <v>205</v>
      </c>
      <c r="H214" s="140">
        <v>210.01</v>
      </c>
      <c r="I214" s="141"/>
      <c r="J214" s="142">
        <f t="shared" si="40"/>
        <v>0</v>
      </c>
      <c r="K214" s="143"/>
      <c r="L214" s="28"/>
      <c r="M214" s="144" t="s">
        <v>1</v>
      </c>
      <c r="N214" s="145" t="s">
        <v>42</v>
      </c>
      <c r="P214" s="146">
        <f t="shared" si="41"/>
        <v>0</v>
      </c>
      <c r="Q214" s="146">
        <v>3.1270047300000002E-3</v>
      </c>
      <c r="R214" s="146">
        <f t="shared" si="42"/>
        <v>0.65670226334729997</v>
      </c>
      <c r="S214" s="146">
        <v>0</v>
      </c>
      <c r="T214" s="147">
        <f t="shared" si="43"/>
        <v>0</v>
      </c>
      <c r="AQ214" s="148" t="s">
        <v>155</v>
      </c>
      <c r="AS214" s="148" t="s">
        <v>151</v>
      </c>
      <c r="AT214" s="148" t="s">
        <v>156</v>
      </c>
      <c r="AX214" s="13" t="s">
        <v>149</v>
      </c>
      <c r="BD214" s="149">
        <f t="shared" si="44"/>
        <v>0</v>
      </c>
      <c r="BE214" s="149">
        <f t="shared" si="45"/>
        <v>0</v>
      </c>
      <c r="BF214" s="149">
        <f t="shared" si="46"/>
        <v>0</v>
      </c>
      <c r="BG214" s="149">
        <f t="shared" si="47"/>
        <v>0</v>
      </c>
      <c r="BH214" s="149">
        <f t="shared" si="48"/>
        <v>0</v>
      </c>
      <c r="BI214" s="13" t="s">
        <v>156</v>
      </c>
      <c r="BJ214" s="149">
        <f t="shared" si="49"/>
        <v>0</v>
      </c>
      <c r="BK214" s="13" t="s">
        <v>155</v>
      </c>
      <c r="BL214" s="148" t="s">
        <v>435</v>
      </c>
    </row>
    <row r="215" spans="2:64" s="1" customFormat="1" ht="33" customHeight="1">
      <c r="B215" s="135"/>
      <c r="C215" s="136" t="s">
        <v>436</v>
      </c>
      <c r="D215" s="136" t="s">
        <v>151</v>
      </c>
      <c r="E215" s="137" t="s">
        <v>437</v>
      </c>
      <c r="F215" s="138" t="s">
        <v>438</v>
      </c>
      <c r="G215" s="139" t="s">
        <v>205</v>
      </c>
      <c r="H215" s="140">
        <v>210.01</v>
      </c>
      <c r="I215" s="141"/>
      <c r="J215" s="142">
        <f t="shared" si="40"/>
        <v>0</v>
      </c>
      <c r="K215" s="143"/>
      <c r="L215" s="28"/>
      <c r="M215" s="144" t="s">
        <v>1</v>
      </c>
      <c r="N215" s="145" t="s">
        <v>42</v>
      </c>
      <c r="P215" s="146">
        <f t="shared" si="41"/>
        <v>0</v>
      </c>
      <c r="Q215" s="146">
        <v>2.0000000000000001E-4</v>
      </c>
      <c r="R215" s="146">
        <f t="shared" si="42"/>
        <v>4.2001999999999998E-2</v>
      </c>
      <c r="S215" s="146">
        <v>0</v>
      </c>
      <c r="T215" s="147">
        <f t="shared" si="43"/>
        <v>0</v>
      </c>
      <c r="AQ215" s="148" t="s">
        <v>155</v>
      </c>
      <c r="AS215" s="148" t="s">
        <v>151</v>
      </c>
      <c r="AT215" s="148" t="s">
        <v>156</v>
      </c>
      <c r="AX215" s="13" t="s">
        <v>149</v>
      </c>
      <c r="BD215" s="149">
        <f t="shared" si="44"/>
        <v>0</v>
      </c>
      <c r="BE215" s="149">
        <f t="shared" si="45"/>
        <v>0</v>
      </c>
      <c r="BF215" s="149">
        <f t="shared" si="46"/>
        <v>0</v>
      </c>
      <c r="BG215" s="149">
        <f t="shared" si="47"/>
        <v>0</v>
      </c>
      <c r="BH215" s="149">
        <f t="shared" si="48"/>
        <v>0</v>
      </c>
      <c r="BI215" s="13" t="s">
        <v>156</v>
      </c>
      <c r="BJ215" s="149">
        <f t="shared" si="49"/>
        <v>0</v>
      </c>
      <c r="BK215" s="13" t="s">
        <v>155</v>
      </c>
      <c r="BL215" s="148" t="s">
        <v>439</v>
      </c>
    </row>
    <row r="216" spans="2:64" s="1" customFormat="1" ht="24.25" customHeight="1">
      <c r="B216" s="135"/>
      <c r="C216" s="136" t="s">
        <v>440</v>
      </c>
      <c r="D216" s="136" t="s">
        <v>151</v>
      </c>
      <c r="E216" s="137" t="s">
        <v>441</v>
      </c>
      <c r="F216" s="138" t="s">
        <v>442</v>
      </c>
      <c r="G216" s="139" t="s">
        <v>154</v>
      </c>
      <c r="H216" s="140">
        <v>28.456</v>
      </c>
      <c r="I216" s="141"/>
      <c r="J216" s="142">
        <f t="shared" si="40"/>
        <v>0</v>
      </c>
      <c r="K216" s="143"/>
      <c r="L216" s="28"/>
      <c r="M216" s="144" t="s">
        <v>1</v>
      </c>
      <c r="N216" s="145" t="s">
        <v>42</v>
      </c>
      <c r="P216" s="146">
        <f t="shared" si="41"/>
        <v>0</v>
      </c>
      <c r="Q216" s="146">
        <v>2.4407212</v>
      </c>
      <c r="R216" s="146">
        <f t="shared" si="42"/>
        <v>69.453162467200002</v>
      </c>
      <c r="S216" s="146">
        <v>0</v>
      </c>
      <c r="T216" s="147">
        <f t="shared" si="43"/>
        <v>0</v>
      </c>
      <c r="AQ216" s="148" t="s">
        <v>155</v>
      </c>
      <c r="AS216" s="148" t="s">
        <v>151</v>
      </c>
      <c r="AT216" s="148" t="s">
        <v>156</v>
      </c>
      <c r="AX216" s="13" t="s">
        <v>149</v>
      </c>
      <c r="BD216" s="149">
        <f t="shared" si="44"/>
        <v>0</v>
      </c>
      <c r="BE216" s="149">
        <f t="shared" si="45"/>
        <v>0</v>
      </c>
      <c r="BF216" s="149">
        <f t="shared" si="46"/>
        <v>0</v>
      </c>
      <c r="BG216" s="149">
        <f t="shared" si="47"/>
        <v>0</v>
      </c>
      <c r="BH216" s="149">
        <f t="shared" si="48"/>
        <v>0</v>
      </c>
      <c r="BI216" s="13" t="s">
        <v>156</v>
      </c>
      <c r="BJ216" s="149">
        <f t="shared" si="49"/>
        <v>0</v>
      </c>
      <c r="BK216" s="13" t="s">
        <v>155</v>
      </c>
      <c r="BL216" s="148" t="s">
        <v>443</v>
      </c>
    </row>
    <row r="217" spans="2:64" s="1" customFormat="1" ht="37.75" customHeight="1">
      <c r="B217" s="135"/>
      <c r="C217" s="136" t="s">
        <v>444</v>
      </c>
      <c r="D217" s="136" t="s">
        <v>151</v>
      </c>
      <c r="E217" s="137" t="s">
        <v>445</v>
      </c>
      <c r="F217" s="138" t="s">
        <v>446</v>
      </c>
      <c r="G217" s="139" t="s">
        <v>154</v>
      </c>
      <c r="H217" s="140">
        <v>3.6110000000000002</v>
      </c>
      <c r="I217" s="141"/>
      <c r="J217" s="142">
        <f t="shared" si="40"/>
        <v>0</v>
      </c>
      <c r="K217" s="143"/>
      <c r="L217" s="28"/>
      <c r="M217" s="144" t="s">
        <v>1</v>
      </c>
      <c r="N217" s="145" t="s">
        <v>42</v>
      </c>
      <c r="P217" s="146">
        <f t="shared" si="41"/>
        <v>0</v>
      </c>
      <c r="Q217" s="146">
        <v>0</v>
      </c>
      <c r="R217" s="146">
        <f t="shared" si="42"/>
        <v>0</v>
      </c>
      <c r="S217" s="146">
        <v>0</v>
      </c>
      <c r="T217" s="147">
        <f t="shared" si="43"/>
        <v>0</v>
      </c>
      <c r="AQ217" s="148" t="s">
        <v>155</v>
      </c>
      <c r="AS217" s="148" t="s">
        <v>151</v>
      </c>
      <c r="AT217" s="148" t="s">
        <v>156</v>
      </c>
      <c r="AX217" s="13" t="s">
        <v>149</v>
      </c>
      <c r="BD217" s="149">
        <f t="shared" si="44"/>
        <v>0</v>
      </c>
      <c r="BE217" s="149">
        <f t="shared" si="45"/>
        <v>0</v>
      </c>
      <c r="BF217" s="149">
        <f t="shared" si="46"/>
        <v>0</v>
      </c>
      <c r="BG217" s="149">
        <f t="shared" si="47"/>
        <v>0</v>
      </c>
      <c r="BH217" s="149">
        <f t="shared" si="48"/>
        <v>0</v>
      </c>
      <c r="BI217" s="13" t="s">
        <v>156</v>
      </c>
      <c r="BJ217" s="149">
        <f t="shared" si="49"/>
        <v>0</v>
      </c>
      <c r="BK217" s="13" t="s">
        <v>155</v>
      </c>
      <c r="BL217" s="148" t="s">
        <v>447</v>
      </c>
    </row>
    <row r="218" spans="2:64" s="1" customFormat="1" ht="24.25" customHeight="1">
      <c r="B218" s="135"/>
      <c r="C218" s="136" t="s">
        <v>448</v>
      </c>
      <c r="D218" s="136" t="s">
        <v>151</v>
      </c>
      <c r="E218" s="137" t="s">
        <v>449</v>
      </c>
      <c r="F218" s="138" t="s">
        <v>450</v>
      </c>
      <c r="G218" s="139" t="s">
        <v>205</v>
      </c>
      <c r="H218" s="140">
        <v>311.52999999999997</v>
      </c>
      <c r="I218" s="141"/>
      <c r="J218" s="142">
        <f t="shared" si="40"/>
        <v>0</v>
      </c>
      <c r="K218" s="143"/>
      <c r="L218" s="28"/>
      <c r="M218" s="144" t="s">
        <v>1</v>
      </c>
      <c r="N218" s="145" t="s">
        <v>42</v>
      </c>
      <c r="P218" s="146">
        <f t="shared" si="41"/>
        <v>0</v>
      </c>
      <c r="Q218" s="146">
        <v>0</v>
      </c>
      <c r="R218" s="146">
        <f t="shared" si="42"/>
        <v>0</v>
      </c>
      <c r="S218" s="146">
        <v>0</v>
      </c>
      <c r="T218" s="147">
        <f t="shared" si="43"/>
        <v>0</v>
      </c>
      <c r="AQ218" s="148" t="s">
        <v>155</v>
      </c>
      <c r="AS218" s="148" t="s">
        <v>151</v>
      </c>
      <c r="AT218" s="148" t="s">
        <v>156</v>
      </c>
      <c r="AX218" s="13" t="s">
        <v>149</v>
      </c>
      <c r="BD218" s="149">
        <f t="shared" si="44"/>
        <v>0</v>
      </c>
      <c r="BE218" s="149">
        <f t="shared" si="45"/>
        <v>0</v>
      </c>
      <c r="BF218" s="149">
        <f t="shared" si="46"/>
        <v>0</v>
      </c>
      <c r="BG218" s="149">
        <f t="shared" si="47"/>
        <v>0</v>
      </c>
      <c r="BH218" s="149">
        <f t="shared" si="48"/>
        <v>0</v>
      </c>
      <c r="BI218" s="13" t="s">
        <v>156</v>
      </c>
      <c r="BJ218" s="149">
        <f t="shared" si="49"/>
        <v>0</v>
      </c>
      <c r="BK218" s="13" t="s">
        <v>155</v>
      </c>
      <c r="BL218" s="148" t="s">
        <v>451</v>
      </c>
    </row>
    <row r="219" spans="2:64" s="1" customFormat="1" ht="16.5" customHeight="1">
      <c r="B219" s="135"/>
      <c r="C219" s="150" t="s">
        <v>452</v>
      </c>
      <c r="D219" s="150" t="s">
        <v>404</v>
      </c>
      <c r="E219" s="151" t="s">
        <v>453</v>
      </c>
      <c r="F219" s="152" t="s">
        <v>454</v>
      </c>
      <c r="G219" s="153" t="s">
        <v>205</v>
      </c>
      <c r="H219" s="154">
        <v>358.26</v>
      </c>
      <c r="I219" s="155"/>
      <c r="J219" s="156">
        <f t="shared" si="40"/>
        <v>0</v>
      </c>
      <c r="K219" s="157"/>
      <c r="L219" s="158"/>
      <c r="M219" s="159" t="s">
        <v>1</v>
      </c>
      <c r="N219" s="160" t="s">
        <v>42</v>
      </c>
      <c r="P219" s="146">
        <f t="shared" si="41"/>
        <v>0</v>
      </c>
      <c r="Q219" s="146">
        <v>1E-4</v>
      </c>
      <c r="R219" s="146">
        <f t="shared" si="42"/>
        <v>3.5826000000000004E-2</v>
      </c>
      <c r="S219" s="146">
        <v>0</v>
      </c>
      <c r="T219" s="147">
        <f t="shared" si="43"/>
        <v>0</v>
      </c>
      <c r="AQ219" s="148" t="s">
        <v>180</v>
      </c>
      <c r="AS219" s="148" t="s">
        <v>404</v>
      </c>
      <c r="AT219" s="148" t="s">
        <v>156</v>
      </c>
      <c r="AX219" s="13" t="s">
        <v>149</v>
      </c>
      <c r="BD219" s="149">
        <f t="shared" si="44"/>
        <v>0</v>
      </c>
      <c r="BE219" s="149">
        <f t="shared" si="45"/>
        <v>0</v>
      </c>
      <c r="BF219" s="149">
        <f t="shared" si="46"/>
        <v>0</v>
      </c>
      <c r="BG219" s="149">
        <f t="shared" si="47"/>
        <v>0</v>
      </c>
      <c r="BH219" s="149">
        <f t="shared" si="48"/>
        <v>0</v>
      </c>
      <c r="BI219" s="13" t="s">
        <v>156</v>
      </c>
      <c r="BJ219" s="149">
        <f t="shared" si="49"/>
        <v>0</v>
      </c>
      <c r="BK219" s="13" t="s">
        <v>155</v>
      </c>
      <c r="BL219" s="148" t="s">
        <v>455</v>
      </c>
    </row>
    <row r="220" spans="2:64" s="1" customFormat="1" ht="24.25" customHeight="1">
      <c r="B220" s="135"/>
      <c r="C220" s="136" t="s">
        <v>456</v>
      </c>
      <c r="D220" s="136" t="s">
        <v>151</v>
      </c>
      <c r="E220" s="137" t="s">
        <v>457</v>
      </c>
      <c r="F220" s="138" t="s">
        <v>458</v>
      </c>
      <c r="G220" s="139" t="s">
        <v>250</v>
      </c>
      <c r="H220" s="140">
        <v>6</v>
      </c>
      <c r="I220" s="141"/>
      <c r="J220" s="142">
        <f t="shared" si="40"/>
        <v>0</v>
      </c>
      <c r="K220" s="143"/>
      <c r="L220" s="28"/>
      <c r="M220" s="144" t="s">
        <v>1</v>
      </c>
      <c r="N220" s="145" t="s">
        <v>42</v>
      </c>
      <c r="P220" s="146">
        <f t="shared" si="41"/>
        <v>0</v>
      </c>
      <c r="Q220" s="146">
        <v>1.7495875000000001E-2</v>
      </c>
      <c r="R220" s="146">
        <f t="shared" si="42"/>
        <v>0.10497525000000001</v>
      </c>
      <c r="S220" s="146">
        <v>0</v>
      </c>
      <c r="T220" s="147">
        <f t="shared" si="43"/>
        <v>0</v>
      </c>
      <c r="AQ220" s="148" t="s">
        <v>155</v>
      </c>
      <c r="AS220" s="148" t="s">
        <v>151</v>
      </c>
      <c r="AT220" s="148" t="s">
        <v>156</v>
      </c>
      <c r="AX220" s="13" t="s">
        <v>149</v>
      </c>
      <c r="BD220" s="149">
        <f t="shared" si="44"/>
        <v>0</v>
      </c>
      <c r="BE220" s="149">
        <f t="shared" si="45"/>
        <v>0</v>
      </c>
      <c r="BF220" s="149">
        <f t="shared" si="46"/>
        <v>0</v>
      </c>
      <c r="BG220" s="149">
        <f t="shared" si="47"/>
        <v>0</v>
      </c>
      <c r="BH220" s="149">
        <f t="shared" si="48"/>
        <v>0</v>
      </c>
      <c r="BI220" s="13" t="s">
        <v>156</v>
      </c>
      <c r="BJ220" s="149">
        <f t="shared" si="49"/>
        <v>0</v>
      </c>
      <c r="BK220" s="13" t="s">
        <v>155</v>
      </c>
      <c r="BL220" s="148" t="s">
        <v>459</v>
      </c>
    </row>
    <row r="221" spans="2:64" s="1" customFormat="1" ht="24.25" customHeight="1">
      <c r="B221" s="135"/>
      <c r="C221" s="150" t="s">
        <v>460</v>
      </c>
      <c r="D221" s="150" t="s">
        <v>404</v>
      </c>
      <c r="E221" s="151" t="s">
        <v>461</v>
      </c>
      <c r="F221" s="152" t="s">
        <v>462</v>
      </c>
      <c r="G221" s="153" t="s">
        <v>250</v>
      </c>
      <c r="H221" s="154">
        <v>6</v>
      </c>
      <c r="I221" s="155"/>
      <c r="J221" s="156">
        <f t="shared" si="40"/>
        <v>0</v>
      </c>
      <c r="K221" s="157"/>
      <c r="L221" s="158"/>
      <c r="M221" s="159" t="s">
        <v>1</v>
      </c>
      <c r="N221" s="160" t="s">
        <v>42</v>
      </c>
      <c r="P221" s="146">
        <f t="shared" si="41"/>
        <v>0</v>
      </c>
      <c r="Q221" s="146">
        <v>1.1299999999999999E-2</v>
      </c>
      <c r="R221" s="146">
        <f t="shared" si="42"/>
        <v>6.7799999999999999E-2</v>
      </c>
      <c r="S221" s="146">
        <v>0</v>
      </c>
      <c r="T221" s="147">
        <f t="shared" si="43"/>
        <v>0</v>
      </c>
      <c r="AQ221" s="148" t="s">
        <v>180</v>
      </c>
      <c r="AS221" s="148" t="s">
        <v>404</v>
      </c>
      <c r="AT221" s="148" t="s">
        <v>156</v>
      </c>
      <c r="AX221" s="13" t="s">
        <v>149</v>
      </c>
      <c r="BD221" s="149">
        <f t="shared" si="44"/>
        <v>0</v>
      </c>
      <c r="BE221" s="149">
        <f t="shared" si="45"/>
        <v>0</v>
      </c>
      <c r="BF221" s="149">
        <f t="shared" si="46"/>
        <v>0</v>
      </c>
      <c r="BG221" s="149">
        <f t="shared" si="47"/>
        <v>0</v>
      </c>
      <c r="BH221" s="149">
        <f t="shared" si="48"/>
        <v>0</v>
      </c>
      <c r="BI221" s="13" t="s">
        <v>156</v>
      </c>
      <c r="BJ221" s="149">
        <f t="shared" si="49"/>
        <v>0</v>
      </c>
      <c r="BK221" s="13" t="s">
        <v>155</v>
      </c>
      <c r="BL221" s="148" t="s">
        <v>463</v>
      </c>
    </row>
    <row r="222" spans="2:64" s="11" customFormat="1" ht="22.75" customHeight="1">
      <c r="B222" s="123"/>
      <c r="D222" s="124" t="s">
        <v>75</v>
      </c>
      <c r="E222" s="133" t="s">
        <v>184</v>
      </c>
      <c r="F222" s="133" t="s">
        <v>464</v>
      </c>
      <c r="I222" s="126"/>
      <c r="J222" s="134">
        <f>BJ222</f>
        <v>0</v>
      </c>
      <c r="L222" s="123"/>
      <c r="M222" s="128"/>
      <c r="P222" s="129">
        <f>SUM(P223:P238)</f>
        <v>0</v>
      </c>
      <c r="R222" s="129">
        <f>SUM(R223:R238)</f>
        <v>31.473710511419995</v>
      </c>
      <c r="T222" s="130">
        <f>SUM(T223:T238)</f>
        <v>4.0409092500000003</v>
      </c>
      <c r="AQ222" s="124" t="s">
        <v>84</v>
      </c>
      <c r="AS222" s="131" t="s">
        <v>75</v>
      </c>
      <c r="AT222" s="131" t="s">
        <v>84</v>
      </c>
      <c r="AX222" s="124" t="s">
        <v>149</v>
      </c>
      <c r="BJ222" s="132">
        <f>SUM(BJ223:BJ238)</f>
        <v>0</v>
      </c>
    </row>
    <row r="223" spans="2:64" s="1" customFormat="1" ht="33" customHeight="1">
      <c r="B223" s="135"/>
      <c r="C223" s="136" t="s">
        <v>465</v>
      </c>
      <c r="D223" s="136" t="s">
        <v>151</v>
      </c>
      <c r="E223" s="137" t="s">
        <v>466</v>
      </c>
      <c r="F223" s="138" t="s">
        <v>467</v>
      </c>
      <c r="G223" s="139" t="s">
        <v>205</v>
      </c>
      <c r="H223" s="140">
        <v>402.10599999999999</v>
      </c>
      <c r="I223" s="141"/>
      <c r="J223" s="142">
        <f t="shared" ref="J223:J238" si="50">ROUND(I223*H223,2)</f>
        <v>0</v>
      </c>
      <c r="K223" s="143"/>
      <c r="L223" s="28"/>
      <c r="M223" s="144" t="s">
        <v>1</v>
      </c>
      <c r="N223" s="145" t="s">
        <v>42</v>
      </c>
      <c r="P223" s="146">
        <f t="shared" ref="P223:P238" si="51">O223*H223</f>
        <v>0</v>
      </c>
      <c r="Q223" s="146">
        <v>2.5710469999999999E-2</v>
      </c>
      <c r="R223" s="146">
        <f t="shared" ref="R223:R238" si="52">Q223*H223</f>
        <v>10.338334249819999</v>
      </c>
      <c r="S223" s="146">
        <v>0</v>
      </c>
      <c r="T223" s="147">
        <f t="shared" ref="T223:T238" si="53">S223*H223</f>
        <v>0</v>
      </c>
      <c r="AQ223" s="148" t="s">
        <v>155</v>
      </c>
      <c r="AS223" s="148" t="s">
        <v>151</v>
      </c>
      <c r="AT223" s="148" t="s">
        <v>156</v>
      </c>
      <c r="AX223" s="13" t="s">
        <v>149</v>
      </c>
      <c r="BD223" s="149">
        <f t="shared" ref="BD223:BD238" si="54">IF(N223="základná",J223,0)</f>
        <v>0</v>
      </c>
      <c r="BE223" s="149">
        <f t="shared" ref="BE223:BE238" si="55">IF(N223="znížená",J223,0)</f>
        <v>0</v>
      </c>
      <c r="BF223" s="149">
        <f t="shared" ref="BF223:BF238" si="56">IF(N223="zákl. prenesená",J223,0)</f>
        <v>0</v>
      </c>
      <c r="BG223" s="149">
        <f t="shared" ref="BG223:BG238" si="57">IF(N223="zníž. prenesená",J223,0)</f>
        <v>0</v>
      </c>
      <c r="BH223" s="149">
        <f t="shared" ref="BH223:BH238" si="58">IF(N223="nulová",J223,0)</f>
        <v>0</v>
      </c>
      <c r="BI223" s="13" t="s">
        <v>156</v>
      </c>
      <c r="BJ223" s="149">
        <f t="shared" ref="BJ223:BJ238" si="59">ROUND(I223*H223,2)</f>
        <v>0</v>
      </c>
      <c r="BK223" s="13" t="s">
        <v>155</v>
      </c>
      <c r="BL223" s="148" t="s">
        <v>468</v>
      </c>
    </row>
    <row r="224" spans="2:64" s="1" customFormat="1" ht="44.25" customHeight="1">
      <c r="B224" s="135"/>
      <c r="C224" s="136" t="s">
        <v>469</v>
      </c>
      <c r="D224" s="136" t="s">
        <v>151</v>
      </c>
      <c r="E224" s="137" t="s">
        <v>470</v>
      </c>
      <c r="F224" s="138" t="s">
        <v>471</v>
      </c>
      <c r="G224" s="139" t="s">
        <v>205</v>
      </c>
      <c r="H224" s="140">
        <v>402.10599999999999</v>
      </c>
      <c r="I224" s="141"/>
      <c r="J224" s="142">
        <f t="shared" si="50"/>
        <v>0</v>
      </c>
      <c r="K224" s="143"/>
      <c r="L224" s="28"/>
      <c r="M224" s="144" t="s">
        <v>1</v>
      </c>
      <c r="N224" s="145" t="s">
        <v>42</v>
      </c>
      <c r="P224" s="146">
        <f t="shared" si="51"/>
        <v>0</v>
      </c>
      <c r="Q224" s="146">
        <v>0</v>
      </c>
      <c r="R224" s="146">
        <f t="shared" si="52"/>
        <v>0</v>
      </c>
      <c r="S224" s="146">
        <v>0</v>
      </c>
      <c r="T224" s="147">
        <f t="shared" si="53"/>
        <v>0</v>
      </c>
      <c r="AQ224" s="148" t="s">
        <v>155</v>
      </c>
      <c r="AS224" s="148" t="s">
        <v>151</v>
      </c>
      <c r="AT224" s="148" t="s">
        <v>156</v>
      </c>
      <c r="AX224" s="13" t="s">
        <v>149</v>
      </c>
      <c r="BD224" s="149">
        <f t="shared" si="54"/>
        <v>0</v>
      </c>
      <c r="BE224" s="149">
        <f t="shared" si="55"/>
        <v>0</v>
      </c>
      <c r="BF224" s="149">
        <f t="shared" si="56"/>
        <v>0</v>
      </c>
      <c r="BG224" s="149">
        <f t="shared" si="57"/>
        <v>0</v>
      </c>
      <c r="BH224" s="149">
        <f t="shared" si="58"/>
        <v>0</v>
      </c>
      <c r="BI224" s="13" t="s">
        <v>156</v>
      </c>
      <c r="BJ224" s="149">
        <f t="shared" si="59"/>
        <v>0</v>
      </c>
      <c r="BK224" s="13" t="s">
        <v>155</v>
      </c>
      <c r="BL224" s="148" t="s">
        <v>472</v>
      </c>
    </row>
    <row r="225" spans="2:64" s="1" customFormat="1" ht="33" customHeight="1">
      <c r="B225" s="135"/>
      <c r="C225" s="136" t="s">
        <v>473</v>
      </c>
      <c r="D225" s="136" t="s">
        <v>151</v>
      </c>
      <c r="E225" s="137" t="s">
        <v>474</v>
      </c>
      <c r="F225" s="138" t="s">
        <v>475</v>
      </c>
      <c r="G225" s="139" t="s">
        <v>205</v>
      </c>
      <c r="H225" s="140">
        <v>402.10599999999999</v>
      </c>
      <c r="I225" s="141"/>
      <c r="J225" s="142">
        <f t="shared" si="50"/>
        <v>0</v>
      </c>
      <c r="K225" s="143"/>
      <c r="L225" s="28"/>
      <c r="M225" s="144" t="s">
        <v>1</v>
      </c>
      <c r="N225" s="145" t="s">
        <v>42</v>
      </c>
      <c r="P225" s="146">
        <f t="shared" si="51"/>
        <v>0</v>
      </c>
      <c r="Q225" s="146">
        <v>2.571E-2</v>
      </c>
      <c r="R225" s="146">
        <f t="shared" si="52"/>
        <v>10.338145259999999</v>
      </c>
      <c r="S225" s="146">
        <v>0</v>
      </c>
      <c r="T225" s="147">
        <f t="shared" si="53"/>
        <v>0</v>
      </c>
      <c r="AQ225" s="148" t="s">
        <v>155</v>
      </c>
      <c r="AS225" s="148" t="s">
        <v>151</v>
      </c>
      <c r="AT225" s="148" t="s">
        <v>156</v>
      </c>
      <c r="AX225" s="13" t="s">
        <v>149</v>
      </c>
      <c r="BD225" s="149">
        <f t="shared" si="54"/>
        <v>0</v>
      </c>
      <c r="BE225" s="149">
        <f t="shared" si="55"/>
        <v>0</v>
      </c>
      <c r="BF225" s="149">
        <f t="shared" si="56"/>
        <v>0</v>
      </c>
      <c r="BG225" s="149">
        <f t="shared" si="57"/>
        <v>0</v>
      </c>
      <c r="BH225" s="149">
        <f t="shared" si="58"/>
        <v>0</v>
      </c>
      <c r="BI225" s="13" t="s">
        <v>156</v>
      </c>
      <c r="BJ225" s="149">
        <f t="shared" si="59"/>
        <v>0</v>
      </c>
      <c r="BK225" s="13" t="s">
        <v>155</v>
      </c>
      <c r="BL225" s="148" t="s">
        <v>476</v>
      </c>
    </row>
    <row r="226" spans="2:64" s="1" customFormat="1" ht="24.25" customHeight="1">
      <c r="B226" s="135"/>
      <c r="C226" s="136" t="s">
        <v>477</v>
      </c>
      <c r="D226" s="136" t="s">
        <v>151</v>
      </c>
      <c r="E226" s="137" t="s">
        <v>478</v>
      </c>
      <c r="F226" s="138" t="s">
        <v>479</v>
      </c>
      <c r="G226" s="139" t="s">
        <v>205</v>
      </c>
      <c r="H226" s="140">
        <v>209.92</v>
      </c>
      <c r="I226" s="141"/>
      <c r="J226" s="142">
        <f t="shared" si="50"/>
        <v>0</v>
      </c>
      <c r="K226" s="143"/>
      <c r="L226" s="28"/>
      <c r="M226" s="144" t="s">
        <v>1</v>
      </c>
      <c r="N226" s="145" t="s">
        <v>42</v>
      </c>
      <c r="P226" s="146">
        <f t="shared" si="51"/>
        <v>0</v>
      </c>
      <c r="Q226" s="146">
        <v>5.1385979999999998E-2</v>
      </c>
      <c r="R226" s="146">
        <f t="shared" si="52"/>
        <v>10.786944921599998</v>
      </c>
      <c r="S226" s="146">
        <v>0</v>
      </c>
      <c r="T226" s="147">
        <f t="shared" si="53"/>
        <v>0</v>
      </c>
      <c r="AQ226" s="148" t="s">
        <v>155</v>
      </c>
      <c r="AS226" s="148" t="s">
        <v>151</v>
      </c>
      <c r="AT226" s="148" t="s">
        <v>156</v>
      </c>
      <c r="AX226" s="13" t="s">
        <v>149</v>
      </c>
      <c r="BD226" s="149">
        <f t="shared" si="54"/>
        <v>0</v>
      </c>
      <c r="BE226" s="149">
        <f t="shared" si="55"/>
        <v>0</v>
      </c>
      <c r="BF226" s="149">
        <f t="shared" si="56"/>
        <v>0</v>
      </c>
      <c r="BG226" s="149">
        <f t="shared" si="57"/>
        <v>0</v>
      </c>
      <c r="BH226" s="149">
        <f t="shared" si="58"/>
        <v>0</v>
      </c>
      <c r="BI226" s="13" t="s">
        <v>156</v>
      </c>
      <c r="BJ226" s="149">
        <f t="shared" si="59"/>
        <v>0</v>
      </c>
      <c r="BK226" s="13" t="s">
        <v>155</v>
      </c>
      <c r="BL226" s="148" t="s">
        <v>480</v>
      </c>
    </row>
    <row r="227" spans="2:64" s="1" customFormat="1" ht="16.5" customHeight="1">
      <c r="B227" s="135"/>
      <c r="C227" s="136" t="s">
        <v>481</v>
      </c>
      <c r="D227" s="136" t="s">
        <v>151</v>
      </c>
      <c r="E227" s="137" t="s">
        <v>482</v>
      </c>
      <c r="F227" s="138" t="s">
        <v>483</v>
      </c>
      <c r="G227" s="139" t="s">
        <v>205</v>
      </c>
      <c r="H227" s="140">
        <v>209.92</v>
      </c>
      <c r="I227" s="141"/>
      <c r="J227" s="142">
        <f t="shared" si="50"/>
        <v>0</v>
      </c>
      <c r="K227" s="143"/>
      <c r="L227" s="28"/>
      <c r="M227" s="144" t="s">
        <v>1</v>
      </c>
      <c r="N227" s="145" t="s">
        <v>42</v>
      </c>
      <c r="P227" s="146">
        <f t="shared" si="51"/>
        <v>0</v>
      </c>
      <c r="Q227" s="146">
        <v>4.8999999999999998E-5</v>
      </c>
      <c r="R227" s="146">
        <f t="shared" si="52"/>
        <v>1.028608E-2</v>
      </c>
      <c r="S227" s="146">
        <v>0</v>
      </c>
      <c r="T227" s="147">
        <f t="shared" si="53"/>
        <v>0</v>
      </c>
      <c r="AQ227" s="148" t="s">
        <v>155</v>
      </c>
      <c r="AS227" s="148" t="s">
        <v>151</v>
      </c>
      <c r="AT227" s="148" t="s">
        <v>156</v>
      </c>
      <c r="AX227" s="13" t="s">
        <v>149</v>
      </c>
      <c r="BD227" s="149">
        <f t="shared" si="54"/>
        <v>0</v>
      </c>
      <c r="BE227" s="149">
        <f t="shared" si="55"/>
        <v>0</v>
      </c>
      <c r="BF227" s="149">
        <f t="shared" si="56"/>
        <v>0</v>
      </c>
      <c r="BG227" s="149">
        <f t="shared" si="57"/>
        <v>0</v>
      </c>
      <c r="BH227" s="149">
        <f t="shared" si="58"/>
        <v>0</v>
      </c>
      <c r="BI227" s="13" t="s">
        <v>156</v>
      </c>
      <c r="BJ227" s="149">
        <f t="shared" si="59"/>
        <v>0</v>
      </c>
      <c r="BK227" s="13" t="s">
        <v>155</v>
      </c>
      <c r="BL227" s="148" t="s">
        <v>484</v>
      </c>
    </row>
    <row r="228" spans="2:64" s="1" customFormat="1" ht="44.25" customHeight="1">
      <c r="B228" s="135"/>
      <c r="C228" s="136" t="s">
        <v>485</v>
      </c>
      <c r="D228" s="136" t="s">
        <v>151</v>
      </c>
      <c r="E228" s="137" t="s">
        <v>486</v>
      </c>
      <c r="F228" s="138" t="s">
        <v>487</v>
      </c>
      <c r="G228" s="139" t="s">
        <v>154</v>
      </c>
      <c r="H228" s="140">
        <v>1.2</v>
      </c>
      <c r="I228" s="141"/>
      <c r="J228" s="142">
        <f t="shared" si="50"/>
        <v>0</v>
      </c>
      <c r="K228" s="143"/>
      <c r="L228" s="28"/>
      <c r="M228" s="144" t="s">
        <v>1</v>
      </c>
      <c r="N228" s="145" t="s">
        <v>42</v>
      </c>
      <c r="P228" s="146">
        <f t="shared" si="51"/>
        <v>0</v>
      </c>
      <c r="Q228" s="146">
        <v>0</v>
      </c>
      <c r="R228" s="146">
        <f t="shared" si="52"/>
        <v>0</v>
      </c>
      <c r="S228" s="146">
        <v>1.905</v>
      </c>
      <c r="T228" s="147">
        <f t="shared" si="53"/>
        <v>2.286</v>
      </c>
      <c r="AQ228" s="148" t="s">
        <v>155</v>
      </c>
      <c r="AS228" s="148" t="s">
        <v>151</v>
      </c>
      <c r="AT228" s="148" t="s">
        <v>156</v>
      </c>
      <c r="AX228" s="13" t="s">
        <v>149</v>
      </c>
      <c r="BD228" s="149">
        <f t="shared" si="54"/>
        <v>0</v>
      </c>
      <c r="BE228" s="149">
        <f t="shared" si="55"/>
        <v>0</v>
      </c>
      <c r="BF228" s="149">
        <f t="shared" si="56"/>
        <v>0</v>
      </c>
      <c r="BG228" s="149">
        <f t="shared" si="57"/>
        <v>0</v>
      </c>
      <c r="BH228" s="149">
        <f t="shared" si="58"/>
        <v>0</v>
      </c>
      <c r="BI228" s="13" t="s">
        <v>156</v>
      </c>
      <c r="BJ228" s="149">
        <f t="shared" si="59"/>
        <v>0</v>
      </c>
      <c r="BK228" s="13" t="s">
        <v>155</v>
      </c>
      <c r="BL228" s="148" t="s">
        <v>488</v>
      </c>
    </row>
    <row r="229" spans="2:64" s="1" customFormat="1" ht="49" customHeight="1">
      <c r="B229" s="135"/>
      <c r="C229" s="136" t="s">
        <v>489</v>
      </c>
      <c r="D229" s="136" t="s">
        <v>151</v>
      </c>
      <c r="E229" s="137" t="s">
        <v>490</v>
      </c>
      <c r="F229" s="245" t="s">
        <v>491</v>
      </c>
      <c r="G229" s="139" t="s">
        <v>263</v>
      </c>
      <c r="H229" s="140">
        <v>1</v>
      </c>
      <c r="I229" s="141"/>
      <c r="J229" s="142">
        <f t="shared" si="50"/>
        <v>0</v>
      </c>
      <c r="K229" s="143"/>
      <c r="L229" s="28"/>
      <c r="M229" s="144" t="s">
        <v>1</v>
      </c>
      <c r="N229" s="145" t="s">
        <v>42</v>
      </c>
      <c r="P229" s="146">
        <f t="shared" si="51"/>
        <v>0</v>
      </c>
      <c r="Q229" s="146">
        <v>0</v>
      </c>
      <c r="R229" s="146">
        <f t="shared" si="52"/>
        <v>0</v>
      </c>
      <c r="S229" s="146">
        <v>8.0000000000000002E-3</v>
      </c>
      <c r="T229" s="147">
        <f t="shared" si="53"/>
        <v>8.0000000000000002E-3</v>
      </c>
      <c r="AQ229" s="148" t="s">
        <v>155</v>
      </c>
      <c r="AS229" s="148" t="s">
        <v>151</v>
      </c>
      <c r="AT229" s="148" t="s">
        <v>156</v>
      </c>
      <c r="AX229" s="13" t="s">
        <v>149</v>
      </c>
      <c r="BD229" s="149">
        <f t="shared" si="54"/>
        <v>0</v>
      </c>
      <c r="BE229" s="149">
        <f t="shared" si="55"/>
        <v>0</v>
      </c>
      <c r="BF229" s="149">
        <f t="shared" si="56"/>
        <v>0</v>
      </c>
      <c r="BG229" s="149">
        <f t="shared" si="57"/>
        <v>0</v>
      </c>
      <c r="BH229" s="149">
        <f t="shared" si="58"/>
        <v>0</v>
      </c>
      <c r="BI229" s="13" t="s">
        <v>156</v>
      </c>
      <c r="BJ229" s="149">
        <f t="shared" si="59"/>
        <v>0</v>
      </c>
      <c r="BK229" s="13" t="s">
        <v>155</v>
      </c>
      <c r="BL229" s="148" t="s">
        <v>492</v>
      </c>
    </row>
    <row r="230" spans="2:64" s="1" customFormat="1" ht="24.25" customHeight="1">
      <c r="B230" s="135"/>
      <c r="C230" s="136" t="s">
        <v>493</v>
      </c>
      <c r="D230" s="136" t="s">
        <v>151</v>
      </c>
      <c r="E230" s="137" t="s">
        <v>494</v>
      </c>
      <c r="F230" s="245" t="s">
        <v>495</v>
      </c>
      <c r="G230" s="139" t="s">
        <v>263</v>
      </c>
      <c r="H230" s="140">
        <v>1</v>
      </c>
      <c r="I230" s="141"/>
      <c r="J230" s="142">
        <f t="shared" si="50"/>
        <v>0</v>
      </c>
      <c r="K230" s="143"/>
      <c r="L230" s="28"/>
      <c r="M230" s="144" t="s">
        <v>1</v>
      </c>
      <c r="N230" s="145" t="s">
        <v>42</v>
      </c>
      <c r="P230" s="146">
        <f t="shared" si="51"/>
        <v>0</v>
      </c>
      <c r="Q230" s="146">
        <v>0</v>
      </c>
      <c r="R230" s="146">
        <f t="shared" si="52"/>
        <v>0</v>
      </c>
      <c r="S230" s="146">
        <v>0.08</v>
      </c>
      <c r="T230" s="147">
        <f t="shared" si="53"/>
        <v>0.08</v>
      </c>
      <c r="AQ230" s="148" t="s">
        <v>155</v>
      </c>
      <c r="AS230" s="148" t="s">
        <v>151</v>
      </c>
      <c r="AT230" s="148" t="s">
        <v>156</v>
      </c>
      <c r="AX230" s="13" t="s">
        <v>149</v>
      </c>
      <c r="BD230" s="149">
        <f t="shared" si="54"/>
        <v>0</v>
      </c>
      <c r="BE230" s="149">
        <f t="shared" si="55"/>
        <v>0</v>
      </c>
      <c r="BF230" s="149">
        <f t="shared" si="56"/>
        <v>0</v>
      </c>
      <c r="BG230" s="149">
        <f t="shared" si="57"/>
        <v>0</v>
      </c>
      <c r="BH230" s="149">
        <f t="shared" si="58"/>
        <v>0</v>
      </c>
      <c r="BI230" s="13" t="s">
        <v>156</v>
      </c>
      <c r="BJ230" s="149">
        <f t="shared" si="59"/>
        <v>0</v>
      </c>
      <c r="BK230" s="13" t="s">
        <v>155</v>
      </c>
      <c r="BL230" s="148" t="s">
        <v>496</v>
      </c>
    </row>
    <row r="231" spans="2:64" s="1" customFormat="1" ht="16.5" customHeight="1">
      <c r="B231" s="135"/>
      <c r="C231" s="136" t="s">
        <v>497</v>
      </c>
      <c r="D231" s="136" t="s">
        <v>151</v>
      </c>
      <c r="E231" s="137" t="s">
        <v>498</v>
      </c>
      <c r="F231" s="138" t="s">
        <v>499</v>
      </c>
      <c r="G231" s="139" t="s">
        <v>500</v>
      </c>
      <c r="H231" s="140">
        <v>16.23</v>
      </c>
      <c r="I231" s="141"/>
      <c r="J231" s="142">
        <f t="shared" si="50"/>
        <v>0</v>
      </c>
      <c r="K231" s="143"/>
      <c r="L231" s="28"/>
      <c r="M231" s="144" t="s">
        <v>1</v>
      </c>
      <c r="N231" s="145" t="s">
        <v>42</v>
      </c>
      <c r="P231" s="146">
        <f t="shared" si="51"/>
        <v>0</v>
      </c>
      <c r="Q231" s="146">
        <v>0</v>
      </c>
      <c r="R231" s="146">
        <f t="shared" si="52"/>
        <v>0</v>
      </c>
      <c r="S231" s="146">
        <v>3.6999999999999998E-2</v>
      </c>
      <c r="T231" s="147">
        <f t="shared" si="53"/>
        <v>0.60050999999999999</v>
      </c>
      <c r="AQ231" s="148" t="s">
        <v>155</v>
      </c>
      <c r="AS231" s="148" t="s">
        <v>151</v>
      </c>
      <c r="AT231" s="148" t="s">
        <v>156</v>
      </c>
      <c r="AX231" s="13" t="s">
        <v>149</v>
      </c>
      <c r="BD231" s="149">
        <f t="shared" si="54"/>
        <v>0</v>
      </c>
      <c r="BE231" s="149">
        <f t="shared" si="55"/>
        <v>0</v>
      </c>
      <c r="BF231" s="149">
        <f t="shared" si="56"/>
        <v>0</v>
      </c>
      <c r="BG231" s="149">
        <f t="shared" si="57"/>
        <v>0</v>
      </c>
      <c r="BH231" s="149">
        <f t="shared" si="58"/>
        <v>0</v>
      </c>
      <c r="BI231" s="13" t="s">
        <v>156</v>
      </c>
      <c r="BJ231" s="149">
        <f t="shared" si="59"/>
        <v>0</v>
      </c>
      <c r="BK231" s="13" t="s">
        <v>155</v>
      </c>
      <c r="BL231" s="148" t="s">
        <v>501</v>
      </c>
    </row>
    <row r="232" spans="2:64" s="1" customFormat="1" ht="37.75" customHeight="1">
      <c r="B232" s="135"/>
      <c r="C232" s="136" t="s">
        <v>502</v>
      </c>
      <c r="D232" s="136" t="s">
        <v>151</v>
      </c>
      <c r="E232" s="137" t="s">
        <v>503</v>
      </c>
      <c r="F232" s="138" t="s">
        <v>504</v>
      </c>
      <c r="G232" s="139" t="s">
        <v>205</v>
      </c>
      <c r="H232" s="140">
        <v>57.924999999999997</v>
      </c>
      <c r="I232" s="141"/>
      <c r="J232" s="142">
        <f t="shared" si="50"/>
        <v>0</v>
      </c>
      <c r="K232" s="143"/>
      <c r="L232" s="28"/>
      <c r="M232" s="144" t="s">
        <v>1</v>
      </c>
      <c r="N232" s="145" t="s">
        <v>42</v>
      </c>
      <c r="P232" s="146">
        <f t="shared" si="51"/>
        <v>0</v>
      </c>
      <c r="Q232" s="146">
        <v>0</v>
      </c>
      <c r="R232" s="146">
        <f t="shared" si="52"/>
        <v>0</v>
      </c>
      <c r="S232" s="146">
        <v>1.8409999999999999E-2</v>
      </c>
      <c r="T232" s="147">
        <f t="shared" si="53"/>
        <v>1.0663992499999999</v>
      </c>
      <c r="AQ232" s="148" t="s">
        <v>155</v>
      </c>
      <c r="AS232" s="148" t="s">
        <v>151</v>
      </c>
      <c r="AT232" s="148" t="s">
        <v>156</v>
      </c>
      <c r="AX232" s="13" t="s">
        <v>149</v>
      </c>
      <c r="BD232" s="149">
        <f t="shared" si="54"/>
        <v>0</v>
      </c>
      <c r="BE232" s="149">
        <f t="shared" si="55"/>
        <v>0</v>
      </c>
      <c r="BF232" s="149">
        <f t="shared" si="56"/>
        <v>0</v>
      </c>
      <c r="BG232" s="149">
        <f t="shared" si="57"/>
        <v>0</v>
      </c>
      <c r="BH232" s="149">
        <f t="shared" si="58"/>
        <v>0</v>
      </c>
      <c r="BI232" s="13" t="s">
        <v>156</v>
      </c>
      <c r="BJ232" s="149">
        <f t="shared" si="59"/>
        <v>0</v>
      </c>
      <c r="BK232" s="13" t="s">
        <v>155</v>
      </c>
      <c r="BL232" s="148" t="s">
        <v>505</v>
      </c>
    </row>
    <row r="233" spans="2:64" s="1" customFormat="1" ht="24.25" customHeight="1">
      <c r="B233" s="135"/>
      <c r="C233" s="136" t="s">
        <v>506</v>
      </c>
      <c r="D233" s="136" t="s">
        <v>151</v>
      </c>
      <c r="E233" s="137" t="s">
        <v>507</v>
      </c>
      <c r="F233" s="138" t="s">
        <v>508</v>
      </c>
      <c r="G233" s="139" t="s">
        <v>191</v>
      </c>
      <c r="H233" s="140">
        <v>3.9529999999999998</v>
      </c>
      <c r="I233" s="141"/>
      <c r="J233" s="142">
        <f t="shared" si="50"/>
        <v>0</v>
      </c>
      <c r="K233" s="143"/>
      <c r="L233" s="28"/>
      <c r="M233" s="144" t="s">
        <v>1</v>
      </c>
      <c r="N233" s="145" t="s">
        <v>42</v>
      </c>
      <c r="P233" s="146">
        <f t="shared" si="51"/>
        <v>0</v>
      </c>
      <c r="Q233" s="146">
        <v>0</v>
      </c>
      <c r="R233" s="146">
        <f t="shared" si="52"/>
        <v>0</v>
      </c>
      <c r="S233" s="146">
        <v>0</v>
      </c>
      <c r="T233" s="147">
        <f t="shared" si="53"/>
        <v>0</v>
      </c>
      <c r="AQ233" s="148" t="s">
        <v>155</v>
      </c>
      <c r="AS233" s="148" t="s">
        <v>151</v>
      </c>
      <c r="AT233" s="148" t="s">
        <v>156</v>
      </c>
      <c r="AX233" s="13" t="s">
        <v>149</v>
      </c>
      <c r="BD233" s="149">
        <f t="shared" si="54"/>
        <v>0</v>
      </c>
      <c r="BE233" s="149">
        <f t="shared" si="55"/>
        <v>0</v>
      </c>
      <c r="BF233" s="149">
        <f t="shared" si="56"/>
        <v>0</v>
      </c>
      <c r="BG233" s="149">
        <f t="shared" si="57"/>
        <v>0</v>
      </c>
      <c r="BH233" s="149">
        <f t="shared" si="58"/>
        <v>0</v>
      </c>
      <c r="BI233" s="13" t="s">
        <v>156</v>
      </c>
      <c r="BJ233" s="149">
        <f t="shared" si="59"/>
        <v>0</v>
      </c>
      <c r="BK233" s="13" t="s">
        <v>155</v>
      </c>
      <c r="BL233" s="148" t="s">
        <v>509</v>
      </c>
    </row>
    <row r="234" spans="2:64" s="1" customFormat="1" ht="24.25" customHeight="1">
      <c r="B234" s="135"/>
      <c r="C234" s="136" t="s">
        <v>510</v>
      </c>
      <c r="D234" s="136" t="s">
        <v>151</v>
      </c>
      <c r="E234" s="137" t="s">
        <v>511</v>
      </c>
      <c r="F234" s="138" t="s">
        <v>512</v>
      </c>
      <c r="G234" s="139" t="s">
        <v>191</v>
      </c>
      <c r="H234" s="140">
        <v>3.9529999999999998</v>
      </c>
      <c r="I234" s="141"/>
      <c r="J234" s="142">
        <f t="shared" si="50"/>
        <v>0</v>
      </c>
      <c r="K234" s="143"/>
      <c r="L234" s="28"/>
      <c r="M234" s="144" t="s">
        <v>1</v>
      </c>
      <c r="N234" s="145" t="s">
        <v>42</v>
      </c>
      <c r="P234" s="146">
        <f t="shared" si="51"/>
        <v>0</v>
      </c>
      <c r="Q234" s="146">
        <v>0</v>
      </c>
      <c r="R234" s="146">
        <f t="shared" si="52"/>
        <v>0</v>
      </c>
      <c r="S234" s="146">
        <v>0</v>
      </c>
      <c r="T234" s="147">
        <f t="shared" si="53"/>
        <v>0</v>
      </c>
      <c r="AQ234" s="148" t="s">
        <v>155</v>
      </c>
      <c r="AS234" s="148" t="s">
        <v>151</v>
      </c>
      <c r="AT234" s="148" t="s">
        <v>156</v>
      </c>
      <c r="AX234" s="13" t="s">
        <v>149</v>
      </c>
      <c r="BD234" s="149">
        <f t="shared" si="54"/>
        <v>0</v>
      </c>
      <c r="BE234" s="149">
        <f t="shared" si="55"/>
        <v>0</v>
      </c>
      <c r="BF234" s="149">
        <f t="shared" si="56"/>
        <v>0</v>
      </c>
      <c r="BG234" s="149">
        <f t="shared" si="57"/>
        <v>0</v>
      </c>
      <c r="BH234" s="149">
        <f t="shared" si="58"/>
        <v>0</v>
      </c>
      <c r="BI234" s="13" t="s">
        <v>156</v>
      </c>
      <c r="BJ234" s="149">
        <f t="shared" si="59"/>
        <v>0</v>
      </c>
      <c r="BK234" s="13" t="s">
        <v>155</v>
      </c>
      <c r="BL234" s="148" t="s">
        <v>513</v>
      </c>
    </row>
    <row r="235" spans="2:64" s="1" customFormat="1" ht="21.75" customHeight="1">
      <c r="B235" s="135"/>
      <c r="C235" s="136" t="s">
        <v>514</v>
      </c>
      <c r="D235" s="136" t="s">
        <v>151</v>
      </c>
      <c r="E235" s="137" t="s">
        <v>515</v>
      </c>
      <c r="F235" s="138" t="s">
        <v>516</v>
      </c>
      <c r="G235" s="139" t="s">
        <v>191</v>
      </c>
      <c r="H235" s="140">
        <v>3.9529999999999998</v>
      </c>
      <c r="I235" s="141"/>
      <c r="J235" s="142">
        <f t="shared" si="50"/>
        <v>0</v>
      </c>
      <c r="K235" s="143"/>
      <c r="L235" s="28"/>
      <c r="M235" s="144" t="s">
        <v>1</v>
      </c>
      <c r="N235" s="145" t="s">
        <v>42</v>
      </c>
      <c r="P235" s="146">
        <f t="shared" si="51"/>
        <v>0</v>
      </c>
      <c r="Q235" s="146">
        <v>0</v>
      </c>
      <c r="R235" s="146">
        <f t="shared" si="52"/>
        <v>0</v>
      </c>
      <c r="S235" s="146">
        <v>0</v>
      </c>
      <c r="T235" s="147">
        <f t="shared" si="53"/>
        <v>0</v>
      </c>
      <c r="AQ235" s="148" t="s">
        <v>155</v>
      </c>
      <c r="AS235" s="148" t="s">
        <v>151</v>
      </c>
      <c r="AT235" s="148" t="s">
        <v>156</v>
      </c>
      <c r="AX235" s="13" t="s">
        <v>149</v>
      </c>
      <c r="BD235" s="149">
        <f t="shared" si="54"/>
        <v>0</v>
      </c>
      <c r="BE235" s="149">
        <f t="shared" si="55"/>
        <v>0</v>
      </c>
      <c r="BF235" s="149">
        <f t="shared" si="56"/>
        <v>0</v>
      </c>
      <c r="BG235" s="149">
        <f t="shared" si="57"/>
        <v>0</v>
      </c>
      <c r="BH235" s="149">
        <f t="shared" si="58"/>
        <v>0</v>
      </c>
      <c r="BI235" s="13" t="s">
        <v>156</v>
      </c>
      <c r="BJ235" s="149">
        <f t="shared" si="59"/>
        <v>0</v>
      </c>
      <c r="BK235" s="13" t="s">
        <v>155</v>
      </c>
      <c r="BL235" s="148" t="s">
        <v>517</v>
      </c>
    </row>
    <row r="236" spans="2:64" s="1" customFormat="1" ht="24.25" customHeight="1">
      <c r="B236" s="135"/>
      <c r="C236" s="136" t="s">
        <v>518</v>
      </c>
      <c r="D236" s="136" t="s">
        <v>151</v>
      </c>
      <c r="E236" s="137" t="s">
        <v>519</v>
      </c>
      <c r="F236" s="138" t="s">
        <v>520</v>
      </c>
      <c r="G236" s="139" t="s">
        <v>191</v>
      </c>
      <c r="H236" s="140">
        <v>39.53</v>
      </c>
      <c r="I236" s="141"/>
      <c r="J236" s="142">
        <f t="shared" si="50"/>
        <v>0</v>
      </c>
      <c r="K236" s="143"/>
      <c r="L236" s="28"/>
      <c r="M236" s="144" t="s">
        <v>1</v>
      </c>
      <c r="N236" s="145" t="s">
        <v>42</v>
      </c>
      <c r="P236" s="146">
        <f t="shared" si="51"/>
        <v>0</v>
      </c>
      <c r="Q236" s="146">
        <v>0</v>
      </c>
      <c r="R236" s="146">
        <f t="shared" si="52"/>
        <v>0</v>
      </c>
      <c r="S236" s="146">
        <v>0</v>
      </c>
      <c r="T236" s="147">
        <f t="shared" si="53"/>
        <v>0</v>
      </c>
      <c r="AQ236" s="148" t="s">
        <v>155</v>
      </c>
      <c r="AS236" s="148" t="s">
        <v>151</v>
      </c>
      <c r="AT236" s="148" t="s">
        <v>156</v>
      </c>
      <c r="AX236" s="13" t="s">
        <v>149</v>
      </c>
      <c r="BD236" s="149">
        <f t="shared" si="54"/>
        <v>0</v>
      </c>
      <c r="BE236" s="149">
        <f t="shared" si="55"/>
        <v>0</v>
      </c>
      <c r="BF236" s="149">
        <f t="shared" si="56"/>
        <v>0</v>
      </c>
      <c r="BG236" s="149">
        <f t="shared" si="57"/>
        <v>0</v>
      </c>
      <c r="BH236" s="149">
        <f t="shared" si="58"/>
        <v>0</v>
      </c>
      <c r="BI236" s="13" t="s">
        <v>156</v>
      </c>
      <c r="BJ236" s="149">
        <f t="shared" si="59"/>
        <v>0</v>
      </c>
      <c r="BK236" s="13" t="s">
        <v>155</v>
      </c>
      <c r="BL236" s="148" t="s">
        <v>521</v>
      </c>
    </row>
    <row r="237" spans="2:64" s="1" customFormat="1" ht="24.25" customHeight="1">
      <c r="B237" s="135"/>
      <c r="C237" s="136" t="s">
        <v>522</v>
      </c>
      <c r="D237" s="136" t="s">
        <v>151</v>
      </c>
      <c r="E237" s="137" t="s">
        <v>523</v>
      </c>
      <c r="F237" s="138" t="s">
        <v>524</v>
      </c>
      <c r="G237" s="139" t="s">
        <v>191</v>
      </c>
      <c r="H237" s="140">
        <v>3.9529999999999998</v>
      </c>
      <c r="I237" s="141"/>
      <c r="J237" s="142">
        <f t="shared" si="50"/>
        <v>0</v>
      </c>
      <c r="K237" s="143"/>
      <c r="L237" s="28"/>
      <c r="M237" s="144" t="s">
        <v>1</v>
      </c>
      <c r="N237" s="145" t="s">
        <v>42</v>
      </c>
      <c r="P237" s="146">
        <f t="shared" si="51"/>
        <v>0</v>
      </c>
      <c r="Q237" s="146">
        <v>0</v>
      </c>
      <c r="R237" s="146">
        <f t="shared" si="52"/>
        <v>0</v>
      </c>
      <c r="S237" s="146">
        <v>0</v>
      </c>
      <c r="T237" s="147">
        <f t="shared" si="53"/>
        <v>0</v>
      </c>
      <c r="AQ237" s="148" t="s">
        <v>155</v>
      </c>
      <c r="AS237" s="148" t="s">
        <v>151</v>
      </c>
      <c r="AT237" s="148" t="s">
        <v>156</v>
      </c>
      <c r="AX237" s="13" t="s">
        <v>149</v>
      </c>
      <c r="BD237" s="149">
        <f t="shared" si="54"/>
        <v>0</v>
      </c>
      <c r="BE237" s="149">
        <f t="shared" si="55"/>
        <v>0</v>
      </c>
      <c r="BF237" s="149">
        <f t="shared" si="56"/>
        <v>0</v>
      </c>
      <c r="BG237" s="149">
        <f t="shared" si="57"/>
        <v>0</v>
      </c>
      <c r="BH237" s="149">
        <f t="shared" si="58"/>
        <v>0</v>
      </c>
      <c r="BI237" s="13" t="s">
        <v>156</v>
      </c>
      <c r="BJ237" s="149">
        <f t="shared" si="59"/>
        <v>0</v>
      </c>
      <c r="BK237" s="13" t="s">
        <v>155</v>
      </c>
      <c r="BL237" s="148" t="s">
        <v>525</v>
      </c>
    </row>
    <row r="238" spans="2:64" s="1" customFormat="1" ht="24.25" customHeight="1">
      <c r="B238" s="135"/>
      <c r="C238" s="136" t="s">
        <v>526</v>
      </c>
      <c r="D238" s="136" t="s">
        <v>151</v>
      </c>
      <c r="E238" s="137" t="s">
        <v>527</v>
      </c>
      <c r="F238" s="138" t="s">
        <v>528</v>
      </c>
      <c r="G238" s="139" t="s">
        <v>191</v>
      </c>
      <c r="H238" s="140">
        <v>3.9529999999999998</v>
      </c>
      <c r="I238" s="141"/>
      <c r="J238" s="142">
        <f t="shared" si="50"/>
        <v>0</v>
      </c>
      <c r="K238" s="143"/>
      <c r="L238" s="28"/>
      <c r="M238" s="144" t="s">
        <v>1</v>
      </c>
      <c r="N238" s="145" t="s">
        <v>42</v>
      </c>
      <c r="P238" s="146">
        <f t="shared" si="51"/>
        <v>0</v>
      </c>
      <c r="Q238" s="146">
        <v>0</v>
      </c>
      <c r="R238" s="146">
        <f t="shared" si="52"/>
        <v>0</v>
      </c>
      <c r="S238" s="146">
        <v>0</v>
      </c>
      <c r="T238" s="147">
        <f t="shared" si="53"/>
        <v>0</v>
      </c>
      <c r="AQ238" s="148" t="s">
        <v>155</v>
      </c>
      <c r="AS238" s="148" t="s">
        <v>151</v>
      </c>
      <c r="AT238" s="148" t="s">
        <v>156</v>
      </c>
      <c r="AX238" s="13" t="s">
        <v>149</v>
      </c>
      <c r="BD238" s="149">
        <f t="shared" si="54"/>
        <v>0</v>
      </c>
      <c r="BE238" s="149">
        <f t="shared" si="55"/>
        <v>0</v>
      </c>
      <c r="BF238" s="149">
        <f t="shared" si="56"/>
        <v>0</v>
      </c>
      <c r="BG238" s="149">
        <f t="shared" si="57"/>
        <v>0</v>
      </c>
      <c r="BH238" s="149">
        <f t="shared" si="58"/>
        <v>0</v>
      </c>
      <c r="BI238" s="13" t="s">
        <v>156</v>
      </c>
      <c r="BJ238" s="149">
        <f t="shared" si="59"/>
        <v>0</v>
      </c>
      <c r="BK238" s="13" t="s">
        <v>155</v>
      </c>
      <c r="BL238" s="148" t="s">
        <v>529</v>
      </c>
    </row>
    <row r="239" spans="2:64" s="11" customFormat="1" ht="22.75" customHeight="1">
      <c r="B239" s="123"/>
      <c r="D239" s="124" t="s">
        <v>75</v>
      </c>
      <c r="E239" s="133" t="s">
        <v>530</v>
      </c>
      <c r="F239" s="133" t="s">
        <v>531</v>
      </c>
      <c r="I239" s="126"/>
      <c r="J239" s="134">
        <f>BJ239</f>
        <v>0</v>
      </c>
      <c r="L239" s="123"/>
      <c r="M239" s="128"/>
      <c r="P239" s="129">
        <f>P240</f>
        <v>0</v>
      </c>
      <c r="R239" s="129">
        <f>R240</f>
        <v>0</v>
      </c>
      <c r="T239" s="130">
        <f>T240</f>
        <v>0</v>
      </c>
      <c r="AQ239" s="124" t="s">
        <v>84</v>
      </c>
      <c r="AS239" s="131" t="s">
        <v>75</v>
      </c>
      <c r="AT239" s="131" t="s">
        <v>84</v>
      </c>
      <c r="AX239" s="124" t="s">
        <v>149</v>
      </c>
      <c r="BJ239" s="132">
        <f>BJ240</f>
        <v>0</v>
      </c>
    </row>
    <row r="240" spans="2:64" s="1" customFormat="1" ht="24.25" customHeight="1">
      <c r="B240" s="135"/>
      <c r="C240" s="136" t="s">
        <v>532</v>
      </c>
      <c r="D240" s="136" t="s">
        <v>151</v>
      </c>
      <c r="E240" s="137" t="s">
        <v>533</v>
      </c>
      <c r="F240" s="138" t="s">
        <v>534</v>
      </c>
      <c r="G240" s="139" t="s">
        <v>191</v>
      </c>
      <c r="H240" s="140">
        <v>524.96900000000005</v>
      </c>
      <c r="I240" s="141"/>
      <c r="J240" s="142">
        <f>ROUND(I240*H240,2)</f>
        <v>0</v>
      </c>
      <c r="K240" s="143"/>
      <c r="L240" s="28"/>
      <c r="M240" s="144" t="s">
        <v>1</v>
      </c>
      <c r="N240" s="145" t="s">
        <v>42</v>
      </c>
      <c r="P240" s="146">
        <f>O240*H240</f>
        <v>0</v>
      </c>
      <c r="Q240" s="146">
        <v>0</v>
      </c>
      <c r="R240" s="146">
        <f>Q240*H240</f>
        <v>0</v>
      </c>
      <c r="S240" s="146">
        <v>0</v>
      </c>
      <c r="T240" s="147">
        <f>S240*H240</f>
        <v>0</v>
      </c>
      <c r="AQ240" s="148" t="s">
        <v>155</v>
      </c>
      <c r="AS240" s="148" t="s">
        <v>151</v>
      </c>
      <c r="AT240" s="148" t="s">
        <v>156</v>
      </c>
      <c r="AX240" s="13" t="s">
        <v>149</v>
      </c>
      <c r="BD240" s="149">
        <f>IF(N240="základná",J240,0)</f>
        <v>0</v>
      </c>
      <c r="BE240" s="149">
        <f>IF(N240="znížená",J240,0)</f>
        <v>0</v>
      </c>
      <c r="BF240" s="149">
        <f>IF(N240="zákl. prenesená",J240,0)</f>
        <v>0</v>
      </c>
      <c r="BG240" s="149">
        <f>IF(N240="zníž. prenesená",J240,0)</f>
        <v>0</v>
      </c>
      <c r="BH240" s="149">
        <f>IF(N240="nulová",J240,0)</f>
        <v>0</v>
      </c>
      <c r="BI240" s="13" t="s">
        <v>156</v>
      </c>
      <c r="BJ240" s="149">
        <f>ROUND(I240*H240,2)</f>
        <v>0</v>
      </c>
      <c r="BK240" s="13" t="s">
        <v>155</v>
      </c>
      <c r="BL240" s="148" t="s">
        <v>535</v>
      </c>
    </row>
    <row r="241" spans="2:64" s="11" customFormat="1" ht="26" customHeight="1">
      <c r="B241" s="123"/>
      <c r="D241" s="124" t="s">
        <v>75</v>
      </c>
      <c r="E241" s="125" t="s">
        <v>536</v>
      </c>
      <c r="F241" s="125" t="s">
        <v>537</v>
      </c>
      <c r="I241" s="126"/>
      <c r="J241" s="127">
        <f>BJ241</f>
        <v>0</v>
      </c>
      <c r="L241" s="123"/>
      <c r="M241" s="128"/>
      <c r="P241" s="129">
        <f>P242+P252+P266+P280+P283+P286+P292+P299+P318+P324</f>
        <v>0</v>
      </c>
      <c r="R241" s="129">
        <f>R242+R252+R266+R280+R283+R286+R292+R299+R318+R324</f>
        <v>13.452345972030002</v>
      </c>
      <c r="T241" s="130">
        <f>T242+T252+T266+T280+T283+T286+T292+T299+T318+T324</f>
        <v>0</v>
      </c>
      <c r="AQ241" s="124" t="s">
        <v>156</v>
      </c>
      <c r="AS241" s="131" t="s">
        <v>75</v>
      </c>
      <c r="AT241" s="131" t="s">
        <v>76</v>
      </c>
      <c r="AX241" s="124" t="s">
        <v>149</v>
      </c>
      <c r="BJ241" s="132">
        <f>BJ242+BJ252+BJ266+BJ280+BJ283+BJ286+BJ292+BJ299+BJ318+BJ324</f>
        <v>0</v>
      </c>
    </row>
    <row r="242" spans="2:64" s="11" customFormat="1" ht="22.75" customHeight="1">
      <c r="B242" s="123"/>
      <c r="D242" s="124" t="s">
        <v>75</v>
      </c>
      <c r="E242" s="133" t="s">
        <v>538</v>
      </c>
      <c r="F242" s="133" t="s">
        <v>539</v>
      </c>
      <c r="I242" s="126"/>
      <c r="J242" s="134">
        <f>BJ242</f>
        <v>0</v>
      </c>
      <c r="L242" s="123"/>
      <c r="M242" s="128"/>
      <c r="P242" s="129">
        <f>SUM(P243:P251)</f>
        <v>0</v>
      </c>
      <c r="R242" s="129">
        <f>SUM(R243:R251)</f>
        <v>0.77691460264000012</v>
      </c>
      <c r="T242" s="130">
        <f>SUM(T243:T251)</f>
        <v>0</v>
      </c>
      <c r="AQ242" s="124" t="s">
        <v>156</v>
      </c>
      <c r="AS242" s="131" t="s">
        <v>75</v>
      </c>
      <c r="AT242" s="131" t="s">
        <v>84</v>
      </c>
      <c r="AX242" s="124" t="s">
        <v>149</v>
      </c>
      <c r="BJ242" s="132">
        <f>SUM(BJ243:BJ251)</f>
        <v>0</v>
      </c>
    </row>
    <row r="243" spans="2:64" s="1" customFormat="1" ht="24.25" customHeight="1">
      <c r="B243" s="135"/>
      <c r="C243" s="136" t="s">
        <v>540</v>
      </c>
      <c r="D243" s="136" t="s">
        <v>151</v>
      </c>
      <c r="E243" s="137" t="s">
        <v>541</v>
      </c>
      <c r="F243" s="138" t="s">
        <v>542</v>
      </c>
      <c r="G243" s="139" t="s">
        <v>205</v>
      </c>
      <c r="H243" s="140">
        <v>117.752</v>
      </c>
      <c r="I243" s="141"/>
      <c r="J243" s="142">
        <f t="shared" ref="J243:J251" si="60">ROUND(I243*H243,2)</f>
        <v>0</v>
      </c>
      <c r="K243" s="143"/>
      <c r="L243" s="28"/>
      <c r="M243" s="144" t="s">
        <v>1</v>
      </c>
      <c r="N243" s="145" t="s">
        <v>42</v>
      </c>
      <c r="P243" s="146">
        <f t="shared" ref="P243:P251" si="61">O243*H243</f>
        <v>0</v>
      </c>
      <c r="Q243" s="146">
        <v>0</v>
      </c>
      <c r="R243" s="146">
        <f t="shared" ref="R243:R251" si="62">Q243*H243</f>
        <v>0</v>
      </c>
      <c r="S243" s="146">
        <v>0</v>
      </c>
      <c r="T243" s="147">
        <f t="shared" ref="T243:T251" si="63">S243*H243</f>
        <v>0</v>
      </c>
      <c r="AQ243" s="148" t="s">
        <v>215</v>
      </c>
      <c r="AS243" s="148" t="s">
        <v>151</v>
      </c>
      <c r="AT243" s="148" t="s">
        <v>156</v>
      </c>
      <c r="AX243" s="13" t="s">
        <v>149</v>
      </c>
      <c r="BD243" s="149">
        <f t="shared" ref="BD243:BD251" si="64">IF(N243="základná",J243,0)</f>
        <v>0</v>
      </c>
      <c r="BE243" s="149">
        <f t="shared" ref="BE243:BE251" si="65">IF(N243="znížená",J243,0)</f>
        <v>0</v>
      </c>
      <c r="BF243" s="149">
        <f t="shared" ref="BF243:BF251" si="66">IF(N243="zákl. prenesená",J243,0)</f>
        <v>0</v>
      </c>
      <c r="BG243" s="149">
        <f t="shared" ref="BG243:BG251" si="67">IF(N243="zníž. prenesená",J243,0)</f>
        <v>0</v>
      </c>
      <c r="BH243" s="149">
        <f t="shared" ref="BH243:BH251" si="68">IF(N243="nulová",J243,0)</f>
        <v>0</v>
      </c>
      <c r="BI243" s="13" t="s">
        <v>156</v>
      </c>
      <c r="BJ243" s="149">
        <f t="shared" ref="BJ243:BJ251" si="69">ROUND(I243*H243,2)</f>
        <v>0</v>
      </c>
      <c r="BK243" s="13" t="s">
        <v>215</v>
      </c>
      <c r="BL243" s="148" t="s">
        <v>543</v>
      </c>
    </row>
    <row r="244" spans="2:64" s="1" customFormat="1" ht="16.5" customHeight="1">
      <c r="B244" s="135"/>
      <c r="C244" s="150" t="s">
        <v>544</v>
      </c>
      <c r="D244" s="150" t="s">
        <v>404</v>
      </c>
      <c r="E244" s="151" t="s">
        <v>545</v>
      </c>
      <c r="F244" s="152" t="s">
        <v>546</v>
      </c>
      <c r="G244" s="153" t="s">
        <v>191</v>
      </c>
      <c r="H244" s="154">
        <v>3.5000000000000003E-2</v>
      </c>
      <c r="I244" s="155"/>
      <c r="J244" s="156">
        <f t="shared" si="60"/>
        <v>0</v>
      </c>
      <c r="K244" s="157"/>
      <c r="L244" s="158"/>
      <c r="M244" s="159" t="s">
        <v>1</v>
      </c>
      <c r="N244" s="160" t="s">
        <v>42</v>
      </c>
      <c r="P244" s="146">
        <f t="shared" si="61"/>
        <v>0</v>
      </c>
      <c r="Q244" s="146">
        <v>1</v>
      </c>
      <c r="R244" s="146">
        <f t="shared" si="62"/>
        <v>3.5000000000000003E-2</v>
      </c>
      <c r="S244" s="146">
        <v>0</v>
      </c>
      <c r="T244" s="147">
        <f t="shared" si="63"/>
        <v>0</v>
      </c>
      <c r="AQ244" s="148" t="s">
        <v>285</v>
      </c>
      <c r="AS244" s="148" t="s">
        <v>404</v>
      </c>
      <c r="AT244" s="148" t="s">
        <v>156</v>
      </c>
      <c r="AX244" s="13" t="s">
        <v>149</v>
      </c>
      <c r="BD244" s="149">
        <f t="shared" si="64"/>
        <v>0</v>
      </c>
      <c r="BE244" s="149">
        <f t="shared" si="65"/>
        <v>0</v>
      </c>
      <c r="BF244" s="149">
        <f t="shared" si="66"/>
        <v>0</v>
      </c>
      <c r="BG244" s="149">
        <f t="shared" si="67"/>
        <v>0</v>
      </c>
      <c r="BH244" s="149">
        <f t="shared" si="68"/>
        <v>0</v>
      </c>
      <c r="BI244" s="13" t="s">
        <v>156</v>
      </c>
      <c r="BJ244" s="149">
        <f t="shared" si="69"/>
        <v>0</v>
      </c>
      <c r="BK244" s="13" t="s">
        <v>215</v>
      </c>
      <c r="BL244" s="148" t="s">
        <v>547</v>
      </c>
    </row>
    <row r="245" spans="2:64" s="1" customFormat="1" ht="24.25" customHeight="1">
      <c r="B245" s="135"/>
      <c r="C245" s="136" t="s">
        <v>548</v>
      </c>
      <c r="D245" s="136" t="s">
        <v>151</v>
      </c>
      <c r="E245" s="137" t="s">
        <v>549</v>
      </c>
      <c r="F245" s="138" t="s">
        <v>550</v>
      </c>
      <c r="G245" s="139" t="s">
        <v>205</v>
      </c>
      <c r="H245" s="140">
        <v>17.111999999999998</v>
      </c>
      <c r="I245" s="141"/>
      <c r="J245" s="142">
        <f t="shared" si="60"/>
        <v>0</v>
      </c>
      <c r="K245" s="143"/>
      <c r="L245" s="28"/>
      <c r="M245" s="144" t="s">
        <v>1</v>
      </c>
      <c r="N245" s="145" t="s">
        <v>42</v>
      </c>
      <c r="P245" s="146">
        <f t="shared" si="61"/>
        <v>0</v>
      </c>
      <c r="Q245" s="146">
        <v>0</v>
      </c>
      <c r="R245" s="146">
        <f t="shared" si="62"/>
        <v>0</v>
      </c>
      <c r="S245" s="146">
        <v>0</v>
      </c>
      <c r="T245" s="147">
        <f t="shared" si="63"/>
        <v>0</v>
      </c>
      <c r="AQ245" s="148" t="s">
        <v>215</v>
      </c>
      <c r="AS245" s="148" t="s">
        <v>151</v>
      </c>
      <c r="AT245" s="148" t="s">
        <v>156</v>
      </c>
      <c r="AX245" s="13" t="s">
        <v>149</v>
      </c>
      <c r="BD245" s="149">
        <f t="shared" si="64"/>
        <v>0</v>
      </c>
      <c r="BE245" s="149">
        <f t="shared" si="65"/>
        <v>0</v>
      </c>
      <c r="BF245" s="149">
        <f t="shared" si="66"/>
        <v>0</v>
      </c>
      <c r="BG245" s="149">
        <f t="shared" si="67"/>
        <v>0</v>
      </c>
      <c r="BH245" s="149">
        <f t="shared" si="68"/>
        <v>0</v>
      </c>
      <c r="BI245" s="13" t="s">
        <v>156</v>
      </c>
      <c r="BJ245" s="149">
        <f t="shared" si="69"/>
        <v>0</v>
      </c>
      <c r="BK245" s="13" t="s">
        <v>215</v>
      </c>
      <c r="BL245" s="148" t="s">
        <v>551</v>
      </c>
    </row>
    <row r="246" spans="2:64" s="1" customFormat="1" ht="16.5" customHeight="1">
      <c r="B246" s="135"/>
      <c r="C246" s="150" t="s">
        <v>552</v>
      </c>
      <c r="D246" s="150" t="s">
        <v>404</v>
      </c>
      <c r="E246" s="151" t="s">
        <v>545</v>
      </c>
      <c r="F246" s="152" t="s">
        <v>546</v>
      </c>
      <c r="G246" s="153" t="s">
        <v>191</v>
      </c>
      <c r="H246" s="154">
        <v>6.0000000000000001E-3</v>
      </c>
      <c r="I246" s="155"/>
      <c r="J246" s="156">
        <f t="shared" si="60"/>
        <v>0</v>
      </c>
      <c r="K246" s="157"/>
      <c r="L246" s="158"/>
      <c r="M246" s="159" t="s">
        <v>1</v>
      </c>
      <c r="N246" s="160" t="s">
        <v>42</v>
      </c>
      <c r="P246" s="146">
        <f t="shared" si="61"/>
        <v>0</v>
      </c>
      <c r="Q246" s="146">
        <v>1</v>
      </c>
      <c r="R246" s="146">
        <f t="shared" si="62"/>
        <v>6.0000000000000001E-3</v>
      </c>
      <c r="S246" s="146">
        <v>0</v>
      </c>
      <c r="T246" s="147">
        <f t="shared" si="63"/>
        <v>0</v>
      </c>
      <c r="AQ246" s="148" t="s">
        <v>285</v>
      </c>
      <c r="AS246" s="148" t="s">
        <v>404</v>
      </c>
      <c r="AT246" s="148" t="s">
        <v>156</v>
      </c>
      <c r="AX246" s="13" t="s">
        <v>149</v>
      </c>
      <c r="BD246" s="149">
        <f t="shared" si="64"/>
        <v>0</v>
      </c>
      <c r="BE246" s="149">
        <f t="shared" si="65"/>
        <v>0</v>
      </c>
      <c r="BF246" s="149">
        <f t="shared" si="66"/>
        <v>0</v>
      </c>
      <c r="BG246" s="149">
        <f t="shared" si="67"/>
        <v>0</v>
      </c>
      <c r="BH246" s="149">
        <f t="shared" si="68"/>
        <v>0</v>
      </c>
      <c r="BI246" s="13" t="s">
        <v>156</v>
      </c>
      <c r="BJ246" s="149">
        <f t="shared" si="69"/>
        <v>0</v>
      </c>
      <c r="BK246" s="13" t="s">
        <v>215</v>
      </c>
      <c r="BL246" s="148" t="s">
        <v>553</v>
      </c>
    </row>
    <row r="247" spans="2:64" s="1" customFormat="1" ht="24.25" customHeight="1">
      <c r="B247" s="135"/>
      <c r="C247" s="136" t="s">
        <v>554</v>
      </c>
      <c r="D247" s="136" t="s">
        <v>151</v>
      </c>
      <c r="E247" s="137" t="s">
        <v>555</v>
      </c>
      <c r="F247" s="138" t="s">
        <v>556</v>
      </c>
      <c r="G247" s="139" t="s">
        <v>205</v>
      </c>
      <c r="H247" s="140">
        <v>117.752</v>
      </c>
      <c r="I247" s="141"/>
      <c r="J247" s="142">
        <f t="shared" si="60"/>
        <v>0</v>
      </c>
      <c r="K247" s="143"/>
      <c r="L247" s="28"/>
      <c r="M247" s="144" t="s">
        <v>1</v>
      </c>
      <c r="N247" s="145" t="s">
        <v>42</v>
      </c>
      <c r="P247" s="146">
        <f t="shared" si="61"/>
        <v>0</v>
      </c>
      <c r="Q247" s="146">
        <v>5.4226000000000003E-4</v>
      </c>
      <c r="R247" s="146">
        <f t="shared" si="62"/>
        <v>6.385219952E-2</v>
      </c>
      <c r="S247" s="146">
        <v>0</v>
      </c>
      <c r="T247" s="147">
        <f t="shared" si="63"/>
        <v>0</v>
      </c>
      <c r="AQ247" s="148" t="s">
        <v>215</v>
      </c>
      <c r="AS247" s="148" t="s">
        <v>151</v>
      </c>
      <c r="AT247" s="148" t="s">
        <v>156</v>
      </c>
      <c r="AX247" s="13" t="s">
        <v>149</v>
      </c>
      <c r="BD247" s="149">
        <f t="shared" si="64"/>
        <v>0</v>
      </c>
      <c r="BE247" s="149">
        <f t="shared" si="65"/>
        <v>0</v>
      </c>
      <c r="BF247" s="149">
        <f t="shared" si="66"/>
        <v>0</v>
      </c>
      <c r="BG247" s="149">
        <f t="shared" si="67"/>
        <v>0</v>
      </c>
      <c r="BH247" s="149">
        <f t="shared" si="68"/>
        <v>0</v>
      </c>
      <c r="BI247" s="13" t="s">
        <v>156</v>
      </c>
      <c r="BJ247" s="149">
        <f t="shared" si="69"/>
        <v>0</v>
      </c>
      <c r="BK247" s="13" t="s">
        <v>215</v>
      </c>
      <c r="BL247" s="148" t="s">
        <v>557</v>
      </c>
    </row>
    <row r="248" spans="2:64" s="1" customFormat="1" ht="24.25" customHeight="1">
      <c r="B248" s="135"/>
      <c r="C248" s="150" t="s">
        <v>558</v>
      </c>
      <c r="D248" s="150" t="s">
        <v>404</v>
      </c>
      <c r="E248" s="151" t="s">
        <v>559</v>
      </c>
      <c r="F248" s="152" t="s">
        <v>560</v>
      </c>
      <c r="G248" s="153" t="s">
        <v>205</v>
      </c>
      <c r="H248" s="154">
        <v>135.41499999999999</v>
      </c>
      <c r="I248" s="155"/>
      <c r="J248" s="156">
        <f t="shared" si="60"/>
        <v>0</v>
      </c>
      <c r="K248" s="157"/>
      <c r="L248" s="158"/>
      <c r="M248" s="159" t="s">
        <v>1</v>
      </c>
      <c r="N248" s="160" t="s">
        <v>42</v>
      </c>
      <c r="P248" s="146">
        <f t="shared" si="61"/>
        <v>0</v>
      </c>
      <c r="Q248" s="146">
        <v>4.2500000000000003E-3</v>
      </c>
      <c r="R248" s="146">
        <f t="shared" si="62"/>
        <v>0.57551375000000005</v>
      </c>
      <c r="S248" s="146">
        <v>0</v>
      </c>
      <c r="T248" s="147">
        <f t="shared" si="63"/>
        <v>0</v>
      </c>
      <c r="AQ248" s="148" t="s">
        <v>285</v>
      </c>
      <c r="AS248" s="148" t="s">
        <v>404</v>
      </c>
      <c r="AT248" s="148" t="s">
        <v>156</v>
      </c>
      <c r="AX248" s="13" t="s">
        <v>149</v>
      </c>
      <c r="BD248" s="149">
        <f t="shared" si="64"/>
        <v>0</v>
      </c>
      <c r="BE248" s="149">
        <f t="shared" si="65"/>
        <v>0</v>
      </c>
      <c r="BF248" s="149">
        <f t="shared" si="66"/>
        <v>0</v>
      </c>
      <c r="BG248" s="149">
        <f t="shared" si="67"/>
        <v>0</v>
      </c>
      <c r="BH248" s="149">
        <f t="shared" si="68"/>
        <v>0</v>
      </c>
      <c r="BI248" s="13" t="s">
        <v>156</v>
      </c>
      <c r="BJ248" s="149">
        <f t="shared" si="69"/>
        <v>0</v>
      </c>
      <c r="BK248" s="13" t="s">
        <v>215</v>
      </c>
      <c r="BL248" s="148" t="s">
        <v>561</v>
      </c>
    </row>
    <row r="249" spans="2:64" s="1" customFormat="1" ht="24.25" customHeight="1">
      <c r="B249" s="135"/>
      <c r="C249" s="136" t="s">
        <v>562</v>
      </c>
      <c r="D249" s="136" t="s">
        <v>151</v>
      </c>
      <c r="E249" s="137" t="s">
        <v>563</v>
      </c>
      <c r="F249" s="138" t="s">
        <v>564</v>
      </c>
      <c r="G249" s="139" t="s">
        <v>205</v>
      </c>
      <c r="H249" s="140">
        <v>17.111999999999998</v>
      </c>
      <c r="I249" s="141"/>
      <c r="J249" s="142">
        <f t="shared" si="60"/>
        <v>0</v>
      </c>
      <c r="K249" s="143"/>
      <c r="L249" s="28"/>
      <c r="M249" s="144" t="s">
        <v>1</v>
      </c>
      <c r="N249" s="145" t="s">
        <v>42</v>
      </c>
      <c r="P249" s="146">
        <f t="shared" si="61"/>
        <v>0</v>
      </c>
      <c r="Q249" s="146">
        <v>5.4226000000000003E-4</v>
      </c>
      <c r="R249" s="146">
        <f t="shared" si="62"/>
        <v>9.2791531199999996E-3</v>
      </c>
      <c r="S249" s="146">
        <v>0</v>
      </c>
      <c r="T249" s="147">
        <f t="shared" si="63"/>
        <v>0</v>
      </c>
      <c r="AQ249" s="148" t="s">
        <v>215</v>
      </c>
      <c r="AS249" s="148" t="s">
        <v>151</v>
      </c>
      <c r="AT249" s="148" t="s">
        <v>156</v>
      </c>
      <c r="AX249" s="13" t="s">
        <v>149</v>
      </c>
      <c r="BD249" s="149">
        <f t="shared" si="64"/>
        <v>0</v>
      </c>
      <c r="BE249" s="149">
        <f t="shared" si="65"/>
        <v>0</v>
      </c>
      <c r="BF249" s="149">
        <f t="shared" si="66"/>
        <v>0</v>
      </c>
      <c r="BG249" s="149">
        <f t="shared" si="67"/>
        <v>0</v>
      </c>
      <c r="BH249" s="149">
        <f t="shared" si="68"/>
        <v>0</v>
      </c>
      <c r="BI249" s="13" t="s">
        <v>156</v>
      </c>
      <c r="BJ249" s="149">
        <f t="shared" si="69"/>
        <v>0</v>
      </c>
      <c r="BK249" s="13" t="s">
        <v>215</v>
      </c>
      <c r="BL249" s="148" t="s">
        <v>565</v>
      </c>
    </row>
    <row r="250" spans="2:64" s="1" customFormat="1" ht="24.25" customHeight="1">
      <c r="B250" s="135"/>
      <c r="C250" s="150" t="s">
        <v>566</v>
      </c>
      <c r="D250" s="150" t="s">
        <v>404</v>
      </c>
      <c r="E250" s="151" t="s">
        <v>559</v>
      </c>
      <c r="F250" s="152" t="s">
        <v>560</v>
      </c>
      <c r="G250" s="153" t="s">
        <v>205</v>
      </c>
      <c r="H250" s="154">
        <v>20.533999999999999</v>
      </c>
      <c r="I250" s="155"/>
      <c r="J250" s="156">
        <f t="shared" si="60"/>
        <v>0</v>
      </c>
      <c r="K250" s="157"/>
      <c r="L250" s="158"/>
      <c r="M250" s="159" t="s">
        <v>1</v>
      </c>
      <c r="N250" s="160" t="s">
        <v>42</v>
      </c>
      <c r="P250" s="146">
        <f t="shared" si="61"/>
        <v>0</v>
      </c>
      <c r="Q250" s="146">
        <v>4.2500000000000003E-3</v>
      </c>
      <c r="R250" s="146">
        <f t="shared" si="62"/>
        <v>8.72695E-2</v>
      </c>
      <c r="S250" s="146">
        <v>0</v>
      </c>
      <c r="T250" s="147">
        <f t="shared" si="63"/>
        <v>0</v>
      </c>
      <c r="AQ250" s="148" t="s">
        <v>285</v>
      </c>
      <c r="AS250" s="148" t="s">
        <v>404</v>
      </c>
      <c r="AT250" s="148" t="s">
        <v>156</v>
      </c>
      <c r="AX250" s="13" t="s">
        <v>149</v>
      </c>
      <c r="BD250" s="149">
        <f t="shared" si="64"/>
        <v>0</v>
      </c>
      <c r="BE250" s="149">
        <f t="shared" si="65"/>
        <v>0</v>
      </c>
      <c r="BF250" s="149">
        <f t="shared" si="66"/>
        <v>0</v>
      </c>
      <c r="BG250" s="149">
        <f t="shared" si="67"/>
        <v>0</v>
      </c>
      <c r="BH250" s="149">
        <f t="shared" si="68"/>
        <v>0</v>
      </c>
      <c r="BI250" s="13" t="s">
        <v>156</v>
      </c>
      <c r="BJ250" s="149">
        <f t="shared" si="69"/>
        <v>0</v>
      </c>
      <c r="BK250" s="13" t="s">
        <v>215</v>
      </c>
      <c r="BL250" s="148" t="s">
        <v>567</v>
      </c>
    </row>
    <row r="251" spans="2:64" s="1" customFormat="1" ht="24.25" customHeight="1">
      <c r="B251" s="135"/>
      <c r="C251" s="136" t="s">
        <v>568</v>
      </c>
      <c r="D251" s="136" t="s">
        <v>151</v>
      </c>
      <c r="E251" s="137" t="s">
        <v>569</v>
      </c>
      <c r="F251" s="138" t="s">
        <v>570</v>
      </c>
      <c r="G251" s="139" t="s">
        <v>571</v>
      </c>
      <c r="H251" s="161"/>
      <c r="I251" s="141"/>
      <c r="J251" s="142">
        <f t="shared" si="60"/>
        <v>0</v>
      </c>
      <c r="K251" s="143"/>
      <c r="L251" s="28"/>
      <c r="M251" s="144" t="s">
        <v>1</v>
      </c>
      <c r="N251" s="145" t="s">
        <v>42</v>
      </c>
      <c r="P251" s="146">
        <f t="shared" si="61"/>
        <v>0</v>
      </c>
      <c r="Q251" s="146">
        <v>0</v>
      </c>
      <c r="R251" s="146">
        <f t="shared" si="62"/>
        <v>0</v>
      </c>
      <c r="S251" s="146">
        <v>0</v>
      </c>
      <c r="T251" s="147">
        <f t="shared" si="63"/>
        <v>0</v>
      </c>
      <c r="AQ251" s="148" t="s">
        <v>215</v>
      </c>
      <c r="AS251" s="148" t="s">
        <v>151</v>
      </c>
      <c r="AT251" s="148" t="s">
        <v>156</v>
      </c>
      <c r="AX251" s="13" t="s">
        <v>149</v>
      </c>
      <c r="BD251" s="149">
        <f t="shared" si="64"/>
        <v>0</v>
      </c>
      <c r="BE251" s="149">
        <f t="shared" si="65"/>
        <v>0</v>
      </c>
      <c r="BF251" s="149">
        <f t="shared" si="66"/>
        <v>0</v>
      </c>
      <c r="BG251" s="149">
        <f t="shared" si="67"/>
        <v>0</v>
      </c>
      <c r="BH251" s="149">
        <f t="shared" si="68"/>
        <v>0</v>
      </c>
      <c r="BI251" s="13" t="s">
        <v>156</v>
      </c>
      <c r="BJ251" s="149">
        <f t="shared" si="69"/>
        <v>0</v>
      </c>
      <c r="BK251" s="13" t="s">
        <v>215</v>
      </c>
      <c r="BL251" s="148" t="s">
        <v>572</v>
      </c>
    </row>
    <row r="252" spans="2:64" s="11" customFormat="1" ht="22.75" customHeight="1">
      <c r="B252" s="123"/>
      <c r="D252" s="124" t="s">
        <v>75</v>
      </c>
      <c r="E252" s="133" t="s">
        <v>573</v>
      </c>
      <c r="F252" s="133" t="s">
        <v>574</v>
      </c>
      <c r="I252" s="126"/>
      <c r="J252" s="134">
        <f>BJ252</f>
        <v>0</v>
      </c>
      <c r="L252" s="123"/>
      <c r="M252" s="128"/>
      <c r="P252" s="129">
        <f>SUM(P253:P265)</f>
        <v>0</v>
      </c>
      <c r="R252" s="129">
        <f>SUM(R253:R265)</f>
        <v>0.72871860199999994</v>
      </c>
      <c r="T252" s="130">
        <f>SUM(T253:T265)</f>
        <v>0</v>
      </c>
      <c r="AQ252" s="124" t="s">
        <v>156</v>
      </c>
      <c r="AS252" s="131" t="s">
        <v>75</v>
      </c>
      <c r="AT252" s="131" t="s">
        <v>84</v>
      </c>
      <c r="AX252" s="124" t="s">
        <v>149</v>
      </c>
      <c r="BJ252" s="132">
        <f>SUM(BJ253:BJ265)</f>
        <v>0</v>
      </c>
    </row>
    <row r="253" spans="2:64" s="1" customFormat="1" ht="24.25" customHeight="1">
      <c r="B253" s="135"/>
      <c r="C253" s="136" t="s">
        <v>530</v>
      </c>
      <c r="D253" s="136" t="s">
        <v>151</v>
      </c>
      <c r="E253" s="137" t="s">
        <v>575</v>
      </c>
      <c r="F253" s="138" t="s">
        <v>576</v>
      </c>
      <c r="G253" s="139" t="s">
        <v>205</v>
      </c>
      <c r="H253" s="140">
        <v>120.375</v>
      </c>
      <c r="I253" s="141"/>
      <c r="J253" s="142">
        <f t="shared" ref="J253:J265" si="70">ROUND(I253*H253,2)</f>
        <v>0</v>
      </c>
      <c r="K253" s="143"/>
      <c r="L253" s="28"/>
      <c r="M253" s="144" t="s">
        <v>1</v>
      </c>
      <c r="N253" s="145" t="s">
        <v>42</v>
      </c>
      <c r="P253" s="146">
        <f t="shared" ref="P253:P265" si="71">O253*H253</f>
        <v>0</v>
      </c>
      <c r="Q253" s="146">
        <v>1.9999999999999999E-6</v>
      </c>
      <c r="R253" s="146">
        <f t="shared" ref="R253:R265" si="72">Q253*H253</f>
        <v>2.4075E-4</v>
      </c>
      <c r="S253" s="146">
        <v>0</v>
      </c>
      <c r="T253" s="147">
        <f t="shared" ref="T253:T265" si="73">S253*H253</f>
        <v>0</v>
      </c>
      <c r="AQ253" s="148" t="s">
        <v>215</v>
      </c>
      <c r="AS253" s="148" t="s">
        <v>151</v>
      </c>
      <c r="AT253" s="148" t="s">
        <v>156</v>
      </c>
      <c r="AX253" s="13" t="s">
        <v>149</v>
      </c>
      <c r="BD253" s="149">
        <f t="shared" ref="BD253:BD265" si="74">IF(N253="základná",J253,0)</f>
        <v>0</v>
      </c>
      <c r="BE253" s="149">
        <f t="shared" ref="BE253:BE265" si="75">IF(N253="znížená",J253,0)</f>
        <v>0</v>
      </c>
      <c r="BF253" s="149">
        <f t="shared" ref="BF253:BF265" si="76">IF(N253="zákl. prenesená",J253,0)</f>
        <v>0</v>
      </c>
      <c r="BG253" s="149">
        <f t="shared" ref="BG253:BG265" si="77">IF(N253="zníž. prenesená",J253,0)</f>
        <v>0</v>
      </c>
      <c r="BH253" s="149">
        <f t="shared" ref="BH253:BH265" si="78">IF(N253="nulová",J253,0)</f>
        <v>0</v>
      </c>
      <c r="BI253" s="13" t="s">
        <v>156</v>
      </c>
      <c r="BJ253" s="149">
        <f t="shared" ref="BJ253:BJ265" si="79">ROUND(I253*H253,2)</f>
        <v>0</v>
      </c>
      <c r="BK253" s="13" t="s">
        <v>215</v>
      </c>
      <c r="BL253" s="148" t="s">
        <v>577</v>
      </c>
    </row>
    <row r="254" spans="2:64" s="1" customFormat="1" ht="33" customHeight="1">
      <c r="B254" s="135"/>
      <c r="C254" s="150" t="s">
        <v>578</v>
      </c>
      <c r="D254" s="150" t="s">
        <v>404</v>
      </c>
      <c r="E254" s="151" t="s">
        <v>579</v>
      </c>
      <c r="F254" s="152" t="s">
        <v>580</v>
      </c>
      <c r="G254" s="153" t="s">
        <v>205</v>
      </c>
      <c r="H254" s="154">
        <v>138.43100000000001</v>
      </c>
      <c r="I254" s="155"/>
      <c r="J254" s="156">
        <f t="shared" si="70"/>
        <v>0</v>
      </c>
      <c r="K254" s="157"/>
      <c r="L254" s="158"/>
      <c r="M254" s="159" t="s">
        <v>1</v>
      </c>
      <c r="N254" s="160" t="s">
        <v>42</v>
      </c>
      <c r="P254" s="146">
        <f t="shared" si="71"/>
        <v>0</v>
      </c>
      <c r="Q254" s="146">
        <v>4.6999999999999999E-4</v>
      </c>
      <c r="R254" s="146">
        <f t="shared" si="72"/>
        <v>6.506257E-2</v>
      </c>
      <c r="S254" s="146">
        <v>0</v>
      </c>
      <c r="T254" s="147">
        <f t="shared" si="73"/>
        <v>0</v>
      </c>
      <c r="AQ254" s="148" t="s">
        <v>285</v>
      </c>
      <c r="AS254" s="148" t="s">
        <v>404</v>
      </c>
      <c r="AT254" s="148" t="s">
        <v>156</v>
      </c>
      <c r="AX254" s="13" t="s">
        <v>149</v>
      </c>
      <c r="BD254" s="149">
        <f t="shared" si="74"/>
        <v>0</v>
      </c>
      <c r="BE254" s="149">
        <f t="shared" si="75"/>
        <v>0</v>
      </c>
      <c r="BF254" s="149">
        <f t="shared" si="76"/>
        <v>0</v>
      </c>
      <c r="BG254" s="149">
        <f t="shared" si="77"/>
        <v>0</v>
      </c>
      <c r="BH254" s="149">
        <f t="shared" si="78"/>
        <v>0</v>
      </c>
      <c r="BI254" s="13" t="s">
        <v>156</v>
      </c>
      <c r="BJ254" s="149">
        <f t="shared" si="79"/>
        <v>0</v>
      </c>
      <c r="BK254" s="13" t="s">
        <v>215</v>
      </c>
      <c r="BL254" s="148" t="s">
        <v>581</v>
      </c>
    </row>
    <row r="255" spans="2:64" s="1" customFormat="1" ht="24.25" customHeight="1">
      <c r="B255" s="135"/>
      <c r="C255" s="136" t="s">
        <v>582</v>
      </c>
      <c r="D255" s="136" t="s">
        <v>151</v>
      </c>
      <c r="E255" s="137" t="s">
        <v>583</v>
      </c>
      <c r="F255" s="138" t="s">
        <v>584</v>
      </c>
      <c r="G255" s="139" t="s">
        <v>205</v>
      </c>
      <c r="H255" s="140">
        <v>139.857</v>
      </c>
      <c r="I255" s="141"/>
      <c r="J255" s="142">
        <f t="shared" si="70"/>
        <v>0</v>
      </c>
      <c r="K255" s="143"/>
      <c r="L255" s="28"/>
      <c r="M255" s="144" t="s">
        <v>1</v>
      </c>
      <c r="N255" s="145" t="s">
        <v>42</v>
      </c>
      <c r="P255" s="146">
        <f t="shared" si="71"/>
        <v>0</v>
      </c>
      <c r="Q255" s="146">
        <v>7.6000000000000004E-5</v>
      </c>
      <c r="R255" s="146">
        <f t="shared" si="72"/>
        <v>1.0629132000000001E-2</v>
      </c>
      <c r="S255" s="146">
        <v>0</v>
      </c>
      <c r="T255" s="147">
        <f t="shared" si="73"/>
        <v>0</v>
      </c>
      <c r="AQ255" s="148" t="s">
        <v>215</v>
      </c>
      <c r="AS255" s="148" t="s">
        <v>151</v>
      </c>
      <c r="AT255" s="148" t="s">
        <v>156</v>
      </c>
      <c r="AX255" s="13" t="s">
        <v>149</v>
      </c>
      <c r="BD255" s="149">
        <f t="shared" si="74"/>
        <v>0</v>
      </c>
      <c r="BE255" s="149">
        <f t="shared" si="75"/>
        <v>0</v>
      </c>
      <c r="BF255" s="149">
        <f t="shared" si="76"/>
        <v>0</v>
      </c>
      <c r="BG255" s="149">
        <f t="shared" si="77"/>
        <v>0</v>
      </c>
      <c r="BH255" s="149">
        <f t="shared" si="78"/>
        <v>0</v>
      </c>
      <c r="BI255" s="13" t="s">
        <v>156</v>
      </c>
      <c r="BJ255" s="149">
        <f t="shared" si="79"/>
        <v>0</v>
      </c>
      <c r="BK255" s="13" t="s">
        <v>215</v>
      </c>
      <c r="BL255" s="148" t="s">
        <v>585</v>
      </c>
    </row>
    <row r="256" spans="2:64" s="1" customFormat="1" ht="37.75" customHeight="1">
      <c r="B256" s="135"/>
      <c r="C256" s="150" t="s">
        <v>586</v>
      </c>
      <c r="D256" s="150" t="s">
        <v>404</v>
      </c>
      <c r="E256" s="151" t="s">
        <v>587</v>
      </c>
      <c r="F256" s="152" t="s">
        <v>588</v>
      </c>
      <c r="G256" s="153" t="s">
        <v>205</v>
      </c>
      <c r="H256" s="154">
        <v>160.83600000000001</v>
      </c>
      <c r="I256" s="155"/>
      <c r="J256" s="156">
        <f t="shared" si="70"/>
        <v>0</v>
      </c>
      <c r="K256" s="157"/>
      <c r="L256" s="158"/>
      <c r="M256" s="159" t="s">
        <v>1</v>
      </c>
      <c r="N256" s="160" t="s">
        <v>42</v>
      </c>
      <c r="P256" s="146">
        <f t="shared" si="71"/>
        <v>0</v>
      </c>
      <c r="Q256" s="146">
        <v>1.9499999999999999E-3</v>
      </c>
      <c r="R256" s="146">
        <f t="shared" si="72"/>
        <v>0.31363020000000003</v>
      </c>
      <c r="S256" s="146">
        <v>0</v>
      </c>
      <c r="T256" s="147">
        <f t="shared" si="73"/>
        <v>0</v>
      </c>
      <c r="AQ256" s="148" t="s">
        <v>285</v>
      </c>
      <c r="AS256" s="148" t="s">
        <v>404</v>
      </c>
      <c r="AT256" s="148" t="s">
        <v>156</v>
      </c>
      <c r="AX256" s="13" t="s">
        <v>149</v>
      </c>
      <c r="BD256" s="149">
        <f t="shared" si="74"/>
        <v>0</v>
      </c>
      <c r="BE256" s="149">
        <f t="shared" si="75"/>
        <v>0</v>
      </c>
      <c r="BF256" s="149">
        <f t="shared" si="76"/>
        <v>0</v>
      </c>
      <c r="BG256" s="149">
        <f t="shared" si="77"/>
        <v>0</v>
      </c>
      <c r="BH256" s="149">
        <f t="shared" si="78"/>
        <v>0</v>
      </c>
      <c r="BI256" s="13" t="s">
        <v>156</v>
      </c>
      <c r="BJ256" s="149">
        <f t="shared" si="79"/>
        <v>0</v>
      </c>
      <c r="BK256" s="13" t="s">
        <v>215</v>
      </c>
      <c r="BL256" s="148" t="s">
        <v>589</v>
      </c>
    </row>
    <row r="257" spans="2:64" s="1" customFormat="1" ht="16.5" customHeight="1">
      <c r="B257" s="135"/>
      <c r="C257" s="150" t="s">
        <v>590</v>
      </c>
      <c r="D257" s="150" t="s">
        <v>404</v>
      </c>
      <c r="E257" s="151" t="s">
        <v>591</v>
      </c>
      <c r="F257" s="152" t="s">
        <v>592</v>
      </c>
      <c r="G257" s="153" t="s">
        <v>250</v>
      </c>
      <c r="H257" s="154">
        <v>439.15100000000001</v>
      </c>
      <c r="I257" s="155"/>
      <c r="J257" s="156">
        <f t="shared" si="70"/>
        <v>0</v>
      </c>
      <c r="K257" s="157"/>
      <c r="L257" s="158"/>
      <c r="M257" s="159" t="s">
        <v>1</v>
      </c>
      <c r="N257" s="160" t="s">
        <v>42</v>
      </c>
      <c r="P257" s="146">
        <f t="shared" si="71"/>
        <v>0</v>
      </c>
      <c r="Q257" s="146">
        <v>0</v>
      </c>
      <c r="R257" s="146">
        <f t="shared" si="72"/>
        <v>0</v>
      </c>
      <c r="S257" s="146">
        <v>0</v>
      </c>
      <c r="T257" s="147">
        <f t="shared" si="73"/>
        <v>0</v>
      </c>
      <c r="AQ257" s="148" t="s">
        <v>285</v>
      </c>
      <c r="AS257" s="148" t="s">
        <v>404</v>
      </c>
      <c r="AT257" s="148" t="s">
        <v>156</v>
      </c>
      <c r="AX257" s="13" t="s">
        <v>149</v>
      </c>
      <c r="BD257" s="149">
        <f t="shared" si="74"/>
        <v>0</v>
      </c>
      <c r="BE257" s="149">
        <f t="shared" si="75"/>
        <v>0</v>
      </c>
      <c r="BF257" s="149">
        <f t="shared" si="76"/>
        <v>0</v>
      </c>
      <c r="BG257" s="149">
        <f t="shared" si="77"/>
        <v>0</v>
      </c>
      <c r="BH257" s="149">
        <f t="shared" si="78"/>
        <v>0</v>
      </c>
      <c r="BI257" s="13" t="s">
        <v>156</v>
      </c>
      <c r="BJ257" s="149">
        <f t="shared" si="79"/>
        <v>0</v>
      </c>
      <c r="BK257" s="13" t="s">
        <v>215</v>
      </c>
      <c r="BL257" s="148" t="s">
        <v>593</v>
      </c>
    </row>
    <row r="258" spans="2:64" s="1" customFormat="1" ht="33" customHeight="1">
      <c r="B258" s="135"/>
      <c r="C258" s="136" t="s">
        <v>594</v>
      </c>
      <c r="D258" s="136" t="s">
        <v>151</v>
      </c>
      <c r="E258" s="137" t="s">
        <v>595</v>
      </c>
      <c r="F258" s="138" t="s">
        <v>596</v>
      </c>
      <c r="G258" s="139" t="s">
        <v>205</v>
      </c>
      <c r="H258" s="140">
        <v>120.375</v>
      </c>
      <c r="I258" s="141"/>
      <c r="J258" s="142">
        <f t="shared" si="70"/>
        <v>0</v>
      </c>
      <c r="K258" s="143"/>
      <c r="L258" s="28"/>
      <c r="M258" s="144" t="s">
        <v>1</v>
      </c>
      <c r="N258" s="145" t="s">
        <v>42</v>
      </c>
      <c r="P258" s="146">
        <f t="shared" si="71"/>
        <v>0</v>
      </c>
      <c r="Q258" s="146">
        <v>0</v>
      </c>
      <c r="R258" s="146">
        <f t="shared" si="72"/>
        <v>0</v>
      </c>
      <c r="S258" s="146">
        <v>0</v>
      </c>
      <c r="T258" s="147">
        <f t="shared" si="73"/>
        <v>0</v>
      </c>
      <c r="AQ258" s="148" t="s">
        <v>215</v>
      </c>
      <c r="AS258" s="148" t="s">
        <v>151</v>
      </c>
      <c r="AT258" s="148" t="s">
        <v>156</v>
      </c>
      <c r="AX258" s="13" t="s">
        <v>149</v>
      </c>
      <c r="BD258" s="149">
        <f t="shared" si="74"/>
        <v>0</v>
      </c>
      <c r="BE258" s="149">
        <f t="shared" si="75"/>
        <v>0</v>
      </c>
      <c r="BF258" s="149">
        <f t="shared" si="76"/>
        <v>0</v>
      </c>
      <c r="BG258" s="149">
        <f t="shared" si="77"/>
        <v>0</v>
      </c>
      <c r="BH258" s="149">
        <f t="shared" si="78"/>
        <v>0</v>
      </c>
      <c r="BI258" s="13" t="s">
        <v>156</v>
      </c>
      <c r="BJ258" s="149">
        <f t="shared" si="79"/>
        <v>0</v>
      </c>
      <c r="BK258" s="13" t="s">
        <v>215</v>
      </c>
      <c r="BL258" s="148" t="s">
        <v>597</v>
      </c>
    </row>
    <row r="259" spans="2:64" s="1" customFormat="1" ht="37.75" customHeight="1">
      <c r="B259" s="135"/>
      <c r="C259" s="150" t="s">
        <v>598</v>
      </c>
      <c r="D259" s="150" t="s">
        <v>404</v>
      </c>
      <c r="E259" s="151" t="s">
        <v>599</v>
      </c>
      <c r="F259" s="152" t="s">
        <v>600</v>
      </c>
      <c r="G259" s="153" t="s">
        <v>205</v>
      </c>
      <c r="H259" s="154">
        <v>138.43100000000001</v>
      </c>
      <c r="I259" s="155"/>
      <c r="J259" s="156">
        <f t="shared" si="70"/>
        <v>0</v>
      </c>
      <c r="K259" s="157"/>
      <c r="L259" s="158"/>
      <c r="M259" s="159" t="s">
        <v>1</v>
      </c>
      <c r="N259" s="160" t="s">
        <v>42</v>
      </c>
      <c r="P259" s="146">
        <f t="shared" si="71"/>
        <v>0</v>
      </c>
      <c r="Q259" s="146">
        <v>1.3500000000000001E-3</v>
      </c>
      <c r="R259" s="146">
        <f t="shared" si="72"/>
        <v>0.18688185000000002</v>
      </c>
      <c r="S259" s="146">
        <v>0</v>
      </c>
      <c r="T259" s="147">
        <f t="shared" si="73"/>
        <v>0</v>
      </c>
      <c r="AQ259" s="148" t="s">
        <v>285</v>
      </c>
      <c r="AS259" s="148" t="s">
        <v>404</v>
      </c>
      <c r="AT259" s="148" t="s">
        <v>156</v>
      </c>
      <c r="AX259" s="13" t="s">
        <v>149</v>
      </c>
      <c r="BD259" s="149">
        <f t="shared" si="74"/>
        <v>0</v>
      </c>
      <c r="BE259" s="149">
        <f t="shared" si="75"/>
        <v>0</v>
      </c>
      <c r="BF259" s="149">
        <f t="shared" si="76"/>
        <v>0</v>
      </c>
      <c r="BG259" s="149">
        <f t="shared" si="77"/>
        <v>0</v>
      </c>
      <c r="BH259" s="149">
        <f t="shared" si="78"/>
        <v>0</v>
      </c>
      <c r="BI259" s="13" t="s">
        <v>156</v>
      </c>
      <c r="BJ259" s="149">
        <f t="shared" si="79"/>
        <v>0</v>
      </c>
      <c r="BK259" s="13" t="s">
        <v>215</v>
      </c>
      <c r="BL259" s="148" t="s">
        <v>601</v>
      </c>
    </row>
    <row r="260" spans="2:64" s="1" customFormat="1" ht="16.5" customHeight="1">
      <c r="B260" s="135"/>
      <c r="C260" s="136" t="s">
        <v>602</v>
      </c>
      <c r="D260" s="136" t="s">
        <v>151</v>
      </c>
      <c r="E260" s="137" t="s">
        <v>603</v>
      </c>
      <c r="F260" s="138" t="s">
        <v>604</v>
      </c>
      <c r="G260" s="139" t="s">
        <v>205</v>
      </c>
      <c r="H260" s="140">
        <v>120.375</v>
      </c>
      <c r="I260" s="141"/>
      <c r="J260" s="142">
        <f t="shared" si="70"/>
        <v>0</v>
      </c>
      <c r="K260" s="143"/>
      <c r="L260" s="28"/>
      <c r="M260" s="144" t="s">
        <v>1</v>
      </c>
      <c r="N260" s="145" t="s">
        <v>42</v>
      </c>
      <c r="P260" s="146">
        <f t="shared" si="71"/>
        <v>0</v>
      </c>
      <c r="Q260" s="146">
        <v>0</v>
      </c>
      <c r="R260" s="146">
        <f t="shared" si="72"/>
        <v>0</v>
      </c>
      <c r="S260" s="146">
        <v>0</v>
      </c>
      <c r="T260" s="147">
        <f t="shared" si="73"/>
        <v>0</v>
      </c>
      <c r="AQ260" s="148" t="s">
        <v>215</v>
      </c>
      <c r="AS260" s="148" t="s">
        <v>151</v>
      </c>
      <c r="AT260" s="148" t="s">
        <v>156</v>
      </c>
      <c r="AX260" s="13" t="s">
        <v>149</v>
      </c>
      <c r="BD260" s="149">
        <f t="shared" si="74"/>
        <v>0</v>
      </c>
      <c r="BE260" s="149">
        <f t="shared" si="75"/>
        <v>0</v>
      </c>
      <c r="BF260" s="149">
        <f t="shared" si="76"/>
        <v>0</v>
      </c>
      <c r="BG260" s="149">
        <f t="shared" si="77"/>
        <v>0</v>
      </c>
      <c r="BH260" s="149">
        <f t="shared" si="78"/>
        <v>0</v>
      </c>
      <c r="BI260" s="13" t="s">
        <v>156</v>
      </c>
      <c r="BJ260" s="149">
        <f t="shared" si="79"/>
        <v>0</v>
      </c>
      <c r="BK260" s="13" t="s">
        <v>215</v>
      </c>
      <c r="BL260" s="148" t="s">
        <v>605</v>
      </c>
    </row>
    <row r="261" spans="2:64" s="1" customFormat="1" ht="16.5" customHeight="1">
      <c r="B261" s="135"/>
      <c r="C261" s="150" t="s">
        <v>606</v>
      </c>
      <c r="D261" s="150" t="s">
        <v>404</v>
      </c>
      <c r="E261" s="151" t="s">
        <v>607</v>
      </c>
      <c r="F261" s="152" t="s">
        <v>608</v>
      </c>
      <c r="G261" s="153" t="s">
        <v>205</v>
      </c>
      <c r="H261" s="154">
        <v>138.43100000000001</v>
      </c>
      <c r="I261" s="155"/>
      <c r="J261" s="156">
        <f t="shared" si="70"/>
        <v>0</v>
      </c>
      <c r="K261" s="157"/>
      <c r="L261" s="158"/>
      <c r="M261" s="159" t="s">
        <v>1</v>
      </c>
      <c r="N261" s="160" t="s">
        <v>42</v>
      </c>
      <c r="P261" s="146">
        <f t="shared" si="71"/>
        <v>0</v>
      </c>
      <c r="Q261" s="146">
        <v>8.0000000000000004E-4</v>
      </c>
      <c r="R261" s="146">
        <f t="shared" si="72"/>
        <v>0.11074480000000002</v>
      </c>
      <c r="S261" s="146">
        <v>0</v>
      </c>
      <c r="T261" s="147">
        <f t="shared" si="73"/>
        <v>0</v>
      </c>
      <c r="AQ261" s="148" t="s">
        <v>285</v>
      </c>
      <c r="AS261" s="148" t="s">
        <v>404</v>
      </c>
      <c r="AT261" s="148" t="s">
        <v>156</v>
      </c>
      <c r="AX261" s="13" t="s">
        <v>149</v>
      </c>
      <c r="BD261" s="149">
        <f t="shared" si="74"/>
        <v>0</v>
      </c>
      <c r="BE261" s="149">
        <f t="shared" si="75"/>
        <v>0</v>
      </c>
      <c r="BF261" s="149">
        <f t="shared" si="76"/>
        <v>0</v>
      </c>
      <c r="BG261" s="149">
        <f t="shared" si="77"/>
        <v>0</v>
      </c>
      <c r="BH261" s="149">
        <f t="shared" si="78"/>
        <v>0</v>
      </c>
      <c r="BI261" s="13" t="s">
        <v>156</v>
      </c>
      <c r="BJ261" s="149">
        <f t="shared" si="79"/>
        <v>0</v>
      </c>
      <c r="BK261" s="13" t="s">
        <v>215</v>
      </c>
      <c r="BL261" s="148" t="s">
        <v>609</v>
      </c>
    </row>
    <row r="262" spans="2:64" s="1" customFormat="1" ht="21.75" customHeight="1">
      <c r="B262" s="135"/>
      <c r="C262" s="136" t="s">
        <v>610</v>
      </c>
      <c r="D262" s="136" t="s">
        <v>151</v>
      </c>
      <c r="E262" s="137" t="s">
        <v>611</v>
      </c>
      <c r="F262" s="138" t="s">
        <v>612</v>
      </c>
      <c r="G262" s="139" t="s">
        <v>263</v>
      </c>
      <c r="H262" s="140">
        <v>1</v>
      </c>
      <c r="I262" s="141"/>
      <c r="J262" s="142">
        <f t="shared" si="70"/>
        <v>0</v>
      </c>
      <c r="K262" s="143"/>
      <c r="L262" s="28"/>
      <c r="M262" s="144" t="s">
        <v>1</v>
      </c>
      <c r="N262" s="145" t="s">
        <v>42</v>
      </c>
      <c r="P262" s="146">
        <f t="shared" si="71"/>
        <v>0</v>
      </c>
      <c r="Q262" s="146">
        <v>0</v>
      </c>
      <c r="R262" s="146">
        <f t="shared" si="72"/>
        <v>0</v>
      </c>
      <c r="S262" s="146">
        <v>0</v>
      </c>
      <c r="T262" s="147">
        <f t="shared" si="73"/>
        <v>0</v>
      </c>
      <c r="AQ262" s="148" t="s">
        <v>215</v>
      </c>
      <c r="AS262" s="148" t="s">
        <v>151</v>
      </c>
      <c r="AT262" s="148" t="s">
        <v>156</v>
      </c>
      <c r="AX262" s="13" t="s">
        <v>149</v>
      </c>
      <c r="BD262" s="149">
        <f t="shared" si="74"/>
        <v>0</v>
      </c>
      <c r="BE262" s="149">
        <f t="shared" si="75"/>
        <v>0</v>
      </c>
      <c r="BF262" s="149">
        <f t="shared" si="76"/>
        <v>0</v>
      </c>
      <c r="BG262" s="149">
        <f t="shared" si="77"/>
        <v>0</v>
      </c>
      <c r="BH262" s="149">
        <f t="shared" si="78"/>
        <v>0</v>
      </c>
      <c r="BI262" s="13" t="s">
        <v>156</v>
      </c>
      <c r="BJ262" s="149">
        <f t="shared" si="79"/>
        <v>0</v>
      </c>
      <c r="BK262" s="13" t="s">
        <v>215</v>
      </c>
      <c r="BL262" s="148" t="s">
        <v>613</v>
      </c>
    </row>
    <row r="263" spans="2:64" s="1" customFormat="1" ht="24.25" customHeight="1">
      <c r="B263" s="135"/>
      <c r="C263" s="136" t="s">
        <v>614</v>
      </c>
      <c r="D263" s="136" t="s">
        <v>151</v>
      </c>
      <c r="E263" s="137" t="s">
        <v>615</v>
      </c>
      <c r="F263" s="138" t="s">
        <v>616</v>
      </c>
      <c r="G263" s="139" t="s">
        <v>205</v>
      </c>
      <c r="H263" s="140">
        <v>120.375</v>
      </c>
      <c r="I263" s="141"/>
      <c r="J263" s="142">
        <f t="shared" si="70"/>
        <v>0</v>
      </c>
      <c r="K263" s="143"/>
      <c r="L263" s="28"/>
      <c r="M263" s="144" t="s">
        <v>1</v>
      </c>
      <c r="N263" s="145" t="s">
        <v>42</v>
      </c>
      <c r="P263" s="146">
        <f t="shared" si="71"/>
        <v>0</v>
      </c>
      <c r="Q263" s="146">
        <v>0</v>
      </c>
      <c r="R263" s="146">
        <f t="shared" si="72"/>
        <v>0</v>
      </c>
      <c r="S263" s="146">
        <v>0</v>
      </c>
      <c r="T263" s="147">
        <f t="shared" si="73"/>
        <v>0</v>
      </c>
      <c r="AQ263" s="148" t="s">
        <v>215</v>
      </c>
      <c r="AS263" s="148" t="s">
        <v>151</v>
      </c>
      <c r="AT263" s="148" t="s">
        <v>156</v>
      </c>
      <c r="AX263" s="13" t="s">
        <v>149</v>
      </c>
      <c r="BD263" s="149">
        <f t="shared" si="74"/>
        <v>0</v>
      </c>
      <c r="BE263" s="149">
        <f t="shared" si="75"/>
        <v>0</v>
      </c>
      <c r="BF263" s="149">
        <f t="shared" si="76"/>
        <v>0</v>
      </c>
      <c r="BG263" s="149">
        <f t="shared" si="77"/>
        <v>0</v>
      </c>
      <c r="BH263" s="149">
        <f t="shared" si="78"/>
        <v>0</v>
      </c>
      <c r="BI263" s="13" t="s">
        <v>156</v>
      </c>
      <c r="BJ263" s="149">
        <f t="shared" si="79"/>
        <v>0</v>
      </c>
      <c r="BK263" s="13" t="s">
        <v>215</v>
      </c>
      <c r="BL263" s="148" t="s">
        <v>617</v>
      </c>
    </row>
    <row r="264" spans="2:64" s="1" customFormat="1" ht="16.5" customHeight="1">
      <c r="B264" s="135"/>
      <c r="C264" s="150" t="s">
        <v>618</v>
      </c>
      <c r="D264" s="150" t="s">
        <v>404</v>
      </c>
      <c r="E264" s="151" t="s">
        <v>619</v>
      </c>
      <c r="F264" s="152" t="s">
        <v>620</v>
      </c>
      <c r="G264" s="153" t="s">
        <v>205</v>
      </c>
      <c r="H264" s="154">
        <v>138.43100000000001</v>
      </c>
      <c r="I264" s="155"/>
      <c r="J264" s="156">
        <f t="shared" si="70"/>
        <v>0</v>
      </c>
      <c r="K264" s="157"/>
      <c r="L264" s="158"/>
      <c r="M264" s="159" t="s">
        <v>1</v>
      </c>
      <c r="N264" s="160" t="s">
        <v>42</v>
      </c>
      <c r="P264" s="146">
        <f t="shared" si="71"/>
        <v>0</v>
      </c>
      <c r="Q264" s="146">
        <v>2.9999999999999997E-4</v>
      </c>
      <c r="R264" s="146">
        <f t="shared" si="72"/>
        <v>4.1529299999999998E-2</v>
      </c>
      <c r="S264" s="146">
        <v>0</v>
      </c>
      <c r="T264" s="147">
        <f t="shared" si="73"/>
        <v>0</v>
      </c>
      <c r="AQ264" s="148" t="s">
        <v>285</v>
      </c>
      <c r="AS264" s="148" t="s">
        <v>404</v>
      </c>
      <c r="AT264" s="148" t="s">
        <v>156</v>
      </c>
      <c r="AX264" s="13" t="s">
        <v>149</v>
      </c>
      <c r="BD264" s="149">
        <f t="shared" si="74"/>
        <v>0</v>
      </c>
      <c r="BE264" s="149">
        <f t="shared" si="75"/>
        <v>0</v>
      </c>
      <c r="BF264" s="149">
        <f t="shared" si="76"/>
        <v>0</v>
      </c>
      <c r="BG264" s="149">
        <f t="shared" si="77"/>
        <v>0</v>
      </c>
      <c r="BH264" s="149">
        <f t="shared" si="78"/>
        <v>0</v>
      </c>
      <c r="BI264" s="13" t="s">
        <v>156</v>
      </c>
      <c r="BJ264" s="149">
        <f t="shared" si="79"/>
        <v>0</v>
      </c>
      <c r="BK264" s="13" t="s">
        <v>215</v>
      </c>
      <c r="BL264" s="148" t="s">
        <v>621</v>
      </c>
    </row>
    <row r="265" spans="2:64" s="1" customFormat="1" ht="24.25" customHeight="1">
      <c r="B265" s="135"/>
      <c r="C265" s="136" t="s">
        <v>622</v>
      </c>
      <c r="D265" s="136" t="s">
        <v>151</v>
      </c>
      <c r="E265" s="137" t="s">
        <v>623</v>
      </c>
      <c r="F265" s="138" t="s">
        <v>624</v>
      </c>
      <c r="G265" s="139" t="s">
        <v>571</v>
      </c>
      <c r="H265" s="161"/>
      <c r="I265" s="141"/>
      <c r="J265" s="142">
        <f t="shared" si="70"/>
        <v>0</v>
      </c>
      <c r="K265" s="143"/>
      <c r="L265" s="28"/>
      <c r="M265" s="144" t="s">
        <v>1</v>
      </c>
      <c r="N265" s="145" t="s">
        <v>42</v>
      </c>
      <c r="P265" s="146">
        <f t="shared" si="71"/>
        <v>0</v>
      </c>
      <c r="Q265" s="146">
        <v>0</v>
      </c>
      <c r="R265" s="146">
        <f t="shared" si="72"/>
        <v>0</v>
      </c>
      <c r="S265" s="146">
        <v>0</v>
      </c>
      <c r="T265" s="147">
        <f t="shared" si="73"/>
        <v>0</v>
      </c>
      <c r="AQ265" s="148" t="s">
        <v>215</v>
      </c>
      <c r="AS265" s="148" t="s">
        <v>151</v>
      </c>
      <c r="AT265" s="148" t="s">
        <v>156</v>
      </c>
      <c r="AX265" s="13" t="s">
        <v>149</v>
      </c>
      <c r="BD265" s="149">
        <f t="shared" si="74"/>
        <v>0</v>
      </c>
      <c r="BE265" s="149">
        <f t="shared" si="75"/>
        <v>0</v>
      </c>
      <c r="BF265" s="149">
        <f t="shared" si="76"/>
        <v>0</v>
      </c>
      <c r="BG265" s="149">
        <f t="shared" si="77"/>
        <v>0</v>
      </c>
      <c r="BH265" s="149">
        <f t="shared" si="78"/>
        <v>0</v>
      </c>
      <c r="BI265" s="13" t="s">
        <v>156</v>
      </c>
      <c r="BJ265" s="149">
        <f t="shared" si="79"/>
        <v>0</v>
      </c>
      <c r="BK265" s="13" t="s">
        <v>215</v>
      </c>
      <c r="BL265" s="148" t="s">
        <v>625</v>
      </c>
    </row>
    <row r="266" spans="2:64" s="11" customFormat="1" ht="22.75" customHeight="1">
      <c r="B266" s="123"/>
      <c r="D266" s="124" t="s">
        <v>75</v>
      </c>
      <c r="E266" s="133" t="s">
        <v>626</v>
      </c>
      <c r="F266" s="133" t="s">
        <v>627</v>
      </c>
      <c r="I266" s="126"/>
      <c r="J266" s="134">
        <f>BJ266</f>
        <v>0</v>
      </c>
      <c r="L266" s="123"/>
      <c r="M266" s="128"/>
      <c r="P266" s="129">
        <f>SUM(P267:P279)</f>
        <v>0</v>
      </c>
      <c r="R266" s="129">
        <f>SUM(R267:R279)</f>
        <v>3.0381964999999997</v>
      </c>
      <c r="T266" s="130">
        <f>SUM(T267:T279)</f>
        <v>0</v>
      </c>
      <c r="AQ266" s="124" t="s">
        <v>156</v>
      </c>
      <c r="AS266" s="131" t="s">
        <v>75</v>
      </c>
      <c r="AT266" s="131" t="s">
        <v>84</v>
      </c>
      <c r="AX266" s="124" t="s">
        <v>149</v>
      </c>
      <c r="BJ266" s="132">
        <f>SUM(BJ267:BJ279)</f>
        <v>0</v>
      </c>
    </row>
    <row r="267" spans="2:64" s="1" customFormat="1" ht="33" customHeight="1">
      <c r="B267" s="135"/>
      <c r="C267" s="136" t="s">
        <v>628</v>
      </c>
      <c r="D267" s="136" t="s">
        <v>151</v>
      </c>
      <c r="E267" s="137" t="s">
        <v>629</v>
      </c>
      <c r="F267" s="138" t="s">
        <v>630</v>
      </c>
      <c r="G267" s="139" t="s">
        <v>205</v>
      </c>
      <c r="H267" s="140">
        <v>29.43</v>
      </c>
      <c r="I267" s="141"/>
      <c r="J267" s="142">
        <f t="shared" ref="J267:J279" si="80">ROUND(I267*H267,2)</f>
        <v>0</v>
      </c>
      <c r="K267" s="143"/>
      <c r="L267" s="28"/>
      <c r="M267" s="144" t="s">
        <v>1</v>
      </c>
      <c r="N267" s="145" t="s">
        <v>42</v>
      </c>
      <c r="P267" s="146">
        <f t="shared" ref="P267:P279" si="81">O267*H267</f>
        <v>0</v>
      </c>
      <c r="Q267" s="146">
        <v>0</v>
      </c>
      <c r="R267" s="146">
        <f t="shared" ref="R267:R279" si="82">Q267*H267</f>
        <v>0</v>
      </c>
      <c r="S267" s="146">
        <v>0</v>
      </c>
      <c r="T267" s="147">
        <f t="shared" ref="T267:T279" si="83">S267*H267</f>
        <v>0</v>
      </c>
      <c r="AQ267" s="148" t="s">
        <v>215</v>
      </c>
      <c r="AS267" s="148" t="s">
        <v>151</v>
      </c>
      <c r="AT267" s="148" t="s">
        <v>156</v>
      </c>
      <c r="AX267" s="13" t="s">
        <v>149</v>
      </c>
      <c r="BD267" s="149">
        <f t="shared" ref="BD267:BD279" si="84">IF(N267="základná",J267,0)</f>
        <v>0</v>
      </c>
      <c r="BE267" s="149">
        <f t="shared" ref="BE267:BE279" si="85">IF(N267="znížená",J267,0)</f>
        <v>0</v>
      </c>
      <c r="BF267" s="149">
        <f t="shared" ref="BF267:BF279" si="86">IF(N267="zákl. prenesená",J267,0)</f>
        <v>0</v>
      </c>
      <c r="BG267" s="149">
        <f t="shared" ref="BG267:BG279" si="87">IF(N267="zníž. prenesená",J267,0)</f>
        <v>0</v>
      </c>
      <c r="BH267" s="149">
        <f t="shared" ref="BH267:BH279" si="88">IF(N267="nulová",J267,0)</f>
        <v>0</v>
      </c>
      <c r="BI267" s="13" t="s">
        <v>156</v>
      </c>
      <c r="BJ267" s="149">
        <f t="shared" ref="BJ267:BJ279" si="89">ROUND(I267*H267,2)</f>
        <v>0</v>
      </c>
      <c r="BK267" s="13" t="s">
        <v>215</v>
      </c>
      <c r="BL267" s="148" t="s">
        <v>631</v>
      </c>
    </row>
    <row r="268" spans="2:64" s="1" customFormat="1" ht="16.5" customHeight="1">
      <c r="B268" s="135"/>
      <c r="C268" s="150" t="s">
        <v>632</v>
      </c>
      <c r="D268" s="150" t="s">
        <v>404</v>
      </c>
      <c r="E268" s="151" t="s">
        <v>633</v>
      </c>
      <c r="F268" s="152" t="s">
        <v>634</v>
      </c>
      <c r="G268" s="153" t="s">
        <v>205</v>
      </c>
      <c r="H268" s="154">
        <v>30.018999999999998</v>
      </c>
      <c r="I268" s="155"/>
      <c r="J268" s="156">
        <f t="shared" si="80"/>
        <v>0</v>
      </c>
      <c r="K268" s="157"/>
      <c r="L268" s="158"/>
      <c r="M268" s="159" t="s">
        <v>1</v>
      </c>
      <c r="N268" s="160" t="s">
        <v>42</v>
      </c>
      <c r="P268" s="146">
        <f t="shared" si="81"/>
        <v>0</v>
      </c>
      <c r="Q268" s="146">
        <v>6.8000000000000005E-4</v>
      </c>
      <c r="R268" s="146">
        <f t="shared" si="82"/>
        <v>2.0412920000000001E-2</v>
      </c>
      <c r="S268" s="146">
        <v>0</v>
      </c>
      <c r="T268" s="147">
        <f t="shared" si="83"/>
        <v>0</v>
      </c>
      <c r="AQ268" s="148" t="s">
        <v>285</v>
      </c>
      <c r="AS268" s="148" t="s">
        <v>404</v>
      </c>
      <c r="AT268" s="148" t="s">
        <v>156</v>
      </c>
      <c r="AX268" s="13" t="s">
        <v>149</v>
      </c>
      <c r="BD268" s="149">
        <f t="shared" si="84"/>
        <v>0</v>
      </c>
      <c r="BE268" s="149">
        <f t="shared" si="85"/>
        <v>0</v>
      </c>
      <c r="BF268" s="149">
        <f t="shared" si="86"/>
        <v>0</v>
      </c>
      <c r="BG268" s="149">
        <f t="shared" si="87"/>
        <v>0</v>
      </c>
      <c r="BH268" s="149">
        <f t="shared" si="88"/>
        <v>0</v>
      </c>
      <c r="BI268" s="13" t="s">
        <v>156</v>
      </c>
      <c r="BJ268" s="149">
        <f t="shared" si="89"/>
        <v>0</v>
      </c>
      <c r="BK268" s="13" t="s">
        <v>215</v>
      </c>
      <c r="BL268" s="148" t="s">
        <v>635</v>
      </c>
    </row>
    <row r="269" spans="2:64" s="1" customFormat="1" ht="16.5" customHeight="1">
      <c r="B269" s="135"/>
      <c r="C269" s="136" t="s">
        <v>636</v>
      </c>
      <c r="D269" s="136" t="s">
        <v>151</v>
      </c>
      <c r="E269" s="137" t="s">
        <v>637</v>
      </c>
      <c r="F269" s="138" t="s">
        <v>638</v>
      </c>
      <c r="G269" s="139" t="s">
        <v>205</v>
      </c>
      <c r="H269" s="140">
        <v>120.375</v>
      </c>
      <c r="I269" s="141"/>
      <c r="J269" s="142">
        <f t="shared" si="80"/>
        <v>0</v>
      </c>
      <c r="K269" s="143"/>
      <c r="L269" s="28"/>
      <c r="M269" s="144" t="s">
        <v>1</v>
      </c>
      <c r="N269" s="145" t="s">
        <v>42</v>
      </c>
      <c r="P269" s="146">
        <f t="shared" si="81"/>
        <v>0</v>
      </c>
      <c r="Q269" s="146">
        <v>1.9999999999999999E-6</v>
      </c>
      <c r="R269" s="146">
        <f t="shared" si="82"/>
        <v>2.4075E-4</v>
      </c>
      <c r="S269" s="146">
        <v>0</v>
      </c>
      <c r="T269" s="147">
        <f t="shared" si="83"/>
        <v>0</v>
      </c>
      <c r="AQ269" s="148" t="s">
        <v>215</v>
      </c>
      <c r="AS269" s="148" t="s">
        <v>151</v>
      </c>
      <c r="AT269" s="148" t="s">
        <v>156</v>
      </c>
      <c r="AX269" s="13" t="s">
        <v>149</v>
      </c>
      <c r="BD269" s="149">
        <f t="shared" si="84"/>
        <v>0</v>
      </c>
      <c r="BE269" s="149">
        <f t="shared" si="85"/>
        <v>0</v>
      </c>
      <c r="BF269" s="149">
        <f t="shared" si="86"/>
        <v>0</v>
      </c>
      <c r="BG269" s="149">
        <f t="shared" si="87"/>
        <v>0</v>
      </c>
      <c r="BH269" s="149">
        <f t="shared" si="88"/>
        <v>0</v>
      </c>
      <c r="BI269" s="13" t="s">
        <v>156</v>
      </c>
      <c r="BJ269" s="149">
        <f t="shared" si="89"/>
        <v>0</v>
      </c>
      <c r="BK269" s="13" t="s">
        <v>215</v>
      </c>
      <c r="BL269" s="148" t="s">
        <v>639</v>
      </c>
    </row>
    <row r="270" spans="2:64" s="1" customFormat="1" ht="24.25" customHeight="1">
      <c r="B270" s="135"/>
      <c r="C270" s="150" t="s">
        <v>640</v>
      </c>
      <c r="D270" s="150" t="s">
        <v>404</v>
      </c>
      <c r="E270" s="151" t="s">
        <v>641</v>
      </c>
      <c r="F270" s="152" t="s">
        <v>642</v>
      </c>
      <c r="G270" s="153" t="s">
        <v>205</v>
      </c>
      <c r="H270" s="154">
        <v>138.43100000000001</v>
      </c>
      <c r="I270" s="155"/>
      <c r="J270" s="156">
        <f t="shared" si="80"/>
        <v>0</v>
      </c>
      <c r="K270" s="157"/>
      <c r="L270" s="158"/>
      <c r="M270" s="159" t="s">
        <v>1</v>
      </c>
      <c r="N270" s="160" t="s">
        <v>42</v>
      </c>
      <c r="P270" s="146">
        <f t="shared" si="81"/>
        <v>0</v>
      </c>
      <c r="Q270" s="146">
        <v>8.0000000000000007E-5</v>
      </c>
      <c r="R270" s="146">
        <f t="shared" si="82"/>
        <v>1.1074480000000001E-2</v>
      </c>
      <c r="S270" s="146">
        <v>0</v>
      </c>
      <c r="T270" s="147">
        <f t="shared" si="83"/>
        <v>0</v>
      </c>
      <c r="AQ270" s="148" t="s">
        <v>285</v>
      </c>
      <c r="AS270" s="148" t="s">
        <v>404</v>
      </c>
      <c r="AT270" s="148" t="s">
        <v>156</v>
      </c>
      <c r="AX270" s="13" t="s">
        <v>149</v>
      </c>
      <c r="BD270" s="149">
        <f t="shared" si="84"/>
        <v>0</v>
      </c>
      <c r="BE270" s="149">
        <f t="shared" si="85"/>
        <v>0</v>
      </c>
      <c r="BF270" s="149">
        <f t="shared" si="86"/>
        <v>0</v>
      </c>
      <c r="BG270" s="149">
        <f t="shared" si="87"/>
        <v>0</v>
      </c>
      <c r="BH270" s="149">
        <f t="shared" si="88"/>
        <v>0</v>
      </c>
      <c r="BI270" s="13" t="s">
        <v>156</v>
      </c>
      <c r="BJ270" s="149">
        <f t="shared" si="89"/>
        <v>0</v>
      </c>
      <c r="BK270" s="13" t="s">
        <v>215</v>
      </c>
      <c r="BL270" s="148" t="s">
        <v>643</v>
      </c>
    </row>
    <row r="271" spans="2:64" s="1" customFormat="1" ht="24.25" customHeight="1">
      <c r="B271" s="135"/>
      <c r="C271" s="136" t="s">
        <v>644</v>
      </c>
      <c r="D271" s="136" t="s">
        <v>151</v>
      </c>
      <c r="E271" s="137" t="s">
        <v>645</v>
      </c>
      <c r="F271" s="138" t="s">
        <v>646</v>
      </c>
      <c r="G271" s="139" t="s">
        <v>205</v>
      </c>
      <c r="H271" s="140">
        <v>101.52</v>
      </c>
      <c r="I271" s="141"/>
      <c r="J271" s="142">
        <f t="shared" si="80"/>
        <v>0</v>
      </c>
      <c r="K271" s="143"/>
      <c r="L271" s="28"/>
      <c r="M271" s="144" t="s">
        <v>1</v>
      </c>
      <c r="N271" s="145" t="s">
        <v>42</v>
      </c>
      <c r="P271" s="146">
        <f t="shared" si="81"/>
        <v>0</v>
      </c>
      <c r="Q271" s="146">
        <v>0</v>
      </c>
      <c r="R271" s="146">
        <f t="shared" si="82"/>
        <v>0</v>
      </c>
      <c r="S271" s="146">
        <v>0</v>
      </c>
      <c r="T271" s="147">
        <f t="shared" si="83"/>
        <v>0</v>
      </c>
      <c r="AQ271" s="148" t="s">
        <v>215</v>
      </c>
      <c r="AS271" s="148" t="s">
        <v>151</v>
      </c>
      <c r="AT271" s="148" t="s">
        <v>156</v>
      </c>
      <c r="AX271" s="13" t="s">
        <v>149</v>
      </c>
      <c r="BD271" s="149">
        <f t="shared" si="84"/>
        <v>0</v>
      </c>
      <c r="BE271" s="149">
        <f t="shared" si="85"/>
        <v>0</v>
      </c>
      <c r="BF271" s="149">
        <f t="shared" si="86"/>
        <v>0</v>
      </c>
      <c r="BG271" s="149">
        <f t="shared" si="87"/>
        <v>0</v>
      </c>
      <c r="BH271" s="149">
        <f t="shared" si="88"/>
        <v>0</v>
      </c>
      <c r="BI271" s="13" t="s">
        <v>156</v>
      </c>
      <c r="BJ271" s="149">
        <f t="shared" si="89"/>
        <v>0</v>
      </c>
      <c r="BK271" s="13" t="s">
        <v>215</v>
      </c>
      <c r="BL271" s="148" t="s">
        <v>647</v>
      </c>
    </row>
    <row r="272" spans="2:64" s="1" customFormat="1" ht="33" customHeight="1">
      <c r="B272" s="135"/>
      <c r="C272" s="150" t="s">
        <v>648</v>
      </c>
      <c r="D272" s="150" t="s">
        <v>404</v>
      </c>
      <c r="E272" s="151" t="s">
        <v>649</v>
      </c>
      <c r="F272" s="152" t="s">
        <v>650</v>
      </c>
      <c r="G272" s="153" t="s">
        <v>205</v>
      </c>
      <c r="H272" s="154">
        <v>103.55</v>
      </c>
      <c r="I272" s="155"/>
      <c r="J272" s="156">
        <f t="shared" si="80"/>
        <v>0</v>
      </c>
      <c r="K272" s="157"/>
      <c r="L272" s="158"/>
      <c r="M272" s="159" t="s">
        <v>1</v>
      </c>
      <c r="N272" s="160" t="s">
        <v>42</v>
      </c>
      <c r="P272" s="146">
        <f t="shared" si="81"/>
        <v>0</v>
      </c>
      <c r="Q272" s="146">
        <v>3.5999999999999999E-3</v>
      </c>
      <c r="R272" s="146">
        <f t="shared" si="82"/>
        <v>0.37278</v>
      </c>
      <c r="S272" s="146">
        <v>0</v>
      </c>
      <c r="T272" s="147">
        <f t="shared" si="83"/>
        <v>0</v>
      </c>
      <c r="AQ272" s="148" t="s">
        <v>285</v>
      </c>
      <c r="AS272" s="148" t="s">
        <v>404</v>
      </c>
      <c r="AT272" s="148" t="s">
        <v>156</v>
      </c>
      <c r="AX272" s="13" t="s">
        <v>149</v>
      </c>
      <c r="BD272" s="149">
        <f t="shared" si="84"/>
        <v>0</v>
      </c>
      <c r="BE272" s="149">
        <f t="shared" si="85"/>
        <v>0</v>
      </c>
      <c r="BF272" s="149">
        <f t="shared" si="86"/>
        <v>0</v>
      </c>
      <c r="BG272" s="149">
        <f t="shared" si="87"/>
        <v>0</v>
      </c>
      <c r="BH272" s="149">
        <f t="shared" si="88"/>
        <v>0</v>
      </c>
      <c r="BI272" s="13" t="s">
        <v>156</v>
      </c>
      <c r="BJ272" s="149">
        <f t="shared" si="89"/>
        <v>0</v>
      </c>
      <c r="BK272" s="13" t="s">
        <v>215</v>
      </c>
      <c r="BL272" s="148" t="s">
        <v>651</v>
      </c>
    </row>
    <row r="273" spans="2:64" s="1" customFormat="1" ht="24.25" customHeight="1">
      <c r="B273" s="135"/>
      <c r="C273" s="136" t="s">
        <v>652</v>
      </c>
      <c r="D273" s="136" t="s">
        <v>151</v>
      </c>
      <c r="E273" s="137" t="s">
        <v>653</v>
      </c>
      <c r="F273" s="138" t="s">
        <v>654</v>
      </c>
      <c r="G273" s="139" t="s">
        <v>205</v>
      </c>
      <c r="H273" s="140">
        <v>120.375</v>
      </c>
      <c r="I273" s="141"/>
      <c r="J273" s="142">
        <f t="shared" si="80"/>
        <v>0</v>
      </c>
      <c r="K273" s="143"/>
      <c r="L273" s="28"/>
      <c r="M273" s="144" t="s">
        <v>1</v>
      </c>
      <c r="N273" s="145" t="s">
        <v>42</v>
      </c>
      <c r="P273" s="146">
        <f t="shared" si="81"/>
        <v>0</v>
      </c>
      <c r="Q273" s="146">
        <v>0</v>
      </c>
      <c r="R273" s="146">
        <f t="shared" si="82"/>
        <v>0</v>
      </c>
      <c r="S273" s="146">
        <v>0</v>
      </c>
      <c r="T273" s="147">
        <f t="shared" si="83"/>
        <v>0</v>
      </c>
      <c r="AQ273" s="148" t="s">
        <v>215</v>
      </c>
      <c r="AS273" s="148" t="s">
        <v>151</v>
      </c>
      <c r="AT273" s="148" t="s">
        <v>156</v>
      </c>
      <c r="AX273" s="13" t="s">
        <v>149</v>
      </c>
      <c r="BD273" s="149">
        <f t="shared" si="84"/>
        <v>0</v>
      </c>
      <c r="BE273" s="149">
        <f t="shared" si="85"/>
        <v>0</v>
      </c>
      <c r="BF273" s="149">
        <f t="shared" si="86"/>
        <v>0</v>
      </c>
      <c r="BG273" s="149">
        <f t="shared" si="87"/>
        <v>0</v>
      </c>
      <c r="BH273" s="149">
        <f t="shared" si="88"/>
        <v>0</v>
      </c>
      <c r="BI273" s="13" t="s">
        <v>156</v>
      </c>
      <c r="BJ273" s="149">
        <f t="shared" si="89"/>
        <v>0</v>
      </c>
      <c r="BK273" s="13" t="s">
        <v>215</v>
      </c>
      <c r="BL273" s="148" t="s">
        <v>655</v>
      </c>
    </row>
    <row r="274" spans="2:64" s="1" customFormat="1" ht="24.25" customHeight="1">
      <c r="B274" s="135"/>
      <c r="C274" s="150" t="s">
        <v>656</v>
      </c>
      <c r="D274" s="150" t="s">
        <v>404</v>
      </c>
      <c r="E274" s="151" t="s">
        <v>657</v>
      </c>
      <c r="F274" s="152" t="s">
        <v>658</v>
      </c>
      <c r="G274" s="153" t="s">
        <v>205</v>
      </c>
      <c r="H274" s="154">
        <v>122.783</v>
      </c>
      <c r="I274" s="155"/>
      <c r="J274" s="156">
        <f t="shared" si="80"/>
        <v>0</v>
      </c>
      <c r="K274" s="157"/>
      <c r="L274" s="158"/>
      <c r="M274" s="159" t="s">
        <v>1</v>
      </c>
      <c r="N274" s="160" t="s">
        <v>42</v>
      </c>
      <c r="P274" s="146">
        <f t="shared" si="81"/>
        <v>0</v>
      </c>
      <c r="Q274" s="146">
        <v>1.4999999999999999E-2</v>
      </c>
      <c r="R274" s="146">
        <f t="shared" si="82"/>
        <v>1.841745</v>
      </c>
      <c r="S274" s="146">
        <v>0</v>
      </c>
      <c r="T274" s="147">
        <f t="shared" si="83"/>
        <v>0</v>
      </c>
      <c r="AQ274" s="148" t="s">
        <v>285</v>
      </c>
      <c r="AS274" s="148" t="s">
        <v>404</v>
      </c>
      <c r="AT274" s="148" t="s">
        <v>156</v>
      </c>
      <c r="AX274" s="13" t="s">
        <v>149</v>
      </c>
      <c r="BD274" s="149">
        <f t="shared" si="84"/>
        <v>0</v>
      </c>
      <c r="BE274" s="149">
        <f t="shared" si="85"/>
        <v>0</v>
      </c>
      <c r="BF274" s="149">
        <f t="shared" si="86"/>
        <v>0</v>
      </c>
      <c r="BG274" s="149">
        <f t="shared" si="87"/>
        <v>0</v>
      </c>
      <c r="BH274" s="149">
        <f t="shared" si="88"/>
        <v>0</v>
      </c>
      <c r="BI274" s="13" t="s">
        <v>156</v>
      </c>
      <c r="BJ274" s="149">
        <f t="shared" si="89"/>
        <v>0</v>
      </c>
      <c r="BK274" s="13" t="s">
        <v>215</v>
      </c>
      <c r="BL274" s="148" t="s">
        <v>659</v>
      </c>
    </row>
    <row r="275" spans="2:64" s="1" customFormat="1" ht="24.25" customHeight="1">
      <c r="B275" s="135"/>
      <c r="C275" s="136" t="s">
        <v>660</v>
      </c>
      <c r="D275" s="136" t="s">
        <v>151</v>
      </c>
      <c r="E275" s="137" t="s">
        <v>661</v>
      </c>
      <c r="F275" s="138" t="s">
        <v>662</v>
      </c>
      <c r="G275" s="139" t="s">
        <v>205</v>
      </c>
      <c r="H275" s="140">
        <v>120.375</v>
      </c>
      <c r="I275" s="141"/>
      <c r="J275" s="142">
        <f t="shared" si="80"/>
        <v>0</v>
      </c>
      <c r="K275" s="143"/>
      <c r="L275" s="28"/>
      <c r="M275" s="144" t="s">
        <v>1</v>
      </c>
      <c r="N275" s="145" t="s">
        <v>42</v>
      </c>
      <c r="P275" s="146">
        <f t="shared" si="81"/>
        <v>0</v>
      </c>
      <c r="Q275" s="146">
        <v>0</v>
      </c>
      <c r="R275" s="146">
        <f t="shared" si="82"/>
        <v>0</v>
      </c>
      <c r="S275" s="146">
        <v>0</v>
      </c>
      <c r="T275" s="147">
        <f t="shared" si="83"/>
        <v>0</v>
      </c>
      <c r="AQ275" s="148" t="s">
        <v>215</v>
      </c>
      <c r="AS275" s="148" t="s">
        <v>151</v>
      </c>
      <c r="AT275" s="148" t="s">
        <v>156</v>
      </c>
      <c r="AX275" s="13" t="s">
        <v>149</v>
      </c>
      <c r="BD275" s="149">
        <f t="shared" si="84"/>
        <v>0</v>
      </c>
      <c r="BE275" s="149">
        <f t="shared" si="85"/>
        <v>0</v>
      </c>
      <c r="BF275" s="149">
        <f t="shared" si="86"/>
        <v>0</v>
      </c>
      <c r="BG275" s="149">
        <f t="shared" si="87"/>
        <v>0</v>
      </c>
      <c r="BH275" s="149">
        <f t="shared" si="88"/>
        <v>0</v>
      </c>
      <c r="BI275" s="13" t="s">
        <v>156</v>
      </c>
      <c r="BJ275" s="149">
        <f t="shared" si="89"/>
        <v>0</v>
      </c>
      <c r="BK275" s="13" t="s">
        <v>215</v>
      </c>
      <c r="BL275" s="148" t="s">
        <v>663</v>
      </c>
    </row>
    <row r="276" spans="2:64" s="1" customFormat="1" ht="24.25" customHeight="1">
      <c r="B276" s="135"/>
      <c r="C276" s="150" t="s">
        <v>664</v>
      </c>
      <c r="D276" s="150" t="s">
        <v>404</v>
      </c>
      <c r="E276" s="151" t="s">
        <v>665</v>
      </c>
      <c r="F276" s="152" t="s">
        <v>666</v>
      </c>
      <c r="G276" s="153" t="s">
        <v>205</v>
      </c>
      <c r="H276" s="154">
        <v>122.783</v>
      </c>
      <c r="I276" s="155"/>
      <c r="J276" s="156">
        <f t="shared" si="80"/>
        <v>0</v>
      </c>
      <c r="K276" s="157"/>
      <c r="L276" s="158"/>
      <c r="M276" s="159" t="s">
        <v>1</v>
      </c>
      <c r="N276" s="160" t="s">
        <v>42</v>
      </c>
      <c r="P276" s="146">
        <f t="shared" si="81"/>
        <v>0</v>
      </c>
      <c r="Q276" s="146">
        <v>2.4499999999999999E-3</v>
      </c>
      <c r="R276" s="146">
        <f t="shared" si="82"/>
        <v>0.30081835000000001</v>
      </c>
      <c r="S276" s="146">
        <v>0</v>
      </c>
      <c r="T276" s="147">
        <f t="shared" si="83"/>
        <v>0</v>
      </c>
      <c r="AQ276" s="148" t="s">
        <v>285</v>
      </c>
      <c r="AS276" s="148" t="s">
        <v>404</v>
      </c>
      <c r="AT276" s="148" t="s">
        <v>156</v>
      </c>
      <c r="AX276" s="13" t="s">
        <v>149</v>
      </c>
      <c r="BD276" s="149">
        <f t="shared" si="84"/>
        <v>0</v>
      </c>
      <c r="BE276" s="149">
        <f t="shared" si="85"/>
        <v>0</v>
      </c>
      <c r="BF276" s="149">
        <f t="shared" si="86"/>
        <v>0</v>
      </c>
      <c r="BG276" s="149">
        <f t="shared" si="87"/>
        <v>0</v>
      </c>
      <c r="BH276" s="149">
        <f t="shared" si="88"/>
        <v>0</v>
      </c>
      <c r="BI276" s="13" t="s">
        <v>156</v>
      </c>
      <c r="BJ276" s="149">
        <f t="shared" si="89"/>
        <v>0</v>
      </c>
      <c r="BK276" s="13" t="s">
        <v>215</v>
      </c>
      <c r="BL276" s="148" t="s">
        <v>667</v>
      </c>
    </row>
    <row r="277" spans="2:64" s="1" customFormat="1" ht="33" customHeight="1">
      <c r="B277" s="135"/>
      <c r="C277" s="136" t="s">
        <v>668</v>
      </c>
      <c r="D277" s="136" t="s">
        <v>151</v>
      </c>
      <c r="E277" s="137" t="s">
        <v>669</v>
      </c>
      <c r="F277" s="138" t="s">
        <v>670</v>
      </c>
      <c r="G277" s="139" t="s">
        <v>205</v>
      </c>
      <c r="H277" s="140">
        <v>120.375</v>
      </c>
      <c r="I277" s="141"/>
      <c r="J277" s="142">
        <f t="shared" si="80"/>
        <v>0</v>
      </c>
      <c r="K277" s="143"/>
      <c r="L277" s="28"/>
      <c r="M277" s="144" t="s">
        <v>1</v>
      </c>
      <c r="N277" s="145" t="s">
        <v>42</v>
      </c>
      <c r="P277" s="146">
        <f t="shared" si="81"/>
        <v>0</v>
      </c>
      <c r="Q277" s="146">
        <v>0</v>
      </c>
      <c r="R277" s="146">
        <f t="shared" si="82"/>
        <v>0</v>
      </c>
      <c r="S277" s="146">
        <v>0</v>
      </c>
      <c r="T277" s="147">
        <f t="shared" si="83"/>
        <v>0</v>
      </c>
      <c r="AQ277" s="148" t="s">
        <v>215</v>
      </c>
      <c r="AS277" s="148" t="s">
        <v>151</v>
      </c>
      <c r="AT277" s="148" t="s">
        <v>156</v>
      </c>
      <c r="AX277" s="13" t="s">
        <v>149</v>
      </c>
      <c r="BD277" s="149">
        <f t="shared" si="84"/>
        <v>0</v>
      </c>
      <c r="BE277" s="149">
        <f t="shared" si="85"/>
        <v>0</v>
      </c>
      <c r="BF277" s="149">
        <f t="shared" si="86"/>
        <v>0</v>
      </c>
      <c r="BG277" s="149">
        <f t="shared" si="87"/>
        <v>0</v>
      </c>
      <c r="BH277" s="149">
        <f t="shared" si="88"/>
        <v>0</v>
      </c>
      <c r="BI277" s="13" t="s">
        <v>156</v>
      </c>
      <c r="BJ277" s="149">
        <f t="shared" si="89"/>
        <v>0</v>
      </c>
      <c r="BK277" s="13" t="s">
        <v>215</v>
      </c>
      <c r="BL277" s="148" t="s">
        <v>671</v>
      </c>
    </row>
    <row r="278" spans="2:64" s="1" customFormat="1" ht="33" customHeight="1">
      <c r="B278" s="135"/>
      <c r="C278" s="150" t="s">
        <v>672</v>
      </c>
      <c r="D278" s="150" t="s">
        <v>404</v>
      </c>
      <c r="E278" s="151" t="s">
        <v>673</v>
      </c>
      <c r="F278" s="152" t="s">
        <v>674</v>
      </c>
      <c r="G278" s="153" t="s">
        <v>154</v>
      </c>
      <c r="H278" s="154">
        <v>19.645</v>
      </c>
      <c r="I278" s="155"/>
      <c r="J278" s="156">
        <f t="shared" si="80"/>
        <v>0</v>
      </c>
      <c r="K278" s="157"/>
      <c r="L278" s="158"/>
      <c r="M278" s="159" t="s">
        <v>1</v>
      </c>
      <c r="N278" s="160" t="s">
        <v>42</v>
      </c>
      <c r="P278" s="146">
        <f t="shared" si="81"/>
        <v>0</v>
      </c>
      <c r="Q278" s="146">
        <v>2.5000000000000001E-2</v>
      </c>
      <c r="R278" s="146">
        <f t="shared" si="82"/>
        <v>0.49112500000000003</v>
      </c>
      <c r="S278" s="146">
        <v>0</v>
      </c>
      <c r="T278" s="147">
        <f t="shared" si="83"/>
        <v>0</v>
      </c>
      <c r="AQ278" s="148" t="s">
        <v>285</v>
      </c>
      <c r="AS278" s="148" t="s">
        <v>404</v>
      </c>
      <c r="AT278" s="148" t="s">
        <v>156</v>
      </c>
      <c r="AX278" s="13" t="s">
        <v>149</v>
      </c>
      <c r="BD278" s="149">
        <f t="shared" si="84"/>
        <v>0</v>
      </c>
      <c r="BE278" s="149">
        <f t="shared" si="85"/>
        <v>0</v>
      </c>
      <c r="BF278" s="149">
        <f t="shared" si="86"/>
        <v>0</v>
      </c>
      <c r="BG278" s="149">
        <f t="shared" si="87"/>
        <v>0</v>
      </c>
      <c r="BH278" s="149">
        <f t="shared" si="88"/>
        <v>0</v>
      </c>
      <c r="BI278" s="13" t="s">
        <v>156</v>
      </c>
      <c r="BJ278" s="149">
        <f t="shared" si="89"/>
        <v>0</v>
      </c>
      <c r="BK278" s="13" t="s">
        <v>215</v>
      </c>
      <c r="BL278" s="148" t="s">
        <v>675</v>
      </c>
    </row>
    <row r="279" spans="2:64" s="1" customFormat="1" ht="24.25" customHeight="1">
      <c r="B279" s="135"/>
      <c r="C279" s="136" t="s">
        <v>676</v>
      </c>
      <c r="D279" s="136" t="s">
        <v>151</v>
      </c>
      <c r="E279" s="137" t="s">
        <v>677</v>
      </c>
      <c r="F279" s="138" t="s">
        <v>678</v>
      </c>
      <c r="G279" s="139" t="s">
        <v>571</v>
      </c>
      <c r="H279" s="161"/>
      <c r="I279" s="141"/>
      <c r="J279" s="142">
        <f t="shared" si="80"/>
        <v>0</v>
      </c>
      <c r="K279" s="143"/>
      <c r="L279" s="28"/>
      <c r="M279" s="144" t="s">
        <v>1</v>
      </c>
      <c r="N279" s="145" t="s">
        <v>42</v>
      </c>
      <c r="P279" s="146">
        <f t="shared" si="81"/>
        <v>0</v>
      </c>
      <c r="Q279" s="146">
        <v>0</v>
      </c>
      <c r="R279" s="146">
        <f t="shared" si="82"/>
        <v>0</v>
      </c>
      <c r="S279" s="146">
        <v>0</v>
      </c>
      <c r="T279" s="147">
        <f t="shared" si="83"/>
        <v>0</v>
      </c>
      <c r="AQ279" s="148" t="s">
        <v>215</v>
      </c>
      <c r="AS279" s="148" t="s">
        <v>151</v>
      </c>
      <c r="AT279" s="148" t="s">
        <v>156</v>
      </c>
      <c r="AX279" s="13" t="s">
        <v>149</v>
      </c>
      <c r="BD279" s="149">
        <f t="shared" si="84"/>
        <v>0</v>
      </c>
      <c r="BE279" s="149">
        <f t="shared" si="85"/>
        <v>0</v>
      </c>
      <c r="BF279" s="149">
        <f t="shared" si="86"/>
        <v>0</v>
      </c>
      <c r="BG279" s="149">
        <f t="shared" si="87"/>
        <v>0</v>
      </c>
      <c r="BH279" s="149">
        <f t="shared" si="88"/>
        <v>0</v>
      </c>
      <c r="BI279" s="13" t="s">
        <v>156</v>
      </c>
      <c r="BJ279" s="149">
        <f t="shared" si="89"/>
        <v>0</v>
      </c>
      <c r="BK279" s="13" t="s">
        <v>215</v>
      </c>
      <c r="BL279" s="148" t="s">
        <v>679</v>
      </c>
    </row>
    <row r="280" spans="2:64" s="11" customFormat="1" ht="22.75" customHeight="1">
      <c r="B280" s="123"/>
      <c r="D280" s="124" t="s">
        <v>75</v>
      </c>
      <c r="E280" s="133" t="s">
        <v>680</v>
      </c>
      <c r="F280" s="133" t="s">
        <v>681</v>
      </c>
      <c r="I280" s="126"/>
      <c r="J280" s="134">
        <f>BJ280</f>
        <v>0</v>
      </c>
      <c r="L280" s="123"/>
      <c r="M280" s="128"/>
      <c r="P280" s="129">
        <f>SUM(P281:P282)</f>
        <v>0</v>
      </c>
      <c r="R280" s="129">
        <f>SUM(R281:R282)</f>
        <v>1.8760449999999998E-2</v>
      </c>
      <c r="T280" s="130">
        <f>SUM(T281:T282)</f>
        <v>0</v>
      </c>
      <c r="AQ280" s="124" t="s">
        <v>156</v>
      </c>
      <c r="AS280" s="131" t="s">
        <v>75</v>
      </c>
      <c r="AT280" s="131" t="s">
        <v>84</v>
      </c>
      <c r="AX280" s="124" t="s">
        <v>149</v>
      </c>
      <c r="BJ280" s="132">
        <f>SUM(BJ281:BJ282)</f>
        <v>0</v>
      </c>
    </row>
    <row r="281" spans="2:64" s="1" customFormat="1" ht="24.25" customHeight="1">
      <c r="B281" s="135"/>
      <c r="C281" s="136" t="s">
        <v>682</v>
      </c>
      <c r="D281" s="136" t="s">
        <v>151</v>
      </c>
      <c r="E281" s="137" t="s">
        <v>683</v>
      </c>
      <c r="F281" s="245" t="s">
        <v>684</v>
      </c>
      <c r="G281" s="139" t="s">
        <v>685</v>
      </c>
      <c r="H281" s="140">
        <v>1</v>
      </c>
      <c r="I281" s="141"/>
      <c r="J281" s="142">
        <f>ROUND(I281*H281,2)</f>
        <v>0</v>
      </c>
      <c r="K281" s="143"/>
      <c r="L281" s="28"/>
      <c r="M281" s="144" t="s">
        <v>1</v>
      </c>
      <c r="N281" s="145" t="s">
        <v>42</v>
      </c>
      <c r="P281" s="146">
        <f>O281*H281</f>
        <v>0</v>
      </c>
      <c r="Q281" s="146">
        <v>2.6045000000000002E-4</v>
      </c>
      <c r="R281" s="146">
        <f>Q281*H281</f>
        <v>2.6045000000000002E-4</v>
      </c>
      <c r="S281" s="146">
        <v>0</v>
      </c>
      <c r="T281" s="147">
        <f>S281*H281</f>
        <v>0</v>
      </c>
      <c r="AQ281" s="148" t="s">
        <v>215</v>
      </c>
      <c r="AS281" s="148" t="s">
        <v>151</v>
      </c>
      <c r="AT281" s="148" t="s">
        <v>156</v>
      </c>
      <c r="AX281" s="13" t="s">
        <v>149</v>
      </c>
      <c r="BD281" s="149">
        <f>IF(N281="základná",J281,0)</f>
        <v>0</v>
      </c>
      <c r="BE281" s="149">
        <f>IF(N281="znížená",J281,0)</f>
        <v>0</v>
      </c>
      <c r="BF281" s="149">
        <f>IF(N281="zákl. prenesená",J281,0)</f>
        <v>0</v>
      </c>
      <c r="BG281" s="149">
        <f>IF(N281="zníž. prenesená",J281,0)</f>
        <v>0</v>
      </c>
      <c r="BH281" s="149">
        <f>IF(N281="nulová",J281,0)</f>
        <v>0</v>
      </c>
      <c r="BI281" s="13" t="s">
        <v>156</v>
      </c>
      <c r="BJ281" s="149">
        <f>ROUND(I281*H281,2)</f>
        <v>0</v>
      </c>
      <c r="BK281" s="13" t="s">
        <v>215</v>
      </c>
      <c r="BL281" s="148" t="s">
        <v>686</v>
      </c>
    </row>
    <row r="282" spans="2:64" s="1" customFormat="1" ht="37.75" customHeight="1">
      <c r="B282" s="135"/>
      <c r="C282" s="150" t="s">
        <v>687</v>
      </c>
      <c r="D282" s="150" t="s">
        <v>404</v>
      </c>
      <c r="E282" s="151" t="s">
        <v>688</v>
      </c>
      <c r="F282" s="251" t="s">
        <v>689</v>
      </c>
      <c r="G282" s="153" t="s">
        <v>250</v>
      </c>
      <c r="H282" s="154">
        <v>1</v>
      </c>
      <c r="I282" s="155"/>
      <c r="J282" s="156">
        <f>ROUND(I282*H282,2)</f>
        <v>0</v>
      </c>
      <c r="K282" s="157"/>
      <c r="L282" s="158"/>
      <c r="M282" s="159" t="s">
        <v>1</v>
      </c>
      <c r="N282" s="160" t="s">
        <v>42</v>
      </c>
      <c r="P282" s="146">
        <f>O282*H282</f>
        <v>0</v>
      </c>
      <c r="Q282" s="146">
        <v>1.8499999999999999E-2</v>
      </c>
      <c r="R282" s="146">
        <f>Q282*H282</f>
        <v>1.8499999999999999E-2</v>
      </c>
      <c r="S282" s="146">
        <v>0</v>
      </c>
      <c r="T282" s="147">
        <f>S282*H282</f>
        <v>0</v>
      </c>
      <c r="AQ282" s="148" t="s">
        <v>285</v>
      </c>
      <c r="AS282" s="148" t="s">
        <v>404</v>
      </c>
      <c r="AT282" s="148" t="s">
        <v>156</v>
      </c>
      <c r="AX282" s="13" t="s">
        <v>149</v>
      </c>
      <c r="BD282" s="149">
        <f>IF(N282="základná",J282,0)</f>
        <v>0</v>
      </c>
      <c r="BE282" s="149">
        <f>IF(N282="znížená",J282,0)</f>
        <v>0</v>
      </c>
      <c r="BF282" s="149">
        <f>IF(N282="zákl. prenesená",J282,0)</f>
        <v>0</v>
      </c>
      <c r="BG282" s="149">
        <f>IF(N282="zníž. prenesená",J282,0)</f>
        <v>0</v>
      </c>
      <c r="BH282" s="149">
        <f>IF(N282="nulová",J282,0)</f>
        <v>0</v>
      </c>
      <c r="BI282" s="13" t="s">
        <v>156</v>
      </c>
      <c r="BJ282" s="149">
        <f>ROUND(I282*H282,2)</f>
        <v>0</v>
      </c>
      <c r="BK282" s="13" t="s">
        <v>215</v>
      </c>
      <c r="BL282" s="148" t="s">
        <v>690</v>
      </c>
    </row>
    <row r="283" spans="2:64" s="11" customFormat="1" ht="22.75" customHeight="1">
      <c r="B283" s="123"/>
      <c r="D283" s="124" t="s">
        <v>75</v>
      </c>
      <c r="E283" s="133" t="s">
        <v>691</v>
      </c>
      <c r="F283" s="133" t="s">
        <v>692</v>
      </c>
      <c r="I283" s="126"/>
      <c r="J283" s="134">
        <f>BJ283</f>
        <v>0</v>
      </c>
      <c r="L283" s="123"/>
      <c r="M283" s="128"/>
      <c r="P283" s="129">
        <f>SUM(P284:P285)</f>
        <v>0</v>
      </c>
      <c r="R283" s="129">
        <f>SUM(R284:R285)</f>
        <v>1.3093441479999999</v>
      </c>
      <c r="T283" s="130">
        <f>SUM(T284:T285)</f>
        <v>0</v>
      </c>
      <c r="AQ283" s="124" t="s">
        <v>156</v>
      </c>
      <c r="AS283" s="131" t="s">
        <v>75</v>
      </c>
      <c r="AT283" s="131" t="s">
        <v>84</v>
      </c>
      <c r="AX283" s="124" t="s">
        <v>149</v>
      </c>
      <c r="BJ283" s="132">
        <f>SUM(BJ284:BJ285)</f>
        <v>0</v>
      </c>
    </row>
    <row r="284" spans="2:64" s="1" customFormat="1" ht="33" customHeight="1">
      <c r="B284" s="135"/>
      <c r="C284" s="136" t="s">
        <v>693</v>
      </c>
      <c r="D284" s="136" t="s">
        <v>151</v>
      </c>
      <c r="E284" s="137" t="s">
        <v>694</v>
      </c>
      <c r="F284" s="138" t="s">
        <v>695</v>
      </c>
      <c r="G284" s="139" t="s">
        <v>205</v>
      </c>
      <c r="H284" s="140">
        <v>110.36</v>
      </c>
      <c r="I284" s="141"/>
      <c r="J284" s="142">
        <f>ROUND(I284*H284,2)</f>
        <v>0</v>
      </c>
      <c r="K284" s="143"/>
      <c r="L284" s="28"/>
      <c r="M284" s="144" t="s">
        <v>1</v>
      </c>
      <c r="N284" s="145" t="s">
        <v>42</v>
      </c>
      <c r="P284" s="146">
        <f>O284*H284</f>
        <v>0</v>
      </c>
      <c r="Q284" s="146">
        <v>1.1864299999999999E-2</v>
      </c>
      <c r="R284" s="146">
        <f>Q284*H284</f>
        <v>1.3093441479999999</v>
      </c>
      <c r="S284" s="146">
        <v>0</v>
      </c>
      <c r="T284" s="147">
        <f>S284*H284</f>
        <v>0</v>
      </c>
      <c r="AQ284" s="148" t="s">
        <v>215</v>
      </c>
      <c r="AS284" s="148" t="s">
        <v>151</v>
      </c>
      <c r="AT284" s="148" t="s">
        <v>156</v>
      </c>
      <c r="AX284" s="13" t="s">
        <v>149</v>
      </c>
      <c r="BD284" s="149">
        <f>IF(N284="základná",J284,0)</f>
        <v>0</v>
      </c>
      <c r="BE284" s="149">
        <f>IF(N284="znížená",J284,0)</f>
        <v>0</v>
      </c>
      <c r="BF284" s="149">
        <f>IF(N284="zákl. prenesená",J284,0)</f>
        <v>0</v>
      </c>
      <c r="BG284" s="149">
        <f>IF(N284="zníž. prenesená",J284,0)</f>
        <v>0</v>
      </c>
      <c r="BH284" s="149">
        <f>IF(N284="nulová",J284,0)</f>
        <v>0</v>
      </c>
      <c r="BI284" s="13" t="s">
        <v>156</v>
      </c>
      <c r="BJ284" s="149">
        <f>ROUND(I284*H284,2)</f>
        <v>0</v>
      </c>
      <c r="BK284" s="13" t="s">
        <v>215</v>
      </c>
      <c r="BL284" s="148" t="s">
        <v>696</v>
      </c>
    </row>
    <row r="285" spans="2:64" s="1" customFormat="1" ht="24.25" customHeight="1">
      <c r="B285" s="135"/>
      <c r="C285" s="136" t="s">
        <v>697</v>
      </c>
      <c r="D285" s="136" t="s">
        <v>151</v>
      </c>
      <c r="E285" s="137" t="s">
        <v>698</v>
      </c>
      <c r="F285" s="138" t="s">
        <v>699</v>
      </c>
      <c r="G285" s="139" t="s">
        <v>571</v>
      </c>
      <c r="H285" s="161"/>
      <c r="I285" s="141"/>
      <c r="J285" s="142">
        <f>ROUND(I285*H285,2)</f>
        <v>0</v>
      </c>
      <c r="K285" s="143"/>
      <c r="L285" s="28"/>
      <c r="M285" s="144" t="s">
        <v>1</v>
      </c>
      <c r="N285" s="145" t="s">
        <v>42</v>
      </c>
      <c r="P285" s="146">
        <f>O285*H285</f>
        <v>0</v>
      </c>
      <c r="Q285" s="146">
        <v>0</v>
      </c>
      <c r="R285" s="146">
        <f>Q285*H285</f>
        <v>0</v>
      </c>
      <c r="S285" s="146">
        <v>0</v>
      </c>
      <c r="T285" s="147">
        <f>S285*H285</f>
        <v>0</v>
      </c>
      <c r="AQ285" s="148" t="s">
        <v>215</v>
      </c>
      <c r="AS285" s="148" t="s">
        <v>151</v>
      </c>
      <c r="AT285" s="148" t="s">
        <v>156</v>
      </c>
      <c r="AX285" s="13" t="s">
        <v>149</v>
      </c>
      <c r="BD285" s="149">
        <f>IF(N285="základná",J285,0)</f>
        <v>0</v>
      </c>
      <c r="BE285" s="149">
        <f>IF(N285="znížená",J285,0)</f>
        <v>0</v>
      </c>
      <c r="BF285" s="149">
        <f>IF(N285="zákl. prenesená",J285,0)</f>
        <v>0</v>
      </c>
      <c r="BG285" s="149">
        <f>IF(N285="zníž. prenesená",J285,0)</f>
        <v>0</v>
      </c>
      <c r="BH285" s="149">
        <f>IF(N285="nulová",J285,0)</f>
        <v>0</v>
      </c>
      <c r="BI285" s="13" t="s">
        <v>156</v>
      </c>
      <c r="BJ285" s="149">
        <f>ROUND(I285*H285,2)</f>
        <v>0</v>
      </c>
      <c r="BK285" s="13" t="s">
        <v>215</v>
      </c>
      <c r="BL285" s="148" t="s">
        <v>700</v>
      </c>
    </row>
    <row r="286" spans="2:64" s="11" customFormat="1" ht="22.75" customHeight="1">
      <c r="B286" s="123"/>
      <c r="D286" s="124" t="s">
        <v>75</v>
      </c>
      <c r="E286" s="133" t="s">
        <v>701</v>
      </c>
      <c r="F286" s="133" t="s">
        <v>702</v>
      </c>
      <c r="I286" s="126"/>
      <c r="J286" s="134">
        <f>BJ286</f>
        <v>0</v>
      </c>
      <c r="L286" s="123"/>
      <c r="M286" s="128"/>
      <c r="P286" s="129">
        <f>SUM(P287:P291)</f>
        <v>0</v>
      </c>
      <c r="R286" s="129">
        <f>SUM(R287:R291)</f>
        <v>0.15547612785000001</v>
      </c>
      <c r="T286" s="130">
        <f>SUM(T287:T291)</f>
        <v>0</v>
      </c>
      <c r="AQ286" s="124" t="s">
        <v>156</v>
      </c>
      <c r="AS286" s="131" t="s">
        <v>75</v>
      </c>
      <c r="AT286" s="131" t="s">
        <v>84</v>
      </c>
      <c r="AX286" s="124" t="s">
        <v>149</v>
      </c>
      <c r="BJ286" s="132">
        <f>SUM(BJ287:BJ291)</f>
        <v>0</v>
      </c>
    </row>
    <row r="287" spans="2:64" s="1" customFormat="1" ht="21.75" customHeight="1">
      <c r="B287" s="135"/>
      <c r="C287" s="136" t="s">
        <v>703</v>
      </c>
      <c r="D287" s="136" t="s">
        <v>151</v>
      </c>
      <c r="E287" s="137" t="s">
        <v>704</v>
      </c>
      <c r="F287" s="138" t="s">
        <v>705</v>
      </c>
      <c r="G287" s="139" t="s">
        <v>205</v>
      </c>
      <c r="H287" s="140">
        <v>120.375</v>
      </c>
      <c r="I287" s="141"/>
      <c r="J287" s="142">
        <f>ROUND(I287*H287,2)</f>
        <v>0</v>
      </c>
      <c r="K287" s="143"/>
      <c r="L287" s="28"/>
      <c r="M287" s="144" t="s">
        <v>1</v>
      </c>
      <c r="N287" s="145" t="s">
        <v>42</v>
      </c>
      <c r="P287" s="146">
        <f>O287*H287</f>
        <v>0</v>
      </c>
      <c r="Q287" s="146">
        <v>1.6000000000000001E-4</v>
      </c>
      <c r="R287" s="146">
        <f>Q287*H287</f>
        <v>1.9260000000000003E-2</v>
      </c>
      <c r="S287" s="146">
        <v>0</v>
      </c>
      <c r="T287" s="147">
        <f>S287*H287</f>
        <v>0</v>
      </c>
      <c r="AQ287" s="148" t="s">
        <v>215</v>
      </c>
      <c r="AS287" s="148" t="s">
        <v>151</v>
      </c>
      <c r="AT287" s="148" t="s">
        <v>156</v>
      </c>
      <c r="AX287" s="13" t="s">
        <v>149</v>
      </c>
      <c r="BD287" s="149">
        <f>IF(N287="základná",J287,0)</f>
        <v>0</v>
      </c>
      <c r="BE287" s="149">
        <f>IF(N287="znížená",J287,0)</f>
        <v>0</v>
      </c>
      <c r="BF287" s="149">
        <f>IF(N287="zákl. prenesená",J287,0)</f>
        <v>0</v>
      </c>
      <c r="BG287" s="149">
        <f>IF(N287="zníž. prenesená",J287,0)</f>
        <v>0</v>
      </c>
      <c r="BH287" s="149">
        <f>IF(N287="nulová",J287,0)</f>
        <v>0</v>
      </c>
      <c r="BI287" s="13" t="s">
        <v>156</v>
      </c>
      <c r="BJ287" s="149">
        <f>ROUND(I287*H287,2)</f>
        <v>0</v>
      </c>
      <c r="BK287" s="13" t="s">
        <v>215</v>
      </c>
      <c r="BL287" s="148" t="s">
        <v>706</v>
      </c>
    </row>
    <row r="288" spans="2:64" s="1" customFormat="1" ht="24.25" customHeight="1">
      <c r="B288" s="135"/>
      <c r="C288" s="150" t="s">
        <v>707</v>
      </c>
      <c r="D288" s="150" t="s">
        <v>404</v>
      </c>
      <c r="E288" s="151" t="s">
        <v>708</v>
      </c>
      <c r="F288" s="152" t="s">
        <v>709</v>
      </c>
      <c r="G288" s="153" t="s">
        <v>205</v>
      </c>
      <c r="H288" s="154">
        <v>128.80099999999999</v>
      </c>
      <c r="I288" s="155"/>
      <c r="J288" s="156">
        <f>ROUND(I288*H288,2)</f>
        <v>0</v>
      </c>
      <c r="K288" s="157"/>
      <c r="L288" s="158"/>
      <c r="M288" s="159" t="s">
        <v>1</v>
      </c>
      <c r="N288" s="160" t="s">
        <v>42</v>
      </c>
      <c r="P288" s="146">
        <f>O288*H288</f>
        <v>0</v>
      </c>
      <c r="Q288" s="146">
        <v>0</v>
      </c>
      <c r="R288" s="146">
        <f>Q288*H288</f>
        <v>0</v>
      </c>
      <c r="S288" s="146">
        <v>0</v>
      </c>
      <c r="T288" s="147">
        <f>S288*H288</f>
        <v>0</v>
      </c>
      <c r="AQ288" s="148" t="s">
        <v>285</v>
      </c>
      <c r="AS288" s="148" t="s">
        <v>404</v>
      </c>
      <c r="AT288" s="148" t="s">
        <v>156</v>
      </c>
      <c r="AX288" s="13" t="s">
        <v>149</v>
      </c>
      <c r="BD288" s="149">
        <f>IF(N288="základná",J288,0)</f>
        <v>0</v>
      </c>
      <c r="BE288" s="149">
        <f>IF(N288="znížená",J288,0)</f>
        <v>0</v>
      </c>
      <c r="BF288" s="149">
        <f>IF(N288="zákl. prenesená",J288,0)</f>
        <v>0</v>
      </c>
      <c r="BG288" s="149">
        <f>IF(N288="zníž. prenesená",J288,0)</f>
        <v>0</v>
      </c>
      <c r="BH288" s="149">
        <f>IF(N288="nulová",J288,0)</f>
        <v>0</v>
      </c>
      <c r="BI288" s="13" t="s">
        <v>156</v>
      </c>
      <c r="BJ288" s="149">
        <f>ROUND(I288*H288,2)</f>
        <v>0</v>
      </c>
      <c r="BK288" s="13" t="s">
        <v>215</v>
      </c>
      <c r="BL288" s="148" t="s">
        <v>710</v>
      </c>
    </row>
    <row r="289" spans="2:64" s="1" customFormat="1" ht="33" customHeight="1">
      <c r="B289" s="135"/>
      <c r="C289" s="136" t="s">
        <v>711</v>
      </c>
      <c r="D289" s="136" t="s">
        <v>151</v>
      </c>
      <c r="E289" s="137" t="s">
        <v>712</v>
      </c>
      <c r="F289" s="138" t="s">
        <v>713</v>
      </c>
      <c r="G289" s="139" t="s">
        <v>500</v>
      </c>
      <c r="H289" s="140">
        <v>22.05</v>
      </c>
      <c r="I289" s="141"/>
      <c r="J289" s="142">
        <f>ROUND(I289*H289,2)</f>
        <v>0</v>
      </c>
      <c r="K289" s="143"/>
      <c r="L289" s="28"/>
      <c r="M289" s="144" t="s">
        <v>1</v>
      </c>
      <c r="N289" s="145" t="s">
        <v>42</v>
      </c>
      <c r="P289" s="146">
        <f>O289*H289</f>
        <v>0</v>
      </c>
      <c r="Q289" s="146">
        <v>2.2472600000000001E-3</v>
      </c>
      <c r="R289" s="146">
        <f>Q289*H289</f>
        <v>4.9552083000000004E-2</v>
      </c>
      <c r="S289" s="146">
        <v>0</v>
      </c>
      <c r="T289" s="147">
        <f>S289*H289</f>
        <v>0</v>
      </c>
      <c r="AQ289" s="148" t="s">
        <v>215</v>
      </c>
      <c r="AS289" s="148" t="s">
        <v>151</v>
      </c>
      <c r="AT289" s="148" t="s">
        <v>156</v>
      </c>
      <c r="AX289" s="13" t="s">
        <v>149</v>
      </c>
      <c r="BD289" s="149">
        <f>IF(N289="základná",J289,0)</f>
        <v>0</v>
      </c>
      <c r="BE289" s="149">
        <f>IF(N289="znížená",J289,0)</f>
        <v>0</v>
      </c>
      <c r="BF289" s="149">
        <f>IF(N289="zákl. prenesená",J289,0)</f>
        <v>0</v>
      </c>
      <c r="BG289" s="149">
        <f>IF(N289="zníž. prenesená",J289,0)</f>
        <v>0</v>
      </c>
      <c r="BH289" s="149">
        <f>IF(N289="nulová",J289,0)</f>
        <v>0</v>
      </c>
      <c r="BI289" s="13" t="s">
        <v>156</v>
      </c>
      <c r="BJ289" s="149">
        <f>ROUND(I289*H289,2)</f>
        <v>0</v>
      </c>
      <c r="BK289" s="13" t="s">
        <v>215</v>
      </c>
      <c r="BL289" s="148" t="s">
        <v>714</v>
      </c>
    </row>
    <row r="290" spans="2:64" s="1" customFormat="1" ht="33" customHeight="1">
      <c r="B290" s="135"/>
      <c r="C290" s="136" t="s">
        <v>715</v>
      </c>
      <c r="D290" s="136" t="s">
        <v>151</v>
      </c>
      <c r="E290" s="137" t="s">
        <v>716</v>
      </c>
      <c r="F290" s="138" t="s">
        <v>717</v>
      </c>
      <c r="G290" s="139" t="s">
        <v>500</v>
      </c>
      <c r="H290" s="140">
        <v>15.654999999999999</v>
      </c>
      <c r="I290" s="141"/>
      <c r="J290" s="142">
        <f>ROUND(I290*H290,2)</f>
        <v>0</v>
      </c>
      <c r="K290" s="143"/>
      <c r="L290" s="28"/>
      <c r="M290" s="144" t="s">
        <v>1</v>
      </c>
      <c r="N290" s="145" t="s">
        <v>42</v>
      </c>
      <c r="P290" s="146">
        <f>O290*H290</f>
        <v>0</v>
      </c>
      <c r="Q290" s="146">
        <v>5.53587E-3</v>
      </c>
      <c r="R290" s="146">
        <f>Q290*H290</f>
        <v>8.6664044849999997E-2</v>
      </c>
      <c r="S290" s="146">
        <v>0</v>
      </c>
      <c r="T290" s="147">
        <f>S290*H290</f>
        <v>0</v>
      </c>
      <c r="AQ290" s="148" t="s">
        <v>215</v>
      </c>
      <c r="AS290" s="148" t="s">
        <v>151</v>
      </c>
      <c r="AT290" s="148" t="s">
        <v>156</v>
      </c>
      <c r="AX290" s="13" t="s">
        <v>149</v>
      </c>
      <c r="BD290" s="149">
        <f>IF(N290="základná",J290,0)</f>
        <v>0</v>
      </c>
      <c r="BE290" s="149">
        <f>IF(N290="znížená",J290,0)</f>
        <v>0</v>
      </c>
      <c r="BF290" s="149">
        <f>IF(N290="zákl. prenesená",J290,0)</f>
        <v>0</v>
      </c>
      <c r="BG290" s="149">
        <f>IF(N290="zníž. prenesená",J290,0)</f>
        <v>0</v>
      </c>
      <c r="BH290" s="149">
        <f>IF(N290="nulová",J290,0)</f>
        <v>0</v>
      </c>
      <c r="BI290" s="13" t="s">
        <v>156</v>
      </c>
      <c r="BJ290" s="149">
        <f>ROUND(I290*H290,2)</f>
        <v>0</v>
      </c>
      <c r="BK290" s="13" t="s">
        <v>215</v>
      </c>
      <c r="BL290" s="148" t="s">
        <v>718</v>
      </c>
    </row>
    <row r="291" spans="2:64" s="1" customFormat="1" ht="24.25" customHeight="1">
      <c r="B291" s="135"/>
      <c r="C291" s="136" t="s">
        <v>719</v>
      </c>
      <c r="D291" s="136" t="s">
        <v>151</v>
      </c>
      <c r="E291" s="137" t="s">
        <v>720</v>
      </c>
      <c r="F291" s="138" t="s">
        <v>721</v>
      </c>
      <c r="G291" s="139" t="s">
        <v>571</v>
      </c>
      <c r="H291" s="161"/>
      <c r="I291" s="141"/>
      <c r="J291" s="142">
        <f>ROUND(I291*H291,2)</f>
        <v>0</v>
      </c>
      <c r="K291" s="143"/>
      <c r="L291" s="28"/>
      <c r="M291" s="144" t="s">
        <v>1</v>
      </c>
      <c r="N291" s="145" t="s">
        <v>42</v>
      </c>
      <c r="P291" s="146">
        <f>O291*H291</f>
        <v>0</v>
      </c>
      <c r="Q291" s="146">
        <v>0</v>
      </c>
      <c r="R291" s="146">
        <f>Q291*H291</f>
        <v>0</v>
      </c>
      <c r="S291" s="146">
        <v>0</v>
      </c>
      <c r="T291" s="147">
        <f>S291*H291</f>
        <v>0</v>
      </c>
      <c r="AQ291" s="148" t="s">
        <v>215</v>
      </c>
      <c r="AS291" s="148" t="s">
        <v>151</v>
      </c>
      <c r="AT291" s="148" t="s">
        <v>156</v>
      </c>
      <c r="AX291" s="13" t="s">
        <v>149</v>
      </c>
      <c r="BD291" s="149">
        <f>IF(N291="základná",J291,0)</f>
        <v>0</v>
      </c>
      <c r="BE291" s="149">
        <f>IF(N291="znížená",J291,0)</f>
        <v>0</v>
      </c>
      <c r="BF291" s="149">
        <f>IF(N291="zákl. prenesená",J291,0)</f>
        <v>0</v>
      </c>
      <c r="BG291" s="149">
        <f>IF(N291="zníž. prenesená",J291,0)</f>
        <v>0</v>
      </c>
      <c r="BH291" s="149">
        <f>IF(N291="nulová",J291,0)</f>
        <v>0</v>
      </c>
      <c r="BI291" s="13" t="s">
        <v>156</v>
      </c>
      <c r="BJ291" s="149">
        <f>ROUND(I291*H291,2)</f>
        <v>0</v>
      </c>
      <c r="BK291" s="13" t="s">
        <v>215</v>
      </c>
      <c r="BL291" s="148" t="s">
        <v>722</v>
      </c>
    </row>
    <row r="292" spans="2:64" s="11" customFormat="1" ht="22.75" customHeight="1">
      <c r="B292" s="123"/>
      <c r="D292" s="124" t="s">
        <v>75</v>
      </c>
      <c r="E292" s="133" t="s">
        <v>723</v>
      </c>
      <c r="F292" s="133" t="s">
        <v>724</v>
      </c>
      <c r="I292" s="126"/>
      <c r="J292" s="134">
        <f>BJ292</f>
        <v>0</v>
      </c>
      <c r="L292" s="123"/>
      <c r="M292" s="128"/>
      <c r="P292" s="129">
        <f>SUM(P293:P298)</f>
        <v>0</v>
      </c>
      <c r="R292" s="129">
        <f>SUM(R293:R298)</f>
        <v>0.18312150000000002</v>
      </c>
      <c r="T292" s="130">
        <f>SUM(T293:T298)</f>
        <v>0</v>
      </c>
      <c r="AQ292" s="124" t="s">
        <v>156</v>
      </c>
      <c r="AS292" s="131" t="s">
        <v>75</v>
      </c>
      <c r="AT292" s="131" t="s">
        <v>84</v>
      </c>
      <c r="AX292" s="124" t="s">
        <v>149</v>
      </c>
      <c r="BJ292" s="132">
        <f>SUM(BJ293:BJ298)</f>
        <v>0</v>
      </c>
    </row>
    <row r="293" spans="2:64" s="1" customFormat="1" ht="33" customHeight="1">
      <c r="B293" s="135"/>
      <c r="C293" s="136" t="s">
        <v>725</v>
      </c>
      <c r="D293" s="136" t="s">
        <v>151</v>
      </c>
      <c r="E293" s="137" t="s">
        <v>726</v>
      </c>
      <c r="F293" s="138" t="s">
        <v>727</v>
      </c>
      <c r="G293" s="139" t="s">
        <v>250</v>
      </c>
      <c r="H293" s="140">
        <v>6</v>
      </c>
      <c r="I293" s="141"/>
      <c r="J293" s="142">
        <f t="shared" ref="J293:J298" si="90">ROUND(I293*H293,2)</f>
        <v>0</v>
      </c>
      <c r="K293" s="143"/>
      <c r="L293" s="28"/>
      <c r="M293" s="144" t="s">
        <v>1</v>
      </c>
      <c r="N293" s="145" t="s">
        <v>42</v>
      </c>
      <c r="P293" s="146">
        <f t="shared" ref="P293:P298" si="91">O293*H293</f>
        <v>0</v>
      </c>
      <c r="Q293" s="146">
        <v>0</v>
      </c>
      <c r="R293" s="146">
        <f t="shared" ref="R293:R298" si="92">Q293*H293</f>
        <v>0</v>
      </c>
      <c r="S293" s="146">
        <v>0</v>
      </c>
      <c r="T293" s="147">
        <f t="shared" ref="T293:T298" si="93">S293*H293</f>
        <v>0</v>
      </c>
      <c r="AQ293" s="148" t="s">
        <v>215</v>
      </c>
      <c r="AS293" s="148" t="s">
        <v>151</v>
      </c>
      <c r="AT293" s="148" t="s">
        <v>156</v>
      </c>
      <c r="AX293" s="13" t="s">
        <v>149</v>
      </c>
      <c r="BD293" s="149">
        <f t="shared" ref="BD293:BD298" si="94">IF(N293="základná",J293,0)</f>
        <v>0</v>
      </c>
      <c r="BE293" s="149">
        <f t="shared" ref="BE293:BE298" si="95">IF(N293="znížená",J293,0)</f>
        <v>0</v>
      </c>
      <c r="BF293" s="149">
        <f t="shared" ref="BF293:BF298" si="96">IF(N293="zákl. prenesená",J293,0)</f>
        <v>0</v>
      </c>
      <c r="BG293" s="149">
        <f t="shared" ref="BG293:BG298" si="97">IF(N293="zníž. prenesená",J293,0)</f>
        <v>0</v>
      </c>
      <c r="BH293" s="149">
        <f t="shared" ref="BH293:BH298" si="98">IF(N293="nulová",J293,0)</f>
        <v>0</v>
      </c>
      <c r="BI293" s="13" t="s">
        <v>156</v>
      </c>
      <c r="BJ293" s="149">
        <f t="shared" ref="BJ293:BJ298" si="99">ROUND(I293*H293,2)</f>
        <v>0</v>
      </c>
      <c r="BK293" s="13" t="s">
        <v>215</v>
      </c>
      <c r="BL293" s="148" t="s">
        <v>728</v>
      </c>
    </row>
    <row r="294" spans="2:64" s="1" customFormat="1" ht="24.25" customHeight="1">
      <c r="B294" s="135"/>
      <c r="C294" s="150" t="s">
        <v>729</v>
      </c>
      <c r="D294" s="150" t="s">
        <v>404</v>
      </c>
      <c r="E294" s="151" t="s">
        <v>730</v>
      </c>
      <c r="F294" s="152" t="s">
        <v>731</v>
      </c>
      <c r="G294" s="153" t="s">
        <v>250</v>
      </c>
      <c r="H294" s="154">
        <v>6</v>
      </c>
      <c r="I294" s="155"/>
      <c r="J294" s="156">
        <f t="shared" si="90"/>
        <v>0</v>
      </c>
      <c r="K294" s="157"/>
      <c r="L294" s="158"/>
      <c r="M294" s="159" t="s">
        <v>1</v>
      </c>
      <c r="N294" s="160" t="s">
        <v>42</v>
      </c>
      <c r="P294" s="146">
        <f t="shared" si="91"/>
        <v>0</v>
      </c>
      <c r="Q294" s="146">
        <v>1E-3</v>
      </c>
      <c r="R294" s="146">
        <f t="shared" si="92"/>
        <v>6.0000000000000001E-3</v>
      </c>
      <c r="S294" s="146">
        <v>0</v>
      </c>
      <c r="T294" s="147">
        <f t="shared" si="93"/>
        <v>0</v>
      </c>
      <c r="AQ294" s="148" t="s">
        <v>285</v>
      </c>
      <c r="AS294" s="148" t="s">
        <v>404</v>
      </c>
      <c r="AT294" s="148" t="s">
        <v>156</v>
      </c>
      <c r="AX294" s="13" t="s">
        <v>149</v>
      </c>
      <c r="BD294" s="149">
        <f t="shared" si="94"/>
        <v>0</v>
      </c>
      <c r="BE294" s="149">
        <f t="shared" si="95"/>
        <v>0</v>
      </c>
      <c r="BF294" s="149">
        <f t="shared" si="96"/>
        <v>0</v>
      </c>
      <c r="BG294" s="149">
        <f t="shared" si="97"/>
        <v>0</v>
      </c>
      <c r="BH294" s="149">
        <f t="shared" si="98"/>
        <v>0</v>
      </c>
      <c r="BI294" s="13" t="s">
        <v>156</v>
      </c>
      <c r="BJ294" s="149">
        <f t="shared" si="99"/>
        <v>0</v>
      </c>
      <c r="BK294" s="13" t="s">
        <v>215</v>
      </c>
      <c r="BL294" s="148" t="s">
        <v>732</v>
      </c>
    </row>
    <row r="295" spans="2:64" s="1" customFormat="1" ht="24.25" customHeight="1">
      <c r="B295" s="135"/>
      <c r="C295" s="150" t="s">
        <v>733</v>
      </c>
      <c r="D295" s="150" t="s">
        <v>404</v>
      </c>
      <c r="E295" s="151" t="s">
        <v>734</v>
      </c>
      <c r="F295" s="152" t="s">
        <v>735</v>
      </c>
      <c r="G295" s="153" t="s">
        <v>250</v>
      </c>
      <c r="H295" s="154">
        <v>6</v>
      </c>
      <c r="I295" s="155"/>
      <c r="J295" s="156">
        <f t="shared" si="90"/>
        <v>0</v>
      </c>
      <c r="K295" s="157"/>
      <c r="L295" s="158"/>
      <c r="M295" s="159" t="s">
        <v>1</v>
      </c>
      <c r="N295" s="160" t="s">
        <v>42</v>
      </c>
      <c r="P295" s="146">
        <f t="shared" si="91"/>
        <v>0</v>
      </c>
      <c r="Q295" s="146">
        <v>2.5000000000000001E-2</v>
      </c>
      <c r="R295" s="146">
        <f t="shared" si="92"/>
        <v>0.15000000000000002</v>
      </c>
      <c r="S295" s="146">
        <v>0</v>
      </c>
      <c r="T295" s="147">
        <f t="shared" si="93"/>
        <v>0</v>
      </c>
      <c r="AQ295" s="148" t="s">
        <v>285</v>
      </c>
      <c r="AS295" s="148" t="s">
        <v>404</v>
      </c>
      <c r="AT295" s="148" t="s">
        <v>156</v>
      </c>
      <c r="AX295" s="13" t="s">
        <v>149</v>
      </c>
      <c r="BD295" s="149">
        <f t="shared" si="94"/>
        <v>0</v>
      </c>
      <c r="BE295" s="149">
        <f t="shared" si="95"/>
        <v>0</v>
      </c>
      <c r="BF295" s="149">
        <f t="shared" si="96"/>
        <v>0</v>
      </c>
      <c r="BG295" s="149">
        <f t="shared" si="97"/>
        <v>0</v>
      </c>
      <c r="BH295" s="149">
        <f t="shared" si="98"/>
        <v>0</v>
      </c>
      <c r="BI295" s="13" t="s">
        <v>156</v>
      </c>
      <c r="BJ295" s="149">
        <f t="shared" si="99"/>
        <v>0</v>
      </c>
      <c r="BK295" s="13" t="s">
        <v>215</v>
      </c>
      <c r="BL295" s="148" t="s">
        <v>736</v>
      </c>
    </row>
    <row r="296" spans="2:64" s="1" customFormat="1" ht="21.75" customHeight="1">
      <c r="B296" s="135"/>
      <c r="C296" s="136" t="s">
        <v>737</v>
      </c>
      <c r="D296" s="136" t="s">
        <v>151</v>
      </c>
      <c r="E296" s="137" t="s">
        <v>738</v>
      </c>
      <c r="F296" s="138" t="s">
        <v>739</v>
      </c>
      <c r="G296" s="139" t="s">
        <v>500</v>
      </c>
      <c r="H296" s="140">
        <v>22.05</v>
      </c>
      <c r="I296" s="141"/>
      <c r="J296" s="142">
        <f t="shared" si="90"/>
        <v>0</v>
      </c>
      <c r="K296" s="143"/>
      <c r="L296" s="28"/>
      <c r="M296" s="144" t="s">
        <v>1</v>
      </c>
      <c r="N296" s="145" t="s">
        <v>42</v>
      </c>
      <c r="P296" s="146">
        <f t="shared" si="91"/>
        <v>0</v>
      </c>
      <c r="Q296" s="146">
        <v>2.5000000000000001E-4</v>
      </c>
      <c r="R296" s="146">
        <f t="shared" si="92"/>
        <v>5.5125E-3</v>
      </c>
      <c r="S296" s="146">
        <v>0</v>
      </c>
      <c r="T296" s="147">
        <f t="shared" si="93"/>
        <v>0</v>
      </c>
      <c r="AQ296" s="148" t="s">
        <v>215</v>
      </c>
      <c r="AS296" s="148" t="s">
        <v>151</v>
      </c>
      <c r="AT296" s="148" t="s">
        <v>156</v>
      </c>
      <c r="AX296" s="13" t="s">
        <v>149</v>
      </c>
      <c r="BD296" s="149">
        <f t="shared" si="94"/>
        <v>0</v>
      </c>
      <c r="BE296" s="149">
        <f t="shared" si="95"/>
        <v>0</v>
      </c>
      <c r="BF296" s="149">
        <f t="shared" si="96"/>
        <v>0</v>
      </c>
      <c r="BG296" s="149">
        <f t="shared" si="97"/>
        <v>0</v>
      </c>
      <c r="BH296" s="149">
        <f t="shared" si="98"/>
        <v>0</v>
      </c>
      <c r="BI296" s="13" t="s">
        <v>156</v>
      </c>
      <c r="BJ296" s="149">
        <f t="shared" si="99"/>
        <v>0</v>
      </c>
      <c r="BK296" s="13" t="s">
        <v>215</v>
      </c>
      <c r="BL296" s="148" t="s">
        <v>740</v>
      </c>
    </row>
    <row r="297" spans="2:64" s="1" customFormat="1" ht="37.75" customHeight="1">
      <c r="B297" s="135"/>
      <c r="C297" s="150" t="s">
        <v>741</v>
      </c>
      <c r="D297" s="150" t="s">
        <v>404</v>
      </c>
      <c r="E297" s="151" t="s">
        <v>742</v>
      </c>
      <c r="F297" s="152" t="s">
        <v>743</v>
      </c>
      <c r="G297" s="153" t="s">
        <v>500</v>
      </c>
      <c r="H297" s="154">
        <v>22.05</v>
      </c>
      <c r="I297" s="155"/>
      <c r="J297" s="156">
        <f t="shared" si="90"/>
        <v>0</v>
      </c>
      <c r="K297" s="157"/>
      <c r="L297" s="158"/>
      <c r="M297" s="159" t="s">
        <v>1</v>
      </c>
      <c r="N297" s="160" t="s">
        <v>42</v>
      </c>
      <c r="P297" s="146">
        <f t="shared" si="91"/>
        <v>0</v>
      </c>
      <c r="Q297" s="146">
        <v>9.7999999999999997E-4</v>
      </c>
      <c r="R297" s="146">
        <f t="shared" si="92"/>
        <v>2.1609E-2</v>
      </c>
      <c r="S297" s="146">
        <v>0</v>
      </c>
      <c r="T297" s="147">
        <f t="shared" si="93"/>
        <v>0</v>
      </c>
      <c r="AQ297" s="148" t="s">
        <v>285</v>
      </c>
      <c r="AS297" s="148" t="s">
        <v>404</v>
      </c>
      <c r="AT297" s="148" t="s">
        <v>156</v>
      </c>
      <c r="AX297" s="13" t="s">
        <v>149</v>
      </c>
      <c r="BD297" s="149">
        <f t="shared" si="94"/>
        <v>0</v>
      </c>
      <c r="BE297" s="149">
        <f t="shared" si="95"/>
        <v>0</v>
      </c>
      <c r="BF297" s="149">
        <f t="shared" si="96"/>
        <v>0</v>
      </c>
      <c r="BG297" s="149">
        <f t="shared" si="97"/>
        <v>0</v>
      </c>
      <c r="BH297" s="149">
        <f t="shared" si="98"/>
        <v>0</v>
      </c>
      <c r="BI297" s="13" t="s">
        <v>156</v>
      </c>
      <c r="BJ297" s="149">
        <f t="shared" si="99"/>
        <v>0</v>
      </c>
      <c r="BK297" s="13" t="s">
        <v>215</v>
      </c>
      <c r="BL297" s="148" t="s">
        <v>744</v>
      </c>
    </row>
    <row r="298" spans="2:64" s="1" customFormat="1" ht="24.25" customHeight="1">
      <c r="B298" s="135"/>
      <c r="C298" s="136" t="s">
        <v>745</v>
      </c>
      <c r="D298" s="136" t="s">
        <v>151</v>
      </c>
      <c r="E298" s="137" t="s">
        <v>746</v>
      </c>
      <c r="F298" s="138" t="s">
        <v>747</v>
      </c>
      <c r="G298" s="139" t="s">
        <v>571</v>
      </c>
      <c r="H298" s="161"/>
      <c r="I298" s="141"/>
      <c r="J298" s="142">
        <f t="shared" si="90"/>
        <v>0</v>
      </c>
      <c r="K298" s="143"/>
      <c r="L298" s="28"/>
      <c r="M298" s="144" t="s">
        <v>1</v>
      </c>
      <c r="N298" s="145" t="s">
        <v>42</v>
      </c>
      <c r="P298" s="146">
        <f t="shared" si="91"/>
        <v>0</v>
      </c>
      <c r="Q298" s="146">
        <v>0</v>
      </c>
      <c r="R298" s="146">
        <f t="shared" si="92"/>
        <v>0</v>
      </c>
      <c r="S298" s="146">
        <v>0</v>
      </c>
      <c r="T298" s="147">
        <f t="shared" si="93"/>
        <v>0</v>
      </c>
      <c r="AQ298" s="148" t="s">
        <v>215</v>
      </c>
      <c r="AS298" s="148" t="s">
        <v>151</v>
      </c>
      <c r="AT298" s="148" t="s">
        <v>156</v>
      </c>
      <c r="AX298" s="13" t="s">
        <v>149</v>
      </c>
      <c r="BD298" s="149">
        <f t="shared" si="94"/>
        <v>0</v>
      </c>
      <c r="BE298" s="149">
        <f t="shared" si="95"/>
        <v>0</v>
      </c>
      <c r="BF298" s="149">
        <f t="shared" si="96"/>
        <v>0</v>
      </c>
      <c r="BG298" s="149">
        <f t="shared" si="97"/>
        <v>0</v>
      </c>
      <c r="BH298" s="149">
        <f t="shared" si="98"/>
        <v>0</v>
      </c>
      <c r="BI298" s="13" t="s">
        <v>156</v>
      </c>
      <c r="BJ298" s="149">
        <f t="shared" si="99"/>
        <v>0</v>
      </c>
      <c r="BK298" s="13" t="s">
        <v>215</v>
      </c>
      <c r="BL298" s="148" t="s">
        <v>748</v>
      </c>
    </row>
    <row r="299" spans="2:64" s="11" customFormat="1" ht="22.75" customHeight="1">
      <c r="B299" s="123"/>
      <c r="D299" s="124" t="s">
        <v>75</v>
      </c>
      <c r="E299" s="133" t="s">
        <v>749</v>
      </c>
      <c r="F299" s="133" t="s">
        <v>750</v>
      </c>
      <c r="I299" s="126"/>
      <c r="J299" s="134">
        <f>BJ299</f>
        <v>0</v>
      </c>
      <c r="L299" s="123"/>
      <c r="M299" s="128"/>
      <c r="P299" s="129">
        <f>SUM(P300:P317)</f>
        <v>0</v>
      </c>
      <c r="R299" s="129">
        <f>SUM(R300:R317)</f>
        <v>5.1307699999999998E-2</v>
      </c>
      <c r="T299" s="130">
        <f>SUM(T300:T317)</f>
        <v>0</v>
      </c>
      <c r="AQ299" s="124" t="s">
        <v>156</v>
      </c>
      <c r="AS299" s="131" t="s">
        <v>75</v>
      </c>
      <c r="AT299" s="131" t="s">
        <v>84</v>
      </c>
      <c r="AX299" s="124" t="s">
        <v>149</v>
      </c>
      <c r="BJ299" s="132">
        <f>SUM(BJ300:BJ317)</f>
        <v>0</v>
      </c>
    </row>
    <row r="300" spans="2:64" s="1" customFormat="1" ht="16.5" customHeight="1">
      <c r="B300" s="135"/>
      <c r="C300" s="136" t="s">
        <v>751</v>
      </c>
      <c r="D300" s="136" t="s">
        <v>151</v>
      </c>
      <c r="E300" s="137" t="s">
        <v>752</v>
      </c>
      <c r="F300" s="138" t="s">
        <v>753</v>
      </c>
      <c r="G300" s="139" t="s">
        <v>500</v>
      </c>
      <c r="H300" s="140">
        <v>18.63</v>
      </c>
      <c r="I300" s="141"/>
      <c r="J300" s="142">
        <f t="shared" ref="J300:J317" si="100">ROUND(I300*H300,2)</f>
        <v>0</v>
      </c>
      <c r="K300" s="143"/>
      <c r="L300" s="28"/>
      <c r="M300" s="144" t="s">
        <v>1</v>
      </c>
      <c r="N300" s="145" t="s">
        <v>42</v>
      </c>
      <c r="P300" s="146">
        <f t="shared" ref="P300:P317" si="101">O300*H300</f>
        <v>0</v>
      </c>
      <c r="Q300" s="146">
        <v>0</v>
      </c>
      <c r="R300" s="146">
        <f t="shared" ref="R300:R317" si="102">Q300*H300</f>
        <v>0</v>
      </c>
      <c r="S300" s="146">
        <v>0</v>
      </c>
      <c r="T300" s="147">
        <f t="shared" ref="T300:T317" si="103">S300*H300</f>
        <v>0</v>
      </c>
      <c r="AQ300" s="148" t="s">
        <v>215</v>
      </c>
      <c r="AS300" s="148" t="s">
        <v>151</v>
      </c>
      <c r="AT300" s="148" t="s">
        <v>156</v>
      </c>
      <c r="AX300" s="13" t="s">
        <v>149</v>
      </c>
      <c r="BD300" s="149">
        <f t="shared" ref="BD300:BD317" si="104">IF(N300="základná",J300,0)</f>
        <v>0</v>
      </c>
      <c r="BE300" s="149">
        <f t="shared" ref="BE300:BE317" si="105">IF(N300="znížená",J300,0)</f>
        <v>0</v>
      </c>
      <c r="BF300" s="149">
        <f t="shared" ref="BF300:BF317" si="106">IF(N300="zákl. prenesená",J300,0)</f>
        <v>0</v>
      </c>
      <c r="BG300" s="149">
        <f t="shared" ref="BG300:BG317" si="107">IF(N300="zníž. prenesená",J300,0)</f>
        <v>0</v>
      </c>
      <c r="BH300" s="149">
        <f t="shared" ref="BH300:BH317" si="108">IF(N300="nulová",J300,0)</f>
        <v>0</v>
      </c>
      <c r="BI300" s="13" t="s">
        <v>156</v>
      </c>
      <c r="BJ300" s="149">
        <f t="shared" ref="BJ300:BJ317" si="109">ROUND(I300*H300,2)</f>
        <v>0</v>
      </c>
      <c r="BK300" s="13" t="s">
        <v>215</v>
      </c>
      <c r="BL300" s="148" t="s">
        <v>754</v>
      </c>
    </row>
    <row r="301" spans="2:64" s="1" customFormat="1" ht="16.5" customHeight="1">
      <c r="B301" s="135"/>
      <c r="C301" s="136" t="s">
        <v>755</v>
      </c>
      <c r="D301" s="136" t="s">
        <v>151</v>
      </c>
      <c r="E301" s="137" t="s">
        <v>756</v>
      </c>
      <c r="F301" s="138" t="s">
        <v>757</v>
      </c>
      <c r="G301" s="139" t="s">
        <v>500</v>
      </c>
      <c r="H301" s="140">
        <v>11</v>
      </c>
      <c r="I301" s="141"/>
      <c r="J301" s="142">
        <f t="shared" si="100"/>
        <v>0</v>
      </c>
      <c r="K301" s="143"/>
      <c r="L301" s="28"/>
      <c r="M301" s="144" t="s">
        <v>1</v>
      </c>
      <c r="N301" s="145" t="s">
        <v>42</v>
      </c>
      <c r="P301" s="146">
        <f t="shared" si="101"/>
        <v>0</v>
      </c>
      <c r="Q301" s="146">
        <v>0</v>
      </c>
      <c r="R301" s="146">
        <f t="shared" si="102"/>
        <v>0</v>
      </c>
      <c r="S301" s="146">
        <v>0</v>
      </c>
      <c r="T301" s="147">
        <f t="shared" si="103"/>
        <v>0</v>
      </c>
      <c r="AQ301" s="148" t="s">
        <v>215</v>
      </c>
      <c r="AS301" s="148" t="s">
        <v>151</v>
      </c>
      <c r="AT301" s="148" t="s">
        <v>156</v>
      </c>
      <c r="AX301" s="13" t="s">
        <v>149</v>
      </c>
      <c r="BD301" s="149">
        <f t="shared" si="104"/>
        <v>0</v>
      </c>
      <c r="BE301" s="149">
        <f t="shared" si="105"/>
        <v>0</v>
      </c>
      <c r="BF301" s="149">
        <f t="shared" si="106"/>
        <v>0</v>
      </c>
      <c r="BG301" s="149">
        <f t="shared" si="107"/>
        <v>0</v>
      </c>
      <c r="BH301" s="149">
        <f t="shared" si="108"/>
        <v>0</v>
      </c>
      <c r="BI301" s="13" t="s">
        <v>156</v>
      </c>
      <c r="BJ301" s="149">
        <f t="shared" si="109"/>
        <v>0</v>
      </c>
      <c r="BK301" s="13" t="s">
        <v>215</v>
      </c>
      <c r="BL301" s="148" t="s">
        <v>758</v>
      </c>
    </row>
    <row r="302" spans="2:64" s="1" customFormat="1" ht="16.5" customHeight="1">
      <c r="B302" s="135"/>
      <c r="C302" s="136" t="s">
        <v>759</v>
      </c>
      <c r="D302" s="136" t="s">
        <v>151</v>
      </c>
      <c r="E302" s="137" t="s">
        <v>760</v>
      </c>
      <c r="F302" s="138" t="s">
        <v>761</v>
      </c>
      <c r="G302" s="139" t="s">
        <v>263</v>
      </c>
      <c r="H302" s="140">
        <v>1</v>
      </c>
      <c r="I302" s="141"/>
      <c r="J302" s="142">
        <f t="shared" si="100"/>
        <v>0</v>
      </c>
      <c r="K302" s="143"/>
      <c r="L302" s="28"/>
      <c r="M302" s="144" t="s">
        <v>1</v>
      </c>
      <c r="N302" s="145" t="s">
        <v>42</v>
      </c>
      <c r="P302" s="146">
        <f t="shared" si="101"/>
        <v>0</v>
      </c>
      <c r="Q302" s="146">
        <v>0</v>
      </c>
      <c r="R302" s="146">
        <f t="shared" si="102"/>
        <v>0</v>
      </c>
      <c r="S302" s="146">
        <v>0</v>
      </c>
      <c r="T302" s="147">
        <f t="shared" si="103"/>
        <v>0</v>
      </c>
      <c r="AQ302" s="148" t="s">
        <v>215</v>
      </c>
      <c r="AS302" s="148" t="s">
        <v>151</v>
      </c>
      <c r="AT302" s="148" t="s">
        <v>156</v>
      </c>
      <c r="AX302" s="13" t="s">
        <v>149</v>
      </c>
      <c r="BD302" s="149">
        <f t="shared" si="104"/>
        <v>0</v>
      </c>
      <c r="BE302" s="149">
        <f t="shared" si="105"/>
        <v>0</v>
      </c>
      <c r="BF302" s="149">
        <f t="shared" si="106"/>
        <v>0</v>
      </c>
      <c r="BG302" s="149">
        <f t="shared" si="107"/>
        <v>0</v>
      </c>
      <c r="BH302" s="149">
        <f t="shared" si="108"/>
        <v>0</v>
      </c>
      <c r="BI302" s="13" t="s">
        <v>156</v>
      </c>
      <c r="BJ302" s="149">
        <f t="shared" si="109"/>
        <v>0</v>
      </c>
      <c r="BK302" s="13" t="s">
        <v>215</v>
      </c>
      <c r="BL302" s="148" t="s">
        <v>762</v>
      </c>
    </row>
    <row r="303" spans="2:64" s="1" customFormat="1" ht="24.25" customHeight="1">
      <c r="B303" s="135"/>
      <c r="C303" s="136" t="s">
        <v>763</v>
      </c>
      <c r="D303" s="136" t="s">
        <v>151</v>
      </c>
      <c r="E303" s="137" t="s">
        <v>764</v>
      </c>
      <c r="F303" s="138" t="s">
        <v>765</v>
      </c>
      <c r="G303" s="139" t="s">
        <v>500</v>
      </c>
      <c r="H303" s="140">
        <v>108.88</v>
      </c>
      <c r="I303" s="141"/>
      <c r="J303" s="142">
        <f t="shared" si="100"/>
        <v>0</v>
      </c>
      <c r="K303" s="143"/>
      <c r="L303" s="28"/>
      <c r="M303" s="144" t="s">
        <v>1</v>
      </c>
      <c r="N303" s="145" t="s">
        <v>42</v>
      </c>
      <c r="P303" s="146">
        <f t="shared" si="101"/>
        <v>0</v>
      </c>
      <c r="Q303" s="146">
        <v>2.1499999999999999E-4</v>
      </c>
      <c r="R303" s="146">
        <f t="shared" si="102"/>
        <v>2.3409199999999998E-2</v>
      </c>
      <c r="S303" s="146">
        <v>0</v>
      </c>
      <c r="T303" s="147">
        <f t="shared" si="103"/>
        <v>0</v>
      </c>
      <c r="AQ303" s="148" t="s">
        <v>215</v>
      </c>
      <c r="AS303" s="148" t="s">
        <v>151</v>
      </c>
      <c r="AT303" s="148" t="s">
        <v>156</v>
      </c>
      <c r="AX303" s="13" t="s">
        <v>149</v>
      </c>
      <c r="BD303" s="149">
        <f t="shared" si="104"/>
        <v>0</v>
      </c>
      <c r="BE303" s="149">
        <f t="shared" si="105"/>
        <v>0</v>
      </c>
      <c r="BF303" s="149">
        <f t="shared" si="106"/>
        <v>0</v>
      </c>
      <c r="BG303" s="149">
        <f t="shared" si="107"/>
        <v>0</v>
      </c>
      <c r="BH303" s="149">
        <f t="shared" si="108"/>
        <v>0</v>
      </c>
      <c r="BI303" s="13" t="s">
        <v>156</v>
      </c>
      <c r="BJ303" s="149">
        <f t="shared" si="109"/>
        <v>0</v>
      </c>
      <c r="BK303" s="13" t="s">
        <v>215</v>
      </c>
      <c r="BL303" s="148" t="s">
        <v>766</v>
      </c>
    </row>
    <row r="304" spans="2:64" s="1" customFormat="1" ht="37.75" customHeight="1">
      <c r="B304" s="135"/>
      <c r="C304" s="150" t="s">
        <v>767</v>
      </c>
      <c r="D304" s="150" t="s">
        <v>404</v>
      </c>
      <c r="E304" s="151" t="s">
        <v>768</v>
      </c>
      <c r="F304" s="152" t="s">
        <v>769</v>
      </c>
      <c r="G304" s="153" t="s">
        <v>500</v>
      </c>
      <c r="H304" s="154">
        <v>114.324</v>
      </c>
      <c r="I304" s="155"/>
      <c r="J304" s="156">
        <f t="shared" si="100"/>
        <v>0</v>
      </c>
      <c r="K304" s="157"/>
      <c r="L304" s="158"/>
      <c r="M304" s="159" t="s">
        <v>1</v>
      </c>
      <c r="N304" s="160" t="s">
        <v>42</v>
      </c>
      <c r="P304" s="146">
        <f t="shared" si="101"/>
        <v>0</v>
      </c>
      <c r="Q304" s="146">
        <v>1E-4</v>
      </c>
      <c r="R304" s="146">
        <f t="shared" si="102"/>
        <v>1.1432400000000001E-2</v>
      </c>
      <c r="S304" s="146">
        <v>0</v>
      </c>
      <c r="T304" s="147">
        <f t="shared" si="103"/>
        <v>0</v>
      </c>
      <c r="AQ304" s="148" t="s">
        <v>285</v>
      </c>
      <c r="AS304" s="148" t="s">
        <v>404</v>
      </c>
      <c r="AT304" s="148" t="s">
        <v>156</v>
      </c>
      <c r="AX304" s="13" t="s">
        <v>149</v>
      </c>
      <c r="BD304" s="149">
        <f t="shared" si="104"/>
        <v>0</v>
      </c>
      <c r="BE304" s="149">
        <f t="shared" si="105"/>
        <v>0</v>
      </c>
      <c r="BF304" s="149">
        <f t="shared" si="106"/>
        <v>0</v>
      </c>
      <c r="BG304" s="149">
        <f t="shared" si="107"/>
        <v>0</v>
      </c>
      <c r="BH304" s="149">
        <f t="shared" si="108"/>
        <v>0</v>
      </c>
      <c r="BI304" s="13" t="s">
        <v>156</v>
      </c>
      <c r="BJ304" s="149">
        <f t="shared" si="109"/>
        <v>0</v>
      </c>
      <c r="BK304" s="13" t="s">
        <v>215</v>
      </c>
      <c r="BL304" s="148" t="s">
        <v>770</v>
      </c>
    </row>
    <row r="305" spans="2:64" s="1" customFormat="1" ht="37.75" customHeight="1">
      <c r="B305" s="135"/>
      <c r="C305" s="150" t="s">
        <v>771</v>
      </c>
      <c r="D305" s="150" t="s">
        <v>404</v>
      </c>
      <c r="E305" s="151" t="s">
        <v>772</v>
      </c>
      <c r="F305" s="152" t="s">
        <v>773</v>
      </c>
      <c r="G305" s="153" t="s">
        <v>500</v>
      </c>
      <c r="H305" s="154">
        <v>114.324</v>
      </c>
      <c r="I305" s="155"/>
      <c r="J305" s="156">
        <f t="shared" si="100"/>
        <v>0</v>
      </c>
      <c r="K305" s="157"/>
      <c r="L305" s="158"/>
      <c r="M305" s="159" t="s">
        <v>1</v>
      </c>
      <c r="N305" s="160" t="s">
        <v>42</v>
      </c>
      <c r="P305" s="146">
        <f t="shared" si="101"/>
        <v>0</v>
      </c>
      <c r="Q305" s="146">
        <v>1E-4</v>
      </c>
      <c r="R305" s="146">
        <f t="shared" si="102"/>
        <v>1.1432400000000001E-2</v>
      </c>
      <c r="S305" s="146">
        <v>0</v>
      </c>
      <c r="T305" s="147">
        <f t="shared" si="103"/>
        <v>0</v>
      </c>
      <c r="AQ305" s="148" t="s">
        <v>285</v>
      </c>
      <c r="AS305" s="148" t="s">
        <v>404</v>
      </c>
      <c r="AT305" s="148" t="s">
        <v>156</v>
      </c>
      <c r="AX305" s="13" t="s">
        <v>149</v>
      </c>
      <c r="BD305" s="149">
        <f t="shared" si="104"/>
        <v>0</v>
      </c>
      <c r="BE305" s="149">
        <f t="shared" si="105"/>
        <v>0</v>
      </c>
      <c r="BF305" s="149">
        <f t="shared" si="106"/>
        <v>0</v>
      </c>
      <c r="BG305" s="149">
        <f t="shared" si="107"/>
        <v>0</v>
      </c>
      <c r="BH305" s="149">
        <f t="shared" si="108"/>
        <v>0</v>
      </c>
      <c r="BI305" s="13" t="s">
        <v>156</v>
      </c>
      <c r="BJ305" s="149">
        <f t="shared" si="109"/>
        <v>0</v>
      </c>
      <c r="BK305" s="13" t="s">
        <v>215</v>
      </c>
      <c r="BL305" s="148" t="s">
        <v>774</v>
      </c>
    </row>
    <row r="306" spans="2:64" s="1" customFormat="1" ht="26">
      <c r="B306" s="135"/>
      <c r="C306" s="150" t="s">
        <v>775</v>
      </c>
      <c r="D306" s="150" t="s">
        <v>404</v>
      </c>
      <c r="E306" s="151" t="s">
        <v>776</v>
      </c>
      <c r="F306" s="152" t="s">
        <v>777</v>
      </c>
      <c r="G306" s="153" t="s">
        <v>205</v>
      </c>
      <c r="H306" s="154">
        <v>52.26</v>
      </c>
      <c r="I306" s="155"/>
      <c r="J306" s="156">
        <f t="shared" si="100"/>
        <v>0</v>
      </c>
      <c r="K306" s="157"/>
      <c r="L306" s="158"/>
      <c r="M306" s="159" t="s">
        <v>1</v>
      </c>
      <c r="N306" s="160" t="s">
        <v>42</v>
      </c>
      <c r="P306" s="146">
        <f t="shared" si="101"/>
        <v>0</v>
      </c>
      <c r="Q306" s="146">
        <v>0</v>
      </c>
      <c r="R306" s="146">
        <f t="shared" si="102"/>
        <v>0</v>
      </c>
      <c r="S306" s="146">
        <v>0</v>
      </c>
      <c r="T306" s="147">
        <f t="shared" si="103"/>
        <v>0</v>
      </c>
      <c r="AQ306" s="148" t="s">
        <v>285</v>
      </c>
      <c r="AS306" s="148" t="s">
        <v>404</v>
      </c>
      <c r="AT306" s="148" t="s">
        <v>156</v>
      </c>
      <c r="AX306" s="13" t="s">
        <v>149</v>
      </c>
      <c r="BD306" s="149">
        <f t="shared" si="104"/>
        <v>0</v>
      </c>
      <c r="BE306" s="149">
        <f t="shared" si="105"/>
        <v>0</v>
      </c>
      <c r="BF306" s="149">
        <f t="shared" si="106"/>
        <v>0</v>
      </c>
      <c r="BG306" s="149">
        <f t="shared" si="107"/>
        <v>0</v>
      </c>
      <c r="BH306" s="149">
        <f t="shared" si="108"/>
        <v>0</v>
      </c>
      <c r="BI306" s="13" t="s">
        <v>156</v>
      </c>
      <c r="BJ306" s="149">
        <f t="shared" si="109"/>
        <v>0</v>
      </c>
      <c r="BK306" s="13" t="s">
        <v>215</v>
      </c>
      <c r="BL306" s="148" t="s">
        <v>778</v>
      </c>
    </row>
    <row r="307" spans="2:64" s="1" customFormat="1" ht="24.25" customHeight="1">
      <c r="B307" s="135"/>
      <c r="C307" s="136" t="s">
        <v>779</v>
      </c>
      <c r="D307" s="136" t="s">
        <v>151</v>
      </c>
      <c r="E307" s="137" t="s">
        <v>780</v>
      </c>
      <c r="F307" s="138" t="s">
        <v>1935</v>
      </c>
      <c r="G307" s="139" t="s">
        <v>500</v>
      </c>
      <c r="H307" s="140">
        <v>9.9</v>
      </c>
      <c r="I307" s="141"/>
      <c r="J307" s="142">
        <f t="shared" si="100"/>
        <v>0</v>
      </c>
      <c r="K307" s="143"/>
      <c r="L307" s="28"/>
      <c r="M307" s="144" t="s">
        <v>1</v>
      </c>
      <c r="N307" s="145" t="s">
        <v>42</v>
      </c>
      <c r="P307" s="146">
        <f t="shared" si="101"/>
        <v>0</v>
      </c>
      <c r="Q307" s="146">
        <v>2.1499999999999999E-4</v>
      </c>
      <c r="R307" s="146">
        <f t="shared" si="102"/>
        <v>2.1285000000000002E-3</v>
      </c>
      <c r="S307" s="146">
        <v>0</v>
      </c>
      <c r="T307" s="147">
        <f t="shared" si="103"/>
        <v>0</v>
      </c>
      <c r="AQ307" s="148" t="s">
        <v>215</v>
      </c>
      <c r="AS307" s="148" t="s">
        <v>151</v>
      </c>
      <c r="AT307" s="148" t="s">
        <v>156</v>
      </c>
      <c r="AX307" s="13" t="s">
        <v>149</v>
      </c>
      <c r="BD307" s="149">
        <f t="shared" si="104"/>
        <v>0</v>
      </c>
      <c r="BE307" s="149">
        <f t="shared" si="105"/>
        <v>0</v>
      </c>
      <c r="BF307" s="149">
        <f t="shared" si="106"/>
        <v>0</v>
      </c>
      <c r="BG307" s="149">
        <f t="shared" si="107"/>
        <v>0</v>
      </c>
      <c r="BH307" s="149">
        <f t="shared" si="108"/>
        <v>0</v>
      </c>
      <c r="BI307" s="13" t="s">
        <v>156</v>
      </c>
      <c r="BJ307" s="149">
        <f t="shared" si="109"/>
        <v>0</v>
      </c>
      <c r="BK307" s="13" t="s">
        <v>215</v>
      </c>
      <c r="BL307" s="148" t="s">
        <v>781</v>
      </c>
    </row>
    <row r="308" spans="2:64" s="1" customFormat="1" ht="37.75" customHeight="1">
      <c r="B308" s="135"/>
      <c r="C308" s="150" t="s">
        <v>782</v>
      </c>
      <c r="D308" s="150" t="s">
        <v>404</v>
      </c>
      <c r="E308" s="151" t="s">
        <v>768</v>
      </c>
      <c r="F308" s="152" t="s">
        <v>769</v>
      </c>
      <c r="G308" s="153" t="s">
        <v>500</v>
      </c>
      <c r="H308" s="154">
        <v>10.395</v>
      </c>
      <c r="I308" s="155"/>
      <c r="J308" s="156">
        <f t="shared" si="100"/>
        <v>0</v>
      </c>
      <c r="K308" s="157"/>
      <c r="L308" s="158"/>
      <c r="M308" s="159" t="s">
        <v>1</v>
      </c>
      <c r="N308" s="160" t="s">
        <v>42</v>
      </c>
      <c r="P308" s="146">
        <f t="shared" si="101"/>
        <v>0</v>
      </c>
      <c r="Q308" s="146">
        <v>1E-4</v>
      </c>
      <c r="R308" s="146">
        <f t="shared" si="102"/>
        <v>1.0395000000000001E-3</v>
      </c>
      <c r="S308" s="146">
        <v>0</v>
      </c>
      <c r="T308" s="147">
        <f t="shared" si="103"/>
        <v>0</v>
      </c>
      <c r="AQ308" s="148" t="s">
        <v>285</v>
      </c>
      <c r="AS308" s="148" t="s">
        <v>404</v>
      </c>
      <c r="AT308" s="148" t="s">
        <v>156</v>
      </c>
      <c r="AX308" s="13" t="s">
        <v>149</v>
      </c>
      <c r="BD308" s="149">
        <f t="shared" si="104"/>
        <v>0</v>
      </c>
      <c r="BE308" s="149">
        <f t="shared" si="105"/>
        <v>0</v>
      </c>
      <c r="BF308" s="149">
        <f t="shared" si="106"/>
        <v>0</v>
      </c>
      <c r="BG308" s="149">
        <f t="shared" si="107"/>
        <v>0</v>
      </c>
      <c r="BH308" s="149">
        <f t="shared" si="108"/>
        <v>0</v>
      </c>
      <c r="BI308" s="13" t="s">
        <v>156</v>
      </c>
      <c r="BJ308" s="149">
        <f t="shared" si="109"/>
        <v>0</v>
      </c>
      <c r="BK308" s="13" t="s">
        <v>215</v>
      </c>
      <c r="BL308" s="148" t="s">
        <v>783</v>
      </c>
    </row>
    <row r="309" spans="2:64" s="1" customFormat="1" ht="37.75" customHeight="1">
      <c r="B309" s="135"/>
      <c r="C309" s="150" t="s">
        <v>784</v>
      </c>
      <c r="D309" s="150" t="s">
        <v>404</v>
      </c>
      <c r="E309" s="151" t="s">
        <v>772</v>
      </c>
      <c r="F309" s="152" t="s">
        <v>773</v>
      </c>
      <c r="G309" s="153" t="s">
        <v>500</v>
      </c>
      <c r="H309" s="154">
        <v>10.395</v>
      </c>
      <c r="I309" s="155"/>
      <c r="J309" s="156">
        <f t="shared" si="100"/>
        <v>0</v>
      </c>
      <c r="K309" s="157"/>
      <c r="L309" s="158"/>
      <c r="M309" s="159" t="s">
        <v>1</v>
      </c>
      <c r="N309" s="160" t="s">
        <v>42</v>
      </c>
      <c r="P309" s="146">
        <f t="shared" si="101"/>
        <v>0</v>
      </c>
      <c r="Q309" s="146">
        <v>1E-4</v>
      </c>
      <c r="R309" s="146">
        <f t="shared" si="102"/>
        <v>1.0395000000000001E-3</v>
      </c>
      <c r="S309" s="146">
        <v>0</v>
      </c>
      <c r="T309" s="147">
        <f t="shared" si="103"/>
        <v>0</v>
      </c>
      <c r="AQ309" s="148" t="s">
        <v>285</v>
      </c>
      <c r="AS309" s="148" t="s">
        <v>404</v>
      </c>
      <c r="AT309" s="148" t="s">
        <v>156</v>
      </c>
      <c r="AX309" s="13" t="s">
        <v>149</v>
      </c>
      <c r="BD309" s="149">
        <f t="shared" si="104"/>
        <v>0</v>
      </c>
      <c r="BE309" s="149">
        <f t="shared" si="105"/>
        <v>0</v>
      </c>
      <c r="BF309" s="149">
        <f t="shared" si="106"/>
        <v>0</v>
      </c>
      <c r="BG309" s="149">
        <f t="shared" si="107"/>
        <v>0</v>
      </c>
      <c r="BH309" s="149">
        <f t="shared" si="108"/>
        <v>0</v>
      </c>
      <c r="BI309" s="13" t="s">
        <v>156</v>
      </c>
      <c r="BJ309" s="149">
        <f t="shared" si="109"/>
        <v>0</v>
      </c>
      <c r="BK309" s="13" t="s">
        <v>215</v>
      </c>
      <c r="BL309" s="148" t="s">
        <v>785</v>
      </c>
    </row>
    <row r="310" spans="2:64" s="1" customFormat="1" ht="16.5" customHeight="1">
      <c r="B310" s="135"/>
      <c r="C310" s="150" t="s">
        <v>786</v>
      </c>
      <c r="D310" s="150" t="s">
        <v>404</v>
      </c>
      <c r="E310" s="151" t="s">
        <v>787</v>
      </c>
      <c r="F310" s="152" t="s">
        <v>788</v>
      </c>
      <c r="G310" s="153" t="s">
        <v>250</v>
      </c>
      <c r="H310" s="154">
        <v>1</v>
      </c>
      <c r="I310" s="155"/>
      <c r="J310" s="156">
        <f t="shared" si="100"/>
        <v>0</v>
      </c>
      <c r="K310" s="157"/>
      <c r="L310" s="158"/>
      <c r="M310" s="159" t="s">
        <v>1</v>
      </c>
      <c r="N310" s="160" t="s">
        <v>42</v>
      </c>
      <c r="P310" s="146">
        <f t="shared" si="101"/>
        <v>0</v>
      </c>
      <c r="Q310" s="146">
        <v>0</v>
      </c>
      <c r="R310" s="146">
        <f t="shared" si="102"/>
        <v>0</v>
      </c>
      <c r="S310" s="146">
        <v>0</v>
      </c>
      <c r="T310" s="147">
        <f t="shared" si="103"/>
        <v>0</v>
      </c>
      <c r="AQ310" s="148" t="s">
        <v>285</v>
      </c>
      <c r="AS310" s="148" t="s">
        <v>404</v>
      </c>
      <c r="AT310" s="148" t="s">
        <v>156</v>
      </c>
      <c r="AX310" s="13" t="s">
        <v>149</v>
      </c>
      <c r="BD310" s="149">
        <f t="shared" si="104"/>
        <v>0</v>
      </c>
      <c r="BE310" s="149">
        <f t="shared" si="105"/>
        <v>0</v>
      </c>
      <c r="BF310" s="149">
        <f t="shared" si="106"/>
        <v>0</v>
      </c>
      <c r="BG310" s="149">
        <f t="shared" si="107"/>
        <v>0</v>
      </c>
      <c r="BH310" s="149">
        <f t="shared" si="108"/>
        <v>0</v>
      </c>
      <c r="BI310" s="13" t="s">
        <v>156</v>
      </c>
      <c r="BJ310" s="149">
        <f t="shared" si="109"/>
        <v>0</v>
      </c>
      <c r="BK310" s="13" t="s">
        <v>215</v>
      </c>
      <c r="BL310" s="148" t="s">
        <v>789</v>
      </c>
    </row>
    <row r="311" spans="2:64" s="1" customFormat="1" ht="24.25" customHeight="1">
      <c r="B311" s="135"/>
      <c r="C311" s="136" t="s">
        <v>790</v>
      </c>
      <c r="D311" s="136" t="s">
        <v>151</v>
      </c>
      <c r="E311" s="137" t="s">
        <v>791</v>
      </c>
      <c r="F311" s="138" t="s">
        <v>792</v>
      </c>
      <c r="G311" s="139" t="s">
        <v>250</v>
      </c>
      <c r="H311" s="140">
        <v>1</v>
      </c>
      <c r="I311" s="141"/>
      <c r="J311" s="142">
        <f t="shared" si="100"/>
        <v>0</v>
      </c>
      <c r="K311" s="143"/>
      <c r="L311" s="28"/>
      <c r="M311" s="144" t="s">
        <v>1</v>
      </c>
      <c r="N311" s="145" t="s">
        <v>42</v>
      </c>
      <c r="P311" s="146">
        <f t="shared" si="101"/>
        <v>0</v>
      </c>
      <c r="Q311" s="146">
        <v>0</v>
      </c>
      <c r="R311" s="146">
        <f t="shared" si="102"/>
        <v>0</v>
      </c>
      <c r="S311" s="146">
        <v>0</v>
      </c>
      <c r="T311" s="147">
        <f t="shared" si="103"/>
        <v>0</v>
      </c>
      <c r="AQ311" s="148" t="s">
        <v>215</v>
      </c>
      <c r="AS311" s="148" t="s">
        <v>151</v>
      </c>
      <c r="AT311" s="148" t="s">
        <v>156</v>
      </c>
      <c r="AX311" s="13" t="s">
        <v>149</v>
      </c>
      <c r="BD311" s="149">
        <f t="shared" si="104"/>
        <v>0</v>
      </c>
      <c r="BE311" s="149">
        <f t="shared" si="105"/>
        <v>0</v>
      </c>
      <c r="BF311" s="149">
        <f t="shared" si="106"/>
        <v>0</v>
      </c>
      <c r="BG311" s="149">
        <f t="shared" si="107"/>
        <v>0</v>
      </c>
      <c r="BH311" s="149">
        <f t="shared" si="108"/>
        <v>0</v>
      </c>
      <c r="BI311" s="13" t="s">
        <v>156</v>
      </c>
      <c r="BJ311" s="149">
        <f t="shared" si="109"/>
        <v>0</v>
      </c>
      <c r="BK311" s="13" t="s">
        <v>215</v>
      </c>
      <c r="BL311" s="148" t="s">
        <v>793</v>
      </c>
    </row>
    <row r="312" spans="2:64" s="1" customFormat="1" ht="24.25" customHeight="1">
      <c r="B312" s="135"/>
      <c r="C312" s="136" t="s">
        <v>794</v>
      </c>
      <c r="D312" s="136" t="s">
        <v>151</v>
      </c>
      <c r="E312" s="137" t="s">
        <v>795</v>
      </c>
      <c r="F312" s="138" t="s">
        <v>796</v>
      </c>
      <c r="G312" s="139" t="s">
        <v>250</v>
      </c>
      <c r="H312" s="140">
        <v>1</v>
      </c>
      <c r="I312" s="141"/>
      <c r="J312" s="142">
        <f t="shared" si="100"/>
        <v>0</v>
      </c>
      <c r="K312" s="143"/>
      <c r="L312" s="28"/>
      <c r="M312" s="144" t="s">
        <v>1</v>
      </c>
      <c r="N312" s="145" t="s">
        <v>42</v>
      </c>
      <c r="P312" s="146">
        <f t="shared" si="101"/>
        <v>0</v>
      </c>
      <c r="Q312" s="146">
        <v>8.2620000000000002E-4</v>
      </c>
      <c r="R312" s="146">
        <f t="shared" si="102"/>
        <v>8.2620000000000002E-4</v>
      </c>
      <c r="S312" s="146">
        <v>0</v>
      </c>
      <c r="T312" s="147">
        <f t="shared" si="103"/>
        <v>0</v>
      </c>
      <c r="AQ312" s="148" t="s">
        <v>215</v>
      </c>
      <c r="AS312" s="148" t="s">
        <v>151</v>
      </c>
      <c r="AT312" s="148" t="s">
        <v>156</v>
      </c>
      <c r="AX312" s="13" t="s">
        <v>149</v>
      </c>
      <c r="BD312" s="149">
        <f t="shared" si="104"/>
        <v>0</v>
      </c>
      <c r="BE312" s="149">
        <f t="shared" si="105"/>
        <v>0</v>
      </c>
      <c r="BF312" s="149">
        <f t="shared" si="106"/>
        <v>0</v>
      </c>
      <c r="BG312" s="149">
        <f t="shared" si="107"/>
        <v>0</v>
      </c>
      <c r="BH312" s="149">
        <f t="shared" si="108"/>
        <v>0</v>
      </c>
      <c r="BI312" s="13" t="s">
        <v>156</v>
      </c>
      <c r="BJ312" s="149">
        <f t="shared" si="109"/>
        <v>0</v>
      </c>
      <c r="BK312" s="13" t="s">
        <v>215</v>
      </c>
      <c r="BL312" s="148" t="s">
        <v>797</v>
      </c>
    </row>
    <row r="313" spans="2:64" s="1" customFormat="1" ht="16.5" customHeight="1">
      <c r="B313" s="135"/>
      <c r="C313" s="150" t="s">
        <v>798</v>
      </c>
      <c r="D313" s="150" t="s">
        <v>404</v>
      </c>
      <c r="E313" s="151" t="s">
        <v>799</v>
      </c>
      <c r="F313" s="152" t="s">
        <v>800</v>
      </c>
      <c r="G313" s="153" t="s">
        <v>250</v>
      </c>
      <c r="H313" s="154">
        <v>1</v>
      </c>
      <c r="I313" s="155"/>
      <c r="J313" s="156">
        <f t="shared" si="100"/>
        <v>0</v>
      </c>
      <c r="K313" s="157"/>
      <c r="L313" s="158"/>
      <c r="M313" s="159" t="s">
        <v>1</v>
      </c>
      <c r="N313" s="160" t="s">
        <v>42</v>
      </c>
      <c r="P313" s="146">
        <f t="shared" si="101"/>
        <v>0</v>
      </c>
      <c r="Q313" s="146">
        <v>0</v>
      </c>
      <c r="R313" s="146">
        <f t="shared" si="102"/>
        <v>0</v>
      </c>
      <c r="S313" s="146">
        <v>0</v>
      </c>
      <c r="T313" s="147">
        <f t="shared" si="103"/>
        <v>0</v>
      </c>
      <c r="AQ313" s="148" t="s">
        <v>285</v>
      </c>
      <c r="AS313" s="148" t="s">
        <v>404</v>
      </c>
      <c r="AT313" s="148" t="s">
        <v>156</v>
      </c>
      <c r="AX313" s="13" t="s">
        <v>149</v>
      </c>
      <c r="BD313" s="149">
        <f t="shared" si="104"/>
        <v>0</v>
      </c>
      <c r="BE313" s="149">
        <f t="shared" si="105"/>
        <v>0</v>
      </c>
      <c r="BF313" s="149">
        <f t="shared" si="106"/>
        <v>0</v>
      </c>
      <c r="BG313" s="149">
        <f t="shared" si="107"/>
        <v>0</v>
      </c>
      <c r="BH313" s="149">
        <f t="shared" si="108"/>
        <v>0</v>
      </c>
      <c r="BI313" s="13" t="s">
        <v>156</v>
      </c>
      <c r="BJ313" s="149">
        <f t="shared" si="109"/>
        <v>0</v>
      </c>
      <c r="BK313" s="13" t="s">
        <v>215</v>
      </c>
      <c r="BL313" s="148" t="s">
        <v>801</v>
      </c>
    </row>
    <row r="314" spans="2:64" s="1" customFormat="1" ht="24.25" customHeight="1">
      <c r="B314" s="135"/>
      <c r="C314" s="136" t="s">
        <v>802</v>
      </c>
      <c r="D314" s="136" t="s">
        <v>151</v>
      </c>
      <c r="E314" s="137" t="s">
        <v>803</v>
      </c>
      <c r="F314" s="245" t="s">
        <v>804</v>
      </c>
      <c r="G314" s="139" t="s">
        <v>263</v>
      </c>
      <c r="H314" s="140">
        <v>1</v>
      </c>
      <c r="I314" s="141"/>
      <c r="J314" s="142">
        <f t="shared" si="100"/>
        <v>0</v>
      </c>
      <c r="K314" s="143"/>
      <c r="L314" s="28"/>
      <c r="M314" s="144" t="s">
        <v>1</v>
      </c>
      <c r="N314" s="145" t="s">
        <v>42</v>
      </c>
      <c r="P314" s="146">
        <f t="shared" si="101"/>
        <v>0</v>
      </c>
      <c r="Q314" s="146">
        <v>0</v>
      </c>
      <c r="R314" s="146">
        <f t="shared" si="102"/>
        <v>0</v>
      </c>
      <c r="S314" s="146">
        <v>0</v>
      </c>
      <c r="T314" s="147">
        <f t="shared" si="103"/>
        <v>0</v>
      </c>
      <c r="AQ314" s="148" t="s">
        <v>215</v>
      </c>
      <c r="AS314" s="148" t="s">
        <v>151</v>
      </c>
      <c r="AT314" s="148" t="s">
        <v>156</v>
      </c>
      <c r="AX314" s="13" t="s">
        <v>149</v>
      </c>
      <c r="BD314" s="149">
        <f t="shared" si="104"/>
        <v>0</v>
      </c>
      <c r="BE314" s="149">
        <f t="shared" si="105"/>
        <v>0</v>
      </c>
      <c r="BF314" s="149">
        <f t="shared" si="106"/>
        <v>0</v>
      </c>
      <c r="BG314" s="149">
        <f t="shared" si="107"/>
        <v>0</v>
      </c>
      <c r="BH314" s="149">
        <f t="shared" si="108"/>
        <v>0</v>
      </c>
      <c r="BI314" s="13" t="s">
        <v>156</v>
      </c>
      <c r="BJ314" s="149">
        <f t="shared" si="109"/>
        <v>0</v>
      </c>
      <c r="BK314" s="13" t="s">
        <v>215</v>
      </c>
      <c r="BL314" s="148" t="s">
        <v>805</v>
      </c>
    </row>
    <row r="315" spans="2:64" s="1" customFormat="1" ht="16.5" customHeight="1">
      <c r="B315" s="135"/>
      <c r="C315" s="136" t="s">
        <v>806</v>
      </c>
      <c r="D315" s="136" t="s">
        <v>151</v>
      </c>
      <c r="E315" s="137" t="s">
        <v>807</v>
      </c>
      <c r="F315" s="245" t="s">
        <v>808</v>
      </c>
      <c r="G315" s="139" t="s">
        <v>263</v>
      </c>
      <c r="H315" s="140">
        <v>1</v>
      </c>
      <c r="I315" s="141"/>
      <c r="J315" s="142">
        <f t="shared" si="100"/>
        <v>0</v>
      </c>
      <c r="K315" s="143"/>
      <c r="L315" s="28"/>
      <c r="M315" s="144" t="s">
        <v>1</v>
      </c>
      <c r="N315" s="145" t="s">
        <v>42</v>
      </c>
      <c r="P315" s="146">
        <f t="shared" si="101"/>
        <v>0</v>
      </c>
      <c r="Q315" s="146">
        <v>0</v>
      </c>
      <c r="R315" s="146">
        <f t="shared" si="102"/>
        <v>0</v>
      </c>
      <c r="S315" s="146">
        <v>0</v>
      </c>
      <c r="T315" s="147">
        <f t="shared" si="103"/>
        <v>0</v>
      </c>
      <c r="AQ315" s="148" t="s">
        <v>215</v>
      </c>
      <c r="AS315" s="148" t="s">
        <v>151</v>
      </c>
      <c r="AT315" s="148" t="s">
        <v>156</v>
      </c>
      <c r="AX315" s="13" t="s">
        <v>149</v>
      </c>
      <c r="BD315" s="149">
        <f t="shared" si="104"/>
        <v>0</v>
      </c>
      <c r="BE315" s="149">
        <f t="shared" si="105"/>
        <v>0</v>
      </c>
      <c r="BF315" s="149">
        <f t="shared" si="106"/>
        <v>0</v>
      </c>
      <c r="BG315" s="149">
        <f t="shared" si="107"/>
        <v>0</v>
      </c>
      <c r="BH315" s="149">
        <f t="shared" si="108"/>
        <v>0</v>
      </c>
      <c r="BI315" s="13" t="s">
        <v>156</v>
      </c>
      <c r="BJ315" s="149">
        <f t="shared" si="109"/>
        <v>0</v>
      </c>
      <c r="BK315" s="13" t="s">
        <v>215</v>
      </c>
      <c r="BL315" s="148" t="s">
        <v>809</v>
      </c>
    </row>
    <row r="316" spans="2:64" s="1" customFormat="1" ht="16.5" customHeight="1">
      <c r="B316" s="135"/>
      <c r="C316" s="136" t="s">
        <v>810</v>
      </c>
      <c r="D316" s="136" t="s">
        <v>151</v>
      </c>
      <c r="E316" s="137" t="s">
        <v>811</v>
      </c>
      <c r="F316" s="245" t="s">
        <v>812</v>
      </c>
      <c r="G316" s="139" t="s">
        <v>263</v>
      </c>
      <c r="H316" s="140">
        <v>1</v>
      </c>
      <c r="I316" s="141"/>
      <c r="J316" s="142">
        <f t="shared" si="100"/>
        <v>0</v>
      </c>
      <c r="K316" s="143"/>
      <c r="L316" s="28"/>
      <c r="M316" s="144" t="s">
        <v>1</v>
      </c>
      <c r="N316" s="145" t="s">
        <v>42</v>
      </c>
      <c r="P316" s="146">
        <f t="shared" si="101"/>
        <v>0</v>
      </c>
      <c r="Q316" s="146">
        <v>0</v>
      </c>
      <c r="R316" s="146">
        <f t="shared" si="102"/>
        <v>0</v>
      </c>
      <c r="S316" s="146">
        <v>0</v>
      </c>
      <c r="T316" s="147">
        <f t="shared" si="103"/>
        <v>0</v>
      </c>
      <c r="AQ316" s="148" t="s">
        <v>215</v>
      </c>
      <c r="AS316" s="148" t="s">
        <v>151</v>
      </c>
      <c r="AT316" s="148" t="s">
        <v>156</v>
      </c>
      <c r="AX316" s="13" t="s">
        <v>149</v>
      </c>
      <c r="BD316" s="149">
        <f t="shared" si="104"/>
        <v>0</v>
      </c>
      <c r="BE316" s="149">
        <f t="shared" si="105"/>
        <v>0</v>
      </c>
      <c r="BF316" s="149">
        <f t="shared" si="106"/>
        <v>0</v>
      </c>
      <c r="BG316" s="149">
        <f t="shared" si="107"/>
        <v>0</v>
      </c>
      <c r="BH316" s="149">
        <f t="shared" si="108"/>
        <v>0</v>
      </c>
      <c r="BI316" s="13" t="s">
        <v>156</v>
      </c>
      <c r="BJ316" s="149">
        <f t="shared" si="109"/>
        <v>0</v>
      </c>
      <c r="BK316" s="13" t="s">
        <v>215</v>
      </c>
      <c r="BL316" s="148" t="s">
        <v>813</v>
      </c>
    </row>
    <row r="317" spans="2:64" s="1" customFormat="1" ht="24.25" customHeight="1">
      <c r="B317" s="135"/>
      <c r="C317" s="136" t="s">
        <v>814</v>
      </c>
      <c r="D317" s="136" t="s">
        <v>151</v>
      </c>
      <c r="E317" s="137" t="s">
        <v>815</v>
      </c>
      <c r="F317" s="138" t="s">
        <v>816</v>
      </c>
      <c r="G317" s="139" t="s">
        <v>571</v>
      </c>
      <c r="H317" s="161"/>
      <c r="I317" s="141"/>
      <c r="J317" s="142">
        <f t="shared" si="100"/>
        <v>0</v>
      </c>
      <c r="K317" s="143"/>
      <c r="L317" s="28"/>
      <c r="M317" s="144" t="s">
        <v>1</v>
      </c>
      <c r="N317" s="145" t="s">
        <v>42</v>
      </c>
      <c r="P317" s="146">
        <f t="shared" si="101"/>
        <v>0</v>
      </c>
      <c r="Q317" s="146">
        <v>0</v>
      </c>
      <c r="R317" s="146">
        <f t="shared" si="102"/>
        <v>0</v>
      </c>
      <c r="S317" s="146">
        <v>0</v>
      </c>
      <c r="T317" s="147">
        <f t="shared" si="103"/>
        <v>0</v>
      </c>
      <c r="AQ317" s="148" t="s">
        <v>215</v>
      </c>
      <c r="AS317" s="148" t="s">
        <v>151</v>
      </c>
      <c r="AT317" s="148" t="s">
        <v>156</v>
      </c>
      <c r="AX317" s="13" t="s">
        <v>149</v>
      </c>
      <c r="BD317" s="149">
        <f t="shared" si="104"/>
        <v>0</v>
      </c>
      <c r="BE317" s="149">
        <f t="shared" si="105"/>
        <v>0</v>
      </c>
      <c r="BF317" s="149">
        <f t="shared" si="106"/>
        <v>0</v>
      </c>
      <c r="BG317" s="149">
        <f t="shared" si="107"/>
        <v>0</v>
      </c>
      <c r="BH317" s="149">
        <f t="shared" si="108"/>
        <v>0</v>
      </c>
      <c r="BI317" s="13" t="s">
        <v>156</v>
      </c>
      <c r="BJ317" s="149">
        <f t="shared" si="109"/>
        <v>0</v>
      </c>
      <c r="BK317" s="13" t="s">
        <v>215</v>
      </c>
      <c r="BL317" s="148" t="s">
        <v>817</v>
      </c>
    </row>
    <row r="318" spans="2:64" s="11" customFormat="1" ht="22.75" customHeight="1">
      <c r="B318" s="123"/>
      <c r="D318" s="124" t="s">
        <v>75</v>
      </c>
      <c r="E318" s="133" t="s">
        <v>818</v>
      </c>
      <c r="F318" s="133" t="s">
        <v>819</v>
      </c>
      <c r="I318" s="126"/>
      <c r="J318" s="134">
        <f>BJ318</f>
        <v>0</v>
      </c>
      <c r="L318" s="123"/>
      <c r="M318" s="128"/>
      <c r="P318" s="129">
        <f>SUM(P319:P323)</f>
        <v>0</v>
      </c>
      <c r="R318" s="129">
        <f>SUM(R319:R323)</f>
        <v>7.057077189000001</v>
      </c>
      <c r="T318" s="130">
        <f>SUM(T319:T323)</f>
        <v>0</v>
      </c>
      <c r="AQ318" s="124" t="s">
        <v>156</v>
      </c>
      <c r="AS318" s="131" t="s">
        <v>75</v>
      </c>
      <c r="AT318" s="131" t="s">
        <v>84</v>
      </c>
      <c r="AX318" s="124" t="s">
        <v>149</v>
      </c>
      <c r="BJ318" s="132">
        <f>SUM(BJ319:BJ323)</f>
        <v>0</v>
      </c>
    </row>
    <row r="319" spans="2:64" s="1" customFormat="1" ht="16.5" customHeight="1">
      <c r="B319" s="135"/>
      <c r="C319" s="136" t="s">
        <v>820</v>
      </c>
      <c r="D319" s="136" t="s">
        <v>151</v>
      </c>
      <c r="E319" s="137" t="s">
        <v>821</v>
      </c>
      <c r="F319" s="138" t="s">
        <v>822</v>
      </c>
      <c r="G319" s="139" t="s">
        <v>205</v>
      </c>
      <c r="H319" s="140">
        <v>19.504999999999999</v>
      </c>
      <c r="I319" s="141"/>
      <c r="J319" s="142">
        <f>ROUND(I319*H319,2)</f>
        <v>0</v>
      </c>
      <c r="K319" s="143"/>
      <c r="L319" s="28"/>
      <c r="M319" s="144" t="s">
        <v>1</v>
      </c>
      <c r="N319" s="145" t="s">
        <v>42</v>
      </c>
      <c r="P319" s="146">
        <f>O319*H319</f>
        <v>0</v>
      </c>
      <c r="Q319" s="146">
        <v>0</v>
      </c>
      <c r="R319" s="146">
        <f>Q319*H319</f>
        <v>0</v>
      </c>
      <c r="S319" s="146">
        <v>0</v>
      </c>
      <c r="T319" s="147">
        <f>S319*H319</f>
        <v>0</v>
      </c>
      <c r="AQ319" s="148" t="s">
        <v>215</v>
      </c>
      <c r="AS319" s="148" t="s">
        <v>151</v>
      </c>
      <c r="AT319" s="148" t="s">
        <v>156</v>
      </c>
      <c r="AX319" s="13" t="s">
        <v>149</v>
      </c>
      <c r="BD319" s="149">
        <f>IF(N319="základná",J319,0)</f>
        <v>0</v>
      </c>
      <c r="BE319" s="149">
        <f>IF(N319="znížená",J319,0)</f>
        <v>0</v>
      </c>
      <c r="BF319" s="149">
        <f>IF(N319="zákl. prenesená",J319,0)</f>
        <v>0</v>
      </c>
      <c r="BG319" s="149">
        <f>IF(N319="zníž. prenesená",J319,0)</f>
        <v>0</v>
      </c>
      <c r="BH319" s="149">
        <f>IF(N319="nulová",J319,0)</f>
        <v>0</v>
      </c>
      <c r="BI319" s="13" t="s">
        <v>156</v>
      </c>
      <c r="BJ319" s="149">
        <f>ROUND(I319*H319,2)</f>
        <v>0</v>
      </c>
      <c r="BK319" s="13" t="s">
        <v>215</v>
      </c>
      <c r="BL319" s="148" t="s">
        <v>823</v>
      </c>
    </row>
    <row r="320" spans="2:64" s="1" customFormat="1" ht="16.5" customHeight="1">
      <c r="B320" s="135"/>
      <c r="C320" s="150" t="s">
        <v>824</v>
      </c>
      <c r="D320" s="150" t="s">
        <v>404</v>
      </c>
      <c r="E320" s="151" t="s">
        <v>825</v>
      </c>
      <c r="F320" s="152" t="s">
        <v>826</v>
      </c>
      <c r="G320" s="153" t="s">
        <v>205</v>
      </c>
      <c r="H320" s="154">
        <v>20.285</v>
      </c>
      <c r="I320" s="155"/>
      <c r="J320" s="156">
        <f>ROUND(I320*H320,2)</f>
        <v>0</v>
      </c>
      <c r="K320" s="157"/>
      <c r="L320" s="158"/>
      <c r="M320" s="159" t="s">
        <v>1</v>
      </c>
      <c r="N320" s="160" t="s">
        <v>42</v>
      </c>
      <c r="P320" s="146">
        <f>O320*H320</f>
        <v>0</v>
      </c>
      <c r="Q320" s="146">
        <v>1.7739999999999999E-2</v>
      </c>
      <c r="R320" s="146">
        <f>Q320*H320</f>
        <v>0.35985590000000001</v>
      </c>
      <c r="S320" s="146">
        <v>0</v>
      </c>
      <c r="T320" s="147">
        <f>S320*H320</f>
        <v>0</v>
      </c>
      <c r="AQ320" s="148" t="s">
        <v>285</v>
      </c>
      <c r="AS320" s="148" t="s">
        <v>404</v>
      </c>
      <c r="AT320" s="148" t="s">
        <v>156</v>
      </c>
      <c r="AX320" s="13" t="s">
        <v>149</v>
      </c>
      <c r="BD320" s="149">
        <f>IF(N320="základná",J320,0)</f>
        <v>0</v>
      </c>
      <c r="BE320" s="149">
        <f>IF(N320="znížená",J320,0)</f>
        <v>0</v>
      </c>
      <c r="BF320" s="149">
        <f>IF(N320="zákl. prenesená",J320,0)</f>
        <v>0</v>
      </c>
      <c r="BG320" s="149">
        <f>IF(N320="zníž. prenesená",J320,0)</f>
        <v>0</v>
      </c>
      <c r="BH320" s="149">
        <f>IF(N320="nulová",J320,0)</f>
        <v>0</v>
      </c>
      <c r="BI320" s="13" t="s">
        <v>156</v>
      </c>
      <c r="BJ320" s="149">
        <f>ROUND(I320*H320,2)</f>
        <v>0</v>
      </c>
      <c r="BK320" s="13" t="s">
        <v>215</v>
      </c>
      <c r="BL320" s="148" t="s">
        <v>827</v>
      </c>
    </row>
    <row r="321" spans="2:64" s="1" customFormat="1" ht="24.25" customHeight="1">
      <c r="B321" s="135"/>
      <c r="C321" s="136" t="s">
        <v>828</v>
      </c>
      <c r="D321" s="136" t="s">
        <v>151</v>
      </c>
      <c r="E321" s="137" t="s">
        <v>829</v>
      </c>
      <c r="F321" s="138" t="s">
        <v>830</v>
      </c>
      <c r="G321" s="139" t="s">
        <v>205</v>
      </c>
      <c r="H321" s="140">
        <v>272.05700000000002</v>
      </c>
      <c r="I321" s="141"/>
      <c r="J321" s="142">
        <f>ROUND(I321*H321,2)</f>
        <v>0</v>
      </c>
      <c r="K321" s="143"/>
      <c r="L321" s="28"/>
      <c r="M321" s="144" t="s">
        <v>1</v>
      </c>
      <c r="N321" s="145" t="s">
        <v>42</v>
      </c>
      <c r="P321" s="146">
        <f>O321*H321</f>
        <v>0</v>
      </c>
      <c r="Q321" s="146">
        <v>2.777E-3</v>
      </c>
      <c r="R321" s="146">
        <f>Q321*H321</f>
        <v>0.75550228900000005</v>
      </c>
      <c r="S321" s="146">
        <v>0</v>
      </c>
      <c r="T321" s="147">
        <f>S321*H321</f>
        <v>0</v>
      </c>
      <c r="AQ321" s="148" t="s">
        <v>215</v>
      </c>
      <c r="AS321" s="148" t="s">
        <v>151</v>
      </c>
      <c r="AT321" s="148" t="s">
        <v>156</v>
      </c>
      <c r="AX321" s="13" t="s">
        <v>149</v>
      </c>
      <c r="BD321" s="149">
        <f>IF(N321="základná",J321,0)</f>
        <v>0</v>
      </c>
      <c r="BE321" s="149">
        <f>IF(N321="znížená",J321,0)</f>
        <v>0</v>
      </c>
      <c r="BF321" s="149">
        <f>IF(N321="zákl. prenesená",J321,0)</f>
        <v>0</v>
      </c>
      <c r="BG321" s="149">
        <f>IF(N321="zníž. prenesená",J321,0)</f>
        <v>0</v>
      </c>
      <c r="BH321" s="149">
        <f>IF(N321="nulová",J321,0)</f>
        <v>0</v>
      </c>
      <c r="BI321" s="13" t="s">
        <v>156</v>
      </c>
      <c r="BJ321" s="149">
        <f>ROUND(I321*H321,2)</f>
        <v>0</v>
      </c>
      <c r="BK321" s="13" t="s">
        <v>215</v>
      </c>
      <c r="BL321" s="148" t="s">
        <v>831</v>
      </c>
    </row>
    <row r="322" spans="2:64" s="1" customFormat="1" ht="21.75" customHeight="1">
      <c r="B322" s="135"/>
      <c r="C322" s="150" t="s">
        <v>832</v>
      </c>
      <c r="D322" s="150" t="s">
        <v>404</v>
      </c>
      <c r="E322" s="151" t="s">
        <v>833</v>
      </c>
      <c r="F322" s="152" t="s">
        <v>834</v>
      </c>
      <c r="G322" s="153" t="s">
        <v>205</v>
      </c>
      <c r="H322" s="154">
        <v>282.93900000000002</v>
      </c>
      <c r="I322" s="155"/>
      <c r="J322" s="156">
        <f>ROUND(I322*H322,2)</f>
        <v>0</v>
      </c>
      <c r="K322" s="157"/>
      <c r="L322" s="158"/>
      <c r="M322" s="159" t="s">
        <v>1</v>
      </c>
      <c r="N322" s="160" t="s">
        <v>42</v>
      </c>
      <c r="P322" s="146">
        <f>O322*H322</f>
        <v>0</v>
      </c>
      <c r="Q322" s="146">
        <v>2.1000000000000001E-2</v>
      </c>
      <c r="R322" s="146">
        <f>Q322*H322</f>
        <v>5.9417190000000009</v>
      </c>
      <c r="S322" s="146">
        <v>0</v>
      </c>
      <c r="T322" s="147">
        <f>S322*H322</f>
        <v>0</v>
      </c>
      <c r="AQ322" s="148" t="s">
        <v>285</v>
      </c>
      <c r="AS322" s="148" t="s">
        <v>404</v>
      </c>
      <c r="AT322" s="148" t="s">
        <v>156</v>
      </c>
      <c r="AX322" s="13" t="s">
        <v>149</v>
      </c>
      <c r="BD322" s="149">
        <f>IF(N322="základná",J322,0)</f>
        <v>0</v>
      </c>
      <c r="BE322" s="149">
        <f>IF(N322="znížená",J322,0)</f>
        <v>0</v>
      </c>
      <c r="BF322" s="149">
        <f>IF(N322="zákl. prenesená",J322,0)</f>
        <v>0</v>
      </c>
      <c r="BG322" s="149">
        <f>IF(N322="zníž. prenesená",J322,0)</f>
        <v>0</v>
      </c>
      <c r="BH322" s="149">
        <f>IF(N322="nulová",J322,0)</f>
        <v>0</v>
      </c>
      <c r="BI322" s="13" t="s">
        <v>156</v>
      </c>
      <c r="BJ322" s="149">
        <f>ROUND(I322*H322,2)</f>
        <v>0</v>
      </c>
      <c r="BK322" s="13" t="s">
        <v>215</v>
      </c>
      <c r="BL322" s="148" t="s">
        <v>835</v>
      </c>
    </row>
    <row r="323" spans="2:64" s="1" customFormat="1" ht="24.25" customHeight="1">
      <c r="B323" s="135"/>
      <c r="C323" s="136" t="s">
        <v>836</v>
      </c>
      <c r="D323" s="136" t="s">
        <v>151</v>
      </c>
      <c r="E323" s="137" t="s">
        <v>837</v>
      </c>
      <c r="F323" s="138" t="s">
        <v>838</v>
      </c>
      <c r="G323" s="139" t="s">
        <v>571</v>
      </c>
      <c r="H323" s="161"/>
      <c r="I323" s="141"/>
      <c r="J323" s="142">
        <f>ROUND(I323*H323,2)</f>
        <v>0</v>
      </c>
      <c r="K323" s="143"/>
      <c r="L323" s="28"/>
      <c r="M323" s="144" t="s">
        <v>1</v>
      </c>
      <c r="N323" s="145" t="s">
        <v>42</v>
      </c>
      <c r="P323" s="146">
        <f>O323*H323</f>
        <v>0</v>
      </c>
      <c r="Q323" s="146">
        <v>0</v>
      </c>
      <c r="R323" s="146">
        <f>Q323*H323</f>
        <v>0</v>
      </c>
      <c r="S323" s="146">
        <v>0</v>
      </c>
      <c r="T323" s="147">
        <f>S323*H323</f>
        <v>0</v>
      </c>
      <c r="AQ323" s="148" t="s">
        <v>215</v>
      </c>
      <c r="AS323" s="148" t="s">
        <v>151</v>
      </c>
      <c r="AT323" s="148" t="s">
        <v>156</v>
      </c>
      <c r="AX323" s="13" t="s">
        <v>149</v>
      </c>
      <c r="BD323" s="149">
        <f>IF(N323="základná",J323,0)</f>
        <v>0</v>
      </c>
      <c r="BE323" s="149">
        <f>IF(N323="znížená",J323,0)</f>
        <v>0</v>
      </c>
      <c r="BF323" s="149">
        <f>IF(N323="zákl. prenesená",J323,0)</f>
        <v>0</v>
      </c>
      <c r="BG323" s="149">
        <f>IF(N323="zníž. prenesená",J323,0)</f>
        <v>0</v>
      </c>
      <c r="BH323" s="149">
        <f>IF(N323="nulová",J323,0)</f>
        <v>0</v>
      </c>
      <c r="BI323" s="13" t="s">
        <v>156</v>
      </c>
      <c r="BJ323" s="149">
        <f>ROUND(I323*H323,2)</f>
        <v>0</v>
      </c>
      <c r="BK323" s="13" t="s">
        <v>215</v>
      </c>
      <c r="BL323" s="148" t="s">
        <v>839</v>
      </c>
    </row>
    <row r="324" spans="2:64" s="11" customFormat="1" ht="22.75" customHeight="1">
      <c r="B324" s="123"/>
      <c r="D324" s="124" t="s">
        <v>75</v>
      </c>
      <c r="E324" s="133" t="s">
        <v>840</v>
      </c>
      <c r="F324" s="133" t="s">
        <v>841</v>
      </c>
      <c r="I324" s="126"/>
      <c r="J324" s="134">
        <f>BJ324</f>
        <v>0</v>
      </c>
      <c r="L324" s="123"/>
      <c r="M324" s="128"/>
      <c r="P324" s="129">
        <f>SUM(P325:P327)</f>
        <v>0</v>
      </c>
      <c r="R324" s="129">
        <f>SUM(R325:R327)</f>
        <v>0.13342915253999998</v>
      </c>
      <c r="T324" s="130">
        <f>SUM(T325:T327)</f>
        <v>0</v>
      </c>
      <c r="AQ324" s="124" t="s">
        <v>156</v>
      </c>
      <c r="AS324" s="131" t="s">
        <v>75</v>
      </c>
      <c r="AT324" s="131" t="s">
        <v>84</v>
      </c>
      <c r="AX324" s="124" t="s">
        <v>149</v>
      </c>
      <c r="BJ324" s="132">
        <f>SUM(BJ325:BJ327)</f>
        <v>0</v>
      </c>
    </row>
    <row r="325" spans="2:64" s="1" customFormat="1" ht="24.25" customHeight="1">
      <c r="B325" s="135"/>
      <c r="C325" s="136" t="s">
        <v>842</v>
      </c>
      <c r="D325" s="136" t="s">
        <v>151</v>
      </c>
      <c r="E325" s="137" t="s">
        <v>843</v>
      </c>
      <c r="F325" s="138" t="s">
        <v>844</v>
      </c>
      <c r="G325" s="139" t="s">
        <v>205</v>
      </c>
      <c r="H325" s="140">
        <v>371.22899999999998</v>
      </c>
      <c r="I325" s="141"/>
      <c r="J325" s="142">
        <f>ROUND(I325*H325,2)</f>
        <v>0</v>
      </c>
      <c r="K325" s="143"/>
      <c r="L325" s="28"/>
      <c r="M325" s="144" t="s">
        <v>1</v>
      </c>
      <c r="N325" s="145" t="s">
        <v>42</v>
      </c>
      <c r="P325" s="146">
        <f>O325*H325</f>
        <v>0</v>
      </c>
      <c r="Q325" s="146">
        <v>1.2750000000000001E-4</v>
      </c>
      <c r="R325" s="146">
        <f>Q325*H325</f>
        <v>4.7331697499999999E-2</v>
      </c>
      <c r="S325" s="146">
        <v>0</v>
      </c>
      <c r="T325" s="147">
        <f>S325*H325</f>
        <v>0</v>
      </c>
      <c r="AQ325" s="148" t="s">
        <v>215</v>
      </c>
      <c r="AS325" s="148" t="s">
        <v>151</v>
      </c>
      <c r="AT325" s="148" t="s">
        <v>156</v>
      </c>
      <c r="AX325" s="13" t="s">
        <v>149</v>
      </c>
      <c r="BD325" s="149">
        <f>IF(N325="základná",J325,0)</f>
        <v>0</v>
      </c>
      <c r="BE325" s="149">
        <f>IF(N325="znížená",J325,0)</f>
        <v>0</v>
      </c>
      <c r="BF325" s="149">
        <f>IF(N325="zákl. prenesená",J325,0)</f>
        <v>0</v>
      </c>
      <c r="BG325" s="149">
        <f>IF(N325="zníž. prenesená",J325,0)</f>
        <v>0</v>
      </c>
      <c r="BH325" s="149">
        <f>IF(N325="nulová",J325,0)</f>
        <v>0</v>
      </c>
      <c r="BI325" s="13" t="s">
        <v>156</v>
      </c>
      <c r="BJ325" s="149">
        <f>ROUND(I325*H325,2)</f>
        <v>0</v>
      </c>
      <c r="BK325" s="13" t="s">
        <v>215</v>
      </c>
      <c r="BL325" s="148" t="s">
        <v>845</v>
      </c>
    </row>
    <row r="326" spans="2:64" s="1" customFormat="1" ht="24.25" customHeight="1">
      <c r="B326" s="135"/>
      <c r="C326" s="136" t="s">
        <v>846</v>
      </c>
      <c r="D326" s="136" t="s">
        <v>151</v>
      </c>
      <c r="E326" s="137" t="s">
        <v>847</v>
      </c>
      <c r="F326" s="138" t="s">
        <v>848</v>
      </c>
      <c r="G326" s="139" t="s">
        <v>205</v>
      </c>
      <c r="H326" s="140">
        <v>260.86900000000003</v>
      </c>
      <c r="I326" s="141"/>
      <c r="J326" s="142">
        <f>ROUND(I326*H326,2)</f>
        <v>0</v>
      </c>
      <c r="K326" s="143"/>
      <c r="L326" s="28"/>
      <c r="M326" s="144" t="s">
        <v>1</v>
      </c>
      <c r="N326" s="145" t="s">
        <v>42</v>
      </c>
      <c r="P326" s="146">
        <f>O326*H326</f>
        <v>0</v>
      </c>
      <c r="Q326" s="146">
        <v>3.4800000000000001E-6</v>
      </c>
      <c r="R326" s="146">
        <f>Q326*H326</f>
        <v>9.0782412000000017E-4</v>
      </c>
      <c r="S326" s="146">
        <v>0</v>
      </c>
      <c r="T326" s="147">
        <f>S326*H326</f>
        <v>0</v>
      </c>
      <c r="AQ326" s="148" t="s">
        <v>215</v>
      </c>
      <c r="AS326" s="148" t="s">
        <v>151</v>
      </c>
      <c r="AT326" s="148" t="s">
        <v>156</v>
      </c>
      <c r="AX326" s="13" t="s">
        <v>149</v>
      </c>
      <c r="BD326" s="149">
        <f>IF(N326="základná",J326,0)</f>
        <v>0</v>
      </c>
      <c r="BE326" s="149">
        <f>IF(N326="znížená",J326,0)</f>
        <v>0</v>
      </c>
      <c r="BF326" s="149">
        <f>IF(N326="zákl. prenesená",J326,0)</f>
        <v>0</v>
      </c>
      <c r="BG326" s="149">
        <f>IF(N326="zníž. prenesená",J326,0)</f>
        <v>0</v>
      </c>
      <c r="BH326" s="149">
        <f>IF(N326="nulová",J326,0)</f>
        <v>0</v>
      </c>
      <c r="BI326" s="13" t="s">
        <v>156</v>
      </c>
      <c r="BJ326" s="149">
        <f>ROUND(I326*H326,2)</f>
        <v>0</v>
      </c>
      <c r="BK326" s="13" t="s">
        <v>215</v>
      </c>
      <c r="BL326" s="148" t="s">
        <v>849</v>
      </c>
    </row>
    <row r="327" spans="2:64" s="1" customFormat="1" ht="37.75" customHeight="1">
      <c r="B327" s="135"/>
      <c r="C327" s="136" t="s">
        <v>850</v>
      </c>
      <c r="D327" s="136" t="s">
        <v>151</v>
      </c>
      <c r="E327" s="137" t="s">
        <v>851</v>
      </c>
      <c r="F327" s="138" t="s">
        <v>852</v>
      </c>
      <c r="G327" s="139" t="s">
        <v>205</v>
      </c>
      <c r="H327" s="140">
        <v>371.22899999999998</v>
      </c>
      <c r="I327" s="141"/>
      <c r="J327" s="142">
        <f>ROUND(I327*H327,2)</f>
        <v>0</v>
      </c>
      <c r="K327" s="143"/>
      <c r="L327" s="28"/>
      <c r="M327" s="144" t="s">
        <v>1</v>
      </c>
      <c r="N327" s="145" t="s">
        <v>42</v>
      </c>
      <c r="P327" s="146">
        <f>O327*H327</f>
        <v>0</v>
      </c>
      <c r="Q327" s="146">
        <v>2.2948000000000001E-4</v>
      </c>
      <c r="R327" s="146">
        <f>Q327*H327</f>
        <v>8.5189630919999995E-2</v>
      </c>
      <c r="S327" s="146">
        <v>0</v>
      </c>
      <c r="T327" s="147">
        <f>S327*H327</f>
        <v>0</v>
      </c>
      <c r="AQ327" s="148" t="s">
        <v>215</v>
      </c>
      <c r="AS327" s="148" t="s">
        <v>151</v>
      </c>
      <c r="AT327" s="148" t="s">
        <v>156</v>
      </c>
      <c r="AX327" s="13" t="s">
        <v>149</v>
      </c>
      <c r="BD327" s="149">
        <f>IF(N327="základná",J327,0)</f>
        <v>0</v>
      </c>
      <c r="BE327" s="149">
        <f>IF(N327="znížená",J327,0)</f>
        <v>0</v>
      </c>
      <c r="BF327" s="149">
        <f>IF(N327="zákl. prenesená",J327,0)</f>
        <v>0</v>
      </c>
      <c r="BG327" s="149">
        <f>IF(N327="zníž. prenesená",J327,0)</f>
        <v>0</v>
      </c>
      <c r="BH327" s="149">
        <f>IF(N327="nulová",J327,0)</f>
        <v>0</v>
      </c>
      <c r="BI327" s="13" t="s">
        <v>156</v>
      </c>
      <c r="BJ327" s="149">
        <f>ROUND(I327*H327,2)</f>
        <v>0</v>
      </c>
      <c r="BK327" s="13" t="s">
        <v>215</v>
      </c>
      <c r="BL327" s="148" t="s">
        <v>853</v>
      </c>
    </row>
    <row r="328" spans="2:64" s="11" customFormat="1" ht="26" customHeight="1">
      <c r="B328" s="123"/>
      <c r="D328" s="124" t="s">
        <v>75</v>
      </c>
      <c r="E328" s="125" t="s">
        <v>404</v>
      </c>
      <c r="F328" s="125" t="s">
        <v>854</v>
      </c>
      <c r="I328" s="126"/>
      <c r="J328" s="127">
        <f>BJ328</f>
        <v>0</v>
      </c>
      <c r="L328" s="123"/>
      <c r="M328" s="128"/>
      <c r="P328" s="129">
        <f>P329+P331</f>
        <v>0</v>
      </c>
      <c r="R328" s="129">
        <f>R329+R331</f>
        <v>0</v>
      </c>
      <c r="T328" s="130">
        <f>T329+T331</f>
        <v>0</v>
      </c>
      <c r="AQ328" s="124" t="s">
        <v>161</v>
      </c>
      <c r="AS328" s="131" t="s">
        <v>75</v>
      </c>
      <c r="AT328" s="131" t="s">
        <v>76</v>
      </c>
      <c r="AX328" s="124" t="s">
        <v>149</v>
      </c>
      <c r="BJ328" s="132">
        <f>BJ329+BJ331</f>
        <v>0</v>
      </c>
    </row>
    <row r="329" spans="2:64" s="11" customFormat="1" ht="22.75" customHeight="1">
      <c r="B329" s="123"/>
      <c r="D329" s="124" t="s">
        <v>75</v>
      </c>
      <c r="E329" s="133" t="s">
        <v>855</v>
      </c>
      <c r="F329" s="133" t="s">
        <v>856</v>
      </c>
      <c r="I329" s="126"/>
      <c r="J329" s="134">
        <f>BJ329</f>
        <v>0</v>
      </c>
      <c r="L329" s="123"/>
      <c r="M329" s="128"/>
      <c r="P329" s="129">
        <f>P330</f>
        <v>0</v>
      </c>
      <c r="R329" s="129">
        <f>R330</f>
        <v>0</v>
      </c>
      <c r="T329" s="130">
        <f>T330</f>
        <v>0</v>
      </c>
      <c r="AQ329" s="124" t="s">
        <v>161</v>
      </c>
      <c r="AS329" s="131" t="s">
        <v>75</v>
      </c>
      <c r="AT329" s="131" t="s">
        <v>84</v>
      </c>
      <c r="AX329" s="124" t="s">
        <v>149</v>
      </c>
      <c r="BJ329" s="132">
        <f>BJ330</f>
        <v>0</v>
      </c>
    </row>
    <row r="330" spans="2:64" s="1" customFormat="1" ht="16.5" customHeight="1">
      <c r="B330" s="135"/>
      <c r="C330" s="136" t="s">
        <v>857</v>
      </c>
      <c r="D330" s="136" t="s">
        <v>151</v>
      </c>
      <c r="E330" s="137" t="s">
        <v>858</v>
      </c>
      <c r="F330" s="138" t="s">
        <v>859</v>
      </c>
      <c r="G330" s="139" t="s">
        <v>685</v>
      </c>
      <c r="H330" s="140">
        <v>1</v>
      </c>
      <c r="I330" s="141"/>
      <c r="J330" s="142">
        <f>ROUND(I330*H330,2)</f>
        <v>0</v>
      </c>
      <c r="K330" s="143"/>
      <c r="L330" s="28"/>
      <c r="M330" s="144" t="s">
        <v>1</v>
      </c>
      <c r="N330" s="145" t="s">
        <v>42</v>
      </c>
      <c r="P330" s="146">
        <f>O330*H330</f>
        <v>0</v>
      </c>
      <c r="Q330" s="146">
        <v>0</v>
      </c>
      <c r="R330" s="146">
        <f>Q330*H330</f>
        <v>0</v>
      </c>
      <c r="S330" s="146">
        <v>0</v>
      </c>
      <c r="T330" s="147">
        <f>S330*H330</f>
        <v>0</v>
      </c>
      <c r="AQ330" s="148" t="s">
        <v>420</v>
      </c>
      <c r="AS330" s="148" t="s">
        <v>151</v>
      </c>
      <c r="AT330" s="148" t="s">
        <v>156</v>
      </c>
      <c r="AX330" s="13" t="s">
        <v>149</v>
      </c>
      <c r="BD330" s="149">
        <f>IF(N330="základná",J330,0)</f>
        <v>0</v>
      </c>
      <c r="BE330" s="149">
        <f>IF(N330="znížená",J330,0)</f>
        <v>0</v>
      </c>
      <c r="BF330" s="149">
        <f>IF(N330="zákl. prenesená",J330,0)</f>
        <v>0</v>
      </c>
      <c r="BG330" s="149">
        <f>IF(N330="zníž. prenesená",J330,0)</f>
        <v>0</v>
      </c>
      <c r="BH330" s="149">
        <f>IF(N330="nulová",J330,0)</f>
        <v>0</v>
      </c>
      <c r="BI330" s="13" t="s">
        <v>156</v>
      </c>
      <c r="BJ330" s="149">
        <f>ROUND(I330*H330,2)</f>
        <v>0</v>
      </c>
      <c r="BK330" s="13" t="s">
        <v>420</v>
      </c>
      <c r="BL330" s="148" t="s">
        <v>860</v>
      </c>
    </row>
    <row r="331" spans="2:64" s="11" customFormat="1" ht="22.75" customHeight="1">
      <c r="B331" s="123"/>
      <c r="D331" s="124" t="s">
        <v>75</v>
      </c>
      <c r="E331" s="133" t="s">
        <v>861</v>
      </c>
      <c r="F331" s="133" t="s">
        <v>862</v>
      </c>
      <c r="I331" s="126"/>
      <c r="J331" s="134">
        <f>BJ331</f>
        <v>0</v>
      </c>
      <c r="L331" s="123"/>
      <c r="M331" s="128"/>
      <c r="P331" s="129">
        <f>P332</f>
        <v>0</v>
      </c>
      <c r="R331" s="129">
        <f>R332</f>
        <v>0</v>
      </c>
      <c r="T331" s="130">
        <f>T332</f>
        <v>0</v>
      </c>
      <c r="AQ331" s="124" t="s">
        <v>161</v>
      </c>
      <c r="AS331" s="131" t="s">
        <v>75</v>
      </c>
      <c r="AT331" s="131" t="s">
        <v>84</v>
      </c>
      <c r="AX331" s="124" t="s">
        <v>149</v>
      </c>
      <c r="BJ331" s="132">
        <f>BJ332</f>
        <v>0</v>
      </c>
    </row>
    <row r="332" spans="2:64" s="1" customFormat="1" ht="24.25" customHeight="1">
      <c r="B332" s="135"/>
      <c r="C332" s="136" t="s">
        <v>863</v>
      </c>
      <c r="D332" s="136" t="s">
        <v>151</v>
      </c>
      <c r="E332" s="137" t="s">
        <v>864</v>
      </c>
      <c r="F332" s="138" t="s">
        <v>865</v>
      </c>
      <c r="G332" s="139" t="s">
        <v>866</v>
      </c>
      <c r="H332" s="140">
        <v>4516.3900000000003</v>
      </c>
      <c r="I332" s="141"/>
      <c r="J332" s="142">
        <f>ROUND(I332*H332,2)</f>
        <v>0</v>
      </c>
      <c r="K332" s="143"/>
      <c r="L332" s="28"/>
      <c r="M332" s="144" t="s">
        <v>1</v>
      </c>
      <c r="N332" s="145" t="s">
        <v>42</v>
      </c>
      <c r="P332" s="146">
        <f>O332*H332</f>
        <v>0</v>
      </c>
      <c r="Q332" s="146">
        <v>0</v>
      </c>
      <c r="R332" s="146">
        <f>Q332*H332</f>
        <v>0</v>
      </c>
      <c r="S332" s="146">
        <v>0</v>
      </c>
      <c r="T332" s="147">
        <f>S332*H332</f>
        <v>0</v>
      </c>
      <c r="AQ332" s="148" t="s">
        <v>420</v>
      </c>
      <c r="AS332" s="148" t="s">
        <v>151</v>
      </c>
      <c r="AT332" s="148" t="s">
        <v>156</v>
      </c>
      <c r="AX332" s="13" t="s">
        <v>149</v>
      </c>
      <c r="BD332" s="149">
        <f>IF(N332="základná",J332,0)</f>
        <v>0</v>
      </c>
      <c r="BE332" s="149">
        <f>IF(N332="znížená",J332,0)</f>
        <v>0</v>
      </c>
      <c r="BF332" s="149">
        <f>IF(N332="zákl. prenesená",J332,0)</f>
        <v>0</v>
      </c>
      <c r="BG332" s="149">
        <f>IF(N332="zníž. prenesená",J332,0)</f>
        <v>0</v>
      </c>
      <c r="BH332" s="149">
        <f>IF(N332="nulová",J332,0)</f>
        <v>0</v>
      </c>
      <c r="BI332" s="13" t="s">
        <v>156</v>
      </c>
      <c r="BJ332" s="149">
        <f>ROUND(I332*H332,2)</f>
        <v>0</v>
      </c>
      <c r="BK332" s="13" t="s">
        <v>420</v>
      </c>
      <c r="BL332" s="148" t="s">
        <v>867</v>
      </c>
    </row>
    <row r="333" spans="2:64" s="11" customFormat="1" ht="26" customHeight="1">
      <c r="B333" s="123"/>
      <c r="D333" s="124" t="s">
        <v>75</v>
      </c>
      <c r="E333" s="125" t="s">
        <v>868</v>
      </c>
      <c r="F333" s="125" t="s">
        <v>869</v>
      </c>
      <c r="I333" s="126"/>
      <c r="J333" s="127">
        <f>BJ333</f>
        <v>0</v>
      </c>
      <c r="L333" s="123"/>
      <c r="M333" s="128"/>
      <c r="P333" s="129">
        <f>P334</f>
        <v>0</v>
      </c>
      <c r="R333" s="129">
        <f>R334</f>
        <v>0</v>
      </c>
      <c r="T333" s="130">
        <f>T334</f>
        <v>0</v>
      </c>
      <c r="AQ333" s="124" t="s">
        <v>168</v>
      </c>
      <c r="AS333" s="131" t="s">
        <v>75</v>
      </c>
      <c r="AT333" s="131" t="s">
        <v>76</v>
      </c>
      <c r="AX333" s="124" t="s">
        <v>149</v>
      </c>
      <c r="BJ333" s="132">
        <f>BJ334</f>
        <v>0</v>
      </c>
    </row>
    <row r="334" spans="2:64" s="1" customFormat="1" ht="24.25" customHeight="1">
      <c r="B334" s="135"/>
      <c r="C334" s="136" t="s">
        <v>870</v>
      </c>
      <c r="D334" s="136" t="s">
        <v>151</v>
      </c>
      <c r="E334" s="137" t="s">
        <v>871</v>
      </c>
      <c r="F334" s="245" t="s">
        <v>872</v>
      </c>
      <c r="G334" s="139" t="s">
        <v>263</v>
      </c>
      <c r="H334" s="140">
        <v>1</v>
      </c>
      <c r="I334" s="141"/>
      <c r="J334" s="142">
        <f>ROUND(I334*H334,2)</f>
        <v>0</v>
      </c>
      <c r="K334" s="143"/>
      <c r="L334" s="28"/>
      <c r="M334" s="162" t="s">
        <v>1</v>
      </c>
      <c r="N334" s="163" t="s">
        <v>42</v>
      </c>
      <c r="O334" s="164"/>
      <c r="P334" s="165">
        <f>O334*H334</f>
        <v>0</v>
      </c>
      <c r="Q334" s="165">
        <v>0</v>
      </c>
      <c r="R334" s="165">
        <f>Q334*H334</f>
        <v>0</v>
      </c>
      <c r="S334" s="165">
        <v>0</v>
      </c>
      <c r="T334" s="166">
        <f>S334*H334</f>
        <v>0</v>
      </c>
      <c r="AQ334" s="148" t="s">
        <v>873</v>
      </c>
      <c r="AS334" s="148" t="s">
        <v>151</v>
      </c>
      <c r="AT334" s="148" t="s">
        <v>84</v>
      </c>
      <c r="AX334" s="13" t="s">
        <v>149</v>
      </c>
      <c r="BD334" s="149">
        <f>IF(N334="základná",J334,0)</f>
        <v>0</v>
      </c>
      <c r="BE334" s="149">
        <f>IF(N334="znížená",J334,0)</f>
        <v>0</v>
      </c>
      <c r="BF334" s="149">
        <f>IF(N334="zákl. prenesená",J334,0)</f>
        <v>0</v>
      </c>
      <c r="BG334" s="149">
        <f>IF(N334="zníž. prenesená",J334,0)</f>
        <v>0</v>
      </c>
      <c r="BH334" s="149">
        <f>IF(N334="nulová",J334,0)</f>
        <v>0</v>
      </c>
      <c r="BI334" s="13" t="s">
        <v>156</v>
      </c>
      <c r="BJ334" s="149">
        <f>ROUND(I334*H334,2)</f>
        <v>0</v>
      </c>
      <c r="BK334" s="13" t="s">
        <v>873</v>
      </c>
      <c r="BL334" s="148" t="s">
        <v>874</v>
      </c>
    </row>
    <row r="335" spans="2:64" s="1" customFormat="1" ht="7" customHeight="1">
      <c r="B335" s="43"/>
      <c r="C335" s="44"/>
      <c r="D335" s="44"/>
      <c r="E335" s="44"/>
      <c r="F335" s="44"/>
      <c r="G335" s="44"/>
      <c r="H335" s="44"/>
      <c r="I335" s="44"/>
      <c r="J335" s="44"/>
      <c r="K335" s="44"/>
      <c r="L335" s="28"/>
    </row>
  </sheetData>
  <autoFilter ref="C138:K334" xr:uid="{00000000-0009-0000-0000-000001000000}"/>
  <mergeCells count="9">
    <mergeCell ref="E87:H87"/>
    <mergeCell ref="E129:H129"/>
    <mergeCell ref="E131:H131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5"/>
  <sheetViews>
    <sheetView showGridLines="0" topLeftCell="A122" workbookViewId="0">
      <selection activeCell="I128" sqref="I128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88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875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ROUND(J125,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ROUND((SUM(BE125:BE194)),  2)</f>
        <v>0</v>
      </c>
      <c r="G33" s="91"/>
      <c r="H33" s="91"/>
      <c r="I33" s="92">
        <v>0.2</v>
      </c>
      <c r="J33" s="90">
        <f>ROUND(((SUM(BE125:BE194))*I33),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ROUND((SUM(BF125:BF194)),  2)</f>
        <v>0</v>
      </c>
      <c r="G34" s="91"/>
      <c r="H34" s="91"/>
      <c r="I34" s="92">
        <v>0.2</v>
      </c>
      <c r="J34" s="90">
        <f>ROUND(((SUM(BF125:BF194))*I34),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ROUND((SUM(BG125:BG194)),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ROUND((SUM(BH125:BH194)),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ROUND((SUM(BI125:BI194)),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uk - Vykurovanie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J125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876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20" customHeight="1">
      <c r="B98" s="110"/>
      <c r="D98" s="111" t="s">
        <v>877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20" customHeight="1">
      <c r="B99" s="110"/>
      <c r="D99" s="111" t="s">
        <v>878</v>
      </c>
      <c r="E99" s="112"/>
      <c r="F99" s="112"/>
      <c r="G99" s="112"/>
      <c r="H99" s="112"/>
      <c r="I99" s="112"/>
      <c r="J99" s="113">
        <f>J133</f>
        <v>0</v>
      </c>
      <c r="L99" s="110"/>
    </row>
    <row r="100" spans="2:12" s="9" customFormat="1" ht="20" customHeight="1">
      <c r="B100" s="110"/>
      <c r="D100" s="111" t="s">
        <v>879</v>
      </c>
      <c r="E100" s="112"/>
      <c r="F100" s="112"/>
      <c r="G100" s="112"/>
      <c r="H100" s="112"/>
      <c r="I100" s="112"/>
      <c r="J100" s="113">
        <f>J139</f>
        <v>0</v>
      </c>
      <c r="L100" s="110"/>
    </row>
    <row r="101" spans="2:12" s="9" customFormat="1" ht="20" customHeight="1">
      <c r="B101" s="110"/>
      <c r="D101" s="111" t="s">
        <v>880</v>
      </c>
      <c r="E101" s="112"/>
      <c r="F101" s="112"/>
      <c r="G101" s="112"/>
      <c r="H101" s="112"/>
      <c r="I101" s="112"/>
      <c r="J101" s="113">
        <f>J145</f>
        <v>0</v>
      </c>
      <c r="L101" s="110"/>
    </row>
    <row r="102" spans="2:12" s="9" customFormat="1" ht="20" customHeight="1">
      <c r="B102" s="110"/>
      <c r="D102" s="111" t="s">
        <v>881</v>
      </c>
      <c r="E102" s="112"/>
      <c r="F102" s="112"/>
      <c r="G102" s="112"/>
      <c r="H102" s="112"/>
      <c r="I102" s="112"/>
      <c r="J102" s="113">
        <f>J152</f>
        <v>0</v>
      </c>
      <c r="L102" s="110"/>
    </row>
    <row r="103" spans="2:12" s="9" customFormat="1" ht="20" customHeight="1">
      <c r="B103" s="110"/>
      <c r="D103" s="111" t="s">
        <v>882</v>
      </c>
      <c r="E103" s="112"/>
      <c r="F103" s="112"/>
      <c r="G103" s="112"/>
      <c r="H103" s="112"/>
      <c r="I103" s="112"/>
      <c r="J103" s="113">
        <f>J172</f>
        <v>0</v>
      </c>
      <c r="L103" s="110"/>
    </row>
    <row r="104" spans="2:12" s="9" customFormat="1" ht="20" customHeight="1">
      <c r="B104" s="110"/>
      <c r="D104" s="111" t="s">
        <v>883</v>
      </c>
      <c r="E104" s="112"/>
      <c r="F104" s="112"/>
      <c r="G104" s="112"/>
      <c r="H104" s="112"/>
      <c r="I104" s="112"/>
      <c r="J104" s="113">
        <f>J186</f>
        <v>0</v>
      </c>
      <c r="L104" s="110"/>
    </row>
    <row r="105" spans="2:12" s="8" customFormat="1" ht="25" customHeight="1">
      <c r="B105" s="106"/>
      <c r="D105" s="107" t="s">
        <v>884</v>
      </c>
      <c r="E105" s="108"/>
      <c r="F105" s="108"/>
      <c r="G105" s="108"/>
      <c r="H105" s="108"/>
      <c r="I105" s="108"/>
      <c r="J105" s="109">
        <f>J193</f>
        <v>0</v>
      </c>
      <c r="L105" s="106"/>
    </row>
    <row r="106" spans="2:12" s="1" customFormat="1" ht="21.75" customHeight="1">
      <c r="B106" s="28"/>
      <c r="L106" s="28"/>
    </row>
    <row r="107" spans="2:12" s="1" customFormat="1" ht="7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" customHeight="1">
      <c r="B112" s="28"/>
      <c r="C112" s="17" t="s">
        <v>135</v>
      </c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26.25" customHeight="1">
      <c r="B115" s="28"/>
      <c r="E115" s="308" t="str">
        <f>E7</f>
        <v>Penzión Flám - prístavba technickej časti pivovaru - doplnenie 01/2024</v>
      </c>
      <c r="F115" s="309"/>
      <c r="G115" s="309"/>
      <c r="H115" s="309"/>
      <c r="L115" s="28"/>
    </row>
    <row r="116" spans="2:65" s="1" customFormat="1" ht="12" customHeight="1">
      <c r="B116" s="28"/>
      <c r="C116" s="23" t="s">
        <v>105</v>
      </c>
      <c r="L116" s="28"/>
    </row>
    <row r="117" spans="2:65" s="1" customFormat="1" ht="16.5" customHeight="1">
      <c r="B117" s="28"/>
      <c r="E117" s="286" t="str">
        <f>E9</f>
        <v>uk - Vykurovanie</v>
      </c>
      <c r="F117" s="307"/>
      <c r="G117" s="307"/>
      <c r="H117" s="307"/>
      <c r="L117" s="28"/>
    </row>
    <row r="118" spans="2:65" s="1" customFormat="1" ht="7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>Rajecké Teplice</v>
      </c>
      <c r="I119" s="23" t="s">
        <v>21</v>
      </c>
      <c r="J119" s="51" t="str">
        <f>IF(J12="","",J12)</f>
        <v>17. 1. 2024</v>
      </c>
      <c r="L119" s="28"/>
    </row>
    <row r="120" spans="2:65" s="1" customFormat="1" ht="7" customHeight="1">
      <c r="B120" s="28"/>
      <c r="L120" s="28"/>
    </row>
    <row r="121" spans="2:65" s="1" customFormat="1" ht="15.25" customHeight="1">
      <c r="B121" s="28"/>
      <c r="C121" s="23" t="s">
        <v>23</v>
      </c>
      <c r="F121" s="21" t="str">
        <f>E15</f>
        <v>RK gastro s.r.o., Šulekova 2, 811 06 Bratislava</v>
      </c>
      <c r="I121" s="23" t="s">
        <v>31</v>
      </c>
      <c r="J121" s="26" t="str">
        <f>E21</f>
        <v xml:space="preserve"> </v>
      </c>
      <c r="L121" s="28"/>
    </row>
    <row r="122" spans="2:65" s="1" customFormat="1" ht="15.25" customHeight="1">
      <c r="B122" s="28"/>
      <c r="C122" s="23" t="s">
        <v>29</v>
      </c>
      <c r="F122" s="21" t="str">
        <f>IF(E18="","",E18)</f>
        <v>Vyplň údaj</v>
      </c>
      <c r="I122" s="23" t="s">
        <v>34</v>
      </c>
      <c r="J122" s="26" t="str">
        <f>E24</f>
        <v xml:space="preserve"> </v>
      </c>
      <c r="L122" s="28"/>
    </row>
    <row r="123" spans="2:65" s="1" customFormat="1" ht="10.25" customHeight="1">
      <c r="B123" s="28"/>
      <c r="L123" s="28"/>
    </row>
    <row r="124" spans="2:65" s="10" customFormat="1" ht="29.25" customHeight="1">
      <c r="B124" s="114"/>
      <c r="C124" s="115" t="s">
        <v>136</v>
      </c>
      <c r="D124" s="116" t="s">
        <v>61</v>
      </c>
      <c r="E124" s="116" t="s">
        <v>57</v>
      </c>
      <c r="F124" s="116" t="s">
        <v>58</v>
      </c>
      <c r="G124" s="116" t="s">
        <v>137</v>
      </c>
      <c r="H124" s="116" t="s">
        <v>138</v>
      </c>
      <c r="I124" s="116" t="s">
        <v>139</v>
      </c>
      <c r="J124" s="117" t="s">
        <v>109</v>
      </c>
      <c r="K124" s="118" t="s">
        <v>140</v>
      </c>
      <c r="L124" s="114"/>
      <c r="M124" s="58" t="s">
        <v>1</v>
      </c>
      <c r="N124" s="59" t="s">
        <v>40</v>
      </c>
      <c r="O124" s="59" t="s">
        <v>141</v>
      </c>
      <c r="P124" s="59" t="s">
        <v>142</v>
      </c>
      <c r="Q124" s="59" t="s">
        <v>143</v>
      </c>
      <c r="R124" s="59" t="s">
        <v>144</v>
      </c>
      <c r="S124" s="59" t="s">
        <v>145</v>
      </c>
      <c r="T124" s="60" t="s">
        <v>146</v>
      </c>
    </row>
    <row r="125" spans="2:65" s="1" customFormat="1" ht="22.75" customHeight="1">
      <c r="B125" s="28"/>
      <c r="C125" s="63" t="s">
        <v>110</v>
      </c>
      <c r="J125" s="119">
        <f>BK125</f>
        <v>0</v>
      </c>
      <c r="L125" s="28"/>
      <c r="M125" s="61"/>
      <c r="N125" s="52"/>
      <c r="O125" s="52"/>
      <c r="P125" s="120">
        <f>P126+P193</f>
        <v>0</v>
      </c>
      <c r="Q125" s="52"/>
      <c r="R125" s="120">
        <f>R126+R193</f>
        <v>0.18610086999999997</v>
      </c>
      <c r="S125" s="52"/>
      <c r="T125" s="121">
        <f>T126+T193</f>
        <v>0</v>
      </c>
      <c r="AT125" s="13" t="s">
        <v>75</v>
      </c>
      <c r="AU125" s="13" t="s">
        <v>111</v>
      </c>
      <c r="BK125" s="122">
        <f>BK126+BK193</f>
        <v>0</v>
      </c>
    </row>
    <row r="126" spans="2:65" s="11" customFormat="1" ht="26" customHeight="1">
      <c r="B126" s="123"/>
      <c r="D126" s="124" t="s">
        <v>75</v>
      </c>
      <c r="E126" s="125" t="s">
        <v>536</v>
      </c>
      <c r="F126" s="125" t="s">
        <v>885</v>
      </c>
      <c r="I126" s="126"/>
      <c r="J126" s="127">
        <f>BK126</f>
        <v>0</v>
      </c>
      <c r="L126" s="123"/>
      <c r="M126" s="128"/>
      <c r="P126" s="129">
        <f>P127+P133+P139+P145+P152+P172+P186</f>
        <v>0</v>
      </c>
      <c r="R126" s="129">
        <f>R127+R133+R139+R145+R152+R172+R186</f>
        <v>0.18610086999999997</v>
      </c>
      <c r="T126" s="130">
        <f>T127+T133+T139+T145+T152+T172+T186</f>
        <v>0</v>
      </c>
      <c r="AR126" s="124" t="s">
        <v>156</v>
      </c>
      <c r="AT126" s="131" t="s">
        <v>75</v>
      </c>
      <c r="AU126" s="131" t="s">
        <v>76</v>
      </c>
      <c r="AY126" s="124" t="s">
        <v>149</v>
      </c>
      <c r="BK126" s="132">
        <f>BK127+BK133+BK139+BK145+BK152+BK172+BK186</f>
        <v>0</v>
      </c>
    </row>
    <row r="127" spans="2:65" s="11" customFormat="1" ht="22.75" customHeight="1">
      <c r="B127" s="123"/>
      <c r="D127" s="124" t="s">
        <v>75</v>
      </c>
      <c r="E127" s="133" t="s">
        <v>626</v>
      </c>
      <c r="F127" s="133" t="s">
        <v>886</v>
      </c>
      <c r="I127" s="126"/>
      <c r="J127" s="134">
        <f>BK127</f>
        <v>0</v>
      </c>
      <c r="L127" s="123"/>
      <c r="M127" s="128"/>
      <c r="P127" s="129">
        <f>SUM(P128:P132)</f>
        <v>0</v>
      </c>
      <c r="R127" s="129">
        <f>SUM(R128:R132)</f>
        <v>6.7138000000000007E-4</v>
      </c>
      <c r="T127" s="130">
        <f>SUM(T128:T132)</f>
        <v>0</v>
      </c>
      <c r="AR127" s="124" t="s">
        <v>156</v>
      </c>
      <c r="AT127" s="131" t="s">
        <v>75</v>
      </c>
      <c r="AU127" s="131" t="s">
        <v>84</v>
      </c>
      <c r="AY127" s="124" t="s">
        <v>149</v>
      </c>
      <c r="BK127" s="132">
        <f>SUM(BK128:BK132)</f>
        <v>0</v>
      </c>
    </row>
    <row r="128" spans="2:65" s="1" customFormat="1" ht="24.25" customHeight="1">
      <c r="B128" s="135"/>
      <c r="C128" s="136" t="s">
        <v>84</v>
      </c>
      <c r="D128" s="136" t="s">
        <v>151</v>
      </c>
      <c r="E128" s="137" t="s">
        <v>887</v>
      </c>
      <c r="F128" s="138" t="s">
        <v>888</v>
      </c>
      <c r="G128" s="139" t="s">
        <v>500</v>
      </c>
      <c r="H128" s="140">
        <v>33.569000000000003</v>
      </c>
      <c r="I128" s="141"/>
      <c r="J128" s="142">
        <f>ROUND(I128*H128,2)</f>
        <v>0</v>
      </c>
      <c r="K128" s="143"/>
      <c r="L128" s="28"/>
      <c r="M128" s="144" t="s">
        <v>1</v>
      </c>
      <c r="N128" s="145" t="s">
        <v>42</v>
      </c>
      <c r="P128" s="146">
        <f>O128*H128</f>
        <v>0</v>
      </c>
      <c r="Q128" s="146">
        <v>2.0000000000000002E-5</v>
      </c>
      <c r="R128" s="146">
        <f>Q128*H128</f>
        <v>6.7138000000000007E-4</v>
      </c>
      <c r="S128" s="146">
        <v>0</v>
      </c>
      <c r="T128" s="147">
        <f>S128*H128</f>
        <v>0</v>
      </c>
      <c r="AR128" s="148" t="s">
        <v>215</v>
      </c>
      <c r="AT128" s="148" t="s">
        <v>151</v>
      </c>
      <c r="AU128" s="148" t="s">
        <v>156</v>
      </c>
      <c r="AY128" s="13" t="s">
        <v>149</v>
      </c>
      <c r="BE128" s="149">
        <f>IF(N128="základná",J128,0)</f>
        <v>0</v>
      </c>
      <c r="BF128" s="149">
        <f>IF(N128="znížená",J128,0)</f>
        <v>0</v>
      </c>
      <c r="BG128" s="149">
        <f>IF(N128="zákl. prenesená",J128,0)</f>
        <v>0</v>
      </c>
      <c r="BH128" s="149">
        <f>IF(N128="zníž. prenesená",J128,0)</f>
        <v>0</v>
      </c>
      <c r="BI128" s="149">
        <f>IF(N128="nulová",J128,0)</f>
        <v>0</v>
      </c>
      <c r="BJ128" s="13" t="s">
        <v>156</v>
      </c>
      <c r="BK128" s="149">
        <f>ROUND(I128*H128,2)</f>
        <v>0</v>
      </c>
      <c r="BL128" s="13" t="s">
        <v>215</v>
      </c>
      <c r="BM128" s="148" t="s">
        <v>156</v>
      </c>
    </row>
    <row r="129" spans="2:65" s="1" customFormat="1" ht="24.25" customHeight="1">
      <c r="B129" s="135"/>
      <c r="C129" s="150" t="s">
        <v>156</v>
      </c>
      <c r="D129" s="150" t="s">
        <v>404</v>
      </c>
      <c r="E129" s="151" t="s">
        <v>889</v>
      </c>
      <c r="F129" s="152" t="s">
        <v>890</v>
      </c>
      <c r="G129" s="153" t="s">
        <v>500</v>
      </c>
      <c r="H129" s="154">
        <v>2</v>
      </c>
      <c r="I129" s="155"/>
      <c r="J129" s="156">
        <f>ROUND(I129*H129,2)</f>
        <v>0</v>
      </c>
      <c r="K129" s="157"/>
      <c r="L129" s="158"/>
      <c r="M129" s="159" t="s">
        <v>1</v>
      </c>
      <c r="N129" s="160" t="s">
        <v>42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285</v>
      </c>
      <c r="AT129" s="148" t="s">
        <v>404</v>
      </c>
      <c r="AU129" s="148" t="s">
        <v>156</v>
      </c>
      <c r="AY129" s="13" t="s">
        <v>149</v>
      </c>
      <c r="BE129" s="149">
        <f>IF(N129="základná",J129,0)</f>
        <v>0</v>
      </c>
      <c r="BF129" s="149">
        <f>IF(N129="znížená",J129,0)</f>
        <v>0</v>
      </c>
      <c r="BG129" s="149">
        <f>IF(N129="zákl. prenesená",J129,0)</f>
        <v>0</v>
      </c>
      <c r="BH129" s="149">
        <f>IF(N129="zníž. prenesená",J129,0)</f>
        <v>0</v>
      </c>
      <c r="BI129" s="149">
        <f>IF(N129="nulová",J129,0)</f>
        <v>0</v>
      </c>
      <c r="BJ129" s="13" t="s">
        <v>156</v>
      </c>
      <c r="BK129" s="149">
        <f>ROUND(I129*H129,2)</f>
        <v>0</v>
      </c>
      <c r="BL129" s="13" t="s">
        <v>215</v>
      </c>
      <c r="BM129" s="148" t="s">
        <v>155</v>
      </c>
    </row>
    <row r="130" spans="2:65" s="1" customFormat="1" ht="24.25" customHeight="1">
      <c r="B130" s="135"/>
      <c r="C130" s="150" t="s">
        <v>161</v>
      </c>
      <c r="D130" s="150" t="s">
        <v>404</v>
      </c>
      <c r="E130" s="151" t="s">
        <v>891</v>
      </c>
      <c r="F130" s="152" t="s">
        <v>892</v>
      </c>
      <c r="G130" s="153" t="s">
        <v>500</v>
      </c>
      <c r="H130" s="154">
        <v>20</v>
      </c>
      <c r="I130" s="155"/>
      <c r="J130" s="156">
        <f>ROUND(I130*H130,2)</f>
        <v>0</v>
      </c>
      <c r="K130" s="157"/>
      <c r="L130" s="158"/>
      <c r="M130" s="159" t="s">
        <v>1</v>
      </c>
      <c r="N130" s="160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285</v>
      </c>
      <c r="AT130" s="148" t="s">
        <v>404</v>
      </c>
      <c r="AU130" s="148" t="s">
        <v>156</v>
      </c>
      <c r="AY130" s="13" t="s">
        <v>149</v>
      </c>
      <c r="BE130" s="149">
        <f>IF(N130="základná",J130,0)</f>
        <v>0</v>
      </c>
      <c r="BF130" s="149">
        <f>IF(N130="znížená",J130,0)</f>
        <v>0</v>
      </c>
      <c r="BG130" s="149">
        <f>IF(N130="zákl. prenesená",J130,0)</f>
        <v>0</v>
      </c>
      <c r="BH130" s="149">
        <f>IF(N130="zníž. prenesená",J130,0)</f>
        <v>0</v>
      </c>
      <c r="BI130" s="149">
        <f>IF(N130="nulová",J130,0)</f>
        <v>0</v>
      </c>
      <c r="BJ130" s="13" t="s">
        <v>156</v>
      </c>
      <c r="BK130" s="149">
        <f>ROUND(I130*H130,2)</f>
        <v>0</v>
      </c>
      <c r="BL130" s="13" t="s">
        <v>215</v>
      </c>
      <c r="BM130" s="148" t="s">
        <v>172</v>
      </c>
    </row>
    <row r="131" spans="2:65" s="1" customFormat="1" ht="24.25" customHeight="1">
      <c r="B131" s="135"/>
      <c r="C131" s="150" t="s">
        <v>155</v>
      </c>
      <c r="D131" s="150" t="s">
        <v>404</v>
      </c>
      <c r="E131" s="151" t="s">
        <v>893</v>
      </c>
      <c r="F131" s="152" t="s">
        <v>894</v>
      </c>
      <c r="G131" s="153" t="s">
        <v>500</v>
      </c>
      <c r="H131" s="154">
        <v>12</v>
      </c>
      <c r="I131" s="155"/>
      <c r="J131" s="156">
        <f>ROUND(I131*H131,2)</f>
        <v>0</v>
      </c>
      <c r="K131" s="157"/>
      <c r="L131" s="158"/>
      <c r="M131" s="159" t="s">
        <v>1</v>
      </c>
      <c r="N131" s="160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285</v>
      </c>
      <c r="AT131" s="148" t="s">
        <v>404</v>
      </c>
      <c r="AU131" s="148" t="s">
        <v>156</v>
      </c>
      <c r="AY131" s="13" t="s">
        <v>149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156</v>
      </c>
      <c r="BK131" s="149">
        <f>ROUND(I131*H131,2)</f>
        <v>0</v>
      </c>
      <c r="BL131" s="13" t="s">
        <v>215</v>
      </c>
      <c r="BM131" s="148" t="s">
        <v>180</v>
      </c>
    </row>
    <row r="132" spans="2:65" s="1" customFormat="1" ht="24.25" customHeight="1">
      <c r="B132" s="135"/>
      <c r="C132" s="136" t="s">
        <v>168</v>
      </c>
      <c r="D132" s="136" t="s">
        <v>151</v>
      </c>
      <c r="E132" s="137" t="s">
        <v>895</v>
      </c>
      <c r="F132" s="138" t="s">
        <v>896</v>
      </c>
      <c r="G132" s="139" t="s">
        <v>571</v>
      </c>
      <c r="H132" s="161"/>
      <c r="I132" s="141"/>
      <c r="J132" s="142">
        <f>ROUND(I132*H132,2)</f>
        <v>0</v>
      </c>
      <c r="K132" s="143"/>
      <c r="L132" s="28"/>
      <c r="M132" s="144" t="s">
        <v>1</v>
      </c>
      <c r="N132" s="145" t="s">
        <v>42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215</v>
      </c>
      <c r="AT132" s="148" t="s">
        <v>151</v>
      </c>
      <c r="AU132" s="148" t="s">
        <v>156</v>
      </c>
      <c r="AY132" s="13" t="s">
        <v>149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156</v>
      </c>
      <c r="BK132" s="149">
        <f>ROUND(I132*H132,2)</f>
        <v>0</v>
      </c>
      <c r="BL132" s="13" t="s">
        <v>215</v>
      </c>
      <c r="BM132" s="148" t="s">
        <v>188</v>
      </c>
    </row>
    <row r="133" spans="2:65" s="11" customFormat="1" ht="22.75" customHeight="1">
      <c r="B133" s="123"/>
      <c r="D133" s="124" t="s">
        <v>75</v>
      </c>
      <c r="E133" s="133" t="s">
        <v>897</v>
      </c>
      <c r="F133" s="133" t="s">
        <v>898</v>
      </c>
      <c r="I133" s="126"/>
      <c r="J133" s="134">
        <f>BK133</f>
        <v>0</v>
      </c>
      <c r="L133" s="123"/>
      <c r="M133" s="128"/>
      <c r="P133" s="129">
        <f>SUM(P134:P138)</f>
        <v>0</v>
      </c>
      <c r="R133" s="129">
        <f>SUM(R134:R138)</f>
        <v>1.0728039999999999E-2</v>
      </c>
      <c r="T133" s="130">
        <f>SUM(T134:T138)</f>
        <v>0</v>
      </c>
      <c r="AR133" s="124" t="s">
        <v>156</v>
      </c>
      <c r="AT133" s="131" t="s">
        <v>75</v>
      </c>
      <c r="AU133" s="131" t="s">
        <v>84</v>
      </c>
      <c r="AY133" s="124" t="s">
        <v>149</v>
      </c>
      <c r="BK133" s="132">
        <f>SUM(BK134:BK138)</f>
        <v>0</v>
      </c>
    </row>
    <row r="134" spans="2:65" s="1" customFormat="1" ht="33" customHeight="1">
      <c r="B134" s="135"/>
      <c r="C134" s="136" t="s">
        <v>172</v>
      </c>
      <c r="D134" s="136" t="s">
        <v>151</v>
      </c>
      <c r="E134" s="137" t="s">
        <v>899</v>
      </c>
      <c r="F134" s="138" t="s">
        <v>900</v>
      </c>
      <c r="G134" s="139" t="s">
        <v>250</v>
      </c>
      <c r="H134" s="140">
        <v>1</v>
      </c>
      <c r="I134" s="141"/>
      <c r="J134" s="142">
        <f>ROUND(I134*H134,2)</f>
        <v>0</v>
      </c>
      <c r="K134" s="143"/>
      <c r="L134" s="28"/>
      <c r="M134" s="144" t="s">
        <v>1</v>
      </c>
      <c r="N134" s="145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215</v>
      </c>
      <c r="AT134" s="148" t="s">
        <v>151</v>
      </c>
      <c r="AU134" s="148" t="s">
        <v>156</v>
      </c>
      <c r="AY134" s="13" t="s">
        <v>149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156</v>
      </c>
      <c r="BK134" s="149">
        <f>ROUND(I134*H134,2)</f>
        <v>0</v>
      </c>
      <c r="BL134" s="13" t="s">
        <v>215</v>
      </c>
      <c r="BM134" s="148" t="s">
        <v>198</v>
      </c>
    </row>
    <row r="135" spans="2:65" s="1" customFormat="1" ht="37.75" customHeight="1">
      <c r="B135" s="135"/>
      <c r="C135" s="150" t="s">
        <v>176</v>
      </c>
      <c r="D135" s="150" t="s">
        <v>404</v>
      </c>
      <c r="E135" s="151" t="s">
        <v>901</v>
      </c>
      <c r="F135" s="152" t="s">
        <v>902</v>
      </c>
      <c r="G135" s="153" t="s">
        <v>903</v>
      </c>
      <c r="H135" s="154">
        <v>1</v>
      </c>
      <c r="I135" s="155"/>
      <c r="J135" s="156">
        <f>ROUND(I135*H135,2)</f>
        <v>0</v>
      </c>
      <c r="K135" s="157"/>
      <c r="L135" s="158"/>
      <c r="M135" s="159" t="s">
        <v>1</v>
      </c>
      <c r="N135" s="160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285</v>
      </c>
      <c r="AT135" s="148" t="s">
        <v>404</v>
      </c>
      <c r="AU135" s="148" t="s">
        <v>156</v>
      </c>
      <c r="AY135" s="13" t="s">
        <v>149</v>
      </c>
      <c r="BE135" s="149">
        <f>IF(N135="základná",J135,0)</f>
        <v>0</v>
      </c>
      <c r="BF135" s="149">
        <f>IF(N135="znížená",J135,0)</f>
        <v>0</v>
      </c>
      <c r="BG135" s="149">
        <f>IF(N135="zákl. prenesená",J135,0)</f>
        <v>0</v>
      </c>
      <c r="BH135" s="149">
        <f>IF(N135="zníž. prenesená",J135,0)</f>
        <v>0</v>
      </c>
      <c r="BI135" s="149">
        <f>IF(N135="nulová",J135,0)</f>
        <v>0</v>
      </c>
      <c r="BJ135" s="13" t="s">
        <v>156</v>
      </c>
      <c r="BK135" s="149">
        <f>ROUND(I135*H135,2)</f>
        <v>0</v>
      </c>
      <c r="BL135" s="13" t="s">
        <v>215</v>
      </c>
      <c r="BM135" s="148" t="s">
        <v>207</v>
      </c>
    </row>
    <row r="136" spans="2:65" s="1" customFormat="1" ht="24.25" customHeight="1">
      <c r="B136" s="135"/>
      <c r="C136" s="136" t="s">
        <v>180</v>
      </c>
      <c r="D136" s="136" t="s">
        <v>151</v>
      </c>
      <c r="E136" s="137" t="s">
        <v>904</v>
      </c>
      <c r="F136" s="138" t="s">
        <v>905</v>
      </c>
      <c r="G136" s="139" t="s">
        <v>250</v>
      </c>
      <c r="H136" s="140">
        <v>1.6419999999999999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42</v>
      </c>
      <c r="P136" s="146">
        <f>O136*H136</f>
        <v>0</v>
      </c>
      <c r="Q136" s="146">
        <v>5.62E-3</v>
      </c>
      <c r="R136" s="146">
        <f>Q136*H136</f>
        <v>9.2280399999999999E-3</v>
      </c>
      <c r="S136" s="146">
        <v>0</v>
      </c>
      <c r="T136" s="147">
        <f>S136*H136</f>
        <v>0</v>
      </c>
      <c r="AR136" s="148" t="s">
        <v>215</v>
      </c>
      <c r="AT136" s="148" t="s">
        <v>151</v>
      </c>
      <c r="AU136" s="148" t="s">
        <v>156</v>
      </c>
      <c r="AY136" s="13" t="s">
        <v>149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156</v>
      </c>
      <c r="BK136" s="149">
        <f>ROUND(I136*H136,2)</f>
        <v>0</v>
      </c>
      <c r="BL136" s="13" t="s">
        <v>215</v>
      </c>
      <c r="BM136" s="148" t="s">
        <v>215</v>
      </c>
    </row>
    <row r="137" spans="2:65" s="1" customFormat="1" ht="24.25" customHeight="1">
      <c r="B137" s="135"/>
      <c r="C137" s="136" t="s">
        <v>184</v>
      </c>
      <c r="D137" s="136" t="s">
        <v>151</v>
      </c>
      <c r="E137" s="137" t="s">
        <v>906</v>
      </c>
      <c r="F137" s="138" t="s">
        <v>907</v>
      </c>
      <c r="G137" s="139" t="s">
        <v>500</v>
      </c>
      <c r="H137" s="140">
        <v>3</v>
      </c>
      <c r="I137" s="141"/>
      <c r="J137" s="142">
        <f>ROUND(I137*H137,2)</f>
        <v>0</v>
      </c>
      <c r="K137" s="143"/>
      <c r="L137" s="28"/>
      <c r="M137" s="144" t="s">
        <v>1</v>
      </c>
      <c r="N137" s="145" t="s">
        <v>42</v>
      </c>
      <c r="P137" s="146">
        <f>O137*H137</f>
        <v>0</v>
      </c>
      <c r="Q137" s="146">
        <v>5.0000000000000001E-4</v>
      </c>
      <c r="R137" s="146">
        <f>Q137*H137</f>
        <v>1.5E-3</v>
      </c>
      <c r="S137" s="146">
        <v>0</v>
      </c>
      <c r="T137" s="147">
        <f>S137*H137</f>
        <v>0</v>
      </c>
      <c r="AR137" s="148" t="s">
        <v>215</v>
      </c>
      <c r="AT137" s="148" t="s">
        <v>151</v>
      </c>
      <c r="AU137" s="148" t="s">
        <v>156</v>
      </c>
      <c r="AY137" s="13" t="s">
        <v>149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156</v>
      </c>
      <c r="BK137" s="149">
        <f>ROUND(I137*H137,2)</f>
        <v>0</v>
      </c>
      <c r="BL137" s="13" t="s">
        <v>215</v>
      </c>
      <c r="BM137" s="148" t="s">
        <v>223</v>
      </c>
    </row>
    <row r="138" spans="2:65" s="1" customFormat="1" ht="24.25" customHeight="1">
      <c r="B138" s="135"/>
      <c r="C138" s="136" t="s">
        <v>188</v>
      </c>
      <c r="D138" s="136" t="s">
        <v>151</v>
      </c>
      <c r="E138" s="137" t="s">
        <v>908</v>
      </c>
      <c r="F138" s="138" t="s">
        <v>909</v>
      </c>
      <c r="G138" s="139" t="s">
        <v>571</v>
      </c>
      <c r="H138" s="161"/>
      <c r="I138" s="141"/>
      <c r="J138" s="142">
        <f>ROUND(I138*H138,2)</f>
        <v>0</v>
      </c>
      <c r="K138" s="143"/>
      <c r="L138" s="28"/>
      <c r="M138" s="144" t="s">
        <v>1</v>
      </c>
      <c r="N138" s="145" t="s">
        <v>42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215</v>
      </c>
      <c r="AT138" s="148" t="s">
        <v>151</v>
      </c>
      <c r="AU138" s="148" t="s">
        <v>156</v>
      </c>
      <c r="AY138" s="13" t="s">
        <v>149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156</v>
      </c>
      <c r="BK138" s="149">
        <f>ROUND(I138*H138,2)</f>
        <v>0</v>
      </c>
      <c r="BL138" s="13" t="s">
        <v>215</v>
      </c>
      <c r="BM138" s="148" t="s">
        <v>7</v>
      </c>
    </row>
    <row r="139" spans="2:65" s="11" customFormat="1" ht="22.75" customHeight="1">
      <c r="B139" s="123"/>
      <c r="D139" s="124" t="s">
        <v>75</v>
      </c>
      <c r="E139" s="133" t="s">
        <v>910</v>
      </c>
      <c r="F139" s="133" t="s">
        <v>911</v>
      </c>
      <c r="I139" s="126"/>
      <c r="J139" s="134">
        <f>BK139</f>
        <v>0</v>
      </c>
      <c r="L139" s="123"/>
      <c r="M139" s="128"/>
      <c r="P139" s="129">
        <f>SUM(P140:P144)</f>
        <v>0</v>
      </c>
      <c r="R139" s="129">
        <f>SUM(R140:R144)</f>
        <v>0</v>
      </c>
      <c r="T139" s="130">
        <f>SUM(T140:T144)</f>
        <v>0</v>
      </c>
      <c r="AR139" s="124" t="s">
        <v>156</v>
      </c>
      <c r="AT139" s="131" t="s">
        <v>75</v>
      </c>
      <c r="AU139" s="131" t="s">
        <v>84</v>
      </c>
      <c r="AY139" s="124" t="s">
        <v>149</v>
      </c>
      <c r="BK139" s="132">
        <f>SUM(BK140:BK144)</f>
        <v>0</v>
      </c>
    </row>
    <row r="140" spans="2:65" s="1" customFormat="1" ht="24.25" customHeight="1">
      <c r="B140" s="135"/>
      <c r="C140" s="136" t="s">
        <v>194</v>
      </c>
      <c r="D140" s="136" t="s">
        <v>151</v>
      </c>
      <c r="E140" s="137" t="s">
        <v>912</v>
      </c>
      <c r="F140" s="138" t="s">
        <v>913</v>
      </c>
      <c r="G140" s="139" t="s">
        <v>250</v>
      </c>
      <c r="H140" s="140">
        <v>1</v>
      </c>
      <c r="I140" s="141"/>
      <c r="J140" s="142">
        <f>ROUND(I140*H140,2)</f>
        <v>0</v>
      </c>
      <c r="K140" s="143"/>
      <c r="L140" s="28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215</v>
      </c>
      <c r="AT140" s="148" t="s">
        <v>151</v>
      </c>
      <c r="AU140" s="148" t="s">
        <v>156</v>
      </c>
      <c r="AY140" s="13" t="s">
        <v>149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156</v>
      </c>
      <c r="BK140" s="149">
        <f>ROUND(I140*H140,2)</f>
        <v>0</v>
      </c>
      <c r="BL140" s="13" t="s">
        <v>215</v>
      </c>
      <c r="BM140" s="148" t="s">
        <v>239</v>
      </c>
    </row>
    <row r="141" spans="2:65" s="1" customFormat="1" ht="21.75" customHeight="1">
      <c r="B141" s="135"/>
      <c r="C141" s="150" t="s">
        <v>198</v>
      </c>
      <c r="D141" s="150" t="s">
        <v>404</v>
      </c>
      <c r="E141" s="151" t="s">
        <v>914</v>
      </c>
      <c r="F141" s="152" t="s">
        <v>915</v>
      </c>
      <c r="G141" s="153" t="s">
        <v>250</v>
      </c>
      <c r="H141" s="154">
        <v>1</v>
      </c>
      <c r="I141" s="155"/>
      <c r="J141" s="156">
        <f>ROUND(I141*H141,2)</f>
        <v>0</v>
      </c>
      <c r="K141" s="157"/>
      <c r="L141" s="158"/>
      <c r="M141" s="159" t="s">
        <v>1</v>
      </c>
      <c r="N141" s="160" t="s">
        <v>42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285</v>
      </c>
      <c r="AT141" s="148" t="s">
        <v>404</v>
      </c>
      <c r="AU141" s="148" t="s">
        <v>156</v>
      </c>
      <c r="AY141" s="13" t="s">
        <v>149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156</v>
      </c>
      <c r="BK141" s="149">
        <f>ROUND(I141*H141,2)</f>
        <v>0</v>
      </c>
      <c r="BL141" s="13" t="s">
        <v>215</v>
      </c>
      <c r="BM141" s="148" t="s">
        <v>247</v>
      </c>
    </row>
    <row r="142" spans="2:65" s="1" customFormat="1" ht="24.25" customHeight="1">
      <c r="B142" s="135"/>
      <c r="C142" s="136" t="s">
        <v>202</v>
      </c>
      <c r="D142" s="136" t="s">
        <v>151</v>
      </c>
      <c r="E142" s="137" t="s">
        <v>916</v>
      </c>
      <c r="F142" s="138" t="s">
        <v>917</v>
      </c>
      <c r="G142" s="139" t="s">
        <v>250</v>
      </c>
      <c r="H142" s="140">
        <v>1</v>
      </c>
      <c r="I142" s="141"/>
      <c r="J142" s="142">
        <f>ROUND(I142*H142,2)</f>
        <v>0</v>
      </c>
      <c r="K142" s="143"/>
      <c r="L142" s="28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215</v>
      </c>
      <c r="AT142" s="148" t="s">
        <v>151</v>
      </c>
      <c r="AU142" s="148" t="s">
        <v>156</v>
      </c>
      <c r="AY142" s="13" t="s">
        <v>149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156</v>
      </c>
      <c r="BK142" s="149">
        <f>ROUND(I142*H142,2)</f>
        <v>0</v>
      </c>
      <c r="BL142" s="13" t="s">
        <v>215</v>
      </c>
      <c r="BM142" s="148" t="s">
        <v>256</v>
      </c>
    </row>
    <row r="143" spans="2:65" s="1" customFormat="1" ht="16.5" customHeight="1">
      <c r="B143" s="135"/>
      <c r="C143" s="150" t="s">
        <v>207</v>
      </c>
      <c r="D143" s="150" t="s">
        <v>404</v>
      </c>
      <c r="E143" s="151" t="s">
        <v>918</v>
      </c>
      <c r="F143" s="152" t="s">
        <v>919</v>
      </c>
      <c r="G143" s="153" t="s">
        <v>250</v>
      </c>
      <c r="H143" s="154">
        <v>1</v>
      </c>
      <c r="I143" s="155"/>
      <c r="J143" s="156">
        <f>ROUND(I143*H143,2)</f>
        <v>0</v>
      </c>
      <c r="K143" s="157"/>
      <c r="L143" s="158"/>
      <c r="M143" s="159" t="s">
        <v>1</v>
      </c>
      <c r="N143" s="160" t="s">
        <v>42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285</v>
      </c>
      <c r="AT143" s="148" t="s">
        <v>404</v>
      </c>
      <c r="AU143" s="148" t="s">
        <v>156</v>
      </c>
      <c r="AY143" s="13" t="s">
        <v>149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156</v>
      </c>
      <c r="BK143" s="149">
        <f>ROUND(I143*H143,2)</f>
        <v>0</v>
      </c>
      <c r="BL143" s="13" t="s">
        <v>215</v>
      </c>
      <c r="BM143" s="148" t="s">
        <v>269</v>
      </c>
    </row>
    <row r="144" spans="2:65" s="1" customFormat="1" ht="21.75" customHeight="1">
      <c r="B144" s="135"/>
      <c r="C144" s="136" t="s">
        <v>211</v>
      </c>
      <c r="D144" s="136" t="s">
        <v>151</v>
      </c>
      <c r="E144" s="137" t="s">
        <v>920</v>
      </c>
      <c r="F144" s="138" t="s">
        <v>921</v>
      </c>
      <c r="G144" s="139" t="s">
        <v>571</v>
      </c>
      <c r="H144" s="161"/>
      <c r="I144" s="141"/>
      <c r="J144" s="142">
        <f>ROUND(I144*H144,2)</f>
        <v>0</v>
      </c>
      <c r="K144" s="143"/>
      <c r="L144" s="28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215</v>
      </c>
      <c r="AT144" s="148" t="s">
        <v>151</v>
      </c>
      <c r="AU144" s="148" t="s">
        <v>156</v>
      </c>
      <c r="AY144" s="13" t="s">
        <v>149</v>
      </c>
      <c r="BE144" s="149">
        <f>IF(N144="základná",J144,0)</f>
        <v>0</v>
      </c>
      <c r="BF144" s="149">
        <f>IF(N144="znížená",J144,0)</f>
        <v>0</v>
      </c>
      <c r="BG144" s="149">
        <f>IF(N144="zákl. prenesená",J144,0)</f>
        <v>0</v>
      </c>
      <c r="BH144" s="149">
        <f>IF(N144="zníž. prenesená",J144,0)</f>
        <v>0</v>
      </c>
      <c r="BI144" s="149">
        <f>IF(N144="nulová",J144,0)</f>
        <v>0</v>
      </c>
      <c r="BJ144" s="13" t="s">
        <v>156</v>
      </c>
      <c r="BK144" s="149">
        <f>ROUND(I144*H144,2)</f>
        <v>0</v>
      </c>
      <c r="BL144" s="13" t="s">
        <v>215</v>
      </c>
      <c r="BM144" s="148" t="s">
        <v>277</v>
      </c>
    </row>
    <row r="145" spans="2:65" s="11" customFormat="1" ht="22.75" customHeight="1">
      <c r="B145" s="123"/>
      <c r="D145" s="124" t="s">
        <v>75</v>
      </c>
      <c r="E145" s="133" t="s">
        <v>922</v>
      </c>
      <c r="F145" s="133" t="s">
        <v>923</v>
      </c>
      <c r="I145" s="126"/>
      <c r="J145" s="134">
        <f>BK145</f>
        <v>0</v>
      </c>
      <c r="L145" s="123"/>
      <c r="M145" s="128"/>
      <c r="P145" s="129">
        <f>SUM(P146:P151)</f>
        <v>0</v>
      </c>
      <c r="R145" s="129">
        <f>SUM(R146:R151)</f>
        <v>0.13312262599999999</v>
      </c>
      <c r="T145" s="130">
        <f>SUM(T146:T151)</f>
        <v>0</v>
      </c>
      <c r="AR145" s="124" t="s">
        <v>156</v>
      </c>
      <c r="AT145" s="131" t="s">
        <v>75</v>
      </c>
      <c r="AU145" s="131" t="s">
        <v>84</v>
      </c>
      <c r="AY145" s="124" t="s">
        <v>149</v>
      </c>
      <c r="BK145" s="132">
        <f>SUM(BK146:BK151)</f>
        <v>0</v>
      </c>
    </row>
    <row r="146" spans="2:65" s="1" customFormat="1" ht="21.75" customHeight="1">
      <c r="B146" s="135"/>
      <c r="C146" s="136" t="s">
        <v>215</v>
      </c>
      <c r="D146" s="136" t="s">
        <v>151</v>
      </c>
      <c r="E146" s="137" t="s">
        <v>924</v>
      </c>
      <c r="F146" s="138" t="s">
        <v>925</v>
      </c>
      <c r="G146" s="139" t="s">
        <v>500</v>
      </c>
      <c r="H146" s="140">
        <v>75</v>
      </c>
      <c r="I146" s="141"/>
      <c r="J146" s="142">
        <f t="shared" ref="J146:J151" si="0">ROUND(I146*H146,2)</f>
        <v>0</v>
      </c>
      <c r="K146" s="143"/>
      <c r="L146" s="28"/>
      <c r="M146" s="144" t="s">
        <v>1</v>
      </c>
      <c r="N146" s="145" t="s">
        <v>42</v>
      </c>
      <c r="P146" s="146">
        <f t="shared" ref="P146:P151" si="1">O146*H146</f>
        <v>0</v>
      </c>
      <c r="Q146" s="146">
        <v>7.1007000000000004E-4</v>
      </c>
      <c r="R146" s="146">
        <f t="shared" ref="R146:R151" si="2">Q146*H146</f>
        <v>5.3255250000000004E-2</v>
      </c>
      <c r="S146" s="146">
        <v>0</v>
      </c>
      <c r="T146" s="147">
        <f t="shared" ref="T146:T151" si="3">S146*H146</f>
        <v>0</v>
      </c>
      <c r="AR146" s="148" t="s">
        <v>215</v>
      </c>
      <c r="AT146" s="148" t="s">
        <v>151</v>
      </c>
      <c r="AU146" s="148" t="s">
        <v>156</v>
      </c>
      <c r="AY146" s="13" t="s">
        <v>149</v>
      </c>
      <c r="BE146" s="149">
        <f t="shared" ref="BE146:BE151" si="4">IF(N146="základná",J146,0)</f>
        <v>0</v>
      </c>
      <c r="BF146" s="149">
        <f t="shared" ref="BF146:BF151" si="5">IF(N146="znížená",J146,0)</f>
        <v>0</v>
      </c>
      <c r="BG146" s="149">
        <f t="shared" ref="BG146:BG151" si="6">IF(N146="zákl. prenesená",J146,0)</f>
        <v>0</v>
      </c>
      <c r="BH146" s="149">
        <f t="shared" ref="BH146:BH151" si="7">IF(N146="zníž. prenesená",J146,0)</f>
        <v>0</v>
      </c>
      <c r="BI146" s="149">
        <f t="shared" ref="BI146:BI151" si="8">IF(N146="nulová",J146,0)</f>
        <v>0</v>
      </c>
      <c r="BJ146" s="13" t="s">
        <v>156</v>
      </c>
      <c r="BK146" s="149">
        <f t="shared" ref="BK146:BK151" si="9">ROUND(I146*H146,2)</f>
        <v>0</v>
      </c>
      <c r="BL146" s="13" t="s">
        <v>215</v>
      </c>
      <c r="BM146" s="148" t="s">
        <v>285</v>
      </c>
    </row>
    <row r="147" spans="2:65" s="1" customFormat="1" ht="21.75" customHeight="1">
      <c r="B147" s="135"/>
      <c r="C147" s="136" t="s">
        <v>219</v>
      </c>
      <c r="D147" s="136" t="s">
        <v>151</v>
      </c>
      <c r="E147" s="137" t="s">
        <v>926</v>
      </c>
      <c r="F147" s="138" t="s">
        <v>927</v>
      </c>
      <c r="G147" s="139" t="s">
        <v>500</v>
      </c>
      <c r="H147" s="140">
        <v>76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42</v>
      </c>
      <c r="P147" s="146">
        <f t="shared" si="1"/>
        <v>0</v>
      </c>
      <c r="Q147" s="146">
        <v>8.2782999999999999E-4</v>
      </c>
      <c r="R147" s="146">
        <f t="shared" si="2"/>
        <v>6.2915079999999998E-2</v>
      </c>
      <c r="S147" s="146">
        <v>0</v>
      </c>
      <c r="T147" s="147">
        <f t="shared" si="3"/>
        <v>0</v>
      </c>
      <c r="AR147" s="148" t="s">
        <v>215</v>
      </c>
      <c r="AT147" s="148" t="s">
        <v>151</v>
      </c>
      <c r="AU147" s="148" t="s">
        <v>156</v>
      </c>
      <c r="AY147" s="13" t="s">
        <v>149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156</v>
      </c>
      <c r="BK147" s="149">
        <f t="shared" si="9"/>
        <v>0</v>
      </c>
      <c r="BL147" s="13" t="s">
        <v>215</v>
      </c>
      <c r="BM147" s="148" t="s">
        <v>294</v>
      </c>
    </row>
    <row r="148" spans="2:65" s="1" customFormat="1" ht="21.75" customHeight="1">
      <c r="B148" s="135"/>
      <c r="C148" s="136" t="s">
        <v>223</v>
      </c>
      <c r="D148" s="136" t="s">
        <v>151</v>
      </c>
      <c r="E148" s="137" t="s">
        <v>928</v>
      </c>
      <c r="F148" s="138" t="s">
        <v>929</v>
      </c>
      <c r="G148" s="139" t="s">
        <v>500</v>
      </c>
      <c r="H148" s="140">
        <v>12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42</v>
      </c>
      <c r="P148" s="146">
        <f t="shared" si="1"/>
        <v>0</v>
      </c>
      <c r="Q148" s="146">
        <v>1.1667019999999999E-3</v>
      </c>
      <c r="R148" s="146">
        <f t="shared" si="2"/>
        <v>1.4000423999999999E-2</v>
      </c>
      <c r="S148" s="146">
        <v>0</v>
      </c>
      <c r="T148" s="147">
        <f t="shared" si="3"/>
        <v>0</v>
      </c>
      <c r="AR148" s="148" t="s">
        <v>215</v>
      </c>
      <c r="AT148" s="148" t="s">
        <v>151</v>
      </c>
      <c r="AU148" s="148" t="s">
        <v>156</v>
      </c>
      <c r="AY148" s="13" t="s">
        <v>149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156</v>
      </c>
      <c r="BK148" s="149">
        <f t="shared" si="9"/>
        <v>0</v>
      </c>
      <c r="BL148" s="13" t="s">
        <v>215</v>
      </c>
      <c r="BM148" s="148" t="s">
        <v>302</v>
      </c>
    </row>
    <row r="149" spans="2:65" s="1" customFormat="1" ht="21.75" customHeight="1">
      <c r="B149" s="135"/>
      <c r="C149" s="136" t="s">
        <v>227</v>
      </c>
      <c r="D149" s="136" t="s">
        <v>151</v>
      </c>
      <c r="E149" s="137" t="s">
        <v>930</v>
      </c>
      <c r="F149" s="138" t="s">
        <v>931</v>
      </c>
      <c r="G149" s="139" t="s">
        <v>500</v>
      </c>
      <c r="H149" s="140">
        <v>2</v>
      </c>
      <c r="I149" s="141"/>
      <c r="J149" s="142">
        <f t="shared" si="0"/>
        <v>0</v>
      </c>
      <c r="K149" s="143"/>
      <c r="L149" s="28"/>
      <c r="M149" s="144" t="s">
        <v>1</v>
      </c>
      <c r="N149" s="145" t="s">
        <v>42</v>
      </c>
      <c r="P149" s="146">
        <f t="shared" si="1"/>
        <v>0</v>
      </c>
      <c r="Q149" s="146">
        <v>1.475936E-3</v>
      </c>
      <c r="R149" s="146">
        <f t="shared" si="2"/>
        <v>2.9518719999999999E-3</v>
      </c>
      <c r="S149" s="146">
        <v>0</v>
      </c>
      <c r="T149" s="147">
        <f t="shared" si="3"/>
        <v>0</v>
      </c>
      <c r="AR149" s="148" t="s">
        <v>215</v>
      </c>
      <c r="AT149" s="148" t="s">
        <v>151</v>
      </c>
      <c r="AU149" s="148" t="s">
        <v>156</v>
      </c>
      <c r="AY149" s="13" t="s">
        <v>149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156</v>
      </c>
      <c r="BK149" s="149">
        <f t="shared" si="9"/>
        <v>0</v>
      </c>
      <c r="BL149" s="13" t="s">
        <v>215</v>
      </c>
      <c r="BM149" s="148" t="s">
        <v>314</v>
      </c>
    </row>
    <row r="150" spans="2:65" s="1" customFormat="1" ht="16.5" customHeight="1">
      <c r="B150" s="135"/>
      <c r="C150" s="136" t="s">
        <v>7</v>
      </c>
      <c r="D150" s="136" t="s">
        <v>151</v>
      </c>
      <c r="E150" s="137" t="s">
        <v>932</v>
      </c>
      <c r="F150" s="138" t="s">
        <v>933</v>
      </c>
      <c r="G150" s="139" t="s">
        <v>500</v>
      </c>
      <c r="H150" s="140">
        <v>165</v>
      </c>
      <c r="I150" s="141"/>
      <c r="J150" s="142">
        <f t="shared" si="0"/>
        <v>0</v>
      </c>
      <c r="K150" s="143"/>
      <c r="L150" s="28"/>
      <c r="M150" s="144" t="s">
        <v>1</v>
      </c>
      <c r="N150" s="145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215</v>
      </c>
      <c r="AT150" s="148" t="s">
        <v>151</v>
      </c>
      <c r="AU150" s="148" t="s">
        <v>156</v>
      </c>
      <c r="AY150" s="13" t="s">
        <v>149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156</v>
      </c>
      <c r="BK150" s="149">
        <f t="shared" si="9"/>
        <v>0</v>
      </c>
      <c r="BL150" s="13" t="s">
        <v>215</v>
      </c>
      <c r="BM150" s="148" t="s">
        <v>322</v>
      </c>
    </row>
    <row r="151" spans="2:65" s="1" customFormat="1" ht="24.25" customHeight="1">
      <c r="B151" s="135"/>
      <c r="C151" s="136" t="s">
        <v>234</v>
      </c>
      <c r="D151" s="136" t="s">
        <v>151</v>
      </c>
      <c r="E151" s="137" t="s">
        <v>934</v>
      </c>
      <c r="F151" s="138" t="s">
        <v>935</v>
      </c>
      <c r="G151" s="139" t="s">
        <v>571</v>
      </c>
      <c r="H151" s="161"/>
      <c r="I151" s="141"/>
      <c r="J151" s="142">
        <f t="shared" si="0"/>
        <v>0</v>
      </c>
      <c r="K151" s="143"/>
      <c r="L151" s="28"/>
      <c r="M151" s="144" t="s">
        <v>1</v>
      </c>
      <c r="N151" s="145" t="s">
        <v>42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215</v>
      </c>
      <c r="AT151" s="148" t="s">
        <v>151</v>
      </c>
      <c r="AU151" s="148" t="s">
        <v>156</v>
      </c>
      <c r="AY151" s="13" t="s">
        <v>149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156</v>
      </c>
      <c r="BK151" s="149">
        <f t="shared" si="9"/>
        <v>0</v>
      </c>
      <c r="BL151" s="13" t="s">
        <v>215</v>
      </c>
      <c r="BM151" s="148" t="s">
        <v>330</v>
      </c>
    </row>
    <row r="152" spans="2:65" s="11" customFormat="1" ht="22.75" customHeight="1">
      <c r="B152" s="123"/>
      <c r="D152" s="124" t="s">
        <v>75</v>
      </c>
      <c r="E152" s="133" t="s">
        <v>936</v>
      </c>
      <c r="F152" s="133" t="s">
        <v>937</v>
      </c>
      <c r="I152" s="126"/>
      <c r="J152" s="134">
        <f>BK152</f>
        <v>0</v>
      </c>
      <c r="L152" s="123"/>
      <c r="M152" s="128"/>
      <c r="P152" s="129">
        <f>SUM(P153:P171)</f>
        <v>0</v>
      </c>
      <c r="R152" s="129">
        <f>SUM(R153:R171)</f>
        <v>3.8827400000000004E-3</v>
      </c>
      <c r="T152" s="130">
        <f>SUM(T153:T171)</f>
        <v>0</v>
      </c>
      <c r="AR152" s="124" t="s">
        <v>156</v>
      </c>
      <c r="AT152" s="131" t="s">
        <v>75</v>
      </c>
      <c r="AU152" s="131" t="s">
        <v>84</v>
      </c>
      <c r="AY152" s="124" t="s">
        <v>149</v>
      </c>
      <c r="BK152" s="132">
        <f>SUM(BK153:BK171)</f>
        <v>0</v>
      </c>
    </row>
    <row r="153" spans="2:65" s="1" customFormat="1" ht="16.5" customHeight="1">
      <c r="B153" s="135"/>
      <c r="C153" s="136" t="s">
        <v>239</v>
      </c>
      <c r="D153" s="136" t="s">
        <v>151</v>
      </c>
      <c r="E153" s="137" t="s">
        <v>938</v>
      </c>
      <c r="F153" s="138" t="s">
        <v>939</v>
      </c>
      <c r="G153" s="139" t="s">
        <v>250</v>
      </c>
      <c r="H153" s="140">
        <v>1</v>
      </c>
      <c r="I153" s="141"/>
      <c r="J153" s="142">
        <f t="shared" ref="J153:J171" si="10">ROUND(I153*H153,2)</f>
        <v>0</v>
      </c>
      <c r="K153" s="143"/>
      <c r="L153" s="28"/>
      <c r="M153" s="144" t="s">
        <v>1</v>
      </c>
      <c r="N153" s="145" t="s">
        <v>42</v>
      </c>
      <c r="P153" s="146">
        <f t="shared" ref="P153:P171" si="11">O153*H153</f>
        <v>0</v>
      </c>
      <c r="Q153" s="146">
        <v>1.9959999999999999E-5</v>
      </c>
      <c r="R153" s="146">
        <f t="shared" ref="R153:R171" si="12">Q153*H153</f>
        <v>1.9959999999999999E-5</v>
      </c>
      <c r="S153" s="146">
        <v>0</v>
      </c>
      <c r="T153" s="147">
        <f t="shared" ref="T153:T171" si="13">S153*H153</f>
        <v>0</v>
      </c>
      <c r="AR153" s="148" t="s">
        <v>215</v>
      </c>
      <c r="AT153" s="148" t="s">
        <v>151</v>
      </c>
      <c r="AU153" s="148" t="s">
        <v>156</v>
      </c>
      <c r="AY153" s="13" t="s">
        <v>149</v>
      </c>
      <c r="BE153" s="149">
        <f t="shared" ref="BE153:BE171" si="14">IF(N153="základná",J153,0)</f>
        <v>0</v>
      </c>
      <c r="BF153" s="149">
        <f t="shared" ref="BF153:BF171" si="15">IF(N153="znížená",J153,0)</f>
        <v>0</v>
      </c>
      <c r="BG153" s="149">
        <f t="shared" ref="BG153:BG171" si="16">IF(N153="zákl. prenesená",J153,0)</f>
        <v>0</v>
      </c>
      <c r="BH153" s="149">
        <f t="shared" ref="BH153:BH171" si="17">IF(N153="zníž. prenesená",J153,0)</f>
        <v>0</v>
      </c>
      <c r="BI153" s="149">
        <f t="shared" ref="BI153:BI171" si="18">IF(N153="nulová",J153,0)</f>
        <v>0</v>
      </c>
      <c r="BJ153" s="13" t="s">
        <v>156</v>
      </c>
      <c r="BK153" s="149">
        <f t="shared" ref="BK153:BK171" si="19">ROUND(I153*H153,2)</f>
        <v>0</v>
      </c>
      <c r="BL153" s="13" t="s">
        <v>215</v>
      </c>
      <c r="BM153" s="148" t="s">
        <v>338</v>
      </c>
    </row>
    <row r="154" spans="2:65" s="1" customFormat="1" ht="16.5" customHeight="1">
      <c r="B154" s="135"/>
      <c r="C154" s="150" t="s">
        <v>243</v>
      </c>
      <c r="D154" s="150" t="s">
        <v>404</v>
      </c>
      <c r="E154" s="151" t="s">
        <v>940</v>
      </c>
      <c r="F154" s="152" t="s">
        <v>941</v>
      </c>
      <c r="G154" s="153" t="s">
        <v>250</v>
      </c>
      <c r="H154" s="154">
        <v>1</v>
      </c>
      <c r="I154" s="155"/>
      <c r="J154" s="156">
        <f t="shared" si="10"/>
        <v>0</v>
      </c>
      <c r="K154" s="157"/>
      <c r="L154" s="158"/>
      <c r="M154" s="159" t="s">
        <v>1</v>
      </c>
      <c r="N154" s="160" t="s">
        <v>42</v>
      </c>
      <c r="P154" s="146">
        <f t="shared" si="11"/>
        <v>0</v>
      </c>
      <c r="Q154" s="146">
        <v>0</v>
      </c>
      <c r="R154" s="146">
        <f t="shared" si="12"/>
        <v>0</v>
      </c>
      <c r="S154" s="146">
        <v>0</v>
      </c>
      <c r="T154" s="147">
        <f t="shared" si="13"/>
        <v>0</v>
      </c>
      <c r="AR154" s="148" t="s">
        <v>285</v>
      </c>
      <c r="AT154" s="148" t="s">
        <v>404</v>
      </c>
      <c r="AU154" s="148" t="s">
        <v>156</v>
      </c>
      <c r="AY154" s="13" t="s">
        <v>149</v>
      </c>
      <c r="BE154" s="149">
        <f t="shared" si="14"/>
        <v>0</v>
      </c>
      <c r="BF154" s="149">
        <f t="shared" si="15"/>
        <v>0</v>
      </c>
      <c r="BG154" s="149">
        <f t="shared" si="16"/>
        <v>0</v>
      </c>
      <c r="BH154" s="149">
        <f t="shared" si="17"/>
        <v>0</v>
      </c>
      <c r="BI154" s="149">
        <f t="shared" si="18"/>
        <v>0</v>
      </c>
      <c r="BJ154" s="13" t="s">
        <v>156</v>
      </c>
      <c r="BK154" s="149">
        <f t="shared" si="19"/>
        <v>0</v>
      </c>
      <c r="BL154" s="13" t="s">
        <v>215</v>
      </c>
      <c r="BM154" s="148" t="s">
        <v>346</v>
      </c>
    </row>
    <row r="155" spans="2:65" s="1" customFormat="1" ht="16.5" customHeight="1">
      <c r="B155" s="135"/>
      <c r="C155" s="136" t="s">
        <v>247</v>
      </c>
      <c r="D155" s="136" t="s">
        <v>151</v>
      </c>
      <c r="E155" s="137" t="s">
        <v>938</v>
      </c>
      <c r="F155" s="138" t="s">
        <v>939</v>
      </c>
      <c r="G155" s="139" t="s">
        <v>250</v>
      </c>
      <c r="H155" s="140">
        <v>3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42</v>
      </c>
      <c r="P155" s="146">
        <f t="shared" si="11"/>
        <v>0</v>
      </c>
      <c r="Q155" s="146">
        <v>1.9959999999999999E-5</v>
      </c>
      <c r="R155" s="146">
        <f t="shared" si="12"/>
        <v>5.9879999999999996E-5</v>
      </c>
      <c r="S155" s="146">
        <v>0</v>
      </c>
      <c r="T155" s="147">
        <f t="shared" si="13"/>
        <v>0</v>
      </c>
      <c r="AR155" s="148" t="s">
        <v>215</v>
      </c>
      <c r="AT155" s="148" t="s">
        <v>151</v>
      </c>
      <c r="AU155" s="148" t="s">
        <v>156</v>
      </c>
      <c r="AY155" s="13" t="s">
        <v>149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156</v>
      </c>
      <c r="BK155" s="149">
        <f t="shared" si="19"/>
        <v>0</v>
      </c>
      <c r="BL155" s="13" t="s">
        <v>215</v>
      </c>
      <c r="BM155" s="148" t="s">
        <v>354</v>
      </c>
    </row>
    <row r="156" spans="2:65" s="1" customFormat="1" ht="16.5" customHeight="1">
      <c r="B156" s="135"/>
      <c r="C156" s="150" t="s">
        <v>252</v>
      </c>
      <c r="D156" s="150" t="s">
        <v>404</v>
      </c>
      <c r="E156" s="151" t="s">
        <v>942</v>
      </c>
      <c r="F156" s="152" t="s">
        <v>943</v>
      </c>
      <c r="G156" s="153" t="s">
        <v>1</v>
      </c>
      <c r="H156" s="154">
        <v>3</v>
      </c>
      <c r="I156" s="155"/>
      <c r="J156" s="156">
        <f t="shared" si="10"/>
        <v>0</v>
      </c>
      <c r="K156" s="157"/>
      <c r="L156" s="158"/>
      <c r="M156" s="159" t="s">
        <v>1</v>
      </c>
      <c r="N156" s="160" t="s">
        <v>42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285</v>
      </c>
      <c r="AT156" s="148" t="s">
        <v>404</v>
      </c>
      <c r="AU156" s="148" t="s">
        <v>156</v>
      </c>
      <c r="AY156" s="13" t="s">
        <v>149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156</v>
      </c>
      <c r="BK156" s="149">
        <f t="shared" si="19"/>
        <v>0</v>
      </c>
      <c r="BL156" s="13" t="s">
        <v>215</v>
      </c>
      <c r="BM156" s="148" t="s">
        <v>362</v>
      </c>
    </row>
    <row r="157" spans="2:65" s="1" customFormat="1" ht="16.5" customHeight="1">
      <c r="B157" s="135"/>
      <c r="C157" s="136" t="s">
        <v>256</v>
      </c>
      <c r="D157" s="136" t="s">
        <v>151</v>
      </c>
      <c r="E157" s="137" t="s">
        <v>944</v>
      </c>
      <c r="F157" s="138" t="s">
        <v>945</v>
      </c>
      <c r="G157" s="139" t="s">
        <v>250</v>
      </c>
      <c r="H157" s="140">
        <v>8</v>
      </c>
      <c r="I157" s="141"/>
      <c r="J157" s="142">
        <f t="shared" si="10"/>
        <v>0</v>
      </c>
      <c r="K157" s="143"/>
      <c r="L157" s="28"/>
      <c r="M157" s="144" t="s">
        <v>1</v>
      </c>
      <c r="N157" s="145" t="s">
        <v>42</v>
      </c>
      <c r="P157" s="146">
        <f t="shared" si="11"/>
        <v>0</v>
      </c>
      <c r="Q157" s="146">
        <v>3.9919999999999997E-5</v>
      </c>
      <c r="R157" s="146">
        <f t="shared" si="12"/>
        <v>3.1935999999999998E-4</v>
      </c>
      <c r="S157" s="146">
        <v>0</v>
      </c>
      <c r="T157" s="147">
        <f t="shared" si="13"/>
        <v>0</v>
      </c>
      <c r="AR157" s="148" t="s">
        <v>215</v>
      </c>
      <c r="AT157" s="148" t="s">
        <v>151</v>
      </c>
      <c r="AU157" s="148" t="s">
        <v>156</v>
      </c>
      <c r="AY157" s="13" t="s">
        <v>149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156</v>
      </c>
      <c r="BK157" s="149">
        <f t="shared" si="19"/>
        <v>0</v>
      </c>
      <c r="BL157" s="13" t="s">
        <v>215</v>
      </c>
      <c r="BM157" s="148" t="s">
        <v>370</v>
      </c>
    </row>
    <row r="158" spans="2:65" s="1" customFormat="1" ht="16.5" customHeight="1">
      <c r="B158" s="135"/>
      <c r="C158" s="150" t="s">
        <v>265</v>
      </c>
      <c r="D158" s="150" t="s">
        <v>404</v>
      </c>
      <c r="E158" s="151" t="s">
        <v>946</v>
      </c>
      <c r="F158" s="152" t="s">
        <v>947</v>
      </c>
      <c r="G158" s="153" t="s">
        <v>1</v>
      </c>
      <c r="H158" s="154">
        <v>8</v>
      </c>
      <c r="I158" s="155"/>
      <c r="J158" s="156">
        <f t="shared" si="10"/>
        <v>0</v>
      </c>
      <c r="K158" s="157"/>
      <c r="L158" s="158"/>
      <c r="M158" s="159" t="s">
        <v>1</v>
      </c>
      <c r="N158" s="160" t="s">
        <v>42</v>
      </c>
      <c r="P158" s="146">
        <f t="shared" si="11"/>
        <v>0</v>
      </c>
      <c r="Q158" s="146">
        <v>0</v>
      </c>
      <c r="R158" s="146">
        <f t="shared" si="12"/>
        <v>0</v>
      </c>
      <c r="S158" s="146">
        <v>0</v>
      </c>
      <c r="T158" s="147">
        <f t="shared" si="13"/>
        <v>0</v>
      </c>
      <c r="AR158" s="148" t="s">
        <v>285</v>
      </c>
      <c r="AT158" s="148" t="s">
        <v>404</v>
      </c>
      <c r="AU158" s="148" t="s">
        <v>156</v>
      </c>
      <c r="AY158" s="13" t="s">
        <v>149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156</v>
      </c>
      <c r="BK158" s="149">
        <f t="shared" si="19"/>
        <v>0</v>
      </c>
      <c r="BL158" s="13" t="s">
        <v>215</v>
      </c>
      <c r="BM158" s="148" t="s">
        <v>379</v>
      </c>
    </row>
    <row r="159" spans="2:65" s="1" customFormat="1" ht="24.25" customHeight="1">
      <c r="B159" s="135"/>
      <c r="C159" s="136" t="s">
        <v>269</v>
      </c>
      <c r="D159" s="136" t="s">
        <v>151</v>
      </c>
      <c r="E159" s="137" t="s">
        <v>948</v>
      </c>
      <c r="F159" s="138" t="s">
        <v>949</v>
      </c>
      <c r="G159" s="139" t="s">
        <v>250</v>
      </c>
      <c r="H159" s="140">
        <v>8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42</v>
      </c>
      <c r="P159" s="146">
        <f t="shared" si="11"/>
        <v>0</v>
      </c>
      <c r="Q159" s="146">
        <v>2.3252E-5</v>
      </c>
      <c r="R159" s="146">
        <f t="shared" si="12"/>
        <v>1.86016E-4</v>
      </c>
      <c r="S159" s="146">
        <v>0</v>
      </c>
      <c r="T159" s="147">
        <f t="shared" si="13"/>
        <v>0</v>
      </c>
      <c r="AR159" s="148" t="s">
        <v>215</v>
      </c>
      <c r="AT159" s="148" t="s">
        <v>151</v>
      </c>
      <c r="AU159" s="148" t="s">
        <v>156</v>
      </c>
      <c r="AY159" s="13" t="s">
        <v>149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156</v>
      </c>
      <c r="BK159" s="149">
        <f t="shared" si="19"/>
        <v>0</v>
      </c>
      <c r="BL159" s="13" t="s">
        <v>215</v>
      </c>
      <c r="BM159" s="148" t="s">
        <v>387</v>
      </c>
    </row>
    <row r="160" spans="2:65" s="1" customFormat="1" ht="16.5" customHeight="1">
      <c r="B160" s="135"/>
      <c r="C160" s="150" t="s">
        <v>273</v>
      </c>
      <c r="D160" s="150" t="s">
        <v>404</v>
      </c>
      <c r="E160" s="151" t="s">
        <v>950</v>
      </c>
      <c r="F160" s="152" t="s">
        <v>951</v>
      </c>
      <c r="G160" s="153" t="s">
        <v>250</v>
      </c>
      <c r="H160" s="154">
        <v>8</v>
      </c>
      <c r="I160" s="155"/>
      <c r="J160" s="156">
        <f t="shared" si="10"/>
        <v>0</v>
      </c>
      <c r="K160" s="157"/>
      <c r="L160" s="158"/>
      <c r="M160" s="159" t="s">
        <v>1</v>
      </c>
      <c r="N160" s="160" t="s">
        <v>42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285</v>
      </c>
      <c r="AT160" s="148" t="s">
        <v>404</v>
      </c>
      <c r="AU160" s="148" t="s">
        <v>156</v>
      </c>
      <c r="AY160" s="13" t="s">
        <v>149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156</v>
      </c>
      <c r="BK160" s="149">
        <f t="shared" si="19"/>
        <v>0</v>
      </c>
      <c r="BL160" s="13" t="s">
        <v>215</v>
      </c>
      <c r="BM160" s="148" t="s">
        <v>395</v>
      </c>
    </row>
    <row r="161" spans="2:65" s="1" customFormat="1" ht="21.75" customHeight="1">
      <c r="B161" s="135"/>
      <c r="C161" s="136" t="s">
        <v>277</v>
      </c>
      <c r="D161" s="136" t="s">
        <v>151</v>
      </c>
      <c r="E161" s="137" t="s">
        <v>952</v>
      </c>
      <c r="F161" s="138" t="s">
        <v>953</v>
      </c>
      <c r="G161" s="139" t="s">
        <v>685</v>
      </c>
      <c r="H161" s="140">
        <v>8</v>
      </c>
      <c r="I161" s="141"/>
      <c r="J161" s="142">
        <f t="shared" si="10"/>
        <v>0</v>
      </c>
      <c r="K161" s="143"/>
      <c r="L161" s="28"/>
      <c r="M161" s="144" t="s">
        <v>1</v>
      </c>
      <c r="N161" s="145" t="s">
        <v>42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215</v>
      </c>
      <c r="AT161" s="148" t="s">
        <v>151</v>
      </c>
      <c r="AU161" s="148" t="s">
        <v>156</v>
      </c>
      <c r="AY161" s="13" t="s">
        <v>149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156</v>
      </c>
      <c r="BK161" s="149">
        <f t="shared" si="19"/>
        <v>0</v>
      </c>
      <c r="BL161" s="13" t="s">
        <v>215</v>
      </c>
      <c r="BM161" s="148" t="s">
        <v>403</v>
      </c>
    </row>
    <row r="162" spans="2:65" s="1" customFormat="1" ht="16.5" customHeight="1">
      <c r="B162" s="135"/>
      <c r="C162" s="150" t="s">
        <v>281</v>
      </c>
      <c r="D162" s="150" t="s">
        <v>404</v>
      </c>
      <c r="E162" s="151" t="s">
        <v>954</v>
      </c>
      <c r="F162" s="152" t="s">
        <v>955</v>
      </c>
      <c r="G162" s="153" t="s">
        <v>250</v>
      </c>
      <c r="H162" s="154">
        <v>8</v>
      </c>
      <c r="I162" s="155"/>
      <c r="J162" s="156">
        <f t="shared" si="10"/>
        <v>0</v>
      </c>
      <c r="K162" s="157"/>
      <c r="L162" s="158"/>
      <c r="M162" s="159" t="s">
        <v>1</v>
      </c>
      <c r="N162" s="160" t="s">
        <v>42</v>
      </c>
      <c r="P162" s="146">
        <f t="shared" si="11"/>
        <v>0</v>
      </c>
      <c r="Q162" s="146">
        <v>0</v>
      </c>
      <c r="R162" s="146">
        <f t="shared" si="12"/>
        <v>0</v>
      </c>
      <c r="S162" s="146">
        <v>0</v>
      </c>
      <c r="T162" s="147">
        <f t="shared" si="13"/>
        <v>0</v>
      </c>
      <c r="AR162" s="148" t="s">
        <v>285</v>
      </c>
      <c r="AT162" s="148" t="s">
        <v>404</v>
      </c>
      <c r="AU162" s="148" t="s">
        <v>156</v>
      </c>
      <c r="AY162" s="13" t="s">
        <v>149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156</v>
      </c>
      <c r="BK162" s="149">
        <f t="shared" si="19"/>
        <v>0</v>
      </c>
      <c r="BL162" s="13" t="s">
        <v>215</v>
      </c>
      <c r="BM162" s="148" t="s">
        <v>412</v>
      </c>
    </row>
    <row r="163" spans="2:65" s="1" customFormat="1" ht="24.25" customHeight="1">
      <c r="B163" s="135"/>
      <c r="C163" s="136" t="s">
        <v>285</v>
      </c>
      <c r="D163" s="136" t="s">
        <v>151</v>
      </c>
      <c r="E163" s="137" t="s">
        <v>956</v>
      </c>
      <c r="F163" s="138" t="s">
        <v>957</v>
      </c>
      <c r="G163" s="139" t="s">
        <v>250</v>
      </c>
      <c r="H163" s="140">
        <v>2</v>
      </c>
      <c r="I163" s="141"/>
      <c r="J163" s="142">
        <f t="shared" si="10"/>
        <v>0</v>
      </c>
      <c r="K163" s="143"/>
      <c r="L163" s="28"/>
      <c r="M163" s="144" t="s">
        <v>1</v>
      </c>
      <c r="N163" s="145" t="s">
        <v>42</v>
      </c>
      <c r="P163" s="146">
        <f t="shared" si="11"/>
        <v>0</v>
      </c>
      <c r="Q163" s="146">
        <v>1.3648E-5</v>
      </c>
      <c r="R163" s="146">
        <f t="shared" si="12"/>
        <v>2.7296000000000001E-5</v>
      </c>
      <c r="S163" s="146">
        <v>0</v>
      </c>
      <c r="T163" s="147">
        <f t="shared" si="13"/>
        <v>0</v>
      </c>
      <c r="AR163" s="148" t="s">
        <v>215</v>
      </c>
      <c r="AT163" s="148" t="s">
        <v>151</v>
      </c>
      <c r="AU163" s="148" t="s">
        <v>156</v>
      </c>
      <c r="AY163" s="13" t="s">
        <v>149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156</v>
      </c>
      <c r="BK163" s="149">
        <f t="shared" si="19"/>
        <v>0</v>
      </c>
      <c r="BL163" s="13" t="s">
        <v>215</v>
      </c>
      <c r="BM163" s="148" t="s">
        <v>420</v>
      </c>
    </row>
    <row r="164" spans="2:65" s="1" customFormat="1" ht="24.25" customHeight="1">
      <c r="B164" s="135"/>
      <c r="C164" s="150" t="s">
        <v>290</v>
      </c>
      <c r="D164" s="150" t="s">
        <v>404</v>
      </c>
      <c r="E164" s="151" t="s">
        <v>958</v>
      </c>
      <c r="F164" s="152" t="s">
        <v>959</v>
      </c>
      <c r="G164" s="153" t="s">
        <v>250</v>
      </c>
      <c r="H164" s="154">
        <v>2</v>
      </c>
      <c r="I164" s="155"/>
      <c r="J164" s="156">
        <f t="shared" si="10"/>
        <v>0</v>
      </c>
      <c r="K164" s="157"/>
      <c r="L164" s="158"/>
      <c r="M164" s="159" t="s">
        <v>1</v>
      </c>
      <c r="N164" s="160" t="s">
        <v>42</v>
      </c>
      <c r="P164" s="146">
        <f t="shared" si="11"/>
        <v>0</v>
      </c>
      <c r="Q164" s="146">
        <v>1E-4</v>
      </c>
      <c r="R164" s="146">
        <f t="shared" si="12"/>
        <v>2.0000000000000001E-4</v>
      </c>
      <c r="S164" s="146">
        <v>0</v>
      </c>
      <c r="T164" s="147">
        <f t="shared" si="13"/>
        <v>0</v>
      </c>
      <c r="AR164" s="148" t="s">
        <v>285</v>
      </c>
      <c r="AT164" s="148" t="s">
        <v>404</v>
      </c>
      <c r="AU164" s="148" t="s">
        <v>156</v>
      </c>
      <c r="AY164" s="13" t="s">
        <v>149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3" t="s">
        <v>156</v>
      </c>
      <c r="BK164" s="149">
        <f t="shared" si="19"/>
        <v>0</v>
      </c>
      <c r="BL164" s="13" t="s">
        <v>215</v>
      </c>
      <c r="BM164" s="148" t="s">
        <v>428</v>
      </c>
    </row>
    <row r="165" spans="2:65" s="1" customFormat="1" ht="24.25" customHeight="1">
      <c r="B165" s="135"/>
      <c r="C165" s="136" t="s">
        <v>294</v>
      </c>
      <c r="D165" s="136" t="s">
        <v>151</v>
      </c>
      <c r="E165" s="137" t="s">
        <v>960</v>
      </c>
      <c r="F165" s="138" t="s">
        <v>961</v>
      </c>
      <c r="G165" s="139" t="s">
        <v>250</v>
      </c>
      <c r="H165" s="140">
        <v>2</v>
      </c>
      <c r="I165" s="141"/>
      <c r="J165" s="142">
        <f t="shared" si="10"/>
        <v>0</v>
      </c>
      <c r="K165" s="143"/>
      <c r="L165" s="28"/>
      <c r="M165" s="144" t="s">
        <v>1</v>
      </c>
      <c r="N165" s="145" t="s">
        <v>42</v>
      </c>
      <c r="P165" s="146">
        <f t="shared" si="11"/>
        <v>0</v>
      </c>
      <c r="Q165" s="146">
        <v>4.8996E-4</v>
      </c>
      <c r="R165" s="146">
        <f t="shared" si="12"/>
        <v>9.7992000000000001E-4</v>
      </c>
      <c r="S165" s="146">
        <v>0</v>
      </c>
      <c r="T165" s="147">
        <f t="shared" si="13"/>
        <v>0</v>
      </c>
      <c r="AR165" s="148" t="s">
        <v>215</v>
      </c>
      <c r="AT165" s="148" t="s">
        <v>151</v>
      </c>
      <c r="AU165" s="148" t="s">
        <v>156</v>
      </c>
      <c r="AY165" s="13" t="s">
        <v>149</v>
      </c>
      <c r="BE165" s="149">
        <f t="shared" si="14"/>
        <v>0</v>
      </c>
      <c r="BF165" s="149">
        <f t="shared" si="15"/>
        <v>0</v>
      </c>
      <c r="BG165" s="149">
        <f t="shared" si="16"/>
        <v>0</v>
      </c>
      <c r="BH165" s="149">
        <f t="shared" si="17"/>
        <v>0</v>
      </c>
      <c r="BI165" s="149">
        <f t="shared" si="18"/>
        <v>0</v>
      </c>
      <c r="BJ165" s="13" t="s">
        <v>156</v>
      </c>
      <c r="BK165" s="149">
        <f t="shared" si="19"/>
        <v>0</v>
      </c>
      <c r="BL165" s="13" t="s">
        <v>215</v>
      </c>
      <c r="BM165" s="148" t="s">
        <v>436</v>
      </c>
    </row>
    <row r="166" spans="2:65" s="1" customFormat="1" ht="16.5" customHeight="1">
      <c r="B166" s="135"/>
      <c r="C166" s="136" t="s">
        <v>298</v>
      </c>
      <c r="D166" s="136" t="s">
        <v>151</v>
      </c>
      <c r="E166" s="137" t="s">
        <v>962</v>
      </c>
      <c r="F166" s="138" t="s">
        <v>963</v>
      </c>
      <c r="G166" s="139" t="s">
        <v>250</v>
      </c>
      <c r="H166" s="140">
        <v>2</v>
      </c>
      <c r="I166" s="141"/>
      <c r="J166" s="142">
        <f t="shared" si="10"/>
        <v>0</v>
      </c>
      <c r="K166" s="143"/>
      <c r="L166" s="28"/>
      <c r="M166" s="144" t="s">
        <v>1</v>
      </c>
      <c r="N166" s="145" t="s">
        <v>42</v>
      </c>
      <c r="P166" s="146">
        <f t="shared" si="11"/>
        <v>0</v>
      </c>
      <c r="Q166" s="146">
        <v>4.5484E-5</v>
      </c>
      <c r="R166" s="146">
        <f t="shared" si="12"/>
        <v>9.0968E-5</v>
      </c>
      <c r="S166" s="146">
        <v>0</v>
      </c>
      <c r="T166" s="147">
        <f t="shared" si="13"/>
        <v>0</v>
      </c>
      <c r="AR166" s="148" t="s">
        <v>215</v>
      </c>
      <c r="AT166" s="148" t="s">
        <v>151</v>
      </c>
      <c r="AU166" s="148" t="s">
        <v>156</v>
      </c>
      <c r="AY166" s="13" t="s">
        <v>149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156</v>
      </c>
      <c r="BK166" s="149">
        <f t="shared" si="19"/>
        <v>0</v>
      </c>
      <c r="BL166" s="13" t="s">
        <v>215</v>
      </c>
      <c r="BM166" s="148" t="s">
        <v>444</v>
      </c>
    </row>
    <row r="167" spans="2:65" s="1" customFormat="1" ht="16.5" customHeight="1">
      <c r="B167" s="135"/>
      <c r="C167" s="150" t="s">
        <v>302</v>
      </c>
      <c r="D167" s="150" t="s">
        <v>404</v>
      </c>
      <c r="E167" s="151" t="s">
        <v>964</v>
      </c>
      <c r="F167" s="152" t="s">
        <v>965</v>
      </c>
      <c r="G167" s="153" t="s">
        <v>250</v>
      </c>
      <c r="H167" s="154">
        <v>1</v>
      </c>
      <c r="I167" s="155"/>
      <c r="J167" s="156">
        <f t="shared" si="10"/>
        <v>0</v>
      </c>
      <c r="K167" s="157"/>
      <c r="L167" s="158"/>
      <c r="M167" s="159" t="s">
        <v>1</v>
      </c>
      <c r="N167" s="160" t="s">
        <v>42</v>
      </c>
      <c r="P167" s="146">
        <f t="shared" si="11"/>
        <v>0</v>
      </c>
      <c r="Q167" s="146">
        <v>4.8999999999999998E-4</v>
      </c>
      <c r="R167" s="146">
        <f t="shared" si="12"/>
        <v>4.8999999999999998E-4</v>
      </c>
      <c r="S167" s="146">
        <v>0</v>
      </c>
      <c r="T167" s="147">
        <f t="shared" si="13"/>
        <v>0</v>
      </c>
      <c r="AR167" s="148" t="s">
        <v>285</v>
      </c>
      <c r="AT167" s="148" t="s">
        <v>404</v>
      </c>
      <c r="AU167" s="148" t="s">
        <v>156</v>
      </c>
      <c r="AY167" s="13" t="s">
        <v>149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156</v>
      </c>
      <c r="BK167" s="149">
        <f t="shared" si="19"/>
        <v>0</v>
      </c>
      <c r="BL167" s="13" t="s">
        <v>215</v>
      </c>
      <c r="BM167" s="148" t="s">
        <v>452</v>
      </c>
    </row>
    <row r="168" spans="2:65" s="1" customFormat="1" ht="16.5" customHeight="1">
      <c r="B168" s="135"/>
      <c r="C168" s="150" t="s">
        <v>306</v>
      </c>
      <c r="D168" s="150" t="s">
        <v>404</v>
      </c>
      <c r="E168" s="151" t="s">
        <v>966</v>
      </c>
      <c r="F168" s="152" t="s">
        <v>967</v>
      </c>
      <c r="G168" s="153" t="s">
        <v>1</v>
      </c>
      <c r="H168" s="154">
        <v>1</v>
      </c>
      <c r="I168" s="155"/>
      <c r="J168" s="156">
        <f t="shared" si="10"/>
        <v>0</v>
      </c>
      <c r="K168" s="157"/>
      <c r="L168" s="158"/>
      <c r="M168" s="159" t="s">
        <v>1</v>
      </c>
      <c r="N168" s="160" t="s">
        <v>42</v>
      </c>
      <c r="P168" s="146">
        <f t="shared" si="11"/>
        <v>0</v>
      </c>
      <c r="Q168" s="146">
        <v>0</v>
      </c>
      <c r="R168" s="146">
        <f t="shared" si="12"/>
        <v>0</v>
      </c>
      <c r="S168" s="146">
        <v>0</v>
      </c>
      <c r="T168" s="147">
        <f t="shared" si="13"/>
        <v>0</v>
      </c>
      <c r="AR168" s="148" t="s">
        <v>285</v>
      </c>
      <c r="AT168" s="148" t="s">
        <v>404</v>
      </c>
      <c r="AU168" s="148" t="s">
        <v>156</v>
      </c>
      <c r="AY168" s="13" t="s">
        <v>149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156</v>
      </c>
      <c r="BK168" s="149">
        <f t="shared" si="19"/>
        <v>0</v>
      </c>
      <c r="BL168" s="13" t="s">
        <v>215</v>
      </c>
      <c r="BM168" s="148" t="s">
        <v>460</v>
      </c>
    </row>
    <row r="169" spans="2:65" s="1" customFormat="1" ht="24.25" customHeight="1">
      <c r="B169" s="135"/>
      <c r="C169" s="136" t="s">
        <v>314</v>
      </c>
      <c r="D169" s="136" t="s">
        <v>151</v>
      </c>
      <c r="E169" s="137" t="s">
        <v>968</v>
      </c>
      <c r="F169" s="138" t="s">
        <v>969</v>
      </c>
      <c r="G169" s="139" t="s">
        <v>250</v>
      </c>
      <c r="H169" s="140">
        <v>1</v>
      </c>
      <c r="I169" s="141"/>
      <c r="J169" s="142">
        <f t="shared" si="10"/>
        <v>0</v>
      </c>
      <c r="K169" s="143"/>
      <c r="L169" s="28"/>
      <c r="M169" s="144" t="s">
        <v>1</v>
      </c>
      <c r="N169" s="145" t="s">
        <v>42</v>
      </c>
      <c r="P169" s="146">
        <f t="shared" si="11"/>
        <v>0</v>
      </c>
      <c r="Q169" s="146">
        <v>1.29934E-3</v>
      </c>
      <c r="R169" s="146">
        <f t="shared" si="12"/>
        <v>1.29934E-3</v>
      </c>
      <c r="S169" s="146">
        <v>0</v>
      </c>
      <c r="T169" s="147">
        <f t="shared" si="13"/>
        <v>0</v>
      </c>
      <c r="AR169" s="148" t="s">
        <v>215</v>
      </c>
      <c r="AT169" s="148" t="s">
        <v>151</v>
      </c>
      <c r="AU169" s="148" t="s">
        <v>156</v>
      </c>
      <c r="AY169" s="13" t="s">
        <v>149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156</v>
      </c>
      <c r="BK169" s="149">
        <f t="shared" si="19"/>
        <v>0</v>
      </c>
      <c r="BL169" s="13" t="s">
        <v>215</v>
      </c>
      <c r="BM169" s="148" t="s">
        <v>469</v>
      </c>
    </row>
    <row r="170" spans="2:65" s="1" customFormat="1" ht="24.25" customHeight="1">
      <c r="B170" s="135"/>
      <c r="C170" s="150" t="s">
        <v>318</v>
      </c>
      <c r="D170" s="150" t="s">
        <v>404</v>
      </c>
      <c r="E170" s="151" t="s">
        <v>970</v>
      </c>
      <c r="F170" s="152" t="s">
        <v>971</v>
      </c>
      <c r="G170" s="153" t="s">
        <v>250</v>
      </c>
      <c r="H170" s="154">
        <v>1</v>
      </c>
      <c r="I170" s="155"/>
      <c r="J170" s="156">
        <f t="shared" si="10"/>
        <v>0</v>
      </c>
      <c r="K170" s="157"/>
      <c r="L170" s="158"/>
      <c r="M170" s="159" t="s">
        <v>1</v>
      </c>
      <c r="N170" s="160" t="s">
        <v>42</v>
      </c>
      <c r="P170" s="146">
        <f t="shared" si="11"/>
        <v>0</v>
      </c>
      <c r="Q170" s="146">
        <v>2.1000000000000001E-4</v>
      </c>
      <c r="R170" s="146">
        <f t="shared" si="12"/>
        <v>2.1000000000000001E-4</v>
      </c>
      <c r="S170" s="146">
        <v>0</v>
      </c>
      <c r="T170" s="147">
        <f t="shared" si="13"/>
        <v>0</v>
      </c>
      <c r="AR170" s="148" t="s">
        <v>285</v>
      </c>
      <c r="AT170" s="148" t="s">
        <v>404</v>
      </c>
      <c r="AU170" s="148" t="s">
        <v>156</v>
      </c>
      <c r="AY170" s="13" t="s">
        <v>149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156</v>
      </c>
      <c r="BK170" s="149">
        <f t="shared" si="19"/>
        <v>0</v>
      </c>
      <c r="BL170" s="13" t="s">
        <v>215</v>
      </c>
      <c r="BM170" s="148" t="s">
        <v>477</v>
      </c>
    </row>
    <row r="171" spans="2:65" s="1" customFormat="1" ht="21.75" customHeight="1">
      <c r="B171" s="135"/>
      <c r="C171" s="136" t="s">
        <v>322</v>
      </c>
      <c r="D171" s="136" t="s">
        <v>151</v>
      </c>
      <c r="E171" s="137" t="s">
        <v>972</v>
      </c>
      <c r="F171" s="138" t="s">
        <v>973</v>
      </c>
      <c r="G171" s="139" t="s">
        <v>571</v>
      </c>
      <c r="H171" s="161"/>
      <c r="I171" s="141"/>
      <c r="J171" s="142">
        <f t="shared" si="10"/>
        <v>0</v>
      </c>
      <c r="K171" s="143"/>
      <c r="L171" s="28"/>
      <c r="M171" s="144" t="s">
        <v>1</v>
      </c>
      <c r="N171" s="145" t="s">
        <v>42</v>
      </c>
      <c r="P171" s="146">
        <f t="shared" si="11"/>
        <v>0</v>
      </c>
      <c r="Q171" s="146">
        <v>0</v>
      </c>
      <c r="R171" s="146">
        <f t="shared" si="12"/>
        <v>0</v>
      </c>
      <c r="S171" s="146">
        <v>0</v>
      </c>
      <c r="T171" s="147">
        <f t="shared" si="13"/>
        <v>0</v>
      </c>
      <c r="AR171" s="148" t="s">
        <v>215</v>
      </c>
      <c r="AT171" s="148" t="s">
        <v>151</v>
      </c>
      <c r="AU171" s="148" t="s">
        <v>156</v>
      </c>
      <c r="AY171" s="13" t="s">
        <v>149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156</v>
      </c>
      <c r="BK171" s="149">
        <f t="shared" si="19"/>
        <v>0</v>
      </c>
      <c r="BL171" s="13" t="s">
        <v>215</v>
      </c>
      <c r="BM171" s="148" t="s">
        <v>485</v>
      </c>
    </row>
    <row r="172" spans="2:65" s="11" customFormat="1" ht="22.75" customHeight="1">
      <c r="B172" s="123"/>
      <c r="D172" s="124" t="s">
        <v>75</v>
      </c>
      <c r="E172" s="133" t="s">
        <v>974</v>
      </c>
      <c r="F172" s="133" t="s">
        <v>975</v>
      </c>
      <c r="I172" s="126"/>
      <c r="J172" s="134">
        <f>BK172</f>
        <v>0</v>
      </c>
      <c r="L172" s="123"/>
      <c r="M172" s="128"/>
      <c r="P172" s="129">
        <f>SUM(P173:P185)</f>
        <v>0</v>
      </c>
      <c r="R172" s="129">
        <f>SUM(R173:R185)</f>
        <v>6.0726400000000005E-4</v>
      </c>
      <c r="T172" s="130">
        <f>SUM(T173:T185)</f>
        <v>0</v>
      </c>
      <c r="AR172" s="124" t="s">
        <v>156</v>
      </c>
      <c r="AT172" s="131" t="s">
        <v>75</v>
      </c>
      <c r="AU172" s="131" t="s">
        <v>84</v>
      </c>
      <c r="AY172" s="124" t="s">
        <v>149</v>
      </c>
      <c r="BK172" s="132">
        <f>SUM(BK173:BK185)</f>
        <v>0</v>
      </c>
    </row>
    <row r="173" spans="2:65" s="1" customFormat="1" ht="24.25" customHeight="1">
      <c r="B173" s="135"/>
      <c r="C173" s="136" t="s">
        <v>326</v>
      </c>
      <c r="D173" s="136" t="s">
        <v>151</v>
      </c>
      <c r="E173" s="137" t="s">
        <v>976</v>
      </c>
      <c r="F173" s="138" t="s">
        <v>977</v>
      </c>
      <c r="G173" s="139" t="s">
        <v>250</v>
      </c>
      <c r="H173" s="140">
        <v>8</v>
      </c>
      <c r="I173" s="141"/>
      <c r="J173" s="142">
        <f t="shared" ref="J173:J185" si="20">ROUND(I173*H173,2)</f>
        <v>0</v>
      </c>
      <c r="K173" s="143"/>
      <c r="L173" s="28"/>
      <c r="M173" s="144" t="s">
        <v>1</v>
      </c>
      <c r="N173" s="145" t="s">
        <v>42</v>
      </c>
      <c r="P173" s="146">
        <f t="shared" ref="P173:P185" si="21">O173*H173</f>
        <v>0</v>
      </c>
      <c r="Q173" s="146">
        <v>4.9960000000000003E-5</v>
      </c>
      <c r="R173" s="146">
        <f t="shared" ref="R173:R185" si="22">Q173*H173</f>
        <v>3.9968000000000002E-4</v>
      </c>
      <c r="S173" s="146">
        <v>0</v>
      </c>
      <c r="T173" s="147">
        <f t="shared" ref="T173:T185" si="23">S173*H173</f>
        <v>0</v>
      </c>
      <c r="AR173" s="148" t="s">
        <v>215</v>
      </c>
      <c r="AT173" s="148" t="s">
        <v>151</v>
      </c>
      <c r="AU173" s="148" t="s">
        <v>156</v>
      </c>
      <c r="AY173" s="13" t="s">
        <v>149</v>
      </c>
      <c r="BE173" s="149">
        <f t="shared" ref="BE173:BE185" si="24">IF(N173="základná",J173,0)</f>
        <v>0</v>
      </c>
      <c r="BF173" s="149">
        <f t="shared" ref="BF173:BF185" si="25">IF(N173="znížená",J173,0)</f>
        <v>0</v>
      </c>
      <c r="BG173" s="149">
        <f t="shared" ref="BG173:BG185" si="26">IF(N173="zákl. prenesená",J173,0)</f>
        <v>0</v>
      </c>
      <c r="BH173" s="149">
        <f t="shared" ref="BH173:BH185" si="27">IF(N173="zníž. prenesená",J173,0)</f>
        <v>0</v>
      </c>
      <c r="BI173" s="149">
        <f t="shared" ref="BI173:BI185" si="28">IF(N173="nulová",J173,0)</f>
        <v>0</v>
      </c>
      <c r="BJ173" s="13" t="s">
        <v>156</v>
      </c>
      <c r="BK173" s="149">
        <f t="shared" ref="BK173:BK185" si="29">ROUND(I173*H173,2)</f>
        <v>0</v>
      </c>
      <c r="BL173" s="13" t="s">
        <v>215</v>
      </c>
      <c r="BM173" s="148" t="s">
        <v>502</v>
      </c>
    </row>
    <row r="174" spans="2:65" s="1" customFormat="1" ht="24.25" customHeight="1">
      <c r="B174" s="135"/>
      <c r="C174" s="136" t="s">
        <v>330</v>
      </c>
      <c r="D174" s="136" t="s">
        <v>151</v>
      </c>
      <c r="E174" s="137" t="s">
        <v>978</v>
      </c>
      <c r="F174" s="138" t="s">
        <v>979</v>
      </c>
      <c r="G174" s="139" t="s">
        <v>250</v>
      </c>
      <c r="H174" s="140">
        <v>4</v>
      </c>
      <c r="I174" s="141"/>
      <c r="J174" s="142">
        <f t="shared" si="20"/>
        <v>0</v>
      </c>
      <c r="K174" s="143"/>
      <c r="L174" s="28"/>
      <c r="M174" s="144" t="s">
        <v>1</v>
      </c>
      <c r="N174" s="145" t="s">
        <v>42</v>
      </c>
      <c r="P174" s="146">
        <f t="shared" si="21"/>
        <v>0</v>
      </c>
      <c r="Q174" s="146">
        <v>2.5948E-5</v>
      </c>
      <c r="R174" s="146">
        <f t="shared" si="22"/>
        <v>1.03792E-4</v>
      </c>
      <c r="S174" s="146">
        <v>0</v>
      </c>
      <c r="T174" s="147">
        <f t="shared" si="23"/>
        <v>0</v>
      </c>
      <c r="AR174" s="148" t="s">
        <v>215</v>
      </c>
      <c r="AT174" s="148" t="s">
        <v>151</v>
      </c>
      <c r="AU174" s="148" t="s">
        <v>156</v>
      </c>
      <c r="AY174" s="13" t="s">
        <v>149</v>
      </c>
      <c r="BE174" s="149">
        <f t="shared" si="24"/>
        <v>0</v>
      </c>
      <c r="BF174" s="149">
        <f t="shared" si="25"/>
        <v>0</v>
      </c>
      <c r="BG174" s="149">
        <f t="shared" si="26"/>
        <v>0</v>
      </c>
      <c r="BH174" s="149">
        <f t="shared" si="27"/>
        <v>0</v>
      </c>
      <c r="BI174" s="149">
        <f t="shared" si="28"/>
        <v>0</v>
      </c>
      <c r="BJ174" s="13" t="s">
        <v>156</v>
      </c>
      <c r="BK174" s="149">
        <f t="shared" si="29"/>
        <v>0</v>
      </c>
      <c r="BL174" s="13" t="s">
        <v>215</v>
      </c>
      <c r="BM174" s="148" t="s">
        <v>510</v>
      </c>
    </row>
    <row r="175" spans="2:65" s="1" customFormat="1" ht="24.25" customHeight="1">
      <c r="B175" s="135"/>
      <c r="C175" s="150" t="s">
        <v>334</v>
      </c>
      <c r="D175" s="150" t="s">
        <v>404</v>
      </c>
      <c r="E175" s="151" t="s">
        <v>980</v>
      </c>
      <c r="F175" s="152" t="s">
        <v>981</v>
      </c>
      <c r="G175" s="153" t="s">
        <v>250</v>
      </c>
      <c r="H175" s="154">
        <v>1</v>
      </c>
      <c r="I175" s="155"/>
      <c r="J175" s="156">
        <f t="shared" si="20"/>
        <v>0</v>
      </c>
      <c r="K175" s="157"/>
      <c r="L175" s="158"/>
      <c r="M175" s="159" t="s">
        <v>1</v>
      </c>
      <c r="N175" s="160" t="s">
        <v>42</v>
      </c>
      <c r="P175" s="146">
        <f t="shared" si="21"/>
        <v>0</v>
      </c>
      <c r="Q175" s="146">
        <v>0</v>
      </c>
      <c r="R175" s="146">
        <f t="shared" si="22"/>
        <v>0</v>
      </c>
      <c r="S175" s="146">
        <v>0</v>
      </c>
      <c r="T175" s="147">
        <f t="shared" si="23"/>
        <v>0</v>
      </c>
      <c r="AR175" s="148" t="s">
        <v>285</v>
      </c>
      <c r="AT175" s="148" t="s">
        <v>404</v>
      </c>
      <c r="AU175" s="148" t="s">
        <v>156</v>
      </c>
      <c r="AY175" s="13" t="s">
        <v>149</v>
      </c>
      <c r="BE175" s="149">
        <f t="shared" si="24"/>
        <v>0</v>
      </c>
      <c r="BF175" s="149">
        <f t="shared" si="25"/>
        <v>0</v>
      </c>
      <c r="BG175" s="149">
        <f t="shared" si="26"/>
        <v>0</v>
      </c>
      <c r="BH175" s="149">
        <f t="shared" si="27"/>
        <v>0</v>
      </c>
      <c r="BI175" s="149">
        <f t="shared" si="28"/>
        <v>0</v>
      </c>
      <c r="BJ175" s="13" t="s">
        <v>156</v>
      </c>
      <c r="BK175" s="149">
        <f t="shared" si="29"/>
        <v>0</v>
      </c>
      <c r="BL175" s="13" t="s">
        <v>215</v>
      </c>
      <c r="BM175" s="148" t="s">
        <v>518</v>
      </c>
    </row>
    <row r="176" spans="2:65" s="1" customFormat="1" ht="24.25" customHeight="1">
      <c r="B176" s="135"/>
      <c r="C176" s="150" t="s">
        <v>338</v>
      </c>
      <c r="D176" s="150" t="s">
        <v>404</v>
      </c>
      <c r="E176" s="151" t="s">
        <v>982</v>
      </c>
      <c r="F176" s="152" t="s">
        <v>983</v>
      </c>
      <c r="G176" s="153" t="s">
        <v>250</v>
      </c>
      <c r="H176" s="154">
        <v>1</v>
      </c>
      <c r="I176" s="155"/>
      <c r="J176" s="156">
        <f t="shared" si="20"/>
        <v>0</v>
      </c>
      <c r="K176" s="157"/>
      <c r="L176" s="158"/>
      <c r="M176" s="159" t="s">
        <v>1</v>
      </c>
      <c r="N176" s="160" t="s">
        <v>42</v>
      </c>
      <c r="P176" s="146">
        <f t="shared" si="21"/>
        <v>0</v>
      </c>
      <c r="Q176" s="146">
        <v>0</v>
      </c>
      <c r="R176" s="146">
        <f t="shared" si="22"/>
        <v>0</v>
      </c>
      <c r="S176" s="146">
        <v>0</v>
      </c>
      <c r="T176" s="147">
        <f t="shared" si="23"/>
        <v>0</v>
      </c>
      <c r="AR176" s="148" t="s">
        <v>285</v>
      </c>
      <c r="AT176" s="148" t="s">
        <v>404</v>
      </c>
      <c r="AU176" s="148" t="s">
        <v>156</v>
      </c>
      <c r="AY176" s="13" t="s">
        <v>149</v>
      </c>
      <c r="BE176" s="149">
        <f t="shared" si="24"/>
        <v>0</v>
      </c>
      <c r="BF176" s="149">
        <f t="shared" si="25"/>
        <v>0</v>
      </c>
      <c r="BG176" s="149">
        <f t="shared" si="26"/>
        <v>0</v>
      </c>
      <c r="BH176" s="149">
        <f t="shared" si="27"/>
        <v>0</v>
      </c>
      <c r="BI176" s="149">
        <f t="shared" si="28"/>
        <v>0</v>
      </c>
      <c r="BJ176" s="13" t="s">
        <v>156</v>
      </c>
      <c r="BK176" s="149">
        <f t="shared" si="29"/>
        <v>0</v>
      </c>
      <c r="BL176" s="13" t="s">
        <v>215</v>
      </c>
      <c r="BM176" s="148" t="s">
        <v>526</v>
      </c>
    </row>
    <row r="177" spans="2:65" s="1" customFormat="1" ht="24.25" customHeight="1">
      <c r="B177" s="135"/>
      <c r="C177" s="150" t="s">
        <v>342</v>
      </c>
      <c r="D177" s="150" t="s">
        <v>404</v>
      </c>
      <c r="E177" s="151" t="s">
        <v>984</v>
      </c>
      <c r="F177" s="152" t="s">
        <v>985</v>
      </c>
      <c r="G177" s="153" t="s">
        <v>250</v>
      </c>
      <c r="H177" s="154">
        <v>2</v>
      </c>
      <c r="I177" s="155"/>
      <c r="J177" s="156">
        <f t="shared" si="20"/>
        <v>0</v>
      </c>
      <c r="K177" s="157"/>
      <c r="L177" s="158"/>
      <c r="M177" s="159" t="s">
        <v>1</v>
      </c>
      <c r="N177" s="160" t="s">
        <v>42</v>
      </c>
      <c r="P177" s="146">
        <f t="shared" si="21"/>
        <v>0</v>
      </c>
      <c r="Q177" s="146">
        <v>0</v>
      </c>
      <c r="R177" s="146">
        <f t="shared" si="22"/>
        <v>0</v>
      </c>
      <c r="S177" s="146">
        <v>0</v>
      </c>
      <c r="T177" s="147">
        <f t="shared" si="23"/>
        <v>0</v>
      </c>
      <c r="AR177" s="148" t="s">
        <v>285</v>
      </c>
      <c r="AT177" s="148" t="s">
        <v>404</v>
      </c>
      <c r="AU177" s="148" t="s">
        <v>156</v>
      </c>
      <c r="AY177" s="13" t="s">
        <v>149</v>
      </c>
      <c r="BE177" s="149">
        <f t="shared" si="24"/>
        <v>0</v>
      </c>
      <c r="BF177" s="149">
        <f t="shared" si="25"/>
        <v>0</v>
      </c>
      <c r="BG177" s="149">
        <f t="shared" si="26"/>
        <v>0</v>
      </c>
      <c r="BH177" s="149">
        <f t="shared" si="27"/>
        <v>0</v>
      </c>
      <c r="BI177" s="149">
        <f t="shared" si="28"/>
        <v>0</v>
      </c>
      <c r="BJ177" s="13" t="s">
        <v>156</v>
      </c>
      <c r="BK177" s="149">
        <f t="shared" si="29"/>
        <v>0</v>
      </c>
      <c r="BL177" s="13" t="s">
        <v>215</v>
      </c>
      <c r="BM177" s="148" t="s">
        <v>540</v>
      </c>
    </row>
    <row r="178" spans="2:65" s="1" customFormat="1" ht="33" customHeight="1">
      <c r="B178" s="135"/>
      <c r="C178" s="136" t="s">
        <v>346</v>
      </c>
      <c r="D178" s="136" t="s">
        <v>151</v>
      </c>
      <c r="E178" s="137" t="s">
        <v>986</v>
      </c>
      <c r="F178" s="138" t="s">
        <v>987</v>
      </c>
      <c r="G178" s="139" t="s">
        <v>250</v>
      </c>
      <c r="H178" s="140">
        <v>2</v>
      </c>
      <c r="I178" s="141"/>
      <c r="J178" s="142">
        <f t="shared" si="20"/>
        <v>0</v>
      </c>
      <c r="K178" s="143"/>
      <c r="L178" s="28"/>
      <c r="M178" s="144" t="s">
        <v>1</v>
      </c>
      <c r="N178" s="145" t="s">
        <v>42</v>
      </c>
      <c r="P178" s="146">
        <f t="shared" si="21"/>
        <v>0</v>
      </c>
      <c r="Q178" s="146">
        <v>2.5948E-5</v>
      </c>
      <c r="R178" s="146">
        <f t="shared" si="22"/>
        <v>5.1895999999999999E-5</v>
      </c>
      <c r="S178" s="146">
        <v>0</v>
      </c>
      <c r="T178" s="147">
        <f t="shared" si="23"/>
        <v>0</v>
      </c>
      <c r="AR178" s="148" t="s">
        <v>215</v>
      </c>
      <c r="AT178" s="148" t="s">
        <v>151</v>
      </c>
      <c r="AU178" s="148" t="s">
        <v>156</v>
      </c>
      <c r="AY178" s="13" t="s">
        <v>149</v>
      </c>
      <c r="BE178" s="149">
        <f t="shared" si="24"/>
        <v>0</v>
      </c>
      <c r="BF178" s="149">
        <f t="shared" si="25"/>
        <v>0</v>
      </c>
      <c r="BG178" s="149">
        <f t="shared" si="26"/>
        <v>0</v>
      </c>
      <c r="BH178" s="149">
        <f t="shared" si="27"/>
        <v>0</v>
      </c>
      <c r="BI178" s="149">
        <f t="shared" si="28"/>
        <v>0</v>
      </c>
      <c r="BJ178" s="13" t="s">
        <v>156</v>
      </c>
      <c r="BK178" s="149">
        <f t="shared" si="29"/>
        <v>0</v>
      </c>
      <c r="BL178" s="13" t="s">
        <v>215</v>
      </c>
      <c r="BM178" s="148" t="s">
        <v>548</v>
      </c>
    </row>
    <row r="179" spans="2:65" s="1" customFormat="1" ht="24.25" customHeight="1">
      <c r="B179" s="135"/>
      <c r="C179" s="150" t="s">
        <v>350</v>
      </c>
      <c r="D179" s="150" t="s">
        <v>404</v>
      </c>
      <c r="E179" s="151" t="s">
        <v>988</v>
      </c>
      <c r="F179" s="152" t="s">
        <v>989</v>
      </c>
      <c r="G179" s="153" t="s">
        <v>250</v>
      </c>
      <c r="H179" s="154">
        <v>2</v>
      </c>
      <c r="I179" s="155"/>
      <c r="J179" s="156">
        <f t="shared" si="20"/>
        <v>0</v>
      </c>
      <c r="K179" s="157"/>
      <c r="L179" s="158"/>
      <c r="M179" s="159" t="s">
        <v>1</v>
      </c>
      <c r="N179" s="160" t="s">
        <v>42</v>
      </c>
      <c r="P179" s="146">
        <f t="shared" si="21"/>
        <v>0</v>
      </c>
      <c r="Q179" s="146">
        <v>0</v>
      </c>
      <c r="R179" s="146">
        <f t="shared" si="22"/>
        <v>0</v>
      </c>
      <c r="S179" s="146">
        <v>0</v>
      </c>
      <c r="T179" s="147">
        <f t="shared" si="23"/>
        <v>0</v>
      </c>
      <c r="AR179" s="148" t="s">
        <v>285</v>
      </c>
      <c r="AT179" s="148" t="s">
        <v>404</v>
      </c>
      <c r="AU179" s="148" t="s">
        <v>156</v>
      </c>
      <c r="AY179" s="13" t="s">
        <v>149</v>
      </c>
      <c r="BE179" s="149">
        <f t="shared" si="24"/>
        <v>0</v>
      </c>
      <c r="BF179" s="149">
        <f t="shared" si="25"/>
        <v>0</v>
      </c>
      <c r="BG179" s="149">
        <f t="shared" si="26"/>
        <v>0</v>
      </c>
      <c r="BH179" s="149">
        <f t="shared" si="27"/>
        <v>0</v>
      </c>
      <c r="BI179" s="149">
        <f t="shared" si="28"/>
        <v>0</v>
      </c>
      <c r="BJ179" s="13" t="s">
        <v>156</v>
      </c>
      <c r="BK179" s="149">
        <f t="shared" si="29"/>
        <v>0</v>
      </c>
      <c r="BL179" s="13" t="s">
        <v>215</v>
      </c>
      <c r="BM179" s="148" t="s">
        <v>554</v>
      </c>
    </row>
    <row r="180" spans="2:65" s="1" customFormat="1" ht="33" customHeight="1">
      <c r="B180" s="135"/>
      <c r="C180" s="136" t="s">
        <v>354</v>
      </c>
      <c r="D180" s="136" t="s">
        <v>151</v>
      </c>
      <c r="E180" s="137" t="s">
        <v>990</v>
      </c>
      <c r="F180" s="138" t="s">
        <v>991</v>
      </c>
      <c r="G180" s="139" t="s">
        <v>250</v>
      </c>
      <c r="H180" s="140">
        <v>1</v>
      </c>
      <c r="I180" s="141"/>
      <c r="J180" s="142">
        <f t="shared" si="20"/>
        <v>0</v>
      </c>
      <c r="K180" s="143"/>
      <c r="L180" s="28"/>
      <c r="M180" s="144" t="s">
        <v>1</v>
      </c>
      <c r="N180" s="145" t="s">
        <v>42</v>
      </c>
      <c r="P180" s="146">
        <f t="shared" si="21"/>
        <v>0</v>
      </c>
      <c r="Q180" s="146">
        <v>2.5948E-5</v>
      </c>
      <c r="R180" s="146">
        <f t="shared" si="22"/>
        <v>2.5948E-5</v>
      </c>
      <c r="S180" s="146">
        <v>0</v>
      </c>
      <c r="T180" s="147">
        <f t="shared" si="23"/>
        <v>0</v>
      </c>
      <c r="AR180" s="148" t="s">
        <v>215</v>
      </c>
      <c r="AT180" s="148" t="s">
        <v>151</v>
      </c>
      <c r="AU180" s="148" t="s">
        <v>156</v>
      </c>
      <c r="AY180" s="13" t="s">
        <v>149</v>
      </c>
      <c r="BE180" s="149">
        <f t="shared" si="24"/>
        <v>0</v>
      </c>
      <c r="BF180" s="149">
        <f t="shared" si="25"/>
        <v>0</v>
      </c>
      <c r="BG180" s="149">
        <f t="shared" si="26"/>
        <v>0</v>
      </c>
      <c r="BH180" s="149">
        <f t="shared" si="27"/>
        <v>0</v>
      </c>
      <c r="BI180" s="149">
        <f t="shared" si="28"/>
        <v>0</v>
      </c>
      <c r="BJ180" s="13" t="s">
        <v>156</v>
      </c>
      <c r="BK180" s="149">
        <f t="shared" si="29"/>
        <v>0</v>
      </c>
      <c r="BL180" s="13" t="s">
        <v>215</v>
      </c>
      <c r="BM180" s="148" t="s">
        <v>562</v>
      </c>
    </row>
    <row r="181" spans="2:65" s="1" customFormat="1" ht="24.25" customHeight="1">
      <c r="B181" s="135"/>
      <c r="C181" s="150" t="s">
        <v>358</v>
      </c>
      <c r="D181" s="150" t="s">
        <v>404</v>
      </c>
      <c r="E181" s="151" t="s">
        <v>992</v>
      </c>
      <c r="F181" s="152" t="s">
        <v>993</v>
      </c>
      <c r="G181" s="153" t="s">
        <v>250</v>
      </c>
      <c r="H181" s="154">
        <v>1</v>
      </c>
      <c r="I181" s="155"/>
      <c r="J181" s="156">
        <f t="shared" si="20"/>
        <v>0</v>
      </c>
      <c r="K181" s="157"/>
      <c r="L181" s="158"/>
      <c r="M181" s="159" t="s">
        <v>1</v>
      </c>
      <c r="N181" s="160" t="s">
        <v>42</v>
      </c>
      <c r="P181" s="146">
        <f t="shared" si="21"/>
        <v>0</v>
      </c>
      <c r="Q181" s="146">
        <v>0</v>
      </c>
      <c r="R181" s="146">
        <f t="shared" si="22"/>
        <v>0</v>
      </c>
      <c r="S181" s="146">
        <v>0</v>
      </c>
      <c r="T181" s="147">
        <f t="shared" si="23"/>
        <v>0</v>
      </c>
      <c r="AR181" s="148" t="s">
        <v>285</v>
      </c>
      <c r="AT181" s="148" t="s">
        <v>404</v>
      </c>
      <c r="AU181" s="148" t="s">
        <v>156</v>
      </c>
      <c r="AY181" s="13" t="s">
        <v>149</v>
      </c>
      <c r="BE181" s="149">
        <f t="shared" si="24"/>
        <v>0</v>
      </c>
      <c r="BF181" s="149">
        <f t="shared" si="25"/>
        <v>0</v>
      </c>
      <c r="BG181" s="149">
        <f t="shared" si="26"/>
        <v>0</v>
      </c>
      <c r="BH181" s="149">
        <f t="shared" si="27"/>
        <v>0</v>
      </c>
      <c r="BI181" s="149">
        <f t="shared" si="28"/>
        <v>0</v>
      </c>
      <c r="BJ181" s="13" t="s">
        <v>156</v>
      </c>
      <c r="BK181" s="149">
        <f t="shared" si="29"/>
        <v>0</v>
      </c>
      <c r="BL181" s="13" t="s">
        <v>215</v>
      </c>
      <c r="BM181" s="148" t="s">
        <v>568</v>
      </c>
    </row>
    <row r="182" spans="2:65" s="1" customFormat="1" ht="24.25" customHeight="1">
      <c r="B182" s="135"/>
      <c r="C182" s="136" t="s">
        <v>362</v>
      </c>
      <c r="D182" s="136" t="s">
        <v>151</v>
      </c>
      <c r="E182" s="137" t="s">
        <v>994</v>
      </c>
      <c r="F182" s="138" t="s">
        <v>995</v>
      </c>
      <c r="G182" s="139" t="s">
        <v>250</v>
      </c>
      <c r="H182" s="140">
        <v>8</v>
      </c>
      <c r="I182" s="141"/>
      <c r="J182" s="142">
        <f t="shared" si="20"/>
        <v>0</v>
      </c>
      <c r="K182" s="143"/>
      <c r="L182" s="28"/>
      <c r="M182" s="144" t="s">
        <v>1</v>
      </c>
      <c r="N182" s="145" t="s">
        <v>42</v>
      </c>
      <c r="P182" s="146">
        <f t="shared" si="21"/>
        <v>0</v>
      </c>
      <c r="Q182" s="146">
        <v>0</v>
      </c>
      <c r="R182" s="146">
        <f t="shared" si="22"/>
        <v>0</v>
      </c>
      <c r="S182" s="146">
        <v>0</v>
      </c>
      <c r="T182" s="147">
        <f t="shared" si="23"/>
        <v>0</v>
      </c>
      <c r="AR182" s="148" t="s">
        <v>215</v>
      </c>
      <c r="AT182" s="148" t="s">
        <v>151</v>
      </c>
      <c r="AU182" s="148" t="s">
        <v>156</v>
      </c>
      <c r="AY182" s="13" t="s">
        <v>149</v>
      </c>
      <c r="BE182" s="149">
        <f t="shared" si="24"/>
        <v>0</v>
      </c>
      <c r="BF182" s="149">
        <f t="shared" si="25"/>
        <v>0</v>
      </c>
      <c r="BG182" s="149">
        <f t="shared" si="26"/>
        <v>0</v>
      </c>
      <c r="BH182" s="149">
        <f t="shared" si="27"/>
        <v>0</v>
      </c>
      <c r="BI182" s="149">
        <f t="shared" si="28"/>
        <v>0</v>
      </c>
      <c r="BJ182" s="13" t="s">
        <v>156</v>
      </c>
      <c r="BK182" s="149">
        <f t="shared" si="29"/>
        <v>0</v>
      </c>
      <c r="BL182" s="13" t="s">
        <v>215</v>
      </c>
      <c r="BM182" s="148" t="s">
        <v>578</v>
      </c>
    </row>
    <row r="183" spans="2:65" s="1" customFormat="1" ht="21.75" customHeight="1">
      <c r="B183" s="135"/>
      <c r="C183" s="136" t="s">
        <v>366</v>
      </c>
      <c r="D183" s="136" t="s">
        <v>151</v>
      </c>
      <c r="E183" s="137" t="s">
        <v>996</v>
      </c>
      <c r="F183" s="138" t="s">
        <v>997</v>
      </c>
      <c r="G183" s="139" t="s">
        <v>250</v>
      </c>
      <c r="H183" s="140">
        <v>1</v>
      </c>
      <c r="I183" s="141"/>
      <c r="J183" s="142">
        <f t="shared" si="20"/>
        <v>0</v>
      </c>
      <c r="K183" s="143"/>
      <c r="L183" s="28"/>
      <c r="M183" s="144" t="s">
        <v>1</v>
      </c>
      <c r="N183" s="145" t="s">
        <v>42</v>
      </c>
      <c r="P183" s="146">
        <f t="shared" si="21"/>
        <v>0</v>
      </c>
      <c r="Q183" s="146">
        <v>2.5948E-5</v>
      </c>
      <c r="R183" s="146">
        <f t="shared" si="22"/>
        <v>2.5948E-5</v>
      </c>
      <c r="S183" s="146">
        <v>0</v>
      </c>
      <c r="T183" s="147">
        <f t="shared" si="23"/>
        <v>0</v>
      </c>
      <c r="AR183" s="148" t="s">
        <v>215</v>
      </c>
      <c r="AT183" s="148" t="s">
        <v>151</v>
      </c>
      <c r="AU183" s="148" t="s">
        <v>156</v>
      </c>
      <c r="AY183" s="13" t="s">
        <v>149</v>
      </c>
      <c r="BE183" s="149">
        <f t="shared" si="24"/>
        <v>0</v>
      </c>
      <c r="BF183" s="149">
        <f t="shared" si="25"/>
        <v>0</v>
      </c>
      <c r="BG183" s="149">
        <f t="shared" si="26"/>
        <v>0</v>
      </c>
      <c r="BH183" s="149">
        <f t="shared" si="27"/>
        <v>0</v>
      </c>
      <c r="BI183" s="149">
        <f t="shared" si="28"/>
        <v>0</v>
      </c>
      <c r="BJ183" s="13" t="s">
        <v>156</v>
      </c>
      <c r="BK183" s="149">
        <f t="shared" si="29"/>
        <v>0</v>
      </c>
      <c r="BL183" s="13" t="s">
        <v>215</v>
      </c>
      <c r="BM183" s="148" t="s">
        <v>586</v>
      </c>
    </row>
    <row r="184" spans="2:65" s="1" customFormat="1" ht="21.75" customHeight="1">
      <c r="B184" s="135"/>
      <c r="C184" s="150" t="s">
        <v>370</v>
      </c>
      <c r="D184" s="150" t="s">
        <v>404</v>
      </c>
      <c r="E184" s="151" t="s">
        <v>998</v>
      </c>
      <c r="F184" s="152" t="s">
        <v>999</v>
      </c>
      <c r="G184" s="153" t="s">
        <v>250</v>
      </c>
      <c r="H184" s="154">
        <v>1</v>
      </c>
      <c r="I184" s="155"/>
      <c r="J184" s="156">
        <f t="shared" si="20"/>
        <v>0</v>
      </c>
      <c r="K184" s="157"/>
      <c r="L184" s="158"/>
      <c r="M184" s="159" t="s">
        <v>1</v>
      </c>
      <c r="N184" s="160" t="s">
        <v>42</v>
      </c>
      <c r="P184" s="146">
        <f t="shared" si="21"/>
        <v>0</v>
      </c>
      <c r="Q184" s="146">
        <v>0</v>
      </c>
      <c r="R184" s="146">
        <f t="shared" si="22"/>
        <v>0</v>
      </c>
      <c r="S184" s="146">
        <v>0</v>
      </c>
      <c r="T184" s="147">
        <f t="shared" si="23"/>
        <v>0</v>
      </c>
      <c r="AR184" s="148" t="s">
        <v>285</v>
      </c>
      <c r="AT184" s="148" t="s">
        <v>404</v>
      </c>
      <c r="AU184" s="148" t="s">
        <v>156</v>
      </c>
      <c r="AY184" s="13" t="s">
        <v>149</v>
      </c>
      <c r="BE184" s="149">
        <f t="shared" si="24"/>
        <v>0</v>
      </c>
      <c r="BF184" s="149">
        <f t="shared" si="25"/>
        <v>0</v>
      </c>
      <c r="BG184" s="149">
        <f t="shared" si="26"/>
        <v>0</v>
      </c>
      <c r="BH184" s="149">
        <f t="shared" si="27"/>
        <v>0</v>
      </c>
      <c r="BI184" s="149">
        <f t="shared" si="28"/>
        <v>0</v>
      </c>
      <c r="BJ184" s="13" t="s">
        <v>156</v>
      </c>
      <c r="BK184" s="149">
        <f t="shared" si="29"/>
        <v>0</v>
      </c>
      <c r="BL184" s="13" t="s">
        <v>215</v>
      </c>
      <c r="BM184" s="148" t="s">
        <v>594</v>
      </c>
    </row>
    <row r="185" spans="2:65" s="1" customFormat="1" ht="24.25" customHeight="1">
      <c r="B185" s="135"/>
      <c r="C185" s="136" t="s">
        <v>374</v>
      </c>
      <c r="D185" s="136" t="s">
        <v>151</v>
      </c>
      <c r="E185" s="137" t="s">
        <v>1000</v>
      </c>
      <c r="F185" s="138" t="s">
        <v>1001</v>
      </c>
      <c r="G185" s="139" t="s">
        <v>571</v>
      </c>
      <c r="H185" s="161"/>
      <c r="I185" s="141"/>
      <c r="J185" s="142">
        <f t="shared" si="20"/>
        <v>0</v>
      </c>
      <c r="K185" s="143"/>
      <c r="L185" s="28"/>
      <c r="M185" s="144" t="s">
        <v>1</v>
      </c>
      <c r="N185" s="145" t="s">
        <v>42</v>
      </c>
      <c r="P185" s="146">
        <f t="shared" si="21"/>
        <v>0</v>
      </c>
      <c r="Q185" s="146">
        <v>0</v>
      </c>
      <c r="R185" s="146">
        <f t="shared" si="22"/>
        <v>0</v>
      </c>
      <c r="S185" s="146">
        <v>0</v>
      </c>
      <c r="T185" s="147">
        <f t="shared" si="23"/>
        <v>0</v>
      </c>
      <c r="AR185" s="148" t="s">
        <v>215</v>
      </c>
      <c r="AT185" s="148" t="s">
        <v>151</v>
      </c>
      <c r="AU185" s="148" t="s">
        <v>156</v>
      </c>
      <c r="AY185" s="13" t="s">
        <v>149</v>
      </c>
      <c r="BE185" s="149">
        <f t="shared" si="24"/>
        <v>0</v>
      </c>
      <c r="BF185" s="149">
        <f t="shared" si="25"/>
        <v>0</v>
      </c>
      <c r="BG185" s="149">
        <f t="shared" si="26"/>
        <v>0</v>
      </c>
      <c r="BH185" s="149">
        <f t="shared" si="27"/>
        <v>0</v>
      </c>
      <c r="BI185" s="149">
        <f t="shared" si="28"/>
        <v>0</v>
      </c>
      <c r="BJ185" s="13" t="s">
        <v>156</v>
      </c>
      <c r="BK185" s="149">
        <f t="shared" si="29"/>
        <v>0</v>
      </c>
      <c r="BL185" s="13" t="s">
        <v>215</v>
      </c>
      <c r="BM185" s="148" t="s">
        <v>602</v>
      </c>
    </row>
    <row r="186" spans="2:65" s="11" customFormat="1" ht="22.75" customHeight="1">
      <c r="B186" s="123"/>
      <c r="D186" s="124" t="s">
        <v>75</v>
      </c>
      <c r="E186" s="133" t="s">
        <v>749</v>
      </c>
      <c r="F186" s="133" t="s">
        <v>1002</v>
      </c>
      <c r="I186" s="126"/>
      <c r="J186" s="134">
        <f>BK186</f>
        <v>0</v>
      </c>
      <c r="L186" s="123"/>
      <c r="M186" s="128"/>
      <c r="P186" s="129">
        <f>SUM(P187:P192)</f>
        <v>0</v>
      </c>
      <c r="R186" s="129">
        <f>SUM(R187:R192)</f>
        <v>3.7088820000000002E-2</v>
      </c>
      <c r="T186" s="130">
        <f>SUM(T187:T192)</f>
        <v>0</v>
      </c>
      <c r="AR186" s="124" t="s">
        <v>156</v>
      </c>
      <c r="AT186" s="131" t="s">
        <v>75</v>
      </c>
      <c r="AU186" s="131" t="s">
        <v>84</v>
      </c>
      <c r="AY186" s="124" t="s">
        <v>149</v>
      </c>
      <c r="BK186" s="132">
        <f>SUM(BK187:BK192)</f>
        <v>0</v>
      </c>
    </row>
    <row r="187" spans="2:65" s="1" customFormat="1" ht="24.25" customHeight="1">
      <c r="B187" s="135"/>
      <c r="C187" s="136" t="s">
        <v>379</v>
      </c>
      <c r="D187" s="136" t="s">
        <v>151</v>
      </c>
      <c r="E187" s="137" t="s">
        <v>1003</v>
      </c>
      <c r="F187" s="138" t="s">
        <v>1004</v>
      </c>
      <c r="G187" s="139" t="s">
        <v>250</v>
      </c>
      <c r="H187" s="140">
        <v>166</v>
      </c>
      <c r="I187" s="141"/>
      <c r="J187" s="142">
        <f t="shared" ref="J187:J192" si="30">ROUND(I187*H187,2)</f>
        <v>0</v>
      </c>
      <c r="K187" s="143"/>
      <c r="L187" s="28"/>
      <c r="M187" s="144" t="s">
        <v>1</v>
      </c>
      <c r="N187" s="145" t="s">
        <v>42</v>
      </c>
      <c r="P187" s="146">
        <f t="shared" ref="P187:P192" si="31">O187*H187</f>
        <v>0</v>
      </c>
      <c r="Q187" s="146">
        <v>1.0427E-4</v>
      </c>
      <c r="R187" s="146">
        <f t="shared" ref="R187:R192" si="32">Q187*H187</f>
        <v>1.7308819999999999E-2</v>
      </c>
      <c r="S187" s="146">
        <v>0</v>
      </c>
      <c r="T187" s="147">
        <f t="shared" ref="T187:T192" si="33">S187*H187</f>
        <v>0</v>
      </c>
      <c r="AR187" s="148" t="s">
        <v>215</v>
      </c>
      <c r="AT187" s="148" t="s">
        <v>151</v>
      </c>
      <c r="AU187" s="148" t="s">
        <v>156</v>
      </c>
      <c r="AY187" s="13" t="s">
        <v>149</v>
      </c>
      <c r="BE187" s="149">
        <f t="shared" ref="BE187:BE192" si="34">IF(N187="základná",J187,0)</f>
        <v>0</v>
      </c>
      <c r="BF187" s="149">
        <f t="shared" ref="BF187:BF192" si="35">IF(N187="znížená",J187,0)</f>
        <v>0</v>
      </c>
      <c r="BG187" s="149">
        <f t="shared" ref="BG187:BG192" si="36">IF(N187="zákl. prenesená",J187,0)</f>
        <v>0</v>
      </c>
      <c r="BH187" s="149">
        <f t="shared" ref="BH187:BH192" si="37">IF(N187="zníž. prenesená",J187,0)</f>
        <v>0</v>
      </c>
      <c r="BI187" s="149">
        <f t="shared" ref="BI187:BI192" si="38">IF(N187="nulová",J187,0)</f>
        <v>0</v>
      </c>
      <c r="BJ187" s="13" t="s">
        <v>156</v>
      </c>
      <c r="BK187" s="149">
        <f t="shared" ref="BK187:BK192" si="39">ROUND(I187*H187,2)</f>
        <v>0</v>
      </c>
      <c r="BL187" s="13" t="s">
        <v>215</v>
      </c>
      <c r="BM187" s="148" t="s">
        <v>610</v>
      </c>
    </row>
    <row r="188" spans="2:65" s="1" customFormat="1" ht="33" customHeight="1">
      <c r="B188" s="135"/>
      <c r="C188" s="150" t="s">
        <v>383</v>
      </c>
      <c r="D188" s="150" t="s">
        <v>404</v>
      </c>
      <c r="E188" s="151" t="s">
        <v>1005</v>
      </c>
      <c r="F188" s="152" t="s">
        <v>1006</v>
      </c>
      <c r="G188" s="153" t="s">
        <v>250</v>
      </c>
      <c r="H188" s="154">
        <v>156</v>
      </c>
      <c r="I188" s="155"/>
      <c r="J188" s="156">
        <f t="shared" si="30"/>
        <v>0</v>
      </c>
      <c r="K188" s="157"/>
      <c r="L188" s="158"/>
      <c r="M188" s="159" t="s">
        <v>1</v>
      </c>
      <c r="N188" s="160" t="s">
        <v>42</v>
      </c>
      <c r="P188" s="146">
        <f t="shared" si="31"/>
        <v>0</v>
      </c>
      <c r="Q188" s="146">
        <v>5.0000000000000002E-5</v>
      </c>
      <c r="R188" s="146">
        <f t="shared" si="32"/>
        <v>7.8000000000000005E-3</v>
      </c>
      <c r="S188" s="146">
        <v>0</v>
      </c>
      <c r="T188" s="147">
        <f t="shared" si="33"/>
        <v>0</v>
      </c>
      <c r="AR188" s="148" t="s">
        <v>285</v>
      </c>
      <c r="AT188" s="148" t="s">
        <v>404</v>
      </c>
      <c r="AU188" s="148" t="s">
        <v>156</v>
      </c>
      <c r="AY188" s="13" t="s">
        <v>149</v>
      </c>
      <c r="BE188" s="149">
        <f t="shared" si="34"/>
        <v>0</v>
      </c>
      <c r="BF188" s="149">
        <f t="shared" si="35"/>
        <v>0</v>
      </c>
      <c r="BG188" s="149">
        <f t="shared" si="36"/>
        <v>0</v>
      </c>
      <c r="BH188" s="149">
        <f t="shared" si="37"/>
        <v>0</v>
      </c>
      <c r="BI188" s="149">
        <f t="shared" si="38"/>
        <v>0</v>
      </c>
      <c r="BJ188" s="13" t="s">
        <v>156</v>
      </c>
      <c r="BK188" s="149">
        <f t="shared" si="39"/>
        <v>0</v>
      </c>
      <c r="BL188" s="13" t="s">
        <v>215</v>
      </c>
      <c r="BM188" s="148" t="s">
        <v>618</v>
      </c>
    </row>
    <row r="189" spans="2:65" s="1" customFormat="1" ht="33" customHeight="1">
      <c r="B189" s="135"/>
      <c r="C189" s="150" t="s">
        <v>387</v>
      </c>
      <c r="D189" s="150" t="s">
        <v>404</v>
      </c>
      <c r="E189" s="151" t="s">
        <v>1007</v>
      </c>
      <c r="F189" s="152" t="s">
        <v>1008</v>
      </c>
      <c r="G189" s="153" t="s">
        <v>250</v>
      </c>
      <c r="H189" s="154">
        <v>10</v>
      </c>
      <c r="I189" s="155"/>
      <c r="J189" s="156">
        <f t="shared" si="30"/>
        <v>0</v>
      </c>
      <c r="K189" s="157"/>
      <c r="L189" s="158"/>
      <c r="M189" s="159" t="s">
        <v>1</v>
      </c>
      <c r="N189" s="160" t="s">
        <v>42</v>
      </c>
      <c r="P189" s="146">
        <f t="shared" si="31"/>
        <v>0</v>
      </c>
      <c r="Q189" s="146">
        <v>5.0000000000000002E-5</v>
      </c>
      <c r="R189" s="146">
        <f t="shared" si="32"/>
        <v>5.0000000000000001E-4</v>
      </c>
      <c r="S189" s="146">
        <v>0</v>
      </c>
      <c r="T189" s="147">
        <f t="shared" si="33"/>
        <v>0</v>
      </c>
      <c r="AR189" s="148" t="s">
        <v>285</v>
      </c>
      <c r="AT189" s="148" t="s">
        <v>404</v>
      </c>
      <c r="AU189" s="148" t="s">
        <v>156</v>
      </c>
      <c r="AY189" s="13" t="s">
        <v>149</v>
      </c>
      <c r="BE189" s="149">
        <f t="shared" si="34"/>
        <v>0</v>
      </c>
      <c r="BF189" s="149">
        <f t="shared" si="35"/>
        <v>0</v>
      </c>
      <c r="BG189" s="149">
        <f t="shared" si="36"/>
        <v>0</v>
      </c>
      <c r="BH189" s="149">
        <f t="shared" si="37"/>
        <v>0</v>
      </c>
      <c r="BI189" s="149">
        <f t="shared" si="38"/>
        <v>0</v>
      </c>
      <c r="BJ189" s="13" t="s">
        <v>156</v>
      </c>
      <c r="BK189" s="149">
        <f t="shared" si="39"/>
        <v>0</v>
      </c>
      <c r="BL189" s="13" t="s">
        <v>215</v>
      </c>
      <c r="BM189" s="148" t="s">
        <v>628</v>
      </c>
    </row>
    <row r="190" spans="2:65" s="1" customFormat="1" ht="16.5" customHeight="1">
      <c r="B190" s="135"/>
      <c r="C190" s="150" t="s">
        <v>391</v>
      </c>
      <c r="D190" s="150" t="s">
        <v>404</v>
      </c>
      <c r="E190" s="151" t="s">
        <v>1009</v>
      </c>
      <c r="F190" s="152" t="s">
        <v>1010</v>
      </c>
      <c r="G190" s="153" t="s">
        <v>250</v>
      </c>
      <c r="H190" s="154">
        <v>164</v>
      </c>
      <c r="I190" s="155"/>
      <c r="J190" s="156">
        <f t="shared" si="30"/>
        <v>0</v>
      </c>
      <c r="K190" s="157"/>
      <c r="L190" s="158"/>
      <c r="M190" s="159" t="s">
        <v>1</v>
      </c>
      <c r="N190" s="160" t="s">
        <v>42</v>
      </c>
      <c r="P190" s="146">
        <f t="shared" si="31"/>
        <v>0</v>
      </c>
      <c r="Q190" s="146">
        <v>2.0000000000000002E-5</v>
      </c>
      <c r="R190" s="146">
        <f t="shared" si="32"/>
        <v>3.2800000000000004E-3</v>
      </c>
      <c r="S190" s="146">
        <v>0</v>
      </c>
      <c r="T190" s="147">
        <f t="shared" si="33"/>
        <v>0</v>
      </c>
      <c r="AR190" s="148" t="s">
        <v>285</v>
      </c>
      <c r="AT190" s="148" t="s">
        <v>404</v>
      </c>
      <c r="AU190" s="148" t="s">
        <v>156</v>
      </c>
      <c r="AY190" s="13" t="s">
        <v>149</v>
      </c>
      <c r="BE190" s="149">
        <f t="shared" si="34"/>
        <v>0</v>
      </c>
      <c r="BF190" s="149">
        <f t="shared" si="35"/>
        <v>0</v>
      </c>
      <c r="BG190" s="149">
        <f t="shared" si="36"/>
        <v>0</v>
      </c>
      <c r="BH190" s="149">
        <f t="shared" si="37"/>
        <v>0</v>
      </c>
      <c r="BI190" s="149">
        <f t="shared" si="38"/>
        <v>0</v>
      </c>
      <c r="BJ190" s="13" t="s">
        <v>156</v>
      </c>
      <c r="BK190" s="149">
        <f t="shared" si="39"/>
        <v>0</v>
      </c>
      <c r="BL190" s="13" t="s">
        <v>215</v>
      </c>
      <c r="BM190" s="148" t="s">
        <v>636</v>
      </c>
    </row>
    <row r="191" spans="2:65" s="1" customFormat="1" ht="16.5" customHeight="1">
      <c r="B191" s="135"/>
      <c r="C191" s="150" t="s">
        <v>395</v>
      </c>
      <c r="D191" s="150" t="s">
        <v>404</v>
      </c>
      <c r="E191" s="151" t="s">
        <v>1011</v>
      </c>
      <c r="F191" s="152" t="s">
        <v>1012</v>
      </c>
      <c r="G191" s="153" t="s">
        <v>250</v>
      </c>
      <c r="H191" s="154">
        <v>164</v>
      </c>
      <c r="I191" s="155"/>
      <c r="J191" s="156">
        <f t="shared" si="30"/>
        <v>0</v>
      </c>
      <c r="K191" s="157"/>
      <c r="L191" s="158"/>
      <c r="M191" s="159" t="s">
        <v>1</v>
      </c>
      <c r="N191" s="160" t="s">
        <v>42</v>
      </c>
      <c r="P191" s="146">
        <f t="shared" si="31"/>
        <v>0</v>
      </c>
      <c r="Q191" s="146">
        <v>5.0000000000000002E-5</v>
      </c>
      <c r="R191" s="146">
        <f t="shared" si="32"/>
        <v>8.2000000000000007E-3</v>
      </c>
      <c r="S191" s="146">
        <v>0</v>
      </c>
      <c r="T191" s="147">
        <f t="shared" si="33"/>
        <v>0</v>
      </c>
      <c r="AR191" s="148" t="s">
        <v>285</v>
      </c>
      <c r="AT191" s="148" t="s">
        <v>404</v>
      </c>
      <c r="AU191" s="148" t="s">
        <v>156</v>
      </c>
      <c r="AY191" s="13" t="s">
        <v>149</v>
      </c>
      <c r="BE191" s="149">
        <f t="shared" si="34"/>
        <v>0</v>
      </c>
      <c r="BF191" s="149">
        <f t="shared" si="35"/>
        <v>0</v>
      </c>
      <c r="BG191" s="149">
        <f t="shared" si="36"/>
        <v>0</v>
      </c>
      <c r="BH191" s="149">
        <f t="shared" si="37"/>
        <v>0</v>
      </c>
      <c r="BI191" s="149">
        <f t="shared" si="38"/>
        <v>0</v>
      </c>
      <c r="BJ191" s="13" t="s">
        <v>156</v>
      </c>
      <c r="BK191" s="149">
        <f t="shared" si="39"/>
        <v>0</v>
      </c>
      <c r="BL191" s="13" t="s">
        <v>215</v>
      </c>
      <c r="BM191" s="148" t="s">
        <v>644</v>
      </c>
    </row>
    <row r="192" spans="2:65" s="1" customFormat="1" ht="24.25" customHeight="1">
      <c r="B192" s="135"/>
      <c r="C192" s="136" t="s">
        <v>399</v>
      </c>
      <c r="D192" s="136" t="s">
        <v>151</v>
      </c>
      <c r="E192" s="137" t="s">
        <v>1013</v>
      </c>
      <c r="F192" s="138" t="s">
        <v>1014</v>
      </c>
      <c r="G192" s="139" t="s">
        <v>571</v>
      </c>
      <c r="H192" s="161"/>
      <c r="I192" s="141"/>
      <c r="J192" s="142">
        <f t="shared" si="30"/>
        <v>0</v>
      </c>
      <c r="K192" s="143"/>
      <c r="L192" s="28"/>
      <c r="M192" s="144" t="s">
        <v>1</v>
      </c>
      <c r="N192" s="145" t="s">
        <v>42</v>
      </c>
      <c r="P192" s="146">
        <f t="shared" si="31"/>
        <v>0</v>
      </c>
      <c r="Q192" s="146">
        <v>0</v>
      </c>
      <c r="R192" s="146">
        <f t="shared" si="32"/>
        <v>0</v>
      </c>
      <c r="S192" s="146">
        <v>0</v>
      </c>
      <c r="T192" s="147">
        <f t="shared" si="33"/>
        <v>0</v>
      </c>
      <c r="AR192" s="148" t="s">
        <v>215</v>
      </c>
      <c r="AT192" s="148" t="s">
        <v>151</v>
      </c>
      <c r="AU192" s="148" t="s">
        <v>156</v>
      </c>
      <c r="AY192" s="13" t="s">
        <v>149</v>
      </c>
      <c r="BE192" s="149">
        <f t="shared" si="34"/>
        <v>0</v>
      </c>
      <c r="BF192" s="149">
        <f t="shared" si="35"/>
        <v>0</v>
      </c>
      <c r="BG192" s="149">
        <f t="shared" si="36"/>
        <v>0</v>
      </c>
      <c r="BH192" s="149">
        <f t="shared" si="37"/>
        <v>0</v>
      </c>
      <c r="BI192" s="149">
        <f t="shared" si="38"/>
        <v>0</v>
      </c>
      <c r="BJ192" s="13" t="s">
        <v>156</v>
      </c>
      <c r="BK192" s="149">
        <f t="shared" si="39"/>
        <v>0</v>
      </c>
      <c r="BL192" s="13" t="s">
        <v>215</v>
      </c>
      <c r="BM192" s="148" t="s">
        <v>652</v>
      </c>
    </row>
    <row r="193" spans="2:65" s="11" customFormat="1" ht="26" customHeight="1">
      <c r="B193" s="123"/>
      <c r="D193" s="124" t="s">
        <v>75</v>
      </c>
      <c r="E193" s="125" t="s">
        <v>868</v>
      </c>
      <c r="F193" s="125" t="s">
        <v>1015</v>
      </c>
      <c r="I193" s="126"/>
      <c r="J193" s="127">
        <f>BK193</f>
        <v>0</v>
      </c>
      <c r="L193" s="123"/>
      <c r="M193" s="128"/>
      <c r="P193" s="129">
        <f>P194</f>
        <v>0</v>
      </c>
      <c r="R193" s="129">
        <f>R194</f>
        <v>0</v>
      </c>
      <c r="T193" s="130">
        <f>T194</f>
        <v>0</v>
      </c>
      <c r="AR193" s="124" t="s">
        <v>168</v>
      </c>
      <c r="AT193" s="131" t="s">
        <v>75</v>
      </c>
      <c r="AU193" s="131" t="s">
        <v>76</v>
      </c>
      <c r="AY193" s="124" t="s">
        <v>149</v>
      </c>
      <c r="BK193" s="132">
        <f>BK194</f>
        <v>0</v>
      </c>
    </row>
    <row r="194" spans="2:65" s="1" customFormat="1" ht="16.5" customHeight="1">
      <c r="B194" s="135"/>
      <c r="C194" s="136" t="s">
        <v>403</v>
      </c>
      <c r="D194" s="136" t="s">
        <v>151</v>
      </c>
      <c r="E194" s="137" t="s">
        <v>1016</v>
      </c>
      <c r="F194" s="138" t="s">
        <v>1017</v>
      </c>
      <c r="G194" s="139" t="s">
        <v>250</v>
      </c>
      <c r="H194" s="140">
        <v>1</v>
      </c>
      <c r="I194" s="141"/>
      <c r="J194" s="142">
        <f>ROUND(I194*H194,2)</f>
        <v>0</v>
      </c>
      <c r="K194" s="143"/>
      <c r="L194" s="28"/>
      <c r="M194" s="162" t="s">
        <v>1</v>
      </c>
      <c r="N194" s="163" t="s">
        <v>42</v>
      </c>
      <c r="O194" s="164"/>
      <c r="P194" s="165">
        <f>O194*H194</f>
        <v>0</v>
      </c>
      <c r="Q194" s="165">
        <v>0</v>
      </c>
      <c r="R194" s="165">
        <f>Q194*H194</f>
        <v>0</v>
      </c>
      <c r="S194" s="165">
        <v>0</v>
      </c>
      <c r="T194" s="166">
        <f>S194*H194</f>
        <v>0</v>
      </c>
      <c r="AR194" s="148" t="s">
        <v>155</v>
      </c>
      <c r="AT194" s="148" t="s">
        <v>151</v>
      </c>
      <c r="AU194" s="148" t="s">
        <v>84</v>
      </c>
      <c r="AY194" s="13" t="s">
        <v>149</v>
      </c>
      <c r="BE194" s="149">
        <f>IF(N194="základná",J194,0)</f>
        <v>0</v>
      </c>
      <c r="BF194" s="149">
        <f>IF(N194="znížená",J194,0)</f>
        <v>0</v>
      </c>
      <c r="BG194" s="149">
        <f>IF(N194="zákl. prenesená",J194,0)</f>
        <v>0</v>
      </c>
      <c r="BH194" s="149">
        <f>IF(N194="zníž. prenesená",J194,0)</f>
        <v>0</v>
      </c>
      <c r="BI194" s="149">
        <f>IF(N194="nulová",J194,0)</f>
        <v>0</v>
      </c>
      <c r="BJ194" s="13" t="s">
        <v>156</v>
      </c>
      <c r="BK194" s="149">
        <f>ROUND(I194*H194,2)</f>
        <v>0</v>
      </c>
      <c r="BL194" s="13" t="s">
        <v>155</v>
      </c>
      <c r="BM194" s="148" t="s">
        <v>660</v>
      </c>
    </row>
    <row r="195" spans="2:65" s="1" customFormat="1" ht="7" customHeight="1">
      <c r="B195" s="43"/>
      <c r="C195" s="44"/>
      <c r="D195" s="44"/>
      <c r="E195" s="44"/>
      <c r="F195" s="44"/>
      <c r="G195" s="44"/>
      <c r="H195" s="44"/>
      <c r="I195" s="44"/>
      <c r="J195" s="44"/>
      <c r="K195" s="44"/>
      <c r="L195" s="28"/>
    </row>
  </sheetData>
  <autoFilter ref="C124:K194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8"/>
  <sheetViews>
    <sheetView showGridLines="0" topLeftCell="A111" workbookViewId="0">
      <selection activeCell="I124" sqref="I124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91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1018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ROUND(J121,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ROUND((SUM(BE121:BE167)),  2)</f>
        <v>0</v>
      </c>
      <c r="G33" s="91"/>
      <c r="H33" s="91"/>
      <c r="I33" s="92">
        <v>0.2</v>
      </c>
      <c r="J33" s="90">
        <f>ROUND(((SUM(BE121:BE167))*I33),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ROUND((SUM(BF121:BF167)),  2)</f>
        <v>0</v>
      </c>
      <c r="G34" s="91"/>
      <c r="H34" s="91"/>
      <c r="I34" s="92">
        <v>0.2</v>
      </c>
      <c r="J34" s="90">
        <f>ROUND(((SUM(BF121:BF167))*I34),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ROUND((SUM(BG121:BG167)),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ROUND((SUM(BH121:BH167)),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ROUND((SUM(BI121:BI167)),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vzt - Vzduchotechnika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J121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1019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20" customHeight="1">
      <c r="B98" s="110"/>
      <c r="D98" s="111" t="s">
        <v>1020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8" customFormat="1" ht="25" customHeight="1">
      <c r="B99" s="106"/>
      <c r="D99" s="107" t="s">
        <v>120</v>
      </c>
      <c r="E99" s="108"/>
      <c r="F99" s="108"/>
      <c r="G99" s="108"/>
      <c r="H99" s="108"/>
      <c r="I99" s="108"/>
      <c r="J99" s="109">
        <f>J161</f>
        <v>0</v>
      </c>
      <c r="L99" s="106"/>
    </row>
    <row r="100" spans="2:12" s="9" customFormat="1" ht="20" customHeight="1">
      <c r="B100" s="110"/>
      <c r="D100" s="111" t="s">
        <v>1021</v>
      </c>
      <c r="E100" s="112"/>
      <c r="F100" s="112"/>
      <c r="G100" s="112"/>
      <c r="H100" s="112"/>
      <c r="I100" s="112"/>
      <c r="J100" s="113">
        <f>J162</f>
        <v>0</v>
      </c>
      <c r="L100" s="110"/>
    </row>
    <row r="101" spans="2:12" s="8" customFormat="1" ht="25" customHeight="1">
      <c r="B101" s="106"/>
      <c r="D101" s="107" t="s">
        <v>1022</v>
      </c>
      <c r="E101" s="108"/>
      <c r="F101" s="108"/>
      <c r="G101" s="108"/>
      <c r="H101" s="108"/>
      <c r="I101" s="108"/>
      <c r="J101" s="109">
        <f>J165</f>
        <v>0</v>
      </c>
      <c r="L101" s="106"/>
    </row>
    <row r="102" spans="2:12" s="1" customFormat="1" ht="21.75" customHeight="1">
      <c r="B102" s="28"/>
      <c r="L102" s="28"/>
    </row>
    <row r="103" spans="2:12" s="1" customFormat="1" ht="7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7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5" customHeight="1">
      <c r="B108" s="28"/>
      <c r="C108" s="17" t="s">
        <v>135</v>
      </c>
      <c r="L108" s="28"/>
    </row>
    <row r="109" spans="2:12" s="1" customFormat="1" ht="7" customHeight="1">
      <c r="B109" s="28"/>
      <c r="L109" s="28"/>
    </row>
    <row r="110" spans="2:12" s="1" customFormat="1" ht="12" customHeight="1">
      <c r="B110" s="28"/>
      <c r="C110" s="23" t="s">
        <v>15</v>
      </c>
      <c r="L110" s="28"/>
    </row>
    <row r="111" spans="2:12" s="1" customFormat="1" ht="26.25" customHeight="1">
      <c r="B111" s="28"/>
      <c r="E111" s="308" t="str">
        <f>E7</f>
        <v>Penzión Flám - prístavba technickej časti pivovaru - doplnenie 01/2024</v>
      </c>
      <c r="F111" s="309"/>
      <c r="G111" s="309"/>
      <c r="H111" s="309"/>
      <c r="L111" s="28"/>
    </row>
    <row r="112" spans="2:12" s="1" customFormat="1" ht="12" customHeight="1">
      <c r="B112" s="28"/>
      <c r="C112" s="23" t="s">
        <v>105</v>
      </c>
      <c r="L112" s="28"/>
    </row>
    <row r="113" spans="2:65" s="1" customFormat="1" ht="16.5" customHeight="1">
      <c r="B113" s="28"/>
      <c r="E113" s="286" t="str">
        <f>E9</f>
        <v>vzt - Vzduchotechnika</v>
      </c>
      <c r="F113" s="307"/>
      <c r="G113" s="307"/>
      <c r="H113" s="307"/>
      <c r="L113" s="28"/>
    </row>
    <row r="114" spans="2:65" s="1" customFormat="1" ht="7" customHeight="1">
      <c r="B114" s="28"/>
      <c r="L114" s="28"/>
    </row>
    <row r="115" spans="2:65" s="1" customFormat="1" ht="12" customHeight="1">
      <c r="B115" s="28"/>
      <c r="C115" s="23" t="s">
        <v>19</v>
      </c>
      <c r="F115" s="21" t="str">
        <f>F12</f>
        <v>Rajecké Teplice</v>
      </c>
      <c r="I115" s="23" t="s">
        <v>21</v>
      </c>
      <c r="J115" s="51" t="str">
        <f>IF(J12="","",J12)</f>
        <v>17. 1. 2024</v>
      </c>
      <c r="L115" s="28"/>
    </row>
    <row r="116" spans="2:65" s="1" customFormat="1" ht="7" customHeight="1">
      <c r="B116" s="28"/>
      <c r="L116" s="28"/>
    </row>
    <row r="117" spans="2:65" s="1" customFormat="1" ht="15.25" customHeight="1">
      <c r="B117" s="28"/>
      <c r="C117" s="23" t="s">
        <v>23</v>
      </c>
      <c r="F117" s="21" t="str">
        <f>E15</f>
        <v>RK gastro s.r.o., Šulekova 2, 811 06 Bratislava</v>
      </c>
      <c r="I117" s="23" t="s">
        <v>31</v>
      </c>
      <c r="J117" s="26" t="str">
        <f>E21</f>
        <v xml:space="preserve"> </v>
      </c>
      <c r="L117" s="28"/>
    </row>
    <row r="118" spans="2:65" s="1" customFormat="1" ht="15.25" customHeight="1">
      <c r="B118" s="28"/>
      <c r="C118" s="23" t="s">
        <v>29</v>
      </c>
      <c r="F118" s="21" t="str">
        <f>IF(E18="","",E18)</f>
        <v>Vyplň údaj</v>
      </c>
      <c r="I118" s="23" t="s">
        <v>34</v>
      </c>
      <c r="J118" s="26" t="str">
        <f>E24</f>
        <v xml:space="preserve"> </v>
      </c>
      <c r="L118" s="28"/>
    </row>
    <row r="119" spans="2:65" s="1" customFormat="1" ht="10.25" customHeight="1">
      <c r="B119" s="28"/>
      <c r="L119" s="28"/>
    </row>
    <row r="120" spans="2:65" s="10" customFormat="1" ht="29.25" customHeight="1">
      <c r="B120" s="114"/>
      <c r="C120" s="115" t="s">
        <v>136</v>
      </c>
      <c r="D120" s="116" t="s">
        <v>61</v>
      </c>
      <c r="E120" s="116" t="s">
        <v>57</v>
      </c>
      <c r="F120" s="116" t="s">
        <v>58</v>
      </c>
      <c r="G120" s="116" t="s">
        <v>137</v>
      </c>
      <c r="H120" s="116" t="s">
        <v>138</v>
      </c>
      <c r="I120" s="116" t="s">
        <v>139</v>
      </c>
      <c r="J120" s="117" t="s">
        <v>109</v>
      </c>
      <c r="K120" s="118" t="s">
        <v>140</v>
      </c>
      <c r="L120" s="114"/>
      <c r="M120" s="58" t="s">
        <v>1</v>
      </c>
      <c r="N120" s="59" t="s">
        <v>40</v>
      </c>
      <c r="O120" s="59" t="s">
        <v>141</v>
      </c>
      <c r="P120" s="59" t="s">
        <v>142</v>
      </c>
      <c r="Q120" s="59" t="s">
        <v>143</v>
      </c>
      <c r="R120" s="59" t="s">
        <v>144</v>
      </c>
      <c r="S120" s="59" t="s">
        <v>145</v>
      </c>
      <c r="T120" s="60" t="s">
        <v>146</v>
      </c>
    </row>
    <row r="121" spans="2:65" s="1" customFormat="1" ht="22.75" customHeight="1">
      <c r="B121" s="28"/>
      <c r="C121" s="63" t="s">
        <v>110</v>
      </c>
      <c r="J121" s="119">
        <f>BK121</f>
        <v>0</v>
      </c>
      <c r="L121" s="28"/>
      <c r="M121" s="61"/>
      <c r="N121" s="52"/>
      <c r="O121" s="52"/>
      <c r="P121" s="120">
        <f>P122+P161+P165</f>
        <v>0</v>
      </c>
      <c r="Q121" s="52"/>
      <c r="R121" s="120">
        <f>R122+R161+R165</f>
        <v>0</v>
      </c>
      <c r="S121" s="52"/>
      <c r="T121" s="121">
        <f>T122+T161+T165</f>
        <v>0</v>
      </c>
      <c r="AT121" s="13" t="s">
        <v>75</v>
      </c>
      <c r="AU121" s="13" t="s">
        <v>111</v>
      </c>
      <c r="BK121" s="122">
        <f>BK122+BK161+BK165</f>
        <v>0</v>
      </c>
    </row>
    <row r="122" spans="2:65" s="11" customFormat="1" ht="26" customHeight="1">
      <c r="B122" s="123"/>
      <c r="D122" s="124" t="s">
        <v>75</v>
      </c>
      <c r="E122" s="125" t="s">
        <v>1023</v>
      </c>
      <c r="F122" s="125" t="s">
        <v>1024</v>
      </c>
      <c r="I122" s="126"/>
      <c r="J122" s="127">
        <f>BK122</f>
        <v>0</v>
      </c>
      <c r="L122" s="123"/>
      <c r="M122" s="128"/>
      <c r="P122" s="129">
        <f>P123</f>
        <v>0</v>
      </c>
      <c r="R122" s="129">
        <f>R123</f>
        <v>0</v>
      </c>
      <c r="T122" s="130">
        <f>T123</f>
        <v>0</v>
      </c>
      <c r="AR122" s="124" t="s">
        <v>84</v>
      </c>
      <c r="AT122" s="131" t="s">
        <v>75</v>
      </c>
      <c r="AU122" s="131" t="s">
        <v>76</v>
      </c>
      <c r="AY122" s="124" t="s">
        <v>149</v>
      </c>
      <c r="BK122" s="132">
        <f>BK123</f>
        <v>0</v>
      </c>
    </row>
    <row r="123" spans="2:65" s="11" customFormat="1" ht="22.75" customHeight="1">
      <c r="B123" s="123"/>
      <c r="D123" s="124" t="s">
        <v>75</v>
      </c>
      <c r="E123" s="133" t="s">
        <v>552</v>
      </c>
      <c r="F123" s="133" t="s">
        <v>1025</v>
      </c>
      <c r="I123" s="126"/>
      <c r="J123" s="134">
        <f>BK123</f>
        <v>0</v>
      </c>
      <c r="L123" s="123"/>
      <c r="M123" s="128"/>
      <c r="P123" s="129">
        <f>SUM(P124:P160)</f>
        <v>0</v>
      </c>
      <c r="R123" s="129">
        <f>SUM(R124:R160)</f>
        <v>0</v>
      </c>
      <c r="T123" s="130">
        <f>SUM(T124:T160)</f>
        <v>0</v>
      </c>
      <c r="AR123" s="124" t="s">
        <v>84</v>
      </c>
      <c r="AT123" s="131" t="s">
        <v>75</v>
      </c>
      <c r="AU123" s="131" t="s">
        <v>84</v>
      </c>
      <c r="AY123" s="124" t="s">
        <v>149</v>
      </c>
      <c r="BK123" s="132">
        <f>SUM(BK124:BK160)</f>
        <v>0</v>
      </c>
    </row>
    <row r="124" spans="2:65" s="1" customFormat="1" ht="16.5" customHeight="1">
      <c r="B124" s="135"/>
      <c r="C124" s="136" t="s">
        <v>84</v>
      </c>
      <c r="D124" s="136" t="s">
        <v>151</v>
      </c>
      <c r="E124" s="137" t="s">
        <v>1026</v>
      </c>
      <c r="F124" s="138" t="s">
        <v>1027</v>
      </c>
      <c r="G124" s="139" t="s">
        <v>250</v>
      </c>
      <c r="H124" s="140">
        <v>1</v>
      </c>
      <c r="I124" s="141"/>
      <c r="J124" s="142">
        <f t="shared" ref="J124:J160" si="0">ROUND(I124*H124,2)</f>
        <v>0</v>
      </c>
      <c r="K124" s="143"/>
      <c r="L124" s="28"/>
      <c r="M124" s="144" t="s">
        <v>1</v>
      </c>
      <c r="N124" s="145" t="s">
        <v>42</v>
      </c>
      <c r="P124" s="146">
        <f t="shared" ref="P124:P160" si="1">O124*H124</f>
        <v>0</v>
      </c>
      <c r="Q124" s="146">
        <v>0</v>
      </c>
      <c r="R124" s="146">
        <f t="shared" ref="R124:R160" si="2">Q124*H124</f>
        <v>0</v>
      </c>
      <c r="S124" s="146">
        <v>0</v>
      </c>
      <c r="T124" s="147">
        <f t="shared" ref="T124:T160" si="3">S124*H124</f>
        <v>0</v>
      </c>
      <c r="AR124" s="148" t="s">
        <v>155</v>
      </c>
      <c r="AT124" s="148" t="s">
        <v>151</v>
      </c>
      <c r="AU124" s="148" t="s">
        <v>156</v>
      </c>
      <c r="AY124" s="13" t="s">
        <v>149</v>
      </c>
      <c r="BE124" s="149">
        <f t="shared" ref="BE124:BE160" si="4">IF(N124="základná",J124,0)</f>
        <v>0</v>
      </c>
      <c r="BF124" s="149">
        <f t="shared" ref="BF124:BF160" si="5">IF(N124="znížená",J124,0)</f>
        <v>0</v>
      </c>
      <c r="BG124" s="149">
        <f t="shared" ref="BG124:BG160" si="6">IF(N124="zákl. prenesená",J124,0)</f>
        <v>0</v>
      </c>
      <c r="BH124" s="149">
        <f t="shared" ref="BH124:BH160" si="7">IF(N124="zníž. prenesená",J124,0)</f>
        <v>0</v>
      </c>
      <c r="BI124" s="149">
        <f t="shared" ref="BI124:BI160" si="8">IF(N124="nulová",J124,0)</f>
        <v>0</v>
      </c>
      <c r="BJ124" s="13" t="s">
        <v>156</v>
      </c>
      <c r="BK124" s="149">
        <f t="shared" ref="BK124:BK160" si="9">ROUND(I124*H124,2)</f>
        <v>0</v>
      </c>
      <c r="BL124" s="13" t="s">
        <v>155</v>
      </c>
      <c r="BM124" s="148" t="s">
        <v>156</v>
      </c>
    </row>
    <row r="125" spans="2:65" s="1" customFormat="1" ht="21.75" customHeight="1">
      <c r="B125" s="135"/>
      <c r="C125" s="150" t="s">
        <v>156</v>
      </c>
      <c r="D125" s="150" t="s">
        <v>404</v>
      </c>
      <c r="E125" s="151" t="s">
        <v>1028</v>
      </c>
      <c r="F125" s="152" t="s">
        <v>1029</v>
      </c>
      <c r="G125" s="153" t="s">
        <v>250</v>
      </c>
      <c r="H125" s="154">
        <v>1</v>
      </c>
      <c r="I125" s="155"/>
      <c r="J125" s="156">
        <f t="shared" si="0"/>
        <v>0</v>
      </c>
      <c r="K125" s="157"/>
      <c r="L125" s="158"/>
      <c r="M125" s="159" t="s">
        <v>1</v>
      </c>
      <c r="N125" s="160" t="s">
        <v>42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180</v>
      </c>
      <c r="AT125" s="148" t="s">
        <v>404</v>
      </c>
      <c r="AU125" s="148" t="s">
        <v>156</v>
      </c>
      <c r="AY125" s="13" t="s">
        <v>149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156</v>
      </c>
      <c r="BK125" s="149">
        <f t="shared" si="9"/>
        <v>0</v>
      </c>
      <c r="BL125" s="13" t="s">
        <v>155</v>
      </c>
      <c r="BM125" s="148" t="s">
        <v>155</v>
      </c>
    </row>
    <row r="126" spans="2:65" s="1" customFormat="1" ht="16.5" customHeight="1">
      <c r="B126" s="135"/>
      <c r="C126" s="136" t="s">
        <v>161</v>
      </c>
      <c r="D126" s="136" t="s">
        <v>151</v>
      </c>
      <c r="E126" s="137" t="s">
        <v>1030</v>
      </c>
      <c r="F126" s="138" t="s">
        <v>1031</v>
      </c>
      <c r="G126" s="139" t="s">
        <v>250</v>
      </c>
      <c r="H126" s="140">
        <v>1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42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155</v>
      </c>
      <c r="AT126" s="148" t="s">
        <v>151</v>
      </c>
      <c r="AU126" s="148" t="s">
        <v>156</v>
      </c>
      <c r="AY126" s="13" t="s">
        <v>149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156</v>
      </c>
      <c r="BK126" s="149">
        <f t="shared" si="9"/>
        <v>0</v>
      </c>
      <c r="BL126" s="13" t="s">
        <v>155</v>
      </c>
      <c r="BM126" s="148" t="s">
        <v>172</v>
      </c>
    </row>
    <row r="127" spans="2:65" s="1" customFormat="1" ht="16.5" customHeight="1">
      <c r="B127" s="135"/>
      <c r="C127" s="150" t="s">
        <v>155</v>
      </c>
      <c r="D127" s="150" t="s">
        <v>404</v>
      </c>
      <c r="E127" s="151" t="s">
        <v>1032</v>
      </c>
      <c r="F127" s="152" t="s">
        <v>1033</v>
      </c>
      <c r="G127" s="153" t="s">
        <v>250</v>
      </c>
      <c r="H127" s="154">
        <v>1</v>
      </c>
      <c r="I127" s="155"/>
      <c r="J127" s="156">
        <f t="shared" si="0"/>
        <v>0</v>
      </c>
      <c r="K127" s="157"/>
      <c r="L127" s="158"/>
      <c r="M127" s="159" t="s">
        <v>1</v>
      </c>
      <c r="N127" s="160" t="s">
        <v>42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180</v>
      </c>
      <c r="AT127" s="148" t="s">
        <v>404</v>
      </c>
      <c r="AU127" s="148" t="s">
        <v>156</v>
      </c>
      <c r="AY127" s="13" t="s">
        <v>149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156</v>
      </c>
      <c r="BK127" s="149">
        <f t="shared" si="9"/>
        <v>0</v>
      </c>
      <c r="BL127" s="13" t="s">
        <v>155</v>
      </c>
      <c r="BM127" s="148" t="s">
        <v>180</v>
      </c>
    </row>
    <row r="128" spans="2:65" s="1" customFormat="1" ht="16.5" customHeight="1">
      <c r="B128" s="135"/>
      <c r="C128" s="136" t="s">
        <v>168</v>
      </c>
      <c r="D128" s="136" t="s">
        <v>151</v>
      </c>
      <c r="E128" s="137" t="s">
        <v>1034</v>
      </c>
      <c r="F128" s="138" t="s">
        <v>1035</v>
      </c>
      <c r="G128" s="139" t="s">
        <v>250</v>
      </c>
      <c r="H128" s="140">
        <v>2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42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155</v>
      </c>
      <c r="AT128" s="148" t="s">
        <v>151</v>
      </c>
      <c r="AU128" s="148" t="s">
        <v>156</v>
      </c>
      <c r="AY128" s="13" t="s">
        <v>149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156</v>
      </c>
      <c r="BK128" s="149">
        <f t="shared" si="9"/>
        <v>0</v>
      </c>
      <c r="BL128" s="13" t="s">
        <v>155</v>
      </c>
      <c r="BM128" s="148" t="s">
        <v>188</v>
      </c>
    </row>
    <row r="129" spans="2:65" s="1" customFormat="1" ht="16.5" customHeight="1">
      <c r="B129" s="135"/>
      <c r="C129" s="150" t="s">
        <v>172</v>
      </c>
      <c r="D129" s="150" t="s">
        <v>404</v>
      </c>
      <c r="E129" s="151" t="s">
        <v>1036</v>
      </c>
      <c r="F129" s="152" t="s">
        <v>1037</v>
      </c>
      <c r="G129" s="153" t="s">
        <v>250</v>
      </c>
      <c r="H129" s="154">
        <v>1</v>
      </c>
      <c r="I129" s="155"/>
      <c r="J129" s="156">
        <f t="shared" si="0"/>
        <v>0</v>
      </c>
      <c r="K129" s="157"/>
      <c r="L129" s="158"/>
      <c r="M129" s="159" t="s">
        <v>1</v>
      </c>
      <c r="N129" s="160" t="s">
        <v>42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180</v>
      </c>
      <c r="AT129" s="148" t="s">
        <v>404</v>
      </c>
      <c r="AU129" s="148" t="s">
        <v>156</v>
      </c>
      <c r="AY129" s="13" t="s">
        <v>149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156</v>
      </c>
      <c r="BK129" s="149">
        <f t="shared" si="9"/>
        <v>0</v>
      </c>
      <c r="BL129" s="13" t="s">
        <v>155</v>
      </c>
      <c r="BM129" s="148" t="s">
        <v>198</v>
      </c>
    </row>
    <row r="130" spans="2:65" s="1" customFormat="1" ht="21.75" customHeight="1">
      <c r="B130" s="135"/>
      <c r="C130" s="150" t="s">
        <v>176</v>
      </c>
      <c r="D130" s="150" t="s">
        <v>404</v>
      </c>
      <c r="E130" s="151" t="s">
        <v>1038</v>
      </c>
      <c r="F130" s="152" t="s">
        <v>1039</v>
      </c>
      <c r="G130" s="153" t="s">
        <v>250</v>
      </c>
      <c r="H130" s="154">
        <v>1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42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180</v>
      </c>
      <c r="AT130" s="148" t="s">
        <v>404</v>
      </c>
      <c r="AU130" s="148" t="s">
        <v>156</v>
      </c>
      <c r="AY130" s="13" t="s">
        <v>149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156</v>
      </c>
      <c r="BK130" s="149">
        <f t="shared" si="9"/>
        <v>0</v>
      </c>
      <c r="BL130" s="13" t="s">
        <v>155</v>
      </c>
      <c r="BM130" s="148" t="s">
        <v>207</v>
      </c>
    </row>
    <row r="131" spans="2:65" s="1" customFormat="1" ht="24.25" customHeight="1">
      <c r="B131" s="135"/>
      <c r="C131" s="136" t="s">
        <v>180</v>
      </c>
      <c r="D131" s="136" t="s">
        <v>151</v>
      </c>
      <c r="E131" s="137" t="s">
        <v>1040</v>
      </c>
      <c r="F131" s="138" t="s">
        <v>1041</v>
      </c>
      <c r="G131" s="139" t="s">
        <v>250</v>
      </c>
      <c r="H131" s="140">
        <v>2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42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155</v>
      </c>
      <c r="AT131" s="148" t="s">
        <v>151</v>
      </c>
      <c r="AU131" s="148" t="s">
        <v>156</v>
      </c>
      <c r="AY131" s="13" t="s">
        <v>149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156</v>
      </c>
      <c r="BK131" s="149">
        <f t="shared" si="9"/>
        <v>0</v>
      </c>
      <c r="BL131" s="13" t="s">
        <v>155</v>
      </c>
      <c r="BM131" s="148" t="s">
        <v>215</v>
      </c>
    </row>
    <row r="132" spans="2:65" s="1" customFormat="1" ht="24.25" customHeight="1">
      <c r="B132" s="135"/>
      <c r="C132" s="150" t="s">
        <v>184</v>
      </c>
      <c r="D132" s="150" t="s">
        <v>404</v>
      </c>
      <c r="E132" s="151" t="s">
        <v>1042</v>
      </c>
      <c r="F132" s="152" t="s">
        <v>1043</v>
      </c>
      <c r="G132" s="153" t="s">
        <v>250</v>
      </c>
      <c r="H132" s="154">
        <v>1</v>
      </c>
      <c r="I132" s="155"/>
      <c r="J132" s="156">
        <f t="shared" si="0"/>
        <v>0</v>
      </c>
      <c r="K132" s="157"/>
      <c r="L132" s="158"/>
      <c r="M132" s="159" t="s">
        <v>1</v>
      </c>
      <c r="N132" s="160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180</v>
      </c>
      <c r="AT132" s="148" t="s">
        <v>404</v>
      </c>
      <c r="AU132" s="148" t="s">
        <v>156</v>
      </c>
      <c r="AY132" s="13" t="s">
        <v>149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156</v>
      </c>
      <c r="BK132" s="149">
        <f t="shared" si="9"/>
        <v>0</v>
      </c>
      <c r="BL132" s="13" t="s">
        <v>155</v>
      </c>
      <c r="BM132" s="148" t="s">
        <v>223</v>
      </c>
    </row>
    <row r="133" spans="2:65" s="1" customFormat="1" ht="24.25" customHeight="1">
      <c r="B133" s="135"/>
      <c r="C133" s="150" t="s">
        <v>188</v>
      </c>
      <c r="D133" s="150" t="s">
        <v>404</v>
      </c>
      <c r="E133" s="151" t="s">
        <v>1044</v>
      </c>
      <c r="F133" s="152" t="s">
        <v>1045</v>
      </c>
      <c r="G133" s="153" t="s">
        <v>250</v>
      </c>
      <c r="H133" s="154">
        <v>1</v>
      </c>
      <c r="I133" s="155"/>
      <c r="J133" s="156">
        <f t="shared" si="0"/>
        <v>0</v>
      </c>
      <c r="K133" s="157"/>
      <c r="L133" s="158"/>
      <c r="M133" s="159" t="s">
        <v>1</v>
      </c>
      <c r="N133" s="160" t="s">
        <v>42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180</v>
      </c>
      <c r="AT133" s="148" t="s">
        <v>404</v>
      </c>
      <c r="AU133" s="148" t="s">
        <v>156</v>
      </c>
      <c r="AY133" s="13" t="s">
        <v>149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156</v>
      </c>
      <c r="BK133" s="149">
        <f t="shared" si="9"/>
        <v>0</v>
      </c>
      <c r="BL133" s="13" t="s">
        <v>155</v>
      </c>
      <c r="BM133" s="148" t="s">
        <v>7</v>
      </c>
    </row>
    <row r="134" spans="2:65" s="1" customFormat="1" ht="24.25" customHeight="1">
      <c r="B134" s="135"/>
      <c r="C134" s="136" t="s">
        <v>194</v>
      </c>
      <c r="D134" s="136" t="s">
        <v>151</v>
      </c>
      <c r="E134" s="137" t="s">
        <v>1046</v>
      </c>
      <c r="F134" s="138" t="s">
        <v>1047</v>
      </c>
      <c r="G134" s="139" t="s">
        <v>500</v>
      </c>
      <c r="H134" s="140">
        <v>1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42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155</v>
      </c>
      <c r="AT134" s="148" t="s">
        <v>151</v>
      </c>
      <c r="AU134" s="148" t="s">
        <v>156</v>
      </c>
      <c r="AY134" s="13" t="s">
        <v>149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156</v>
      </c>
      <c r="BK134" s="149">
        <f t="shared" si="9"/>
        <v>0</v>
      </c>
      <c r="BL134" s="13" t="s">
        <v>155</v>
      </c>
      <c r="BM134" s="148" t="s">
        <v>239</v>
      </c>
    </row>
    <row r="135" spans="2:65" s="1" customFormat="1" ht="16.5" customHeight="1">
      <c r="B135" s="135"/>
      <c r="C135" s="150" t="s">
        <v>198</v>
      </c>
      <c r="D135" s="150" t="s">
        <v>404</v>
      </c>
      <c r="E135" s="151" t="s">
        <v>1048</v>
      </c>
      <c r="F135" s="152" t="s">
        <v>1049</v>
      </c>
      <c r="G135" s="153" t="s">
        <v>500</v>
      </c>
      <c r="H135" s="154">
        <v>1</v>
      </c>
      <c r="I135" s="155"/>
      <c r="J135" s="156">
        <f t="shared" si="0"/>
        <v>0</v>
      </c>
      <c r="K135" s="157"/>
      <c r="L135" s="158"/>
      <c r="M135" s="159" t="s">
        <v>1</v>
      </c>
      <c r="N135" s="160" t="s">
        <v>42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180</v>
      </c>
      <c r="AT135" s="148" t="s">
        <v>404</v>
      </c>
      <c r="AU135" s="148" t="s">
        <v>156</v>
      </c>
      <c r="AY135" s="13" t="s">
        <v>149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156</v>
      </c>
      <c r="BK135" s="149">
        <f t="shared" si="9"/>
        <v>0</v>
      </c>
      <c r="BL135" s="13" t="s">
        <v>155</v>
      </c>
      <c r="BM135" s="148" t="s">
        <v>247</v>
      </c>
    </row>
    <row r="136" spans="2:65" s="1" customFormat="1" ht="24.25" customHeight="1">
      <c r="B136" s="135"/>
      <c r="C136" s="136" t="s">
        <v>202</v>
      </c>
      <c r="D136" s="136" t="s">
        <v>151</v>
      </c>
      <c r="E136" s="137" t="s">
        <v>1050</v>
      </c>
      <c r="F136" s="138" t="s">
        <v>1051</v>
      </c>
      <c r="G136" s="139" t="s">
        <v>500</v>
      </c>
      <c r="H136" s="140">
        <v>1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42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155</v>
      </c>
      <c r="AT136" s="148" t="s">
        <v>151</v>
      </c>
      <c r="AU136" s="148" t="s">
        <v>156</v>
      </c>
      <c r="AY136" s="13" t="s">
        <v>149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156</v>
      </c>
      <c r="BK136" s="149">
        <f t="shared" si="9"/>
        <v>0</v>
      </c>
      <c r="BL136" s="13" t="s">
        <v>155</v>
      </c>
      <c r="BM136" s="148" t="s">
        <v>256</v>
      </c>
    </row>
    <row r="137" spans="2:65" s="1" customFormat="1" ht="16.5" customHeight="1">
      <c r="B137" s="135"/>
      <c r="C137" s="150" t="s">
        <v>207</v>
      </c>
      <c r="D137" s="150" t="s">
        <v>404</v>
      </c>
      <c r="E137" s="151" t="s">
        <v>1052</v>
      </c>
      <c r="F137" s="152" t="s">
        <v>1053</v>
      </c>
      <c r="G137" s="153" t="s">
        <v>500</v>
      </c>
      <c r="H137" s="154">
        <v>1</v>
      </c>
      <c r="I137" s="155"/>
      <c r="J137" s="156">
        <f t="shared" si="0"/>
        <v>0</v>
      </c>
      <c r="K137" s="157"/>
      <c r="L137" s="158"/>
      <c r="M137" s="159" t="s">
        <v>1</v>
      </c>
      <c r="N137" s="160" t="s">
        <v>42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180</v>
      </c>
      <c r="AT137" s="148" t="s">
        <v>404</v>
      </c>
      <c r="AU137" s="148" t="s">
        <v>156</v>
      </c>
      <c r="AY137" s="13" t="s">
        <v>149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156</v>
      </c>
      <c r="BK137" s="149">
        <f t="shared" si="9"/>
        <v>0</v>
      </c>
      <c r="BL137" s="13" t="s">
        <v>155</v>
      </c>
      <c r="BM137" s="148" t="s">
        <v>269</v>
      </c>
    </row>
    <row r="138" spans="2:65" s="1" customFormat="1" ht="24.25" customHeight="1">
      <c r="B138" s="135"/>
      <c r="C138" s="136" t="s">
        <v>211</v>
      </c>
      <c r="D138" s="136" t="s">
        <v>151</v>
      </c>
      <c r="E138" s="137" t="s">
        <v>1054</v>
      </c>
      <c r="F138" s="138" t="s">
        <v>1055</v>
      </c>
      <c r="G138" s="139" t="s">
        <v>1056</v>
      </c>
      <c r="H138" s="140">
        <v>11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155</v>
      </c>
      <c r="AT138" s="148" t="s">
        <v>151</v>
      </c>
      <c r="AU138" s="148" t="s">
        <v>156</v>
      </c>
      <c r="AY138" s="13" t="s">
        <v>149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156</v>
      </c>
      <c r="BK138" s="149">
        <f t="shared" si="9"/>
        <v>0</v>
      </c>
      <c r="BL138" s="13" t="s">
        <v>155</v>
      </c>
      <c r="BM138" s="148" t="s">
        <v>277</v>
      </c>
    </row>
    <row r="139" spans="2:65" s="1" customFormat="1" ht="24.25" customHeight="1">
      <c r="B139" s="135"/>
      <c r="C139" s="150" t="s">
        <v>215</v>
      </c>
      <c r="D139" s="150" t="s">
        <v>404</v>
      </c>
      <c r="E139" s="151" t="s">
        <v>1057</v>
      </c>
      <c r="F139" s="152" t="s">
        <v>1058</v>
      </c>
      <c r="G139" s="153" t="s">
        <v>1056</v>
      </c>
      <c r="H139" s="154">
        <v>11</v>
      </c>
      <c r="I139" s="155"/>
      <c r="J139" s="156">
        <f t="shared" si="0"/>
        <v>0</v>
      </c>
      <c r="K139" s="157"/>
      <c r="L139" s="158"/>
      <c r="M139" s="159" t="s">
        <v>1</v>
      </c>
      <c r="N139" s="160" t="s">
        <v>42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180</v>
      </c>
      <c r="AT139" s="148" t="s">
        <v>404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155</v>
      </c>
      <c r="BM139" s="148" t="s">
        <v>285</v>
      </c>
    </row>
    <row r="140" spans="2:65" s="1" customFormat="1" ht="24.25" customHeight="1">
      <c r="B140" s="135"/>
      <c r="C140" s="136" t="s">
        <v>219</v>
      </c>
      <c r="D140" s="136" t="s">
        <v>151</v>
      </c>
      <c r="E140" s="137" t="s">
        <v>1059</v>
      </c>
      <c r="F140" s="138" t="s">
        <v>1060</v>
      </c>
      <c r="G140" s="139" t="s">
        <v>1056</v>
      </c>
      <c r="H140" s="140">
        <v>13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155</v>
      </c>
      <c r="AT140" s="148" t="s">
        <v>151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155</v>
      </c>
      <c r="BM140" s="148" t="s">
        <v>294</v>
      </c>
    </row>
    <row r="141" spans="2:65" s="1" customFormat="1" ht="24.25" customHeight="1">
      <c r="B141" s="135"/>
      <c r="C141" s="150" t="s">
        <v>223</v>
      </c>
      <c r="D141" s="150" t="s">
        <v>404</v>
      </c>
      <c r="E141" s="151" t="s">
        <v>1061</v>
      </c>
      <c r="F141" s="152" t="s">
        <v>1062</v>
      </c>
      <c r="G141" s="153" t="s">
        <v>1056</v>
      </c>
      <c r="H141" s="154">
        <v>13</v>
      </c>
      <c r="I141" s="155"/>
      <c r="J141" s="156">
        <f t="shared" si="0"/>
        <v>0</v>
      </c>
      <c r="K141" s="157"/>
      <c r="L141" s="158"/>
      <c r="M141" s="159" t="s">
        <v>1</v>
      </c>
      <c r="N141" s="160" t="s">
        <v>42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180</v>
      </c>
      <c r="AT141" s="148" t="s">
        <v>404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155</v>
      </c>
      <c r="BM141" s="148" t="s">
        <v>302</v>
      </c>
    </row>
    <row r="142" spans="2:65" s="1" customFormat="1" ht="16.5" customHeight="1">
      <c r="B142" s="135"/>
      <c r="C142" s="136" t="s">
        <v>227</v>
      </c>
      <c r="D142" s="136" t="s">
        <v>151</v>
      </c>
      <c r="E142" s="137" t="s">
        <v>1063</v>
      </c>
      <c r="F142" s="138" t="s">
        <v>1064</v>
      </c>
      <c r="G142" s="139" t="s">
        <v>205</v>
      </c>
      <c r="H142" s="140">
        <v>61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42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155</v>
      </c>
      <c r="AT142" s="148" t="s">
        <v>151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155</v>
      </c>
      <c r="BM142" s="148" t="s">
        <v>314</v>
      </c>
    </row>
    <row r="143" spans="2:65" s="1" customFormat="1" ht="16.5" customHeight="1">
      <c r="B143" s="135"/>
      <c r="C143" s="150" t="s">
        <v>7</v>
      </c>
      <c r="D143" s="150" t="s">
        <v>404</v>
      </c>
      <c r="E143" s="151" t="s">
        <v>1065</v>
      </c>
      <c r="F143" s="152" t="s">
        <v>1066</v>
      </c>
      <c r="G143" s="153" t="s">
        <v>205</v>
      </c>
      <c r="H143" s="154">
        <v>61</v>
      </c>
      <c r="I143" s="155"/>
      <c r="J143" s="156">
        <f t="shared" si="0"/>
        <v>0</v>
      </c>
      <c r="K143" s="157"/>
      <c r="L143" s="158"/>
      <c r="M143" s="159" t="s">
        <v>1</v>
      </c>
      <c r="N143" s="160" t="s">
        <v>42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180</v>
      </c>
      <c r="AT143" s="148" t="s">
        <v>404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155</v>
      </c>
      <c r="BM143" s="148" t="s">
        <v>322</v>
      </c>
    </row>
    <row r="144" spans="2:65" s="1" customFormat="1" ht="16.5" customHeight="1">
      <c r="B144" s="135"/>
      <c r="C144" s="136" t="s">
        <v>234</v>
      </c>
      <c r="D144" s="136" t="s">
        <v>151</v>
      </c>
      <c r="E144" s="137" t="s">
        <v>1067</v>
      </c>
      <c r="F144" s="138" t="s">
        <v>1068</v>
      </c>
      <c r="G144" s="139" t="s">
        <v>205</v>
      </c>
      <c r="H144" s="140">
        <v>14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155</v>
      </c>
      <c r="AT144" s="148" t="s">
        <v>151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155</v>
      </c>
      <c r="BM144" s="148" t="s">
        <v>330</v>
      </c>
    </row>
    <row r="145" spans="2:65" s="1" customFormat="1" ht="16.5" customHeight="1">
      <c r="B145" s="135"/>
      <c r="C145" s="150" t="s">
        <v>239</v>
      </c>
      <c r="D145" s="150" t="s">
        <v>404</v>
      </c>
      <c r="E145" s="151" t="s">
        <v>1069</v>
      </c>
      <c r="F145" s="152" t="s">
        <v>1070</v>
      </c>
      <c r="G145" s="153" t="s">
        <v>205</v>
      </c>
      <c r="H145" s="154">
        <v>14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42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180</v>
      </c>
      <c r="AT145" s="148" t="s">
        <v>404</v>
      </c>
      <c r="AU145" s="148" t="s">
        <v>156</v>
      </c>
      <c r="AY145" s="13" t="s">
        <v>149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156</v>
      </c>
      <c r="BK145" s="149">
        <f t="shared" si="9"/>
        <v>0</v>
      </c>
      <c r="BL145" s="13" t="s">
        <v>155</v>
      </c>
      <c r="BM145" s="148" t="s">
        <v>338</v>
      </c>
    </row>
    <row r="146" spans="2:65" s="1" customFormat="1" ht="16.5" customHeight="1">
      <c r="B146" s="135"/>
      <c r="C146" s="136" t="s">
        <v>243</v>
      </c>
      <c r="D146" s="136" t="s">
        <v>151</v>
      </c>
      <c r="E146" s="137" t="s">
        <v>1071</v>
      </c>
      <c r="F146" s="138" t="s">
        <v>1072</v>
      </c>
      <c r="G146" s="139" t="s">
        <v>250</v>
      </c>
      <c r="H146" s="140">
        <v>2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42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155</v>
      </c>
      <c r="AT146" s="148" t="s">
        <v>151</v>
      </c>
      <c r="AU146" s="148" t="s">
        <v>156</v>
      </c>
      <c r="AY146" s="13" t="s">
        <v>149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156</v>
      </c>
      <c r="BK146" s="149">
        <f t="shared" si="9"/>
        <v>0</v>
      </c>
      <c r="BL146" s="13" t="s">
        <v>155</v>
      </c>
      <c r="BM146" s="148" t="s">
        <v>346</v>
      </c>
    </row>
    <row r="147" spans="2:65" s="1" customFormat="1" ht="26">
      <c r="B147" s="135"/>
      <c r="C147" s="150" t="s">
        <v>247</v>
      </c>
      <c r="D147" s="150" t="s">
        <v>404</v>
      </c>
      <c r="E147" s="151" t="s">
        <v>1073</v>
      </c>
      <c r="F147" s="152" t="s">
        <v>1074</v>
      </c>
      <c r="G147" s="153" t="s">
        <v>250</v>
      </c>
      <c r="H147" s="154">
        <v>1</v>
      </c>
      <c r="I147" s="155"/>
      <c r="J147" s="156">
        <f t="shared" si="0"/>
        <v>0</v>
      </c>
      <c r="K147" s="157"/>
      <c r="L147" s="158"/>
      <c r="M147" s="159" t="s">
        <v>1</v>
      </c>
      <c r="N147" s="160" t="s">
        <v>42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180</v>
      </c>
      <c r="AT147" s="148" t="s">
        <v>404</v>
      </c>
      <c r="AU147" s="148" t="s">
        <v>156</v>
      </c>
      <c r="AY147" s="13" t="s">
        <v>149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156</v>
      </c>
      <c r="BK147" s="149">
        <f t="shared" si="9"/>
        <v>0</v>
      </c>
      <c r="BL147" s="13" t="s">
        <v>155</v>
      </c>
      <c r="BM147" s="148" t="s">
        <v>354</v>
      </c>
    </row>
    <row r="148" spans="2:65" s="1" customFormat="1" ht="26">
      <c r="B148" s="135"/>
      <c r="C148" s="150" t="s">
        <v>252</v>
      </c>
      <c r="D148" s="150" t="s">
        <v>404</v>
      </c>
      <c r="E148" s="151" t="s">
        <v>1075</v>
      </c>
      <c r="F148" s="152" t="s">
        <v>1076</v>
      </c>
      <c r="G148" s="153" t="s">
        <v>250</v>
      </c>
      <c r="H148" s="154">
        <v>1</v>
      </c>
      <c r="I148" s="155"/>
      <c r="J148" s="156">
        <f t="shared" si="0"/>
        <v>0</v>
      </c>
      <c r="K148" s="157"/>
      <c r="L148" s="158"/>
      <c r="M148" s="159" t="s">
        <v>1</v>
      </c>
      <c r="N148" s="160" t="s">
        <v>42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180</v>
      </c>
      <c r="AT148" s="148" t="s">
        <v>404</v>
      </c>
      <c r="AU148" s="148" t="s">
        <v>156</v>
      </c>
      <c r="AY148" s="13" t="s">
        <v>149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156</v>
      </c>
      <c r="BK148" s="149">
        <f t="shared" si="9"/>
        <v>0</v>
      </c>
      <c r="BL148" s="13" t="s">
        <v>155</v>
      </c>
      <c r="BM148" s="148" t="s">
        <v>362</v>
      </c>
    </row>
    <row r="149" spans="2:65" s="1" customFormat="1" ht="16.5" customHeight="1">
      <c r="B149" s="135"/>
      <c r="C149" s="136" t="s">
        <v>256</v>
      </c>
      <c r="D149" s="136" t="s">
        <v>151</v>
      </c>
      <c r="E149" s="137" t="s">
        <v>1077</v>
      </c>
      <c r="F149" s="138" t="s">
        <v>1078</v>
      </c>
      <c r="G149" s="139" t="s">
        <v>250</v>
      </c>
      <c r="H149" s="140">
        <v>4</v>
      </c>
      <c r="I149" s="141"/>
      <c r="J149" s="142">
        <f t="shared" si="0"/>
        <v>0</v>
      </c>
      <c r="K149" s="143"/>
      <c r="L149" s="28"/>
      <c r="M149" s="144" t="s">
        <v>1</v>
      </c>
      <c r="N149" s="145" t="s">
        <v>42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155</v>
      </c>
      <c r="AT149" s="148" t="s">
        <v>151</v>
      </c>
      <c r="AU149" s="148" t="s">
        <v>156</v>
      </c>
      <c r="AY149" s="13" t="s">
        <v>149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156</v>
      </c>
      <c r="BK149" s="149">
        <f t="shared" si="9"/>
        <v>0</v>
      </c>
      <c r="BL149" s="13" t="s">
        <v>155</v>
      </c>
      <c r="BM149" s="148" t="s">
        <v>370</v>
      </c>
    </row>
    <row r="150" spans="2:65" s="1" customFormat="1" ht="16.5" customHeight="1">
      <c r="B150" s="135"/>
      <c r="C150" s="150" t="s">
        <v>265</v>
      </c>
      <c r="D150" s="150" t="s">
        <v>404</v>
      </c>
      <c r="E150" s="151" t="s">
        <v>1079</v>
      </c>
      <c r="F150" s="152" t="s">
        <v>1080</v>
      </c>
      <c r="G150" s="153" t="s">
        <v>250</v>
      </c>
      <c r="H150" s="154">
        <v>4</v>
      </c>
      <c r="I150" s="155"/>
      <c r="J150" s="156">
        <f t="shared" si="0"/>
        <v>0</v>
      </c>
      <c r="K150" s="157"/>
      <c r="L150" s="158"/>
      <c r="M150" s="159" t="s">
        <v>1</v>
      </c>
      <c r="N150" s="160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180</v>
      </c>
      <c r="AT150" s="148" t="s">
        <v>404</v>
      </c>
      <c r="AU150" s="148" t="s">
        <v>156</v>
      </c>
      <c r="AY150" s="13" t="s">
        <v>149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156</v>
      </c>
      <c r="BK150" s="149">
        <f t="shared" si="9"/>
        <v>0</v>
      </c>
      <c r="BL150" s="13" t="s">
        <v>155</v>
      </c>
      <c r="BM150" s="148" t="s">
        <v>379</v>
      </c>
    </row>
    <row r="151" spans="2:65" s="1" customFormat="1" ht="33" customHeight="1">
      <c r="B151" s="135"/>
      <c r="C151" s="136" t="s">
        <v>269</v>
      </c>
      <c r="D151" s="136" t="s">
        <v>151</v>
      </c>
      <c r="E151" s="137" t="s">
        <v>1081</v>
      </c>
      <c r="F151" s="138" t="s">
        <v>1082</v>
      </c>
      <c r="G151" s="139" t="s">
        <v>500</v>
      </c>
      <c r="H151" s="140">
        <v>204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42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155</v>
      </c>
      <c r="AT151" s="148" t="s">
        <v>151</v>
      </c>
      <c r="AU151" s="148" t="s">
        <v>156</v>
      </c>
      <c r="AY151" s="13" t="s">
        <v>149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156</v>
      </c>
      <c r="BK151" s="149">
        <f t="shared" si="9"/>
        <v>0</v>
      </c>
      <c r="BL151" s="13" t="s">
        <v>155</v>
      </c>
      <c r="BM151" s="148" t="s">
        <v>387</v>
      </c>
    </row>
    <row r="152" spans="2:65" s="1" customFormat="1" ht="16.5" customHeight="1">
      <c r="B152" s="135"/>
      <c r="C152" s="150" t="s">
        <v>273</v>
      </c>
      <c r="D152" s="150" t="s">
        <v>404</v>
      </c>
      <c r="E152" s="151" t="s">
        <v>1083</v>
      </c>
      <c r="F152" s="152" t="s">
        <v>1084</v>
      </c>
      <c r="G152" s="153" t="s">
        <v>500</v>
      </c>
      <c r="H152" s="154">
        <v>102</v>
      </c>
      <c r="I152" s="155"/>
      <c r="J152" s="156">
        <f t="shared" si="0"/>
        <v>0</v>
      </c>
      <c r="K152" s="157"/>
      <c r="L152" s="158"/>
      <c r="M152" s="159" t="s">
        <v>1</v>
      </c>
      <c r="N152" s="160" t="s">
        <v>42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180</v>
      </c>
      <c r="AT152" s="148" t="s">
        <v>404</v>
      </c>
      <c r="AU152" s="148" t="s">
        <v>156</v>
      </c>
      <c r="AY152" s="13" t="s">
        <v>149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156</v>
      </c>
      <c r="BK152" s="149">
        <f t="shared" si="9"/>
        <v>0</v>
      </c>
      <c r="BL152" s="13" t="s">
        <v>155</v>
      </c>
      <c r="BM152" s="148" t="s">
        <v>395</v>
      </c>
    </row>
    <row r="153" spans="2:65" s="1" customFormat="1" ht="16.5" customHeight="1">
      <c r="B153" s="135"/>
      <c r="C153" s="150" t="s">
        <v>277</v>
      </c>
      <c r="D153" s="150" t="s">
        <v>404</v>
      </c>
      <c r="E153" s="151" t="s">
        <v>1085</v>
      </c>
      <c r="F153" s="152" t="s">
        <v>1086</v>
      </c>
      <c r="G153" s="153" t="s">
        <v>500</v>
      </c>
      <c r="H153" s="154">
        <v>102</v>
      </c>
      <c r="I153" s="155"/>
      <c r="J153" s="156">
        <f t="shared" si="0"/>
        <v>0</v>
      </c>
      <c r="K153" s="157"/>
      <c r="L153" s="158"/>
      <c r="M153" s="159" t="s">
        <v>1</v>
      </c>
      <c r="N153" s="160" t="s">
        <v>42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R153" s="148" t="s">
        <v>180</v>
      </c>
      <c r="AT153" s="148" t="s">
        <v>404</v>
      </c>
      <c r="AU153" s="148" t="s">
        <v>156</v>
      </c>
      <c r="AY153" s="13" t="s">
        <v>149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3" t="s">
        <v>156</v>
      </c>
      <c r="BK153" s="149">
        <f t="shared" si="9"/>
        <v>0</v>
      </c>
      <c r="BL153" s="13" t="s">
        <v>155</v>
      </c>
      <c r="BM153" s="148" t="s">
        <v>403</v>
      </c>
    </row>
    <row r="154" spans="2:65" s="1" customFormat="1" ht="16.5" customHeight="1">
      <c r="B154" s="135"/>
      <c r="C154" s="136" t="s">
        <v>281</v>
      </c>
      <c r="D154" s="136" t="s">
        <v>151</v>
      </c>
      <c r="E154" s="137" t="s">
        <v>1087</v>
      </c>
      <c r="F154" s="138" t="s">
        <v>1088</v>
      </c>
      <c r="G154" s="139" t="s">
        <v>1056</v>
      </c>
      <c r="H154" s="140">
        <v>102</v>
      </c>
      <c r="I154" s="141"/>
      <c r="J154" s="142">
        <f t="shared" si="0"/>
        <v>0</v>
      </c>
      <c r="K154" s="143"/>
      <c r="L154" s="28"/>
      <c r="M154" s="144" t="s">
        <v>1</v>
      </c>
      <c r="N154" s="145" t="s">
        <v>42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R154" s="148" t="s">
        <v>155</v>
      </c>
      <c r="AT154" s="148" t="s">
        <v>151</v>
      </c>
      <c r="AU154" s="148" t="s">
        <v>156</v>
      </c>
      <c r="AY154" s="13" t="s">
        <v>149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3" t="s">
        <v>156</v>
      </c>
      <c r="BK154" s="149">
        <f t="shared" si="9"/>
        <v>0</v>
      </c>
      <c r="BL154" s="13" t="s">
        <v>155</v>
      </c>
      <c r="BM154" s="148" t="s">
        <v>412</v>
      </c>
    </row>
    <row r="155" spans="2:65" s="1" customFormat="1" ht="16.5" customHeight="1">
      <c r="B155" s="135"/>
      <c r="C155" s="150" t="s">
        <v>285</v>
      </c>
      <c r="D155" s="150" t="s">
        <v>404</v>
      </c>
      <c r="E155" s="151" t="s">
        <v>1089</v>
      </c>
      <c r="F155" s="152" t="s">
        <v>1090</v>
      </c>
      <c r="G155" s="153" t="s">
        <v>1056</v>
      </c>
      <c r="H155" s="154">
        <v>102</v>
      </c>
      <c r="I155" s="155"/>
      <c r="J155" s="156">
        <f t="shared" si="0"/>
        <v>0</v>
      </c>
      <c r="K155" s="157"/>
      <c r="L155" s="158"/>
      <c r="M155" s="159" t="s">
        <v>1</v>
      </c>
      <c r="N155" s="160" t="s">
        <v>42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180</v>
      </c>
      <c r="AT155" s="148" t="s">
        <v>404</v>
      </c>
      <c r="AU155" s="148" t="s">
        <v>156</v>
      </c>
      <c r="AY155" s="13" t="s">
        <v>149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3" t="s">
        <v>156</v>
      </c>
      <c r="BK155" s="149">
        <f t="shared" si="9"/>
        <v>0</v>
      </c>
      <c r="BL155" s="13" t="s">
        <v>155</v>
      </c>
      <c r="BM155" s="148" t="s">
        <v>420</v>
      </c>
    </row>
    <row r="156" spans="2:65" s="1" customFormat="1" ht="21.75" customHeight="1">
      <c r="B156" s="135"/>
      <c r="C156" s="136" t="s">
        <v>290</v>
      </c>
      <c r="D156" s="136" t="s">
        <v>151</v>
      </c>
      <c r="E156" s="137" t="s">
        <v>1091</v>
      </c>
      <c r="F156" s="138" t="s">
        <v>1092</v>
      </c>
      <c r="G156" s="139" t="s">
        <v>500</v>
      </c>
      <c r="H156" s="140">
        <v>204</v>
      </c>
      <c r="I156" s="141"/>
      <c r="J156" s="142">
        <f t="shared" si="0"/>
        <v>0</v>
      </c>
      <c r="K156" s="143"/>
      <c r="L156" s="28"/>
      <c r="M156" s="144" t="s">
        <v>1</v>
      </c>
      <c r="N156" s="145" t="s">
        <v>42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R156" s="148" t="s">
        <v>155</v>
      </c>
      <c r="AT156" s="148" t="s">
        <v>151</v>
      </c>
      <c r="AU156" s="148" t="s">
        <v>156</v>
      </c>
      <c r="AY156" s="13" t="s">
        <v>149</v>
      </c>
      <c r="BE156" s="149">
        <f t="shared" si="4"/>
        <v>0</v>
      </c>
      <c r="BF156" s="149">
        <f t="shared" si="5"/>
        <v>0</v>
      </c>
      <c r="BG156" s="149">
        <f t="shared" si="6"/>
        <v>0</v>
      </c>
      <c r="BH156" s="149">
        <f t="shared" si="7"/>
        <v>0</v>
      </c>
      <c r="BI156" s="149">
        <f t="shared" si="8"/>
        <v>0</v>
      </c>
      <c r="BJ156" s="13" t="s">
        <v>156</v>
      </c>
      <c r="BK156" s="149">
        <f t="shared" si="9"/>
        <v>0</v>
      </c>
      <c r="BL156" s="13" t="s">
        <v>155</v>
      </c>
      <c r="BM156" s="148" t="s">
        <v>428</v>
      </c>
    </row>
    <row r="157" spans="2:65" s="1" customFormat="1" ht="16.5" customHeight="1">
      <c r="B157" s="135"/>
      <c r="C157" s="136" t="s">
        <v>294</v>
      </c>
      <c r="D157" s="136" t="s">
        <v>151</v>
      </c>
      <c r="E157" s="137" t="s">
        <v>1093</v>
      </c>
      <c r="F157" s="138" t="s">
        <v>1094</v>
      </c>
      <c r="G157" s="139" t="s">
        <v>263</v>
      </c>
      <c r="H157" s="140">
        <v>1</v>
      </c>
      <c r="I157" s="141"/>
      <c r="J157" s="142">
        <f t="shared" si="0"/>
        <v>0</v>
      </c>
      <c r="K157" s="143"/>
      <c r="L157" s="28"/>
      <c r="M157" s="144" t="s">
        <v>1</v>
      </c>
      <c r="N157" s="145" t="s">
        <v>42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155</v>
      </c>
      <c r="AT157" s="148" t="s">
        <v>151</v>
      </c>
      <c r="AU157" s="148" t="s">
        <v>156</v>
      </c>
      <c r="AY157" s="13" t="s">
        <v>149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3" t="s">
        <v>156</v>
      </c>
      <c r="BK157" s="149">
        <f t="shared" si="9"/>
        <v>0</v>
      </c>
      <c r="BL157" s="13" t="s">
        <v>155</v>
      </c>
      <c r="BM157" s="148" t="s">
        <v>436</v>
      </c>
    </row>
    <row r="158" spans="2:65" s="1" customFormat="1" ht="24.25" customHeight="1">
      <c r="B158" s="135"/>
      <c r="C158" s="136" t="s">
        <v>298</v>
      </c>
      <c r="D158" s="136" t="s">
        <v>151</v>
      </c>
      <c r="E158" s="137" t="s">
        <v>1095</v>
      </c>
      <c r="F158" s="138" t="s">
        <v>1096</v>
      </c>
      <c r="G158" s="139" t="s">
        <v>1056</v>
      </c>
      <c r="H158" s="140">
        <v>2</v>
      </c>
      <c r="I158" s="141"/>
      <c r="J158" s="142">
        <f t="shared" si="0"/>
        <v>0</v>
      </c>
      <c r="K158" s="143"/>
      <c r="L158" s="28"/>
      <c r="M158" s="144" t="s">
        <v>1</v>
      </c>
      <c r="N158" s="145" t="s">
        <v>42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155</v>
      </c>
      <c r="AT158" s="148" t="s">
        <v>151</v>
      </c>
      <c r="AU158" s="148" t="s">
        <v>156</v>
      </c>
      <c r="AY158" s="13" t="s">
        <v>149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3" t="s">
        <v>156</v>
      </c>
      <c r="BK158" s="149">
        <f t="shared" si="9"/>
        <v>0</v>
      </c>
      <c r="BL158" s="13" t="s">
        <v>155</v>
      </c>
      <c r="BM158" s="148" t="s">
        <v>444</v>
      </c>
    </row>
    <row r="159" spans="2:65" s="1" customFormat="1" ht="16.5" customHeight="1">
      <c r="B159" s="135"/>
      <c r="C159" s="136" t="s">
        <v>302</v>
      </c>
      <c r="D159" s="136" t="s">
        <v>151</v>
      </c>
      <c r="E159" s="137" t="s">
        <v>1097</v>
      </c>
      <c r="F159" s="138" t="s">
        <v>1098</v>
      </c>
      <c r="G159" s="139" t="s">
        <v>263</v>
      </c>
      <c r="H159" s="140">
        <v>1</v>
      </c>
      <c r="I159" s="141"/>
      <c r="J159" s="142">
        <f t="shared" si="0"/>
        <v>0</v>
      </c>
      <c r="K159" s="143"/>
      <c r="L159" s="28"/>
      <c r="M159" s="144" t="s">
        <v>1</v>
      </c>
      <c r="N159" s="145" t="s">
        <v>42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155</v>
      </c>
      <c r="AT159" s="148" t="s">
        <v>151</v>
      </c>
      <c r="AU159" s="148" t="s">
        <v>156</v>
      </c>
      <c r="AY159" s="13" t="s">
        <v>149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3" t="s">
        <v>156</v>
      </c>
      <c r="BK159" s="149">
        <f t="shared" si="9"/>
        <v>0</v>
      </c>
      <c r="BL159" s="13" t="s">
        <v>155</v>
      </c>
      <c r="BM159" s="148" t="s">
        <v>452</v>
      </c>
    </row>
    <row r="160" spans="2:65" s="1" customFormat="1" ht="16.5" customHeight="1">
      <c r="B160" s="135"/>
      <c r="C160" s="136" t="s">
        <v>306</v>
      </c>
      <c r="D160" s="136" t="s">
        <v>151</v>
      </c>
      <c r="E160" s="137" t="s">
        <v>1099</v>
      </c>
      <c r="F160" s="138" t="s">
        <v>1100</v>
      </c>
      <c r="G160" s="139" t="s">
        <v>191</v>
      </c>
      <c r="H160" s="140">
        <v>1.3</v>
      </c>
      <c r="I160" s="141"/>
      <c r="J160" s="142">
        <f t="shared" si="0"/>
        <v>0</v>
      </c>
      <c r="K160" s="143"/>
      <c r="L160" s="28"/>
      <c r="M160" s="144" t="s">
        <v>1</v>
      </c>
      <c r="N160" s="145" t="s">
        <v>42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155</v>
      </c>
      <c r="AT160" s="148" t="s">
        <v>151</v>
      </c>
      <c r="AU160" s="148" t="s">
        <v>156</v>
      </c>
      <c r="AY160" s="13" t="s">
        <v>149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3" t="s">
        <v>156</v>
      </c>
      <c r="BK160" s="149">
        <f t="shared" si="9"/>
        <v>0</v>
      </c>
      <c r="BL160" s="13" t="s">
        <v>155</v>
      </c>
      <c r="BM160" s="148" t="s">
        <v>460</v>
      </c>
    </row>
    <row r="161" spans="2:65" s="11" customFormat="1" ht="26" customHeight="1">
      <c r="B161" s="123"/>
      <c r="D161" s="124" t="s">
        <v>75</v>
      </c>
      <c r="E161" s="125" t="s">
        <v>536</v>
      </c>
      <c r="F161" s="125" t="s">
        <v>537</v>
      </c>
      <c r="I161" s="126"/>
      <c r="J161" s="127">
        <f>BK161</f>
        <v>0</v>
      </c>
      <c r="L161" s="123"/>
      <c r="M161" s="128"/>
      <c r="P161" s="129">
        <f>P162</f>
        <v>0</v>
      </c>
      <c r="R161" s="129">
        <f>R162</f>
        <v>0</v>
      </c>
      <c r="T161" s="130">
        <f>T162</f>
        <v>0</v>
      </c>
      <c r="AR161" s="124" t="s">
        <v>156</v>
      </c>
      <c r="AT161" s="131" t="s">
        <v>75</v>
      </c>
      <c r="AU161" s="131" t="s">
        <v>76</v>
      </c>
      <c r="AY161" s="124" t="s">
        <v>149</v>
      </c>
      <c r="BK161" s="132">
        <f>BK162</f>
        <v>0</v>
      </c>
    </row>
    <row r="162" spans="2:65" s="11" customFormat="1" ht="22.75" customHeight="1">
      <c r="B162" s="123"/>
      <c r="D162" s="124" t="s">
        <v>75</v>
      </c>
      <c r="E162" s="133" t="s">
        <v>749</v>
      </c>
      <c r="F162" s="133" t="s">
        <v>1101</v>
      </c>
      <c r="I162" s="126"/>
      <c r="J162" s="134">
        <f>BK162</f>
        <v>0</v>
      </c>
      <c r="L162" s="123"/>
      <c r="M162" s="128"/>
      <c r="P162" s="129">
        <f>SUM(P163:P164)</f>
        <v>0</v>
      </c>
      <c r="R162" s="129">
        <f>SUM(R163:R164)</f>
        <v>0</v>
      </c>
      <c r="T162" s="130">
        <f>SUM(T163:T164)</f>
        <v>0</v>
      </c>
      <c r="AR162" s="124" t="s">
        <v>156</v>
      </c>
      <c r="AT162" s="131" t="s">
        <v>75</v>
      </c>
      <c r="AU162" s="131" t="s">
        <v>84</v>
      </c>
      <c r="AY162" s="124" t="s">
        <v>149</v>
      </c>
      <c r="BK162" s="132">
        <f>SUM(BK163:BK164)</f>
        <v>0</v>
      </c>
    </row>
    <row r="163" spans="2:65" s="1" customFormat="1" ht="24.25" customHeight="1">
      <c r="B163" s="135"/>
      <c r="C163" s="136" t="s">
        <v>314</v>
      </c>
      <c r="D163" s="136" t="s">
        <v>151</v>
      </c>
      <c r="E163" s="137" t="s">
        <v>1102</v>
      </c>
      <c r="F163" s="138" t="s">
        <v>1103</v>
      </c>
      <c r="G163" s="139" t="s">
        <v>1104</v>
      </c>
      <c r="H163" s="140">
        <v>10</v>
      </c>
      <c r="I163" s="141"/>
      <c r="J163" s="142">
        <f>ROUND(I163*H163,2)</f>
        <v>0</v>
      </c>
      <c r="K163" s="143"/>
      <c r="L163" s="28"/>
      <c r="M163" s="144" t="s">
        <v>1</v>
      </c>
      <c r="N163" s="145" t="s">
        <v>42</v>
      </c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AR163" s="148" t="s">
        <v>215</v>
      </c>
      <c r="AT163" s="148" t="s">
        <v>151</v>
      </c>
      <c r="AU163" s="148" t="s">
        <v>156</v>
      </c>
      <c r="AY163" s="13" t="s">
        <v>149</v>
      </c>
      <c r="BE163" s="149">
        <f>IF(N163="základná",J163,0)</f>
        <v>0</v>
      </c>
      <c r="BF163" s="149">
        <f>IF(N163="znížená",J163,0)</f>
        <v>0</v>
      </c>
      <c r="BG163" s="149">
        <f>IF(N163="zákl. prenesená",J163,0)</f>
        <v>0</v>
      </c>
      <c r="BH163" s="149">
        <f>IF(N163="zníž. prenesená",J163,0)</f>
        <v>0</v>
      </c>
      <c r="BI163" s="149">
        <f>IF(N163="nulová",J163,0)</f>
        <v>0</v>
      </c>
      <c r="BJ163" s="13" t="s">
        <v>156</v>
      </c>
      <c r="BK163" s="149">
        <f>ROUND(I163*H163,2)</f>
        <v>0</v>
      </c>
      <c r="BL163" s="13" t="s">
        <v>215</v>
      </c>
      <c r="BM163" s="148" t="s">
        <v>469</v>
      </c>
    </row>
    <row r="164" spans="2:65" s="1" customFormat="1" ht="24.25" customHeight="1">
      <c r="B164" s="135"/>
      <c r="C164" s="150" t="s">
        <v>318</v>
      </c>
      <c r="D164" s="150" t="s">
        <v>404</v>
      </c>
      <c r="E164" s="151" t="s">
        <v>1105</v>
      </c>
      <c r="F164" s="152" t="s">
        <v>1106</v>
      </c>
      <c r="G164" s="153" t="s">
        <v>866</v>
      </c>
      <c r="H164" s="154">
        <v>15</v>
      </c>
      <c r="I164" s="155"/>
      <c r="J164" s="156">
        <f>ROUND(I164*H164,2)</f>
        <v>0</v>
      </c>
      <c r="K164" s="157"/>
      <c r="L164" s="158"/>
      <c r="M164" s="159" t="s">
        <v>1</v>
      </c>
      <c r="N164" s="160" t="s">
        <v>42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285</v>
      </c>
      <c r="AT164" s="148" t="s">
        <v>404</v>
      </c>
      <c r="AU164" s="148" t="s">
        <v>156</v>
      </c>
      <c r="AY164" s="13" t="s">
        <v>149</v>
      </c>
      <c r="BE164" s="149">
        <f>IF(N164="základná",J164,0)</f>
        <v>0</v>
      </c>
      <c r="BF164" s="149">
        <f>IF(N164="znížená",J164,0)</f>
        <v>0</v>
      </c>
      <c r="BG164" s="149">
        <f>IF(N164="zákl. prenesená",J164,0)</f>
        <v>0</v>
      </c>
      <c r="BH164" s="149">
        <f>IF(N164="zníž. prenesená",J164,0)</f>
        <v>0</v>
      </c>
      <c r="BI164" s="149">
        <f>IF(N164="nulová",J164,0)</f>
        <v>0</v>
      </c>
      <c r="BJ164" s="13" t="s">
        <v>156</v>
      </c>
      <c r="BK164" s="149">
        <f>ROUND(I164*H164,2)</f>
        <v>0</v>
      </c>
      <c r="BL164" s="13" t="s">
        <v>215</v>
      </c>
      <c r="BM164" s="148" t="s">
        <v>477</v>
      </c>
    </row>
    <row r="165" spans="2:65" s="11" customFormat="1" ht="26" customHeight="1">
      <c r="B165" s="123"/>
      <c r="D165" s="124" t="s">
        <v>75</v>
      </c>
      <c r="E165" s="125" t="s">
        <v>1107</v>
      </c>
      <c r="F165" s="125" t="s">
        <v>1108</v>
      </c>
      <c r="I165" s="126"/>
      <c r="J165" s="127">
        <f>BK165</f>
        <v>0</v>
      </c>
      <c r="L165" s="123"/>
      <c r="M165" s="128"/>
      <c r="P165" s="129">
        <f>SUM(P166:P167)</f>
        <v>0</v>
      </c>
      <c r="R165" s="129">
        <f>SUM(R166:R167)</f>
        <v>0</v>
      </c>
      <c r="T165" s="130">
        <f>SUM(T166:T167)</f>
        <v>0</v>
      </c>
      <c r="AR165" s="124" t="s">
        <v>155</v>
      </c>
      <c r="AT165" s="131" t="s">
        <v>75</v>
      </c>
      <c r="AU165" s="131" t="s">
        <v>76</v>
      </c>
      <c r="AY165" s="124" t="s">
        <v>149</v>
      </c>
      <c r="BK165" s="132">
        <f>SUM(BK166:BK167)</f>
        <v>0</v>
      </c>
    </row>
    <row r="166" spans="2:65" s="1" customFormat="1" ht="16.5" customHeight="1">
      <c r="B166" s="135"/>
      <c r="C166" s="136" t="s">
        <v>322</v>
      </c>
      <c r="D166" s="136" t="s">
        <v>151</v>
      </c>
      <c r="E166" s="137" t="s">
        <v>370</v>
      </c>
      <c r="F166" s="138" t="s">
        <v>1109</v>
      </c>
      <c r="G166" s="139" t="s">
        <v>205</v>
      </c>
      <c r="H166" s="140">
        <v>15</v>
      </c>
      <c r="I166" s="141"/>
      <c r="J166" s="142">
        <f>ROUND(I166*H166,2)</f>
        <v>0</v>
      </c>
      <c r="K166" s="143"/>
      <c r="L166" s="28"/>
      <c r="M166" s="144" t="s">
        <v>1</v>
      </c>
      <c r="N166" s="145" t="s">
        <v>42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1110</v>
      </c>
      <c r="AT166" s="148" t="s">
        <v>151</v>
      </c>
      <c r="AU166" s="148" t="s">
        <v>84</v>
      </c>
      <c r="AY166" s="13" t="s">
        <v>149</v>
      </c>
      <c r="BE166" s="149">
        <f>IF(N166="základná",J166,0)</f>
        <v>0</v>
      </c>
      <c r="BF166" s="149">
        <f>IF(N166="znížená",J166,0)</f>
        <v>0</v>
      </c>
      <c r="BG166" s="149">
        <f>IF(N166="zákl. prenesená",J166,0)</f>
        <v>0</v>
      </c>
      <c r="BH166" s="149">
        <f>IF(N166="zníž. prenesená",J166,0)</f>
        <v>0</v>
      </c>
      <c r="BI166" s="149">
        <f>IF(N166="nulová",J166,0)</f>
        <v>0</v>
      </c>
      <c r="BJ166" s="13" t="s">
        <v>156</v>
      </c>
      <c r="BK166" s="149">
        <f>ROUND(I166*H166,2)</f>
        <v>0</v>
      </c>
      <c r="BL166" s="13" t="s">
        <v>1110</v>
      </c>
      <c r="BM166" s="148" t="s">
        <v>485</v>
      </c>
    </row>
    <row r="167" spans="2:65" s="1" customFormat="1" ht="16.5" customHeight="1">
      <c r="B167" s="135"/>
      <c r="C167" s="136" t="s">
        <v>326</v>
      </c>
      <c r="D167" s="136" t="s">
        <v>151</v>
      </c>
      <c r="E167" s="137" t="s">
        <v>1111</v>
      </c>
      <c r="F167" s="138" t="s">
        <v>1112</v>
      </c>
      <c r="G167" s="139" t="s">
        <v>263</v>
      </c>
      <c r="H167" s="140">
        <v>1</v>
      </c>
      <c r="I167" s="141"/>
      <c r="J167" s="142">
        <f>ROUND(I167*H167,2)</f>
        <v>0</v>
      </c>
      <c r="K167" s="143"/>
      <c r="L167" s="28"/>
      <c r="M167" s="162" t="s">
        <v>1</v>
      </c>
      <c r="N167" s="163" t="s">
        <v>42</v>
      </c>
      <c r="O167" s="164"/>
      <c r="P167" s="165">
        <f>O167*H167</f>
        <v>0</v>
      </c>
      <c r="Q167" s="165">
        <v>0</v>
      </c>
      <c r="R167" s="165">
        <f>Q167*H167</f>
        <v>0</v>
      </c>
      <c r="S167" s="165">
        <v>0</v>
      </c>
      <c r="T167" s="166">
        <f>S167*H167</f>
        <v>0</v>
      </c>
      <c r="AR167" s="148" t="s">
        <v>1110</v>
      </c>
      <c r="AT167" s="148" t="s">
        <v>151</v>
      </c>
      <c r="AU167" s="148" t="s">
        <v>84</v>
      </c>
      <c r="AY167" s="13" t="s">
        <v>149</v>
      </c>
      <c r="BE167" s="149">
        <f>IF(N167="základná",J167,0)</f>
        <v>0</v>
      </c>
      <c r="BF167" s="149">
        <f>IF(N167="znížená",J167,0)</f>
        <v>0</v>
      </c>
      <c r="BG167" s="149">
        <f>IF(N167="zákl. prenesená",J167,0)</f>
        <v>0</v>
      </c>
      <c r="BH167" s="149">
        <f>IF(N167="zníž. prenesená",J167,0)</f>
        <v>0</v>
      </c>
      <c r="BI167" s="149">
        <f>IF(N167="nulová",J167,0)</f>
        <v>0</v>
      </c>
      <c r="BJ167" s="13" t="s">
        <v>156</v>
      </c>
      <c r="BK167" s="149">
        <f>ROUND(I167*H167,2)</f>
        <v>0</v>
      </c>
      <c r="BL167" s="13" t="s">
        <v>1110</v>
      </c>
      <c r="BM167" s="148" t="s">
        <v>502</v>
      </c>
    </row>
    <row r="168" spans="2:65" s="1" customFormat="1" ht="7" customHeight="1">
      <c r="B168" s="43"/>
      <c r="C168" s="44"/>
      <c r="D168" s="44"/>
      <c r="E168" s="44"/>
      <c r="F168" s="44"/>
      <c r="G168" s="44"/>
      <c r="H168" s="44"/>
      <c r="I168" s="44"/>
      <c r="J168" s="44"/>
      <c r="K168" s="44"/>
      <c r="L168" s="28"/>
    </row>
  </sheetData>
  <autoFilter ref="C120:K167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3"/>
  <sheetViews>
    <sheetView showGridLines="0" topLeftCell="A111" workbookViewId="0">
      <selection activeCell="I121" sqref="I121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94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1113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ROUND(J118,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ROUND((SUM(BE118:BE122)),  2)</f>
        <v>0</v>
      </c>
      <c r="G33" s="91"/>
      <c r="H33" s="91"/>
      <c r="I33" s="92">
        <v>0.2</v>
      </c>
      <c r="J33" s="90">
        <f>ROUND(((SUM(BE118:BE122))*I33),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ROUND((SUM(BF118:BF122)),  2)</f>
        <v>0</v>
      </c>
      <c r="G34" s="91"/>
      <c r="H34" s="91"/>
      <c r="I34" s="92">
        <v>0.2</v>
      </c>
      <c r="J34" s="90">
        <f>ROUND(((SUM(BF118:BF122))*I34),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ROUND((SUM(BG118:BG122)),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ROUND((SUM(BH118:BH122)),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ROUND((SUM(BI118:BI122)),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plosina - Zdvíhacia plošina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J118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131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20" customHeight="1">
      <c r="B98" s="110"/>
      <c r="D98" s="111" t="s">
        <v>1114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7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7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5" customHeight="1">
      <c r="B105" s="28"/>
      <c r="C105" s="17" t="s">
        <v>135</v>
      </c>
      <c r="L105" s="28"/>
    </row>
    <row r="106" spans="2:12" s="1" customFormat="1" ht="7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26.25" customHeight="1">
      <c r="B108" s="28"/>
      <c r="E108" s="308" t="str">
        <f>E7</f>
        <v>Penzión Flám - prístavba technickej časti pivovaru - doplnenie 01/2024</v>
      </c>
      <c r="F108" s="309"/>
      <c r="G108" s="309"/>
      <c r="H108" s="309"/>
      <c r="L108" s="28"/>
    </row>
    <row r="109" spans="2:12" s="1" customFormat="1" ht="12" customHeight="1">
      <c r="B109" s="28"/>
      <c r="C109" s="23" t="s">
        <v>105</v>
      </c>
      <c r="L109" s="28"/>
    </row>
    <row r="110" spans="2:12" s="1" customFormat="1" ht="16.5" customHeight="1">
      <c r="B110" s="28"/>
      <c r="E110" s="286" t="str">
        <f>E9</f>
        <v>plosina - Zdvíhacia plošina</v>
      </c>
      <c r="F110" s="307"/>
      <c r="G110" s="307"/>
      <c r="H110" s="307"/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>Rajecké Teplice</v>
      </c>
      <c r="I112" s="23" t="s">
        <v>21</v>
      </c>
      <c r="J112" s="51" t="str">
        <f>IF(J12="","",J12)</f>
        <v>17. 1. 2024</v>
      </c>
      <c r="L112" s="28"/>
    </row>
    <row r="113" spans="2:65" s="1" customFormat="1" ht="7" customHeight="1">
      <c r="B113" s="28"/>
      <c r="L113" s="28"/>
    </row>
    <row r="114" spans="2:65" s="1" customFormat="1" ht="15.25" customHeight="1">
      <c r="B114" s="28"/>
      <c r="C114" s="23" t="s">
        <v>23</v>
      </c>
      <c r="F114" s="21" t="str">
        <f>E15</f>
        <v>RK gastro s.r.o., Šulekova 2, 811 06 Bratislava</v>
      </c>
      <c r="I114" s="23" t="s">
        <v>31</v>
      </c>
      <c r="J114" s="26" t="str">
        <f>E21</f>
        <v xml:space="preserve"> </v>
      </c>
      <c r="L114" s="28"/>
    </row>
    <row r="115" spans="2:65" s="1" customFormat="1" ht="15.25" customHeight="1">
      <c r="B115" s="28"/>
      <c r="C115" s="23" t="s">
        <v>29</v>
      </c>
      <c r="F115" s="21" t="str">
        <f>IF(E18="","",E18)</f>
        <v>Vyplň údaj</v>
      </c>
      <c r="I115" s="23" t="s">
        <v>34</v>
      </c>
      <c r="J115" s="26" t="str">
        <f>E24</f>
        <v xml:space="preserve"> </v>
      </c>
      <c r="L115" s="28"/>
    </row>
    <row r="116" spans="2:65" s="1" customFormat="1" ht="10.25" customHeight="1">
      <c r="B116" s="28"/>
      <c r="L116" s="28"/>
    </row>
    <row r="117" spans="2:65" s="10" customFormat="1" ht="29.25" customHeight="1">
      <c r="B117" s="114"/>
      <c r="C117" s="115" t="s">
        <v>136</v>
      </c>
      <c r="D117" s="116" t="s">
        <v>61</v>
      </c>
      <c r="E117" s="116" t="s">
        <v>57</v>
      </c>
      <c r="F117" s="116" t="s">
        <v>58</v>
      </c>
      <c r="G117" s="116" t="s">
        <v>137</v>
      </c>
      <c r="H117" s="116" t="s">
        <v>138</v>
      </c>
      <c r="I117" s="116" t="s">
        <v>139</v>
      </c>
      <c r="J117" s="117" t="s">
        <v>109</v>
      </c>
      <c r="K117" s="118" t="s">
        <v>140</v>
      </c>
      <c r="L117" s="114"/>
      <c r="M117" s="58" t="s">
        <v>1</v>
      </c>
      <c r="N117" s="59" t="s">
        <v>40</v>
      </c>
      <c r="O117" s="59" t="s">
        <v>141</v>
      </c>
      <c r="P117" s="59" t="s">
        <v>142</v>
      </c>
      <c r="Q117" s="59" t="s">
        <v>143</v>
      </c>
      <c r="R117" s="59" t="s">
        <v>144</v>
      </c>
      <c r="S117" s="59" t="s">
        <v>145</v>
      </c>
      <c r="T117" s="60" t="s">
        <v>146</v>
      </c>
    </row>
    <row r="118" spans="2:65" s="1" customFormat="1" ht="22.75" customHeight="1">
      <c r="B118" s="28"/>
      <c r="C118" s="63" t="s">
        <v>110</v>
      </c>
      <c r="J118" s="119">
        <f>BK118</f>
        <v>0</v>
      </c>
      <c r="L118" s="28"/>
      <c r="M118" s="61"/>
      <c r="N118" s="52"/>
      <c r="O118" s="52"/>
      <c r="P118" s="120">
        <f>P119</f>
        <v>0</v>
      </c>
      <c r="Q118" s="52"/>
      <c r="R118" s="120">
        <f>R119</f>
        <v>0</v>
      </c>
      <c r="S118" s="52"/>
      <c r="T118" s="121">
        <f>T119</f>
        <v>0</v>
      </c>
      <c r="AT118" s="13" t="s">
        <v>75</v>
      </c>
      <c r="AU118" s="13" t="s">
        <v>111</v>
      </c>
      <c r="BK118" s="122">
        <f>BK119</f>
        <v>0</v>
      </c>
    </row>
    <row r="119" spans="2:65" s="11" customFormat="1" ht="26" customHeight="1">
      <c r="B119" s="123"/>
      <c r="D119" s="124" t="s">
        <v>75</v>
      </c>
      <c r="E119" s="125" t="s">
        <v>404</v>
      </c>
      <c r="F119" s="125" t="s">
        <v>854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0</v>
      </c>
      <c r="T119" s="130">
        <f>T120</f>
        <v>0</v>
      </c>
      <c r="AR119" s="124" t="s">
        <v>161</v>
      </c>
      <c r="AT119" s="131" t="s">
        <v>75</v>
      </c>
      <c r="AU119" s="131" t="s">
        <v>76</v>
      </c>
      <c r="AY119" s="124" t="s">
        <v>149</v>
      </c>
      <c r="BK119" s="132">
        <f>BK120</f>
        <v>0</v>
      </c>
    </row>
    <row r="120" spans="2:65" s="11" customFormat="1" ht="22.75" customHeight="1">
      <c r="B120" s="123"/>
      <c r="D120" s="124" t="s">
        <v>75</v>
      </c>
      <c r="E120" s="133" t="s">
        <v>1115</v>
      </c>
      <c r="F120" s="133" t="s">
        <v>1116</v>
      </c>
      <c r="I120" s="126"/>
      <c r="J120" s="134">
        <f>BK120</f>
        <v>0</v>
      </c>
      <c r="L120" s="123"/>
      <c r="M120" s="128"/>
      <c r="P120" s="129">
        <f>SUM(P121:P122)</f>
        <v>0</v>
      </c>
      <c r="R120" s="129">
        <f>SUM(R121:R122)</f>
        <v>0</v>
      </c>
      <c r="T120" s="130">
        <f>SUM(T121:T122)</f>
        <v>0</v>
      </c>
      <c r="AR120" s="124" t="s">
        <v>161</v>
      </c>
      <c r="AT120" s="131" t="s">
        <v>75</v>
      </c>
      <c r="AU120" s="131" t="s">
        <v>84</v>
      </c>
      <c r="AY120" s="124" t="s">
        <v>149</v>
      </c>
      <c r="BK120" s="132">
        <f>SUM(BK121:BK122)</f>
        <v>0</v>
      </c>
    </row>
    <row r="121" spans="2:65" s="1" customFormat="1" ht="16.5" customHeight="1">
      <c r="B121" s="135"/>
      <c r="C121" s="136" t="s">
        <v>84</v>
      </c>
      <c r="D121" s="136" t="s">
        <v>151</v>
      </c>
      <c r="E121" s="137" t="s">
        <v>1117</v>
      </c>
      <c r="F121" s="138" t="s">
        <v>1118</v>
      </c>
      <c r="G121" s="139" t="s">
        <v>263</v>
      </c>
      <c r="H121" s="140">
        <v>1</v>
      </c>
      <c r="I121" s="141"/>
      <c r="J121" s="142">
        <f>ROUND(I121*H121,2)</f>
        <v>0</v>
      </c>
      <c r="K121" s="143"/>
      <c r="L121" s="28"/>
      <c r="M121" s="144" t="s">
        <v>1</v>
      </c>
      <c r="N121" s="145" t="s">
        <v>42</v>
      </c>
      <c r="P121" s="146">
        <f>O121*H121</f>
        <v>0</v>
      </c>
      <c r="Q121" s="146">
        <v>0</v>
      </c>
      <c r="R121" s="146">
        <f>Q121*H121</f>
        <v>0</v>
      </c>
      <c r="S121" s="146">
        <v>0</v>
      </c>
      <c r="T121" s="147">
        <f>S121*H121</f>
        <v>0</v>
      </c>
      <c r="AR121" s="148" t="s">
        <v>420</v>
      </c>
      <c r="AT121" s="148" t="s">
        <v>151</v>
      </c>
      <c r="AU121" s="148" t="s">
        <v>156</v>
      </c>
      <c r="AY121" s="13" t="s">
        <v>149</v>
      </c>
      <c r="BE121" s="149">
        <f>IF(N121="základná",J121,0)</f>
        <v>0</v>
      </c>
      <c r="BF121" s="149">
        <f>IF(N121="znížená",J121,0)</f>
        <v>0</v>
      </c>
      <c r="BG121" s="149">
        <f>IF(N121="zákl. prenesená",J121,0)</f>
        <v>0</v>
      </c>
      <c r="BH121" s="149">
        <f>IF(N121="zníž. prenesená",J121,0)</f>
        <v>0</v>
      </c>
      <c r="BI121" s="149">
        <f>IF(N121="nulová",J121,0)</f>
        <v>0</v>
      </c>
      <c r="BJ121" s="13" t="s">
        <v>156</v>
      </c>
      <c r="BK121" s="149">
        <f>ROUND(I121*H121,2)</f>
        <v>0</v>
      </c>
      <c r="BL121" s="13" t="s">
        <v>420</v>
      </c>
      <c r="BM121" s="148" t="s">
        <v>156</v>
      </c>
    </row>
    <row r="122" spans="2:65" s="1" customFormat="1" ht="24.25" customHeight="1">
      <c r="B122" s="135"/>
      <c r="C122" s="136" t="s">
        <v>156</v>
      </c>
      <c r="D122" s="136" t="s">
        <v>151</v>
      </c>
      <c r="E122" s="137" t="s">
        <v>1119</v>
      </c>
      <c r="F122" s="138" t="s">
        <v>1120</v>
      </c>
      <c r="G122" s="139" t="s">
        <v>263</v>
      </c>
      <c r="H122" s="140">
        <v>1</v>
      </c>
      <c r="I122" s="141"/>
      <c r="J122" s="142">
        <f>ROUND(I122*H122,2)</f>
        <v>0</v>
      </c>
      <c r="K122" s="143"/>
      <c r="L122" s="28"/>
      <c r="M122" s="162" t="s">
        <v>1</v>
      </c>
      <c r="N122" s="163" t="s">
        <v>42</v>
      </c>
      <c r="O122" s="164"/>
      <c r="P122" s="165">
        <f>O122*H122</f>
        <v>0</v>
      </c>
      <c r="Q122" s="165">
        <v>0</v>
      </c>
      <c r="R122" s="165">
        <f>Q122*H122</f>
        <v>0</v>
      </c>
      <c r="S122" s="165">
        <v>0</v>
      </c>
      <c r="T122" s="166">
        <f>S122*H122</f>
        <v>0</v>
      </c>
      <c r="AR122" s="148" t="s">
        <v>420</v>
      </c>
      <c r="AT122" s="148" t="s">
        <v>151</v>
      </c>
      <c r="AU122" s="148" t="s">
        <v>156</v>
      </c>
      <c r="AY122" s="13" t="s">
        <v>149</v>
      </c>
      <c r="BE122" s="149">
        <f>IF(N122="základná",J122,0)</f>
        <v>0</v>
      </c>
      <c r="BF122" s="149">
        <f>IF(N122="znížená",J122,0)</f>
        <v>0</v>
      </c>
      <c r="BG122" s="149">
        <f>IF(N122="zákl. prenesená",J122,0)</f>
        <v>0</v>
      </c>
      <c r="BH122" s="149">
        <f>IF(N122="zníž. prenesená",J122,0)</f>
        <v>0</v>
      </c>
      <c r="BI122" s="149">
        <f>IF(N122="nulová",J122,0)</f>
        <v>0</v>
      </c>
      <c r="BJ122" s="13" t="s">
        <v>156</v>
      </c>
      <c r="BK122" s="149">
        <f>ROUND(I122*H122,2)</f>
        <v>0</v>
      </c>
      <c r="BL122" s="13" t="s">
        <v>420</v>
      </c>
      <c r="BM122" s="148" t="s">
        <v>155</v>
      </c>
    </row>
    <row r="123" spans="2:65" s="1" customFormat="1" ht="7" customHeight="1"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28"/>
    </row>
  </sheetData>
  <autoFilter ref="C117:K122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26"/>
  <sheetViews>
    <sheetView showGridLines="0" topLeftCell="A116" workbookViewId="0">
      <selection activeCell="I130" sqref="I130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96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1121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ROUND(J127,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ROUND((SUM(BE127:BE225)),  2)</f>
        <v>0</v>
      </c>
      <c r="G33" s="91"/>
      <c r="H33" s="91"/>
      <c r="I33" s="92">
        <v>0.2</v>
      </c>
      <c r="J33" s="90">
        <f>ROUND(((SUM(BE127:BE225))*I33),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ROUND((SUM(BF127:BF225)),  2)</f>
        <v>0</v>
      </c>
      <c r="G34" s="91"/>
      <c r="H34" s="91"/>
      <c r="I34" s="92">
        <v>0.2</v>
      </c>
      <c r="J34" s="90">
        <f>ROUND(((SUM(BF127:BF225))*I34),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ROUND((SUM(BG127:BG225)),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ROUND((SUM(BH127:BH225)),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ROUND((SUM(BI127:BI225)),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ZTI - Zdravotechnika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J127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1122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20" customHeight="1">
      <c r="B98" s="110"/>
      <c r="D98" s="111" t="s">
        <v>1123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8" customFormat="1" ht="25" customHeight="1">
      <c r="B99" s="106"/>
      <c r="D99" s="107" t="s">
        <v>876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2:12" s="9" customFormat="1" ht="20" customHeight="1">
      <c r="B100" s="110"/>
      <c r="D100" s="111" t="s">
        <v>1124</v>
      </c>
      <c r="E100" s="112"/>
      <c r="F100" s="112"/>
      <c r="G100" s="112"/>
      <c r="H100" s="112"/>
      <c r="I100" s="112"/>
      <c r="J100" s="113">
        <f>J132</f>
        <v>0</v>
      </c>
      <c r="L100" s="110"/>
    </row>
    <row r="101" spans="2:12" s="9" customFormat="1" ht="20" customHeight="1">
      <c r="B101" s="110"/>
      <c r="D101" s="111" t="s">
        <v>877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12" s="9" customFormat="1" ht="20" customHeight="1">
      <c r="B102" s="110"/>
      <c r="D102" s="111" t="s">
        <v>1125</v>
      </c>
      <c r="E102" s="112"/>
      <c r="F102" s="112"/>
      <c r="G102" s="112"/>
      <c r="H102" s="112"/>
      <c r="I102" s="112"/>
      <c r="J102" s="113">
        <f>J137</f>
        <v>0</v>
      </c>
      <c r="L102" s="110"/>
    </row>
    <row r="103" spans="2:12" s="9" customFormat="1" ht="20" customHeight="1">
      <c r="B103" s="110"/>
      <c r="D103" s="111" t="s">
        <v>1126</v>
      </c>
      <c r="E103" s="112"/>
      <c r="F103" s="112"/>
      <c r="G103" s="112"/>
      <c r="H103" s="112"/>
      <c r="I103" s="112"/>
      <c r="J103" s="113">
        <f>J176</f>
        <v>0</v>
      </c>
      <c r="L103" s="110"/>
    </row>
    <row r="104" spans="2:12" s="9" customFormat="1" ht="20" customHeight="1">
      <c r="B104" s="110"/>
      <c r="D104" s="111" t="s">
        <v>1127</v>
      </c>
      <c r="E104" s="112"/>
      <c r="F104" s="112"/>
      <c r="G104" s="112"/>
      <c r="H104" s="112"/>
      <c r="I104" s="112"/>
      <c r="J104" s="113">
        <f>J201</f>
        <v>0</v>
      </c>
      <c r="L104" s="110"/>
    </row>
    <row r="105" spans="2:12" s="8" customFormat="1" ht="25" customHeight="1">
      <c r="B105" s="106"/>
      <c r="D105" s="107" t="s">
        <v>1128</v>
      </c>
      <c r="E105" s="108"/>
      <c r="F105" s="108"/>
      <c r="G105" s="108"/>
      <c r="H105" s="108"/>
      <c r="I105" s="108"/>
      <c r="J105" s="109">
        <f>J217</f>
        <v>0</v>
      </c>
      <c r="L105" s="106"/>
    </row>
    <row r="106" spans="2:12" s="9" customFormat="1" ht="20" customHeight="1">
      <c r="B106" s="110"/>
      <c r="D106" s="111" t="s">
        <v>1129</v>
      </c>
      <c r="E106" s="112"/>
      <c r="F106" s="112"/>
      <c r="G106" s="112"/>
      <c r="H106" s="112"/>
      <c r="I106" s="112"/>
      <c r="J106" s="113">
        <f>J218</f>
        <v>0</v>
      </c>
      <c r="L106" s="110"/>
    </row>
    <row r="107" spans="2:12" s="9" customFormat="1" ht="20" customHeight="1">
      <c r="B107" s="110"/>
      <c r="D107" s="111" t="s">
        <v>1130</v>
      </c>
      <c r="E107" s="112"/>
      <c r="F107" s="112"/>
      <c r="G107" s="112"/>
      <c r="H107" s="112"/>
      <c r="I107" s="112"/>
      <c r="J107" s="113">
        <f>J221</f>
        <v>0</v>
      </c>
      <c r="L107" s="110"/>
    </row>
    <row r="108" spans="2:12" s="1" customFormat="1" ht="21.75" customHeight="1">
      <c r="B108" s="28"/>
      <c r="L108" s="28"/>
    </row>
    <row r="109" spans="2:12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3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5" customHeight="1">
      <c r="B114" s="28"/>
      <c r="C114" s="17" t="s">
        <v>135</v>
      </c>
      <c r="L114" s="28"/>
    </row>
    <row r="115" spans="2:63" s="1" customFormat="1" ht="7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26.25" customHeight="1">
      <c r="B117" s="28"/>
      <c r="E117" s="308" t="str">
        <f>E7</f>
        <v>Penzión Flám - prístavba technickej časti pivovaru - doplnenie 01/2024</v>
      </c>
      <c r="F117" s="309"/>
      <c r="G117" s="309"/>
      <c r="H117" s="309"/>
      <c r="L117" s="28"/>
    </row>
    <row r="118" spans="2:63" s="1" customFormat="1" ht="12" customHeight="1">
      <c r="B118" s="28"/>
      <c r="C118" s="23" t="s">
        <v>105</v>
      </c>
      <c r="L118" s="28"/>
    </row>
    <row r="119" spans="2:63" s="1" customFormat="1" ht="16.5" customHeight="1">
      <c r="B119" s="28"/>
      <c r="E119" s="286" t="str">
        <f>E9</f>
        <v>ZTI - Zdravotechnika</v>
      </c>
      <c r="F119" s="307"/>
      <c r="G119" s="307"/>
      <c r="H119" s="307"/>
      <c r="L119" s="28"/>
    </row>
    <row r="120" spans="2:63" s="1" customFormat="1" ht="7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>Rajecké Teplice</v>
      </c>
      <c r="I121" s="23" t="s">
        <v>21</v>
      </c>
      <c r="J121" s="51" t="str">
        <f>IF(J12="","",J12)</f>
        <v>17. 1. 2024</v>
      </c>
      <c r="L121" s="28"/>
    </row>
    <row r="122" spans="2:63" s="1" customFormat="1" ht="7" customHeight="1">
      <c r="B122" s="28"/>
      <c r="L122" s="28"/>
    </row>
    <row r="123" spans="2:63" s="1" customFormat="1" ht="15.25" customHeight="1">
      <c r="B123" s="28"/>
      <c r="C123" s="23" t="s">
        <v>23</v>
      </c>
      <c r="F123" s="21" t="str">
        <f>E15</f>
        <v>RK gastro s.r.o., Šulekova 2, 811 06 Bratislava</v>
      </c>
      <c r="I123" s="23" t="s">
        <v>31</v>
      </c>
      <c r="J123" s="26" t="str">
        <f>E21</f>
        <v xml:space="preserve"> </v>
      </c>
      <c r="L123" s="28"/>
    </row>
    <row r="124" spans="2:63" s="1" customFormat="1" ht="15.25" customHeight="1">
      <c r="B124" s="28"/>
      <c r="C124" s="23" t="s">
        <v>29</v>
      </c>
      <c r="F124" s="21" t="str">
        <f>IF(E18="","",E18)</f>
        <v>Vyplň údaj</v>
      </c>
      <c r="I124" s="23" t="s">
        <v>34</v>
      </c>
      <c r="J124" s="26" t="str">
        <f>E24</f>
        <v xml:space="preserve"> </v>
      </c>
      <c r="L124" s="28"/>
    </row>
    <row r="125" spans="2:63" s="1" customFormat="1" ht="10.25" customHeight="1">
      <c r="B125" s="28"/>
      <c r="L125" s="28"/>
    </row>
    <row r="126" spans="2:63" s="10" customFormat="1" ht="29.25" customHeight="1">
      <c r="B126" s="114"/>
      <c r="C126" s="115" t="s">
        <v>136</v>
      </c>
      <c r="D126" s="116" t="s">
        <v>61</v>
      </c>
      <c r="E126" s="116" t="s">
        <v>57</v>
      </c>
      <c r="F126" s="116" t="s">
        <v>58</v>
      </c>
      <c r="G126" s="116" t="s">
        <v>137</v>
      </c>
      <c r="H126" s="116" t="s">
        <v>138</v>
      </c>
      <c r="I126" s="116" t="s">
        <v>139</v>
      </c>
      <c r="J126" s="117" t="s">
        <v>109</v>
      </c>
      <c r="K126" s="118" t="s">
        <v>140</v>
      </c>
      <c r="L126" s="114"/>
      <c r="M126" s="58" t="s">
        <v>1</v>
      </c>
      <c r="N126" s="59" t="s">
        <v>40</v>
      </c>
      <c r="O126" s="59" t="s">
        <v>141</v>
      </c>
      <c r="P126" s="59" t="s">
        <v>142</v>
      </c>
      <c r="Q126" s="59" t="s">
        <v>143</v>
      </c>
      <c r="R126" s="59" t="s">
        <v>144</v>
      </c>
      <c r="S126" s="59" t="s">
        <v>145</v>
      </c>
      <c r="T126" s="60" t="s">
        <v>146</v>
      </c>
    </row>
    <row r="127" spans="2:63" s="1" customFormat="1" ht="22.75" customHeight="1">
      <c r="B127" s="28"/>
      <c r="C127" s="63" t="s">
        <v>110</v>
      </c>
      <c r="J127" s="119">
        <f>BK127</f>
        <v>0</v>
      </c>
      <c r="L127" s="28"/>
      <c r="M127" s="61"/>
      <c r="N127" s="52"/>
      <c r="O127" s="52"/>
      <c r="P127" s="120">
        <f>P128+P131+P217</f>
        <v>0</v>
      </c>
      <c r="Q127" s="52"/>
      <c r="R127" s="120">
        <f>R128+R131+R217</f>
        <v>0.36398010800000008</v>
      </c>
      <c r="S127" s="52"/>
      <c r="T127" s="121">
        <f>T128+T131+T217</f>
        <v>0</v>
      </c>
      <c r="AT127" s="13" t="s">
        <v>75</v>
      </c>
      <c r="AU127" s="13" t="s">
        <v>111</v>
      </c>
      <c r="BK127" s="122">
        <f>BK128+BK131+BK217</f>
        <v>0</v>
      </c>
    </row>
    <row r="128" spans="2:63" s="11" customFormat="1" ht="26" customHeight="1">
      <c r="B128" s="123"/>
      <c r="D128" s="124" t="s">
        <v>75</v>
      </c>
      <c r="E128" s="125" t="s">
        <v>147</v>
      </c>
      <c r="F128" s="125" t="s">
        <v>1131</v>
      </c>
      <c r="I128" s="126"/>
      <c r="J128" s="127">
        <f>BK128</f>
        <v>0</v>
      </c>
      <c r="L128" s="123"/>
      <c r="M128" s="128"/>
      <c r="P128" s="129">
        <f>P129</f>
        <v>0</v>
      </c>
      <c r="R128" s="129">
        <f>R129</f>
        <v>0</v>
      </c>
      <c r="T128" s="130">
        <f>T129</f>
        <v>0</v>
      </c>
      <c r="AR128" s="124" t="s">
        <v>84</v>
      </c>
      <c r="AT128" s="131" t="s">
        <v>75</v>
      </c>
      <c r="AU128" s="131" t="s">
        <v>76</v>
      </c>
      <c r="AY128" s="124" t="s">
        <v>149</v>
      </c>
      <c r="BK128" s="132">
        <f>BK129</f>
        <v>0</v>
      </c>
    </row>
    <row r="129" spans="2:65" s="11" customFormat="1" ht="22.75" customHeight="1">
      <c r="B129" s="123"/>
      <c r="D129" s="124" t="s">
        <v>75</v>
      </c>
      <c r="E129" s="133" t="s">
        <v>168</v>
      </c>
      <c r="F129" s="133" t="s">
        <v>1132</v>
      </c>
      <c r="I129" s="126"/>
      <c r="J129" s="134">
        <f>BK129</f>
        <v>0</v>
      </c>
      <c r="L129" s="123"/>
      <c r="M129" s="128"/>
      <c r="P129" s="129">
        <f>P130</f>
        <v>0</v>
      </c>
      <c r="R129" s="129">
        <f>R130</f>
        <v>0</v>
      </c>
      <c r="T129" s="130">
        <f>T130</f>
        <v>0</v>
      </c>
      <c r="AR129" s="124" t="s">
        <v>84</v>
      </c>
      <c r="AT129" s="131" t="s">
        <v>75</v>
      </c>
      <c r="AU129" s="131" t="s">
        <v>84</v>
      </c>
      <c r="AY129" s="124" t="s">
        <v>149</v>
      </c>
      <c r="BK129" s="132">
        <f>BK130</f>
        <v>0</v>
      </c>
    </row>
    <row r="130" spans="2:65" s="1" customFormat="1" ht="24.25" customHeight="1">
      <c r="B130" s="135"/>
      <c r="C130" s="136" t="s">
        <v>84</v>
      </c>
      <c r="D130" s="136" t="s">
        <v>151</v>
      </c>
      <c r="E130" s="137" t="s">
        <v>1133</v>
      </c>
      <c r="F130" s="138" t="s">
        <v>1134</v>
      </c>
      <c r="G130" s="139" t="s">
        <v>500</v>
      </c>
      <c r="H130" s="140">
        <v>39</v>
      </c>
      <c r="I130" s="141"/>
      <c r="J130" s="142">
        <f>ROUND(I130*H130,2)</f>
        <v>0</v>
      </c>
      <c r="K130" s="143"/>
      <c r="L130" s="28"/>
      <c r="M130" s="144" t="s">
        <v>1</v>
      </c>
      <c r="N130" s="145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155</v>
      </c>
      <c r="AT130" s="148" t="s">
        <v>151</v>
      </c>
      <c r="AU130" s="148" t="s">
        <v>156</v>
      </c>
      <c r="AY130" s="13" t="s">
        <v>149</v>
      </c>
      <c r="BE130" s="149">
        <f>IF(N130="základná",J130,0)</f>
        <v>0</v>
      </c>
      <c r="BF130" s="149">
        <f>IF(N130="znížená",J130,0)</f>
        <v>0</v>
      </c>
      <c r="BG130" s="149">
        <f>IF(N130="zákl. prenesená",J130,0)</f>
        <v>0</v>
      </c>
      <c r="BH130" s="149">
        <f>IF(N130="zníž. prenesená",J130,0)</f>
        <v>0</v>
      </c>
      <c r="BI130" s="149">
        <f>IF(N130="nulová",J130,0)</f>
        <v>0</v>
      </c>
      <c r="BJ130" s="13" t="s">
        <v>156</v>
      </c>
      <c r="BK130" s="149">
        <f>ROUND(I130*H130,2)</f>
        <v>0</v>
      </c>
      <c r="BL130" s="13" t="s">
        <v>155</v>
      </c>
      <c r="BM130" s="148" t="s">
        <v>156</v>
      </c>
    </row>
    <row r="131" spans="2:65" s="11" customFormat="1" ht="26" customHeight="1">
      <c r="B131" s="123"/>
      <c r="D131" s="124" t="s">
        <v>75</v>
      </c>
      <c r="E131" s="125" t="s">
        <v>536</v>
      </c>
      <c r="F131" s="125" t="s">
        <v>885</v>
      </c>
      <c r="I131" s="126"/>
      <c r="J131" s="127">
        <f>BK131</f>
        <v>0</v>
      </c>
      <c r="L131" s="123"/>
      <c r="M131" s="128"/>
      <c r="P131" s="129">
        <f>P132+P135+P137+P176+P201</f>
        <v>0</v>
      </c>
      <c r="R131" s="129">
        <f>R132+R135+R137+R176+R201</f>
        <v>0.36398010800000008</v>
      </c>
      <c r="T131" s="130">
        <f>T132+T135+T137+T176+T201</f>
        <v>0</v>
      </c>
      <c r="AR131" s="124" t="s">
        <v>156</v>
      </c>
      <c r="AT131" s="131" t="s">
        <v>75</v>
      </c>
      <c r="AU131" s="131" t="s">
        <v>76</v>
      </c>
      <c r="AY131" s="124" t="s">
        <v>149</v>
      </c>
      <c r="BK131" s="132">
        <f>BK132+BK135+BK137+BK176+BK201</f>
        <v>0</v>
      </c>
    </row>
    <row r="132" spans="2:65" s="11" customFormat="1" ht="22.75" customHeight="1">
      <c r="B132" s="123"/>
      <c r="D132" s="124" t="s">
        <v>75</v>
      </c>
      <c r="E132" s="133" t="s">
        <v>180</v>
      </c>
      <c r="F132" s="133" t="s">
        <v>1135</v>
      </c>
      <c r="I132" s="126"/>
      <c r="J132" s="134">
        <f>BK132</f>
        <v>0</v>
      </c>
      <c r="L132" s="123"/>
      <c r="M132" s="128"/>
      <c r="P132" s="129">
        <f>SUM(P133:P134)</f>
        <v>0</v>
      </c>
      <c r="R132" s="129">
        <f>SUM(R133:R134)</f>
        <v>5.0000000000000001E-4</v>
      </c>
      <c r="T132" s="130">
        <f>SUM(T133:T134)</f>
        <v>0</v>
      </c>
      <c r="AR132" s="124" t="s">
        <v>84</v>
      </c>
      <c r="AT132" s="131" t="s">
        <v>75</v>
      </c>
      <c r="AU132" s="131" t="s">
        <v>84</v>
      </c>
      <c r="AY132" s="124" t="s">
        <v>149</v>
      </c>
      <c r="BK132" s="132">
        <f>SUM(BK133:BK134)</f>
        <v>0</v>
      </c>
    </row>
    <row r="133" spans="2:65" s="1" customFormat="1" ht="21.75" customHeight="1">
      <c r="B133" s="135"/>
      <c r="C133" s="136" t="s">
        <v>156</v>
      </c>
      <c r="D133" s="136" t="s">
        <v>151</v>
      </c>
      <c r="E133" s="137" t="s">
        <v>1136</v>
      </c>
      <c r="F133" s="138" t="s">
        <v>1137</v>
      </c>
      <c r="G133" s="139" t="s">
        <v>250</v>
      </c>
      <c r="H133" s="140">
        <v>25</v>
      </c>
      <c r="I133" s="141"/>
      <c r="J133" s="142">
        <f>ROUND(I133*H133,2)</f>
        <v>0</v>
      </c>
      <c r="K133" s="143"/>
      <c r="L133" s="28"/>
      <c r="M133" s="144" t="s">
        <v>1</v>
      </c>
      <c r="N133" s="145" t="s">
        <v>42</v>
      </c>
      <c r="P133" s="146">
        <f>O133*H133</f>
        <v>0</v>
      </c>
      <c r="Q133" s="146">
        <v>2.0000000000000002E-5</v>
      </c>
      <c r="R133" s="146">
        <f>Q133*H133</f>
        <v>5.0000000000000001E-4</v>
      </c>
      <c r="S133" s="146">
        <v>0</v>
      </c>
      <c r="T133" s="147">
        <f>S133*H133</f>
        <v>0</v>
      </c>
      <c r="AR133" s="148" t="s">
        <v>155</v>
      </c>
      <c r="AT133" s="148" t="s">
        <v>151</v>
      </c>
      <c r="AU133" s="148" t="s">
        <v>156</v>
      </c>
      <c r="AY133" s="13" t="s">
        <v>149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156</v>
      </c>
      <c r="BK133" s="149">
        <f>ROUND(I133*H133,2)</f>
        <v>0</v>
      </c>
      <c r="BL133" s="13" t="s">
        <v>155</v>
      </c>
      <c r="BM133" s="148" t="s">
        <v>155</v>
      </c>
    </row>
    <row r="134" spans="2:65" s="1" customFormat="1" ht="16.5" customHeight="1">
      <c r="B134" s="135"/>
      <c r="C134" s="150" t="s">
        <v>161</v>
      </c>
      <c r="D134" s="150" t="s">
        <v>404</v>
      </c>
      <c r="E134" s="151" t="s">
        <v>1138</v>
      </c>
      <c r="F134" s="152" t="s">
        <v>1139</v>
      </c>
      <c r="G134" s="153" t="s">
        <v>250</v>
      </c>
      <c r="H134" s="154">
        <v>25</v>
      </c>
      <c r="I134" s="155"/>
      <c r="J134" s="156">
        <f>ROUND(I134*H134,2)</f>
        <v>0</v>
      </c>
      <c r="K134" s="157"/>
      <c r="L134" s="158"/>
      <c r="M134" s="159" t="s">
        <v>1</v>
      </c>
      <c r="N134" s="160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180</v>
      </c>
      <c r="AT134" s="148" t="s">
        <v>404</v>
      </c>
      <c r="AU134" s="148" t="s">
        <v>156</v>
      </c>
      <c r="AY134" s="13" t="s">
        <v>149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156</v>
      </c>
      <c r="BK134" s="149">
        <f>ROUND(I134*H134,2)</f>
        <v>0</v>
      </c>
      <c r="BL134" s="13" t="s">
        <v>155</v>
      </c>
      <c r="BM134" s="148" t="s">
        <v>172</v>
      </c>
    </row>
    <row r="135" spans="2:65" s="11" customFormat="1" ht="22.75" customHeight="1">
      <c r="B135" s="123"/>
      <c r="D135" s="124" t="s">
        <v>75</v>
      </c>
      <c r="E135" s="133" t="s">
        <v>626</v>
      </c>
      <c r="F135" s="133" t="s">
        <v>886</v>
      </c>
      <c r="I135" s="126"/>
      <c r="J135" s="134">
        <f>BK135</f>
        <v>0</v>
      </c>
      <c r="L135" s="123"/>
      <c r="M135" s="128"/>
      <c r="P135" s="129">
        <f>P136</f>
        <v>0</v>
      </c>
      <c r="R135" s="129">
        <f>R136</f>
        <v>3.5000000000000001E-3</v>
      </c>
      <c r="T135" s="130">
        <f>T136</f>
        <v>0</v>
      </c>
      <c r="AR135" s="124" t="s">
        <v>156</v>
      </c>
      <c r="AT135" s="131" t="s">
        <v>75</v>
      </c>
      <c r="AU135" s="131" t="s">
        <v>84</v>
      </c>
      <c r="AY135" s="124" t="s">
        <v>149</v>
      </c>
      <c r="BK135" s="132">
        <f>BK136</f>
        <v>0</v>
      </c>
    </row>
    <row r="136" spans="2:65" s="1" customFormat="1" ht="24.25" customHeight="1">
      <c r="B136" s="135"/>
      <c r="C136" s="136" t="s">
        <v>155</v>
      </c>
      <c r="D136" s="136" t="s">
        <v>151</v>
      </c>
      <c r="E136" s="137" t="s">
        <v>1140</v>
      </c>
      <c r="F136" s="138" t="s">
        <v>1141</v>
      </c>
      <c r="G136" s="139" t="s">
        <v>500</v>
      </c>
      <c r="H136" s="140">
        <v>175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42</v>
      </c>
      <c r="P136" s="146">
        <f>O136*H136</f>
        <v>0</v>
      </c>
      <c r="Q136" s="146">
        <v>2.0000000000000002E-5</v>
      </c>
      <c r="R136" s="146">
        <f>Q136*H136</f>
        <v>3.5000000000000001E-3</v>
      </c>
      <c r="S136" s="146">
        <v>0</v>
      </c>
      <c r="T136" s="147">
        <f>S136*H136</f>
        <v>0</v>
      </c>
      <c r="AR136" s="148" t="s">
        <v>215</v>
      </c>
      <c r="AT136" s="148" t="s">
        <v>151</v>
      </c>
      <c r="AU136" s="148" t="s">
        <v>156</v>
      </c>
      <c r="AY136" s="13" t="s">
        <v>149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156</v>
      </c>
      <c r="BK136" s="149">
        <f>ROUND(I136*H136,2)</f>
        <v>0</v>
      </c>
      <c r="BL136" s="13" t="s">
        <v>215</v>
      </c>
      <c r="BM136" s="148" t="s">
        <v>180</v>
      </c>
    </row>
    <row r="137" spans="2:65" s="11" customFormat="1" ht="22.75" customHeight="1">
      <c r="B137" s="123"/>
      <c r="D137" s="124" t="s">
        <v>75</v>
      </c>
      <c r="E137" s="133" t="s">
        <v>1142</v>
      </c>
      <c r="F137" s="133" t="s">
        <v>1143</v>
      </c>
      <c r="I137" s="126"/>
      <c r="J137" s="134">
        <f>BK137</f>
        <v>0</v>
      </c>
      <c r="L137" s="123"/>
      <c r="M137" s="128"/>
      <c r="P137" s="129">
        <f>SUM(P138:P175)</f>
        <v>0</v>
      </c>
      <c r="R137" s="129">
        <f>SUM(R138:R175)</f>
        <v>0.17739632000000002</v>
      </c>
      <c r="T137" s="130">
        <f>SUM(T138:T175)</f>
        <v>0</v>
      </c>
      <c r="AR137" s="124" t="s">
        <v>156</v>
      </c>
      <c r="AT137" s="131" t="s">
        <v>75</v>
      </c>
      <c r="AU137" s="131" t="s">
        <v>84</v>
      </c>
      <c r="AY137" s="124" t="s">
        <v>149</v>
      </c>
      <c r="BK137" s="132">
        <f>SUM(BK138:BK175)</f>
        <v>0</v>
      </c>
    </row>
    <row r="138" spans="2:65" s="1" customFormat="1" ht="44.25" customHeight="1">
      <c r="B138" s="135"/>
      <c r="C138" s="150" t="s">
        <v>168</v>
      </c>
      <c r="D138" s="150" t="s">
        <v>404</v>
      </c>
      <c r="E138" s="151" t="s">
        <v>1144</v>
      </c>
      <c r="F138" s="152" t="s">
        <v>1145</v>
      </c>
      <c r="G138" s="153" t="s">
        <v>250</v>
      </c>
      <c r="H138" s="154">
        <v>2</v>
      </c>
      <c r="I138" s="155"/>
      <c r="J138" s="156">
        <f t="shared" ref="J138:J175" si="0">ROUND(I138*H138,2)</f>
        <v>0</v>
      </c>
      <c r="K138" s="157"/>
      <c r="L138" s="158"/>
      <c r="M138" s="159" t="s">
        <v>1</v>
      </c>
      <c r="N138" s="160" t="s">
        <v>42</v>
      </c>
      <c r="P138" s="146">
        <f t="shared" ref="P138:P175" si="1">O138*H138</f>
        <v>0</v>
      </c>
      <c r="Q138" s="146">
        <v>3.7299999999999998E-3</v>
      </c>
      <c r="R138" s="146">
        <f t="shared" ref="R138:R175" si="2">Q138*H138</f>
        <v>7.4599999999999996E-3</v>
      </c>
      <c r="S138" s="146">
        <v>0</v>
      </c>
      <c r="T138" s="147">
        <f t="shared" ref="T138:T175" si="3">S138*H138</f>
        <v>0</v>
      </c>
      <c r="AR138" s="148" t="s">
        <v>285</v>
      </c>
      <c r="AT138" s="148" t="s">
        <v>404</v>
      </c>
      <c r="AU138" s="148" t="s">
        <v>156</v>
      </c>
      <c r="AY138" s="13" t="s">
        <v>149</v>
      </c>
      <c r="BE138" s="149">
        <f t="shared" ref="BE138:BE175" si="4">IF(N138="základná",J138,0)</f>
        <v>0</v>
      </c>
      <c r="BF138" s="149">
        <f t="shared" ref="BF138:BF175" si="5">IF(N138="znížená",J138,0)</f>
        <v>0</v>
      </c>
      <c r="BG138" s="149">
        <f t="shared" ref="BG138:BG175" si="6">IF(N138="zákl. prenesená",J138,0)</f>
        <v>0</v>
      </c>
      <c r="BH138" s="149">
        <f t="shared" ref="BH138:BH175" si="7">IF(N138="zníž. prenesená",J138,0)</f>
        <v>0</v>
      </c>
      <c r="BI138" s="149">
        <f t="shared" ref="BI138:BI175" si="8">IF(N138="nulová",J138,0)</f>
        <v>0</v>
      </c>
      <c r="BJ138" s="13" t="s">
        <v>156</v>
      </c>
      <c r="BK138" s="149">
        <f t="shared" ref="BK138:BK175" si="9">ROUND(I138*H138,2)</f>
        <v>0</v>
      </c>
      <c r="BL138" s="13" t="s">
        <v>215</v>
      </c>
      <c r="BM138" s="148" t="s">
        <v>188</v>
      </c>
    </row>
    <row r="139" spans="2:65" s="1" customFormat="1" ht="24.25" customHeight="1">
      <c r="B139" s="135"/>
      <c r="C139" s="150" t="s">
        <v>172</v>
      </c>
      <c r="D139" s="150" t="s">
        <v>404</v>
      </c>
      <c r="E139" s="151" t="s">
        <v>1146</v>
      </c>
      <c r="F139" s="152" t="s">
        <v>1147</v>
      </c>
      <c r="G139" s="153" t="s">
        <v>250</v>
      </c>
      <c r="H139" s="154">
        <v>1</v>
      </c>
      <c r="I139" s="155"/>
      <c r="J139" s="156">
        <f t="shared" si="0"/>
        <v>0</v>
      </c>
      <c r="K139" s="157"/>
      <c r="L139" s="158"/>
      <c r="M139" s="159" t="s">
        <v>1</v>
      </c>
      <c r="N139" s="160" t="s">
        <v>42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285</v>
      </c>
      <c r="AT139" s="148" t="s">
        <v>404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215</v>
      </c>
      <c r="BM139" s="148" t="s">
        <v>198</v>
      </c>
    </row>
    <row r="140" spans="2:65" s="1" customFormat="1" ht="21.75" customHeight="1">
      <c r="B140" s="135"/>
      <c r="C140" s="136" t="s">
        <v>176</v>
      </c>
      <c r="D140" s="136" t="s">
        <v>151</v>
      </c>
      <c r="E140" s="137" t="s">
        <v>1148</v>
      </c>
      <c r="F140" s="138" t="s">
        <v>1149</v>
      </c>
      <c r="G140" s="139" t="s">
        <v>500</v>
      </c>
      <c r="H140" s="140">
        <v>19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42</v>
      </c>
      <c r="P140" s="146">
        <f t="shared" si="1"/>
        <v>0</v>
      </c>
      <c r="Q140" s="146">
        <v>1.7671200000000001E-3</v>
      </c>
      <c r="R140" s="146">
        <f t="shared" si="2"/>
        <v>3.3575279999999999E-2</v>
      </c>
      <c r="S140" s="146">
        <v>0</v>
      </c>
      <c r="T140" s="147">
        <f t="shared" si="3"/>
        <v>0</v>
      </c>
      <c r="AR140" s="148" t="s">
        <v>215</v>
      </c>
      <c r="AT140" s="148" t="s">
        <v>151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215</v>
      </c>
      <c r="BM140" s="148" t="s">
        <v>207</v>
      </c>
    </row>
    <row r="141" spans="2:65" s="1" customFormat="1" ht="16.5" customHeight="1">
      <c r="B141" s="135"/>
      <c r="C141" s="136" t="s">
        <v>180</v>
      </c>
      <c r="D141" s="136" t="s">
        <v>151</v>
      </c>
      <c r="E141" s="137" t="s">
        <v>1150</v>
      </c>
      <c r="F141" s="138" t="s">
        <v>1151</v>
      </c>
      <c r="G141" s="139" t="s">
        <v>500</v>
      </c>
      <c r="H141" s="140">
        <v>14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42</v>
      </c>
      <c r="P141" s="146">
        <f t="shared" si="1"/>
        <v>0</v>
      </c>
      <c r="Q141" s="146">
        <v>3.3167000000000001E-3</v>
      </c>
      <c r="R141" s="146">
        <f t="shared" si="2"/>
        <v>4.6433800000000004E-2</v>
      </c>
      <c r="S141" s="146">
        <v>0</v>
      </c>
      <c r="T141" s="147">
        <f t="shared" si="3"/>
        <v>0</v>
      </c>
      <c r="AR141" s="148" t="s">
        <v>215</v>
      </c>
      <c r="AT141" s="148" t="s">
        <v>151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215</v>
      </c>
      <c r="BM141" s="148" t="s">
        <v>215</v>
      </c>
    </row>
    <row r="142" spans="2:65" s="1" customFormat="1" ht="16.5" customHeight="1">
      <c r="B142" s="135"/>
      <c r="C142" s="136" t="s">
        <v>184</v>
      </c>
      <c r="D142" s="136" t="s">
        <v>151</v>
      </c>
      <c r="E142" s="137" t="s">
        <v>1152</v>
      </c>
      <c r="F142" s="138" t="s">
        <v>1153</v>
      </c>
      <c r="G142" s="139" t="s">
        <v>500</v>
      </c>
      <c r="H142" s="140">
        <v>26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42</v>
      </c>
      <c r="P142" s="146">
        <f t="shared" si="1"/>
        <v>0</v>
      </c>
      <c r="Q142" s="146">
        <v>1.2033899999999999E-3</v>
      </c>
      <c r="R142" s="146">
        <f t="shared" si="2"/>
        <v>3.1288139999999999E-2</v>
      </c>
      <c r="S142" s="146">
        <v>0</v>
      </c>
      <c r="T142" s="147">
        <f t="shared" si="3"/>
        <v>0</v>
      </c>
      <c r="AR142" s="148" t="s">
        <v>215</v>
      </c>
      <c r="AT142" s="148" t="s">
        <v>151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215</v>
      </c>
      <c r="BM142" s="148" t="s">
        <v>223</v>
      </c>
    </row>
    <row r="143" spans="2:65" s="1" customFormat="1" ht="21.75" customHeight="1">
      <c r="B143" s="135"/>
      <c r="C143" s="136" t="s">
        <v>188</v>
      </c>
      <c r="D143" s="136" t="s">
        <v>151</v>
      </c>
      <c r="E143" s="137" t="s">
        <v>1154</v>
      </c>
      <c r="F143" s="138" t="s">
        <v>1155</v>
      </c>
      <c r="G143" s="139" t="s">
        <v>500</v>
      </c>
      <c r="H143" s="140">
        <v>18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42</v>
      </c>
      <c r="P143" s="146">
        <f t="shared" si="1"/>
        <v>0</v>
      </c>
      <c r="Q143" s="146">
        <v>2.6265300000000002E-3</v>
      </c>
      <c r="R143" s="146">
        <f t="shared" si="2"/>
        <v>4.7277540000000007E-2</v>
      </c>
      <c r="S143" s="146">
        <v>0</v>
      </c>
      <c r="T143" s="147">
        <f t="shared" si="3"/>
        <v>0</v>
      </c>
      <c r="AR143" s="148" t="s">
        <v>215</v>
      </c>
      <c r="AT143" s="148" t="s">
        <v>151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215</v>
      </c>
      <c r="BM143" s="148" t="s">
        <v>7</v>
      </c>
    </row>
    <row r="144" spans="2:65" s="1" customFormat="1" ht="16.5" customHeight="1">
      <c r="B144" s="135"/>
      <c r="C144" s="136" t="s">
        <v>194</v>
      </c>
      <c r="D144" s="136" t="s">
        <v>151</v>
      </c>
      <c r="E144" s="137" t="s">
        <v>1156</v>
      </c>
      <c r="F144" s="138" t="s">
        <v>1157</v>
      </c>
      <c r="G144" s="139" t="s">
        <v>250</v>
      </c>
      <c r="H144" s="140">
        <v>1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42</v>
      </c>
      <c r="P144" s="146">
        <f t="shared" si="1"/>
        <v>0</v>
      </c>
      <c r="Q144" s="146">
        <v>3.9999999999999998E-6</v>
      </c>
      <c r="R144" s="146">
        <f t="shared" si="2"/>
        <v>3.9999999999999998E-6</v>
      </c>
      <c r="S144" s="146">
        <v>0</v>
      </c>
      <c r="T144" s="147">
        <f t="shared" si="3"/>
        <v>0</v>
      </c>
      <c r="AR144" s="148" t="s">
        <v>215</v>
      </c>
      <c r="AT144" s="148" t="s">
        <v>151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215</v>
      </c>
      <c r="BM144" s="148" t="s">
        <v>239</v>
      </c>
    </row>
    <row r="145" spans="2:65" s="1" customFormat="1" ht="24.25" customHeight="1">
      <c r="B145" s="135"/>
      <c r="C145" s="150" t="s">
        <v>198</v>
      </c>
      <c r="D145" s="150" t="s">
        <v>404</v>
      </c>
      <c r="E145" s="151" t="s">
        <v>1158</v>
      </c>
      <c r="F145" s="152" t="s">
        <v>1159</v>
      </c>
      <c r="G145" s="153" t="s">
        <v>250</v>
      </c>
      <c r="H145" s="154">
        <v>1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42</v>
      </c>
      <c r="P145" s="146">
        <f t="shared" si="1"/>
        <v>0</v>
      </c>
      <c r="Q145" s="146">
        <v>6.0999999999999997E-4</v>
      </c>
      <c r="R145" s="146">
        <f t="shared" si="2"/>
        <v>6.0999999999999997E-4</v>
      </c>
      <c r="S145" s="146">
        <v>0</v>
      </c>
      <c r="T145" s="147">
        <f t="shared" si="3"/>
        <v>0</v>
      </c>
      <c r="AR145" s="148" t="s">
        <v>285</v>
      </c>
      <c r="AT145" s="148" t="s">
        <v>404</v>
      </c>
      <c r="AU145" s="148" t="s">
        <v>156</v>
      </c>
      <c r="AY145" s="13" t="s">
        <v>149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156</v>
      </c>
      <c r="BK145" s="149">
        <f t="shared" si="9"/>
        <v>0</v>
      </c>
      <c r="BL145" s="13" t="s">
        <v>215</v>
      </c>
      <c r="BM145" s="148" t="s">
        <v>247</v>
      </c>
    </row>
    <row r="146" spans="2:65" s="1" customFormat="1" ht="21.75" customHeight="1">
      <c r="B146" s="135"/>
      <c r="C146" s="136" t="s">
        <v>202</v>
      </c>
      <c r="D146" s="136" t="s">
        <v>151</v>
      </c>
      <c r="E146" s="137" t="s">
        <v>1160</v>
      </c>
      <c r="F146" s="138" t="s">
        <v>1161</v>
      </c>
      <c r="G146" s="139" t="s">
        <v>500</v>
      </c>
      <c r="H146" s="140">
        <v>5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42</v>
      </c>
      <c r="P146" s="146">
        <f t="shared" si="1"/>
        <v>0</v>
      </c>
      <c r="Q146" s="146">
        <v>4.8232E-4</v>
      </c>
      <c r="R146" s="146">
        <f t="shared" si="2"/>
        <v>2.4115999999999999E-3</v>
      </c>
      <c r="S146" s="146">
        <v>0</v>
      </c>
      <c r="T146" s="147">
        <f t="shared" si="3"/>
        <v>0</v>
      </c>
      <c r="AR146" s="148" t="s">
        <v>215</v>
      </c>
      <c r="AT146" s="148" t="s">
        <v>151</v>
      </c>
      <c r="AU146" s="148" t="s">
        <v>156</v>
      </c>
      <c r="AY146" s="13" t="s">
        <v>149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156</v>
      </c>
      <c r="BK146" s="149">
        <f t="shared" si="9"/>
        <v>0</v>
      </c>
      <c r="BL146" s="13" t="s">
        <v>215</v>
      </c>
      <c r="BM146" s="148" t="s">
        <v>256</v>
      </c>
    </row>
    <row r="147" spans="2:65" s="1" customFormat="1" ht="21.75" customHeight="1">
      <c r="B147" s="135"/>
      <c r="C147" s="136" t="s">
        <v>207</v>
      </c>
      <c r="D147" s="136" t="s">
        <v>151</v>
      </c>
      <c r="E147" s="137" t="s">
        <v>1162</v>
      </c>
      <c r="F147" s="138" t="s">
        <v>1163</v>
      </c>
      <c r="G147" s="139" t="s">
        <v>500</v>
      </c>
      <c r="H147" s="140">
        <v>2</v>
      </c>
      <c r="I147" s="141"/>
      <c r="J147" s="142">
        <f t="shared" si="0"/>
        <v>0</v>
      </c>
      <c r="K147" s="143"/>
      <c r="L147" s="28"/>
      <c r="M147" s="144" t="s">
        <v>1</v>
      </c>
      <c r="N147" s="145" t="s">
        <v>42</v>
      </c>
      <c r="P147" s="146">
        <f t="shared" si="1"/>
        <v>0</v>
      </c>
      <c r="Q147" s="146">
        <v>6.4698000000000002E-4</v>
      </c>
      <c r="R147" s="146">
        <f t="shared" si="2"/>
        <v>1.29396E-3</v>
      </c>
      <c r="S147" s="146">
        <v>0</v>
      </c>
      <c r="T147" s="147">
        <f t="shared" si="3"/>
        <v>0</v>
      </c>
      <c r="AR147" s="148" t="s">
        <v>215</v>
      </c>
      <c r="AT147" s="148" t="s">
        <v>151</v>
      </c>
      <c r="AU147" s="148" t="s">
        <v>156</v>
      </c>
      <c r="AY147" s="13" t="s">
        <v>149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156</v>
      </c>
      <c r="BK147" s="149">
        <f t="shared" si="9"/>
        <v>0</v>
      </c>
      <c r="BL147" s="13" t="s">
        <v>215</v>
      </c>
      <c r="BM147" s="148" t="s">
        <v>269</v>
      </c>
    </row>
    <row r="148" spans="2:65" s="1" customFormat="1" ht="21.75" customHeight="1">
      <c r="B148" s="135"/>
      <c r="C148" s="136" t="s">
        <v>211</v>
      </c>
      <c r="D148" s="136" t="s">
        <v>151</v>
      </c>
      <c r="E148" s="137" t="s">
        <v>1164</v>
      </c>
      <c r="F148" s="138" t="s">
        <v>1165</v>
      </c>
      <c r="G148" s="139" t="s">
        <v>500</v>
      </c>
      <c r="H148" s="140">
        <v>15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42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215</v>
      </c>
      <c r="AT148" s="148" t="s">
        <v>151</v>
      </c>
      <c r="AU148" s="148" t="s">
        <v>156</v>
      </c>
      <c r="AY148" s="13" t="s">
        <v>149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156</v>
      </c>
      <c r="BK148" s="149">
        <f t="shared" si="9"/>
        <v>0</v>
      </c>
      <c r="BL148" s="13" t="s">
        <v>215</v>
      </c>
      <c r="BM148" s="148" t="s">
        <v>277</v>
      </c>
    </row>
    <row r="149" spans="2:65" s="1" customFormat="1" ht="16.5" customHeight="1">
      <c r="B149" s="135"/>
      <c r="C149" s="150" t="s">
        <v>215</v>
      </c>
      <c r="D149" s="150" t="s">
        <v>404</v>
      </c>
      <c r="E149" s="151" t="s">
        <v>1166</v>
      </c>
      <c r="F149" s="152" t="s">
        <v>1167</v>
      </c>
      <c r="G149" s="153" t="s">
        <v>500</v>
      </c>
      <c r="H149" s="154">
        <v>15</v>
      </c>
      <c r="I149" s="155"/>
      <c r="J149" s="156">
        <f t="shared" si="0"/>
        <v>0</v>
      </c>
      <c r="K149" s="157"/>
      <c r="L149" s="158"/>
      <c r="M149" s="159" t="s">
        <v>1</v>
      </c>
      <c r="N149" s="160" t="s">
        <v>42</v>
      </c>
      <c r="P149" s="146">
        <f t="shared" si="1"/>
        <v>0</v>
      </c>
      <c r="Q149" s="146">
        <v>4.0999999999999999E-4</v>
      </c>
      <c r="R149" s="146">
        <f t="shared" si="2"/>
        <v>6.1500000000000001E-3</v>
      </c>
      <c r="S149" s="146">
        <v>0</v>
      </c>
      <c r="T149" s="147">
        <f t="shared" si="3"/>
        <v>0</v>
      </c>
      <c r="AR149" s="148" t="s">
        <v>285</v>
      </c>
      <c r="AT149" s="148" t="s">
        <v>404</v>
      </c>
      <c r="AU149" s="148" t="s">
        <v>156</v>
      </c>
      <c r="AY149" s="13" t="s">
        <v>149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156</v>
      </c>
      <c r="BK149" s="149">
        <f t="shared" si="9"/>
        <v>0</v>
      </c>
      <c r="BL149" s="13" t="s">
        <v>215</v>
      </c>
      <c r="BM149" s="148" t="s">
        <v>285</v>
      </c>
    </row>
    <row r="150" spans="2:65" s="1" customFormat="1" ht="33" customHeight="1">
      <c r="B150" s="135"/>
      <c r="C150" s="136" t="s">
        <v>219</v>
      </c>
      <c r="D150" s="136" t="s">
        <v>151</v>
      </c>
      <c r="E150" s="137" t="s">
        <v>1168</v>
      </c>
      <c r="F150" s="138" t="s">
        <v>1169</v>
      </c>
      <c r="G150" s="139" t="s">
        <v>250</v>
      </c>
      <c r="H150" s="140">
        <v>3</v>
      </c>
      <c r="I150" s="141"/>
      <c r="J150" s="142">
        <f t="shared" si="0"/>
        <v>0</v>
      </c>
      <c r="K150" s="143"/>
      <c r="L150" s="28"/>
      <c r="M150" s="144" t="s">
        <v>1</v>
      </c>
      <c r="N150" s="145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215</v>
      </c>
      <c r="AT150" s="148" t="s">
        <v>151</v>
      </c>
      <c r="AU150" s="148" t="s">
        <v>156</v>
      </c>
      <c r="AY150" s="13" t="s">
        <v>149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156</v>
      </c>
      <c r="BK150" s="149">
        <f t="shared" si="9"/>
        <v>0</v>
      </c>
      <c r="BL150" s="13" t="s">
        <v>215</v>
      </c>
      <c r="BM150" s="148" t="s">
        <v>294</v>
      </c>
    </row>
    <row r="151" spans="2:65" s="1" customFormat="1" ht="33" customHeight="1">
      <c r="B151" s="135"/>
      <c r="C151" s="136" t="s">
        <v>223</v>
      </c>
      <c r="D151" s="136" t="s">
        <v>151</v>
      </c>
      <c r="E151" s="137" t="s">
        <v>1170</v>
      </c>
      <c r="F151" s="138" t="s">
        <v>1171</v>
      </c>
      <c r="G151" s="139" t="s">
        <v>250</v>
      </c>
      <c r="H151" s="140">
        <v>1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42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215</v>
      </c>
      <c r="AT151" s="148" t="s">
        <v>151</v>
      </c>
      <c r="AU151" s="148" t="s">
        <v>156</v>
      </c>
      <c r="AY151" s="13" t="s">
        <v>149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156</v>
      </c>
      <c r="BK151" s="149">
        <f t="shared" si="9"/>
        <v>0</v>
      </c>
      <c r="BL151" s="13" t="s">
        <v>215</v>
      </c>
      <c r="BM151" s="148" t="s">
        <v>302</v>
      </c>
    </row>
    <row r="152" spans="2:65" s="1" customFormat="1" ht="24.25" customHeight="1">
      <c r="B152" s="135"/>
      <c r="C152" s="136" t="s">
        <v>227</v>
      </c>
      <c r="D152" s="136" t="s">
        <v>151</v>
      </c>
      <c r="E152" s="137" t="s">
        <v>1172</v>
      </c>
      <c r="F152" s="138" t="s">
        <v>1173</v>
      </c>
      <c r="G152" s="139" t="s">
        <v>250</v>
      </c>
      <c r="H152" s="140">
        <v>2</v>
      </c>
      <c r="I152" s="141"/>
      <c r="J152" s="142">
        <f t="shared" si="0"/>
        <v>0</v>
      </c>
      <c r="K152" s="143"/>
      <c r="L152" s="28"/>
      <c r="M152" s="144" t="s">
        <v>1</v>
      </c>
      <c r="N152" s="145" t="s">
        <v>42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215</v>
      </c>
      <c r="AT152" s="148" t="s">
        <v>151</v>
      </c>
      <c r="AU152" s="148" t="s">
        <v>156</v>
      </c>
      <c r="AY152" s="13" t="s">
        <v>149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156</v>
      </c>
      <c r="BK152" s="149">
        <f t="shared" si="9"/>
        <v>0</v>
      </c>
      <c r="BL152" s="13" t="s">
        <v>215</v>
      </c>
      <c r="BM152" s="148" t="s">
        <v>314</v>
      </c>
    </row>
    <row r="153" spans="2:65" s="1" customFormat="1" ht="16.5" customHeight="1">
      <c r="B153" s="135"/>
      <c r="C153" s="150" t="s">
        <v>7</v>
      </c>
      <c r="D153" s="150" t="s">
        <v>404</v>
      </c>
      <c r="E153" s="151" t="s">
        <v>1174</v>
      </c>
      <c r="F153" s="152" t="s">
        <v>1175</v>
      </c>
      <c r="G153" s="153" t="s">
        <v>250</v>
      </c>
      <c r="H153" s="154">
        <v>2</v>
      </c>
      <c r="I153" s="155"/>
      <c r="J153" s="156">
        <f t="shared" si="0"/>
        <v>0</v>
      </c>
      <c r="K153" s="157"/>
      <c r="L153" s="158"/>
      <c r="M153" s="159" t="s">
        <v>1</v>
      </c>
      <c r="N153" s="160" t="s">
        <v>42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R153" s="148" t="s">
        <v>285</v>
      </c>
      <c r="AT153" s="148" t="s">
        <v>404</v>
      </c>
      <c r="AU153" s="148" t="s">
        <v>156</v>
      </c>
      <c r="AY153" s="13" t="s">
        <v>149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3" t="s">
        <v>156</v>
      </c>
      <c r="BK153" s="149">
        <f t="shared" si="9"/>
        <v>0</v>
      </c>
      <c r="BL153" s="13" t="s">
        <v>215</v>
      </c>
      <c r="BM153" s="148" t="s">
        <v>322</v>
      </c>
    </row>
    <row r="154" spans="2:65" s="1" customFormat="1" ht="33" customHeight="1">
      <c r="B154" s="135"/>
      <c r="C154" s="150" t="s">
        <v>234</v>
      </c>
      <c r="D154" s="150" t="s">
        <v>404</v>
      </c>
      <c r="E154" s="151" t="s">
        <v>1176</v>
      </c>
      <c r="F154" s="152" t="s">
        <v>1177</v>
      </c>
      <c r="G154" s="153" t="s">
        <v>250</v>
      </c>
      <c r="H154" s="154">
        <v>39</v>
      </c>
      <c r="I154" s="155"/>
      <c r="J154" s="156">
        <f t="shared" si="0"/>
        <v>0</v>
      </c>
      <c r="K154" s="157"/>
      <c r="L154" s="158"/>
      <c r="M154" s="159" t="s">
        <v>1</v>
      </c>
      <c r="N154" s="160" t="s">
        <v>42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R154" s="148" t="s">
        <v>285</v>
      </c>
      <c r="AT154" s="148" t="s">
        <v>404</v>
      </c>
      <c r="AU154" s="148" t="s">
        <v>156</v>
      </c>
      <c r="AY154" s="13" t="s">
        <v>149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3" t="s">
        <v>156</v>
      </c>
      <c r="BK154" s="149">
        <f t="shared" si="9"/>
        <v>0</v>
      </c>
      <c r="BL154" s="13" t="s">
        <v>215</v>
      </c>
      <c r="BM154" s="148" t="s">
        <v>330</v>
      </c>
    </row>
    <row r="155" spans="2:65" s="1" customFormat="1" ht="16.5" customHeight="1">
      <c r="B155" s="135"/>
      <c r="C155" s="150" t="s">
        <v>239</v>
      </c>
      <c r="D155" s="150" t="s">
        <v>404</v>
      </c>
      <c r="E155" s="151" t="s">
        <v>1178</v>
      </c>
      <c r="F155" s="152" t="s">
        <v>1179</v>
      </c>
      <c r="G155" s="153" t="s">
        <v>250</v>
      </c>
      <c r="H155" s="154">
        <v>3</v>
      </c>
      <c r="I155" s="155"/>
      <c r="J155" s="156">
        <f t="shared" si="0"/>
        <v>0</v>
      </c>
      <c r="K155" s="157"/>
      <c r="L155" s="158"/>
      <c r="M155" s="159" t="s">
        <v>1</v>
      </c>
      <c r="N155" s="160" t="s">
        <v>42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285</v>
      </c>
      <c r="AT155" s="148" t="s">
        <v>404</v>
      </c>
      <c r="AU155" s="148" t="s">
        <v>156</v>
      </c>
      <c r="AY155" s="13" t="s">
        <v>149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3" t="s">
        <v>156</v>
      </c>
      <c r="BK155" s="149">
        <f t="shared" si="9"/>
        <v>0</v>
      </c>
      <c r="BL155" s="13" t="s">
        <v>215</v>
      </c>
      <c r="BM155" s="148" t="s">
        <v>338</v>
      </c>
    </row>
    <row r="156" spans="2:65" s="1" customFormat="1" ht="16.5" customHeight="1">
      <c r="B156" s="135"/>
      <c r="C156" s="150" t="s">
        <v>243</v>
      </c>
      <c r="D156" s="150" t="s">
        <v>404</v>
      </c>
      <c r="E156" s="151" t="s">
        <v>1180</v>
      </c>
      <c r="F156" s="152" t="s">
        <v>1181</v>
      </c>
      <c r="G156" s="153" t="s">
        <v>250</v>
      </c>
      <c r="H156" s="154">
        <v>3</v>
      </c>
      <c r="I156" s="155"/>
      <c r="J156" s="156">
        <f t="shared" si="0"/>
        <v>0</v>
      </c>
      <c r="K156" s="157"/>
      <c r="L156" s="158"/>
      <c r="M156" s="159" t="s">
        <v>1</v>
      </c>
      <c r="N156" s="160" t="s">
        <v>42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R156" s="148" t="s">
        <v>285</v>
      </c>
      <c r="AT156" s="148" t="s">
        <v>404</v>
      </c>
      <c r="AU156" s="148" t="s">
        <v>156</v>
      </c>
      <c r="AY156" s="13" t="s">
        <v>149</v>
      </c>
      <c r="BE156" s="149">
        <f t="shared" si="4"/>
        <v>0</v>
      </c>
      <c r="BF156" s="149">
        <f t="shared" si="5"/>
        <v>0</v>
      </c>
      <c r="BG156" s="149">
        <f t="shared" si="6"/>
        <v>0</v>
      </c>
      <c r="BH156" s="149">
        <f t="shared" si="7"/>
        <v>0</v>
      </c>
      <c r="BI156" s="149">
        <f t="shared" si="8"/>
        <v>0</v>
      </c>
      <c r="BJ156" s="13" t="s">
        <v>156</v>
      </c>
      <c r="BK156" s="149">
        <f t="shared" si="9"/>
        <v>0</v>
      </c>
      <c r="BL156" s="13" t="s">
        <v>215</v>
      </c>
      <c r="BM156" s="148" t="s">
        <v>346</v>
      </c>
    </row>
    <row r="157" spans="2:65" s="1" customFormat="1" ht="21.75" customHeight="1">
      <c r="B157" s="135"/>
      <c r="C157" s="150" t="s">
        <v>247</v>
      </c>
      <c r="D157" s="150" t="s">
        <v>404</v>
      </c>
      <c r="E157" s="151" t="s">
        <v>1182</v>
      </c>
      <c r="F157" s="152" t="s">
        <v>1183</v>
      </c>
      <c r="G157" s="153" t="s">
        <v>250</v>
      </c>
      <c r="H157" s="154">
        <v>7</v>
      </c>
      <c r="I157" s="155"/>
      <c r="J157" s="156">
        <f t="shared" si="0"/>
        <v>0</v>
      </c>
      <c r="K157" s="157"/>
      <c r="L157" s="158"/>
      <c r="M157" s="159" t="s">
        <v>1</v>
      </c>
      <c r="N157" s="160" t="s">
        <v>42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285</v>
      </c>
      <c r="AT157" s="148" t="s">
        <v>404</v>
      </c>
      <c r="AU157" s="148" t="s">
        <v>156</v>
      </c>
      <c r="AY157" s="13" t="s">
        <v>149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3" t="s">
        <v>156</v>
      </c>
      <c r="BK157" s="149">
        <f t="shared" si="9"/>
        <v>0</v>
      </c>
      <c r="BL157" s="13" t="s">
        <v>215</v>
      </c>
      <c r="BM157" s="148" t="s">
        <v>354</v>
      </c>
    </row>
    <row r="158" spans="2:65" s="1" customFormat="1" ht="16.5" customHeight="1">
      <c r="B158" s="135"/>
      <c r="C158" s="150" t="s">
        <v>252</v>
      </c>
      <c r="D158" s="150" t="s">
        <v>404</v>
      </c>
      <c r="E158" s="151" t="s">
        <v>1184</v>
      </c>
      <c r="F158" s="152" t="s">
        <v>1185</v>
      </c>
      <c r="G158" s="153" t="s">
        <v>250</v>
      </c>
      <c r="H158" s="154">
        <v>5</v>
      </c>
      <c r="I158" s="155"/>
      <c r="J158" s="156">
        <f t="shared" si="0"/>
        <v>0</v>
      </c>
      <c r="K158" s="157"/>
      <c r="L158" s="158"/>
      <c r="M158" s="159" t="s">
        <v>1</v>
      </c>
      <c r="N158" s="160" t="s">
        <v>42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285</v>
      </c>
      <c r="AT158" s="148" t="s">
        <v>404</v>
      </c>
      <c r="AU158" s="148" t="s">
        <v>156</v>
      </c>
      <c r="AY158" s="13" t="s">
        <v>149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3" t="s">
        <v>156</v>
      </c>
      <c r="BK158" s="149">
        <f t="shared" si="9"/>
        <v>0</v>
      </c>
      <c r="BL158" s="13" t="s">
        <v>215</v>
      </c>
      <c r="BM158" s="148" t="s">
        <v>362</v>
      </c>
    </row>
    <row r="159" spans="2:65" s="1" customFormat="1" ht="16.5" customHeight="1">
      <c r="B159" s="135"/>
      <c r="C159" s="150" t="s">
        <v>256</v>
      </c>
      <c r="D159" s="150" t="s">
        <v>404</v>
      </c>
      <c r="E159" s="151" t="s">
        <v>1186</v>
      </c>
      <c r="F159" s="152" t="s">
        <v>1187</v>
      </c>
      <c r="G159" s="153" t="s">
        <v>250</v>
      </c>
      <c r="H159" s="154">
        <v>5</v>
      </c>
      <c r="I159" s="155"/>
      <c r="J159" s="156">
        <f t="shared" si="0"/>
        <v>0</v>
      </c>
      <c r="K159" s="157"/>
      <c r="L159" s="158"/>
      <c r="M159" s="159" t="s">
        <v>1</v>
      </c>
      <c r="N159" s="160" t="s">
        <v>42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285</v>
      </c>
      <c r="AT159" s="148" t="s">
        <v>404</v>
      </c>
      <c r="AU159" s="148" t="s">
        <v>156</v>
      </c>
      <c r="AY159" s="13" t="s">
        <v>149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3" t="s">
        <v>156</v>
      </c>
      <c r="BK159" s="149">
        <f t="shared" si="9"/>
        <v>0</v>
      </c>
      <c r="BL159" s="13" t="s">
        <v>215</v>
      </c>
      <c r="BM159" s="148" t="s">
        <v>370</v>
      </c>
    </row>
    <row r="160" spans="2:65" s="1" customFormat="1" ht="16.5" customHeight="1">
      <c r="B160" s="135"/>
      <c r="C160" s="150" t="s">
        <v>265</v>
      </c>
      <c r="D160" s="150" t="s">
        <v>404</v>
      </c>
      <c r="E160" s="151" t="s">
        <v>1188</v>
      </c>
      <c r="F160" s="152" t="s">
        <v>1189</v>
      </c>
      <c r="G160" s="153" t="s">
        <v>250</v>
      </c>
      <c r="H160" s="154">
        <v>5</v>
      </c>
      <c r="I160" s="155"/>
      <c r="J160" s="156">
        <f t="shared" si="0"/>
        <v>0</v>
      </c>
      <c r="K160" s="157"/>
      <c r="L160" s="158"/>
      <c r="M160" s="159" t="s">
        <v>1</v>
      </c>
      <c r="N160" s="160" t="s">
        <v>42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285</v>
      </c>
      <c r="AT160" s="148" t="s">
        <v>404</v>
      </c>
      <c r="AU160" s="148" t="s">
        <v>156</v>
      </c>
      <c r="AY160" s="13" t="s">
        <v>149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3" t="s">
        <v>156</v>
      </c>
      <c r="BK160" s="149">
        <f t="shared" si="9"/>
        <v>0</v>
      </c>
      <c r="BL160" s="13" t="s">
        <v>215</v>
      </c>
      <c r="BM160" s="148" t="s">
        <v>379</v>
      </c>
    </row>
    <row r="161" spans="2:65" s="1" customFormat="1" ht="24.25" customHeight="1">
      <c r="B161" s="135"/>
      <c r="C161" s="150" t="s">
        <v>269</v>
      </c>
      <c r="D161" s="150" t="s">
        <v>404</v>
      </c>
      <c r="E161" s="151" t="s">
        <v>1190</v>
      </c>
      <c r="F161" s="152" t="s">
        <v>1191</v>
      </c>
      <c r="G161" s="153" t="s">
        <v>250</v>
      </c>
      <c r="H161" s="154">
        <v>2</v>
      </c>
      <c r="I161" s="155"/>
      <c r="J161" s="156">
        <f t="shared" si="0"/>
        <v>0</v>
      </c>
      <c r="K161" s="157"/>
      <c r="L161" s="158"/>
      <c r="M161" s="159" t="s">
        <v>1</v>
      </c>
      <c r="N161" s="160" t="s">
        <v>42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R161" s="148" t="s">
        <v>285</v>
      </c>
      <c r="AT161" s="148" t="s">
        <v>404</v>
      </c>
      <c r="AU161" s="148" t="s">
        <v>156</v>
      </c>
      <c r="AY161" s="13" t="s">
        <v>149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3" t="s">
        <v>156</v>
      </c>
      <c r="BK161" s="149">
        <f t="shared" si="9"/>
        <v>0</v>
      </c>
      <c r="BL161" s="13" t="s">
        <v>215</v>
      </c>
      <c r="BM161" s="148" t="s">
        <v>387</v>
      </c>
    </row>
    <row r="162" spans="2:65" s="1" customFormat="1" ht="24.25" customHeight="1">
      <c r="B162" s="135"/>
      <c r="C162" s="150" t="s">
        <v>273</v>
      </c>
      <c r="D162" s="150" t="s">
        <v>404</v>
      </c>
      <c r="E162" s="151" t="s">
        <v>1192</v>
      </c>
      <c r="F162" s="152" t="s">
        <v>1193</v>
      </c>
      <c r="G162" s="153" t="s">
        <v>250</v>
      </c>
      <c r="H162" s="154">
        <v>4</v>
      </c>
      <c r="I162" s="155"/>
      <c r="J162" s="156">
        <f t="shared" si="0"/>
        <v>0</v>
      </c>
      <c r="K162" s="157"/>
      <c r="L162" s="158"/>
      <c r="M162" s="159" t="s">
        <v>1</v>
      </c>
      <c r="N162" s="160" t="s">
        <v>42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285</v>
      </c>
      <c r="AT162" s="148" t="s">
        <v>404</v>
      </c>
      <c r="AU162" s="148" t="s">
        <v>156</v>
      </c>
      <c r="AY162" s="13" t="s">
        <v>149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3" t="s">
        <v>156</v>
      </c>
      <c r="BK162" s="149">
        <f t="shared" si="9"/>
        <v>0</v>
      </c>
      <c r="BL162" s="13" t="s">
        <v>215</v>
      </c>
      <c r="BM162" s="148" t="s">
        <v>395</v>
      </c>
    </row>
    <row r="163" spans="2:65" s="1" customFormat="1" ht="24.25" customHeight="1">
      <c r="B163" s="135"/>
      <c r="C163" s="150" t="s">
        <v>277</v>
      </c>
      <c r="D163" s="150" t="s">
        <v>404</v>
      </c>
      <c r="E163" s="151" t="s">
        <v>1194</v>
      </c>
      <c r="F163" s="152" t="s">
        <v>1195</v>
      </c>
      <c r="G163" s="153" t="s">
        <v>250</v>
      </c>
      <c r="H163" s="154">
        <v>2</v>
      </c>
      <c r="I163" s="155"/>
      <c r="J163" s="156">
        <f t="shared" si="0"/>
        <v>0</v>
      </c>
      <c r="K163" s="157"/>
      <c r="L163" s="158"/>
      <c r="M163" s="159" t="s">
        <v>1</v>
      </c>
      <c r="N163" s="160" t="s">
        <v>42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R163" s="148" t="s">
        <v>285</v>
      </c>
      <c r="AT163" s="148" t="s">
        <v>404</v>
      </c>
      <c r="AU163" s="148" t="s">
        <v>156</v>
      </c>
      <c r="AY163" s="13" t="s">
        <v>149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3" t="s">
        <v>156</v>
      </c>
      <c r="BK163" s="149">
        <f t="shared" si="9"/>
        <v>0</v>
      </c>
      <c r="BL163" s="13" t="s">
        <v>215</v>
      </c>
      <c r="BM163" s="148" t="s">
        <v>403</v>
      </c>
    </row>
    <row r="164" spans="2:65" s="1" customFormat="1" ht="16.5" customHeight="1">
      <c r="B164" s="135"/>
      <c r="C164" s="150" t="s">
        <v>281</v>
      </c>
      <c r="D164" s="150" t="s">
        <v>404</v>
      </c>
      <c r="E164" s="151" t="s">
        <v>1196</v>
      </c>
      <c r="F164" s="152" t="s">
        <v>1197</v>
      </c>
      <c r="G164" s="153" t="s">
        <v>250</v>
      </c>
      <c r="H164" s="154">
        <v>3</v>
      </c>
      <c r="I164" s="155"/>
      <c r="J164" s="156">
        <f t="shared" si="0"/>
        <v>0</v>
      </c>
      <c r="K164" s="157"/>
      <c r="L164" s="158"/>
      <c r="M164" s="159" t="s">
        <v>1</v>
      </c>
      <c r="N164" s="160" t="s">
        <v>42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R164" s="148" t="s">
        <v>285</v>
      </c>
      <c r="AT164" s="148" t="s">
        <v>404</v>
      </c>
      <c r="AU164" s="148" t="s">
        <v>156</v>
      </c>
      <c r="AY164" s="13" t="s">
        <v>149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3" t="s">
        <v>156</v>
      </c>
      <c r="BK164" s="149">
        <f t="shared" si="9"/>
        <v>0</v>
      </c>
      <c r="BL164" s="13" t="s">
        <v>215</v>
      </c>
      <c r="BM164" s="148" t="s">
        <v>412</v>
      </c>
    </row>
    <row r="165" spans="2:65" s="1" customFormat="1" ht="16.5" customHeight="1">
      <c r="B165" s="135"/>
      <c r="C165" s="150" t="s">
        <v>285</v>
      </c>
      <c r="D165" s="150" t="s">
        <v>404</v>
      </c>
      <c r="E165" s="151" t="s">
        <v>1198</v>
      </c>
      <c r="F165" s="152" t="s">
        <v>1199</v>
      </c>
      <c r="G165" s="153" t="s">
        <v>250</v>
      </c>
      <c r="H165" s="154">
        <v>4</v>
      </c>
      <c r="I165" s="155"/>
      <c r="J165" s="156">
        <f t="shared" si="0"/>
        <v>0</v>
      </c>
      <c r="K165" s="157"/>
      <c r="L165" s="158"/>
      <c r="M165" s="159" t="s">
        <v>1</v>
      </c>
      <c r="N165" s="160" t="s">
        <v>42</v>
      </c>
      <c r="P165" s="146">
        <f t="shared" si="1"/>
        <v>0</v>
      </c>
      <c r="Q165" s="146">
        <v>0</v>
      </c>
      <c r="R165" s="146">
        <f t="shared" si="2"/>
        <v>0</v>
      </c>
      <c r="S165" s="146">
        <v>0</v>
      </c>
      <c r="T165" s="147">
        <f t="shared" si="3"/>
        <v>0</v>
      </c>
      <c r="AR165" s="148" t="s">
        <v>285</v>
      </c>
      <c r="AT165" s="148" t="s">
        <v>404</v>
      </c>
      <c r="AU165" s="148" t="s">
        <v>156</v>
      </c>
      <c r="AY165" s="13" t="s">
        <v>149</v>
      </c>
      <c r="BE165" s="149">
        <f t="shared" si="4"/>
        <v>0</v>
      </c>
      <c r="BF165" s="149">
        <f t="shared" si="5"/>
        <v>0</v>
      </c>
      <c r="BG165" s="149">
        <f t="shared" si="6"/>
        <v>0</v>
      </c>
      <c r="BH165" s="149">
        <f t="shared" si="7"/>
        <v>0</v>
      </c>
      <c r="BI165" s="149">
        <f t="shared" si="8"/>
        <v>0</v>
      </c>
      <c r="BJ165" s="13" t="s">
        <v>156</v>
      </c>
      <c r="BK165" s="149">
        <f t="shared" si="9"/>
        <v>0</v>
      </c>
      <c r="BL165" s="13" t="s">
        <v>215</v>
      </c>
      <c r="BM165" s="148" t="s">
        <v>420</v>
      </c>
    </row>
    <row r="166" spans="2:65" s="1" customFormat="1" ht="16.5" customHeight="1">
      <c r="B166" s="135"/>
      <c r="C166" s="150" t="s">
        <v>290</v>
      </c>
      <c r="D166" s="150" t="s">
        <v>404</v>
      </c>
      <c r="E166" s="151" t="s">
        <v>1200</v>
      </c>
      <c r="F166" s="152" t="s">
        <v>1201</v>
      </c>
      <c r="G166" s="153" t="s">
        <v>250</v>
      </c>
      <c r="H166" s="154">
        <v>3</v>
      </c>
      <c r="I166" s="155"/>
      <c r="J166" s="156">
        <f t="shared" si="0"/>
        <v>0</v>
      </c>
      <c r="K166" s="157"/>
      <c r="L166" s="158"/>
      <c r="M166" s="159" t="s">
        <v>1</v>
      </c>
      <c r="N166" s="160" t="s">
        <v>42</v>
      </c>
      <c r="P166" s="146">
        <f t="shared" si="1"/>
        <v>0</v>
      </c>
      <c r="Q166" s="146">
        <v>0</v>
      </c>
      <c r="R166" s="146">
        <f t="shared" si="2"/>
        <v>0</v>
      </c>
      <c r="S166" s="146">
        <v>0</v>
      </c>
      <c r="T166" s="147">
        <f t="shared" si="3"/>
        <v>0</v>
      </c>
      <c r="AR166" s="148" t="s">
        <v>285</v>
      </c>
      <c r="AT166" s="148" t="s">
        <v>404</v>
      </c>
      <c r="AU166" s="148" t="s">
        <v>156</v>
      </c>
      <c r="AY166" s="13" t="s">
        <v>149</v>
      </c>
      <c r="BE166" s="149">
        <f t="shared" si="4"/>
        <v>0</v>
      </c>
      <c r="BF166" s="149">
        <f t="shared" si="5"/>
        <v>0</v>
      </c>
      <c r="BG166" s="149">
        <f t="shared" si="6"/>
        <v>0</v>
      </c>
      <c r="BH166" s="149">
        <f t="shared" si="7"/>
        <v>0</v>
      </c>
      <c r="BI166" s="149">
        <f t="shared" si="8"/>
        <v>0</v>
      </c>
      <c r="BJ166" s="13" t="s">
        <v>156</v>
      </c>
      <c r="BK166" s="149">
        <f t="shared" si="9"/>
        <v>0</v>
      </c>
      <c r="BL166" s="13" t="s">
        <v>215</v>
      </c>
      <c r="BM166" s="148" t="s">
        <v>428</v>
      </c>
    </row>
    <row r="167" spans="2:65" s="1" customFormat="1" ht="24.25" customHeight="1">
      <c r="B167" s="135"/>
      <c r="C167" s="150" t="s">
        <v>294</v>
      </c>
      <c r="D167" s="150" t="s">
        <v>404</v>
      </c>
      <c r="E167" s="151" t="s">
        <v>1202</v>
      </c>
      <c r="F167" s="152" t="s">
        <v>1203</v>
      </c>
      <c r="G167" s="153" t="s">
        <v>250</v>
      </c>
      <c r="H167" s="154">
        <v>2</v>
      </c>
      <c r="I167" s="155"/>
      <c r="J167" s="156">
        <f t="shared" si="0"/>
        <v>0</v>
      </c>
      <c r="K167" s="157"/>
      <c r="L167" s="158"/>
      <c r="M167" s="159" t="s">
        <v>1</v>
      </c>
      <c r="N167" s="160" t="s">
        <v>42</v>
      </c>
      <c r="P167" s="146">
        <f t="shared" si="1"/>
        <v>0</v>
      </c>
      <c r="Q167" s="146">
        <v>0</v>
      </c>
      <c r="R167" s="146">
        <f t="shared" si="2"/>
        <v>0</v>
      </c>
      <c r="S167" s="146">
        <v>0</v>
      </c>
      <c r="T167" s="147">
        <f t="shared" si="3"/>
        <v>0</v>
      </c>
      <c r="AR167" s="148" t="s">
        <v>285</v>
      </c>
      <c r="AT167" s="148" t="s">
        <v>404</v>
      </c>
      <c r="AU167" s="148" t="s">
        <v>156</v>
      </c>
      <c r="AY167" s="13" t="s">
        <v>149</v>
      </c>
      <c r="BE167" s="149">
        <f t="shared" si="4"/>
        <v>0</v>
      </c>
      <c r="BF167" s="149">
        <f t="shared" si="5"/>
        <v>0</v>
      </c>
      <c r="BG167" s="149">
        <f t="shared" si="6"/>
        <v>0</v>
      </c>
      <c r="BH167" s="149">
        <f t="shared" si="7"/>
        <v>0</v>
      </c>
      <c r="BI167" s="149">
        <f t="shared" si="8"/>
        <v>0</v>
      </c>
      <c r="BJ167" s="13" t="s">
        <v>156</v>
      </c>
      <c r="BK167" s="149">
        <f t="shared" si="9"/>
        <v>0</v>
      </c>
      <c r="BL167" s="13" t="s">
        <v>215</v>
      </c>
      <c r="BM167" s="148" t="s">
        <v>436</v>
      </c>
    </row>
    <row r="168" spans="2:65" s="1" customFormat="1" ht="16.5" customHeight="1">
      <c r="B168" s="135"/>
      <c r="C168" s="150" t="s">
        <v>298</v>
      </c>
      <c r="D168" s="150" t="s">
        <v>404</v>
      </c>
      <c r="E168" s="151" t="s">
        <v>1204</v>
      </c>
      <c r="F168" s="152" t="s">
        <v>1205</v>
      </c>
      <c r="G168" s="153" t="s">
        <v>250</v>
      </c>
      <c r="H168" s="154">
        <v>4</v>
      </c>
      <c r="I168" s="155"/>
      <c r="J168" s="156">
        <f t="shared" si="0"/>
        <v>0</v>
      </c>
      <c r="K168" s="157"/>
      <c r="L168" s="158"/>
      <c r="M168" s="159" t="s">
        <v>1</v>
      </c>
      <c r="N168" s="160" t="s">
        <v>42</v>
      </c>
      <c r="P168" s="146">
        <f t="shared" si="1"/>
        <v>0</v>
      </c>
      <c r="Q168" s="146">
        <v>0</v>
      </c>
      <c r="R168" s="146">
        <f t="shared" si="2"/>
        <v>0</v>
      </c>
      <c r="S168" s="146">
        <v>0</v>
      </c>
      <c r="T168" s="147">
        <f t="shared" si="3"/>
        <v>0</v>
      </c>
      <c r="AR168" s="148" t="s">
        <v>285</v>
      </c>
      <c r="AT168" s="148" t="s">
        <v>404</v>
      </c>
      <c r="AU168" s="148" t="s">
        <v>156</v>
      </c>
      <c r="AY168" s="13" t="s">
        <v>149</v>
      </c>
      <c r="BE168" s="149">
        <f t="shared" si="4"/>
        <v>0</v>
      </c>
      <c r="BF168" s="149">
        <f t="shared" si="5"/>
        <v>0</v>
      </c>
      <c r="BG168" s="149">
        <f t="shared" si="6"/>
        <v>0</v>
      </c>
      <c r="BH168" s="149">
        <f t="shared" si="7"/>
        <v>0</v>
      </c>
      <c r="BI168" s="149">
        <f t="shared" si="8"/>
        <v>0</v>
      </c>
      <c r="BJ168" s="13" t="s">
        <v>156</v>
      </c>
      <c r="BK168" s="149">
        <f t="shared" si="9"/>
        <v>0</v>
      </c>
      <c r="BL168" s="13" t="s">
        <v>215</v>
      </c>
      <c r="BM168" s="148" t="s">
        <v>444</v>
      </c>
    </row>
    <row r="169" spans="2:65" s="1" customFormat="1" ht="21.75" customHeight="1">
      <c r="B169" s="135"/>
      <c r="C169" s="150" t="s">
        <v>302</v>
      </c>
      <c r="D169" s="150" t="s">
        <v>404</v>
      </c>
      <c r="E169" s="151" t="s">
        <v>1206</v>
      </c>
      <c r="F169" s="152" t="s">
        <v>1207</v>
      </c>
      <c r="G169" s="153" t="s">
        <v>250</v>
      </c>
      <c r="H169" s="154">
        <v>20</v>
      </c>
      <c r="I169" s="155"/>
      <c r="J169" s="156">
        <f t="shared" si="0"/>
        <v>0</v>
      </c>
      <c r="K169" s="157"/>
      <c r="L169" s="158"/>
      <c r="M169" s="159" t="s">
        <v>1</v>
      </c>
      <c r="N169" s="160" t="s">
        <v>42</v>
      </c>
      <c r="P169" s="146">
        <f t="shared" si="1"/>
        <v>0</v>
      </c>
      <c r="Q169" s="146">
        <v>0</v>
      </c>
      <c r="R169" s="146">
        <f t="shared" si="2"/>
        <v>0</v>
      </c>
      <c r="S169" s="146">
        <v>0</v>
      </c>
      <c r="T169" s="147">
        <f t="shared" si="3"/>
        <v>0</v>
      </c>
      <c r="AR169" s="148" t="s">
        <v>285</v>
      </c>
      <c r="AT169" s="148" t="s">
        <v>404</v>
      </c>
      <c r="AU169" s="148" t="s">
        <v>156</v>
      </c>
      <c r="AY169" s="13" t="s">
        <v>149</v>
      </c>
      <c r="BE169" s="149">
        <f t="shared" si="4"/>
        <v>0</v>
      </c>
      <c r="BF169" s="149">
        <f t="shared" si="5"/>
        <v>0</v>
      </c>
      <c r="BG169" s="149">
        <f t="shared" si="6"/>
        <v>0</v>
      </c>
      <c r="BH169" s="149">
        <f t="shared" si="7"/>
        <v>0</v>
      </c>
      <c r="BI169" s="149">
        <f t="shared" si="8"/>
        <v>0</v>
      </c>
      <c r="BJ169" s="13" t="s">
        <v>156</v>
      </c>
      <c r="BK169" s="149">
        <f t="shared" si="9"/>
        <v>0</v>
      </c>
      <c r="BL169" s="13" t="s">
        <v>215</v>
      </c>
      <c r="BM169" s="148" t="s">
        <v>452</v>
      </c>
    </row>
    <row r="170" spans="2:65" s="1" customFormat="1" ht="16.5" customHeight="1">
      <c r="B170" s="135"/>
      <c r="C170" s="150" t="s">
        <v>306</v>
      </c>
      <c r="D170" s="150" t="s">
        <v>404</v>
      </c>
      <c r="E170" s="151" t="s">
        <v>1208</v>
      </c>
      <c r="F170" s="152" t="s">
        <v>1209</v>
      </c>
      <c r="G170" s="153" t="s">
        <v>250</v>
      </c>
      <c r="H170" s="154">
        <v>2</v>
      </c>
      <c r="I170" s="155"/>
      <c r="J170" s="156">
        <f t="shared" si="0"/>
        <v>0</v>
      </c>
      <c r="K170" s="157"/>
      <c r="L170" s="158"/>
      <c r="M170" s="159" t="s">
        <v>1</v>
      </c>
      <c r="N170" s="160" t="s">
        <v>42</v>
      </c>
      <c r="P170" s="146">
        <f t="shared" si="1"/>
        <v>0</v>
      </c>
      <c r="Q170" s="146">
        <v>0</v>
      </c>
      <c r="R170" s="146">
        <f t="shared" si="2"/>
        <v>0</v>
      </c>
      <c r="S170" s="146">
        <v>0</v>
      </c>
      <c r="T170" s="147">
        <f t="shared" si="3"/>
        <v>0</v>
      </c>
      <c r="AR170" s="148" t="s">
        <v>285</v>
      </c>
      <c r="AT170" s="148" t="s">
        <v>404</v>
      </c>
      <c r="AU170" s="148" t="s">
        <v>156</v>
      </c>
      <c r="AY170" s="13" t="s">
        <v>149</v>
      </c>
      <c r="BE170" s="149">
        <f t="shared" si="4"/>
        <v>0</v>
      </c>
      <c r="BF170" s="149">
        <f t="shared" si="5"/>
        <v>0</v>
      </c>
      <c r="BG170" s="149">
        <f t="shared" si="6"/>
        <v>0</v>
      </c>
      <c r="BH170" s="149">
        <f t="shared" si="7"/>
        <v>0</v>
      </c>
      <c r="BI170" s="149">
        <f t="shared" si="8"/>
        <v>0</v>
      </c>
      <c r="BJ170" s="13" t="s">
        <v>156</v>
      </c>
      <c r="BK170" s="149">
        <f t="shared" si="9"/>
        <v>0</v>
      </c>
      <c r="BL170" s="13" t="s">
        <v>215</v>
      </c>
      <c r="BM170" s="148" t="s">
        <v>460</v>
      </c>
    </row>
    <row r="171" spans="2:65" s="1" customFormat="1" ht="21.75" customHeight="1">
      <c r="B171" s="135"/>
      <c r="C171" s="136" t="s">
        <v>314</v>
      </c>
      <c r="D171" s="136" t="s">
        <v>151</v>
      </c>
      <c r="E171" s="137" t="s">
        <v>1210</v>
      </c>
      <c r="F171" s="138" t="s">
        <v>1211</v>
      </c>
      <c r="G171" s="139" t="s">
        <v>250</v>
      </c>
      <c r="H171" s="140">
        <v>4</v>
      </c>
      <c r="I171" s="141"/>
      <c r="J171" s="142">
        <f t="shared" si="0"/>
        <v>0</v>
      </c>
      <c r="K171" s="143"/>
      <c r="L171" s="28"/>
      <c r="M171" s="144" t="s">
        <v>1</v>
      </c>
      <c r="N171" s="145" t="s">
        <v>42</v>
      </c>
      <c r="P171" s="146">
        <f t="shared" si="1"/>
        <v>0</v>
      </c>
      <c r="Q171" s="146">
        <v>0</v>
      </c>
      <c r="R171" s="146">
        <f t="shared" si="2"/>
        <v>0</v>
      </c>
      <c r="S171" s="146">
        <v>0</v>
      </c>
      <c r="T171" s="147">
        <f t="shared" si="3"/>
        <v>0</v>
      </c>
      <c r="AR171" s="148" t="s">
        <v>215</v>
      </c>
      <c r="AT171" s="148" t="s">
        <v>151</v>
      </c>
      <c r="AU171" s="148" t="s">
        <v>156</v>
      </c>
      <c r="AY171" s="13" t="s">
        <v>149</v>
      </c>
      <c r="BE171" s="149">
        <f t="shared" si="4"/>
        <v>0</v>
      </c>
      <c r="BF171" s="149">
        <f t="shared" si="5"/>
        <v>0</v>
      </c>
      <c r="BG171" s="149">
        <f t="shared" si="6"/>
        <v>0</v>
      </c>
      <c r="BH171" s="149">
        <f t="shared" si="7"/>
        <v>0</v>
      </c>
      <c r="BI171" s="149">
        <f t="shared" si="8"/>
        <v>0</v>
      </c>
      <c r="BJ171" s="13" t="s">
        <v>156</v>
      </c>
      <c r="BK171" s="149">
        <f t="shared" si="9"/>
        <v>0</v>
      </c>
      <c r="BL171" s="13" t="s">
        <v>215</v>
      </c>
      <c r="BM171" s="148" t="s">
        <v>469</v>
      </c>
    </row>
    <row r="172" spans="2:65" s="1" customFormat="1" ht="16.5" customHeight="1">
      <c r="B172" s="135"/>
      <c r="C172" s="150" t="s">
        <v>318</v>
      </c>
      <c r="D172" s="150" t="s">
        <v>404</v>
      </c>
      <c r="E172" s="151" t="s">
        <v>1212</v>
      </c>
      <c r="F172" s="152" t="s">
        <v>1213</v>
      </c>
      <c r="G172" s="153" t="s">
        <v>250</v>
      </c>
      <c r="H172" s="154">
        <v>10</v>
      </c>
      <c r="I172" s="155"/>
      <c r="J172" s="156">
        <f t="shared" si="0"/>
        <v>0</v>
      </c>
      <c r="K172" s="157"/>
      <c r="L172" s="158"/>
      <c r="M172" s="159" t="s">
        <v>1</v>
      </c>
      <c r="N172" s="160" t="s">
        <v>42</v>
      </c>
      <c r="P172" s="146">
        <f t="shared" si="1"/>
        <v>0</v>
      </c>
      <c r="Q172" s="146">
        <v>0</v>
      </c>
      <c r="R172" s="146">
        <f t="shared" si="2"/>
        <v>0</v>
      </c>
      <c r="S172" s="146">
        <v>0</v>
      </c>
      <c r="T172" s="147">
        <f t="shared" si="3"/>
        <v>0</v>
      </c>
      <c r="AR172" s="148" t="s">
        <v>285</v>
      </c>
      <c r="AT172" s="148" t="s">
        <v>404</v>
      </c>
      <c r="AU172" s="148" t="s">
        <v>156</v>
      </c>
      <c r="AY172" s="13" t="s">
        <v>149</v>
      </c>
      <c r="BE172" s="149">
        <f t="shared" si="4"/>
        <v>0</v>
      </c>
      <c r="BF172" s="149">
        <f t="shared" si="5"/>
        <v>0</v>
      </c>
      <c r="BG172" s="149">
        <f t="shared" si="6"/>
        <v>0</v>
      </c>
      <c r="BH172" s="149">
        <f t="shared" si="7"/>
        <v>0</v>
      </c>
      <c r="BI172" s="149">
        <f t="shared" si="8"/>
        <v>0</v>
      </c>
      <c r="BJ172" s="13" t="s">
        <v>156</v>
      </c>
      <c r="BK172" s="149">
        <f t="shared" si="9"/>
        <v>0</v>
      </c>
      <c r="BL172" s="13" t="s">
        <v>215</v>
      </c>
      <c r="BM172" s="148" t="s">
        <v>477</v>
      </c>
    </row>
    <row r="173" spans="2:65" s="1" customFormat="1" ht="24.25" customHeight="1">
      <c r="B173" s="135"/>
      <c r="C173" s="150" t="s">
        <v>322</v>
      </c>
      <c r="D173" s="150" t="s">
        <v>404</v>
      </c>
      <c r="E173" s="151" t="s">
        <v>1214</v>
      </c>
      <c r="F173" s="152" t="s">
        <v>1215</v>
      </c>
      <c r="G173" s="153" t="s">
        <v>250</v>
      </c>
      <c r="H173" s="154">
        <v>4</v>
      </c>
      <c r="I173" s="155"/>
      <c r="J173" s="156">
        <f t="shared" si="0"/>
        <v>0</v>
      </c>
      <c r="K173" s="157"/>
      <c r="L173" s="158"/>
      <c r="M173" s="159" t="s">
        <v>1</v>
      </c>
      <c r="N173" s="160" t="s">
        <v>42</v>
      </c>
      <c r="P173" s="146">
        <f t="shared" si="1"/>
        <v>0</v>
      </c>
      <c r="Q173" s="146">
        <v>0</v>
      </c>
      <c r="R173" s="146">
        <f t="shared" si="2"/>
        <v>0</v>
      </c>
      <c r="S173" s="146">
        <v>0</v>
      </c>
      <c r="T173" s="147">
        <f t="shared" si="3"/>
        <v>0</v>
      </c>
      <c r="AR173" s="148" t="s">
        <v>285</v>
      </c>
      <c r="AT173" s="148" t="s">
        <v>404</v>
      </c>
      <c r="AU173" s="148" t="s">
        <v>156</v>
      </c>
      <c r="AY173" s="13" t="s">
        <v>149</v>
      </c>
      <c r="BE173" s="149">
        <f t="shared" si="4"/>
        <v>0</v>
      </c>
      <c r="BF173" s="149">
        <f t="shared" si="5"/>
        <v>0</v>
      </c>
      <c r="BG173" s="149">
        <f t="shared" si="6"/>
        <v>0</v>
      </c>
      <c r="BH173" s="149">
        <f t="shared" si="7"/>
        <v>0</v>
      </c>
      <c r="BI173" s="149">
        <f t="shared" si="8"/>
        <v>0</v>
      </c>
      <c r="BJ173" s="13" t="s">
        <v>156</v>
      </c>
      <c r="BK173" s="149">
        <f t="shared" si="9"/>
        <v>0</v>
      </c>
      <c r="BL173" s="13" t="s">
        <v>215</v>
      </c>
      <c r="BM173" s="148" t="s">
        <v>485</v>
      </c>
    </row>
    <row r="174" spans="2:65" s="1" customFormat="1" ht="24.25" customHeight="1">
      <c r="B174" s="135"/>
      <c r="C174" s="136" t="s">
        <v>326</v>
      </c>
      <c r="D174" s="136" t="s">
        <v>151</v>
      </c>
      <c r="E174" s="137" t="s">
        <v>1216</v>
      </c>
      <c r="F174" s="138" t="s">
        <v>1217</v>
      </c>
      <c r="G174" s="139" t="s">
        <v>250</v>
      </c>
      <c r="H174" s="140">
        <v>2</v>
      </c>
      <c r="I174" s="141"/>
      <c r="J174" s="142">
        <f t="shared" si="0"/>
        <v>0</v>
      </c>
      <c r="K174" s="143"/>
      <c r="L174" s="28"/>
      <c r="M174" s="144" t="s">
        <v>1</v>
      </c>
      <c r="N174" s="145" t="s">
        <v>42</v>
      </c>
      <c r="P174" s="146">
        <f t="shared" si="1"/>
        <v>0</v>
      </c>
      <c r="Q174" s="146">
        <v>4.46E-4</v>
      </c>
      <c r="R174" s="146">
        <f t="shared" si="2"/>
        <v>8.92E-4</v>
      </c>
      <c r="S174" s="146">
        <v>0</v>
      </c>
      <c r="T174" s="147">
        <f t="shared" si="3"/>
        <v>0</v>
      </c>
      <c r="AR174" s="148" t="s">
        <v>215</v>
      </c>
      <c r="AT174" s="148" t="s">
        <v>151</v>
      </c>
      <c r="AU174" s="148" t="s">
        <v>156</v>
      </c>
      <c r="AY174" s="13" t="s">
        <v>149</v>
      </c>
      <c r="BE174" s="149">
        <f t="shared" si="4"/>
        <v>0</v>
      </c>
      <c r="BF174" s="149">
        <f t="shared" si="5"/>
        <v>0</v>
      </c>
      <c r="BG174" s="149">
        <f t="shared" si="6"/>
        <v>0</v>
      </c>
      <c r="BH174" s="149">
        <f t="shared" si="7"/>
        <v>0</v>
      </c>
      <c r="BI174" s="149">
        <f t="shared" si="8"/>
        <v>0</v>
      </c>
      <c r="BJ174" s="13" t="s">
        <v>156</v>
      </c>
      <c r="BK174" s="149">
        <f t="shared" si="9"/>
        <v>0</v>
      </c>
      <c r="BL174" s="13" t="s">
        <v>215</v>
      </c>
      <c r="BM174" s="148" t="s">
        <v>502</v>
      </c>
    </row>
    <row r="175" spans="2:65" s="1" customFormat="1" ht="24.25" customHeight="1">
      <c r="B175" s="135"/>
      <c r="C175" s="136" t="s">
        <v>330</v>
      </c>
      <c r="D175" s="136" t="s">
        <v>151</v>
      </c>
      <c r="E175" s="137" t="s">
        <v>1218</v>
      </c>
      <c r="F175" s="138" t="s">
        <v>1219</v>
      </c>
      <c r="G175" s="139" t="s">
        <v>191</v>
      </c>
      <c r="H175" s="140">
        <v>1.331</v>
      </c>
      <c r="I175" s="141"/>
      <c r="J175" s="142">
        <f t="shared" si="0"/>
        <v>0</v>
      </c>
      <c r="K175" s="143"/>
      <c r="L175" s="28"/>
      <c r="M175" s="144" t="s">
        <v>1</v>
      </c>
      <c r="N175" s="145" t="s">
        <v>42</v>
      </c>
      <c r="P175" s="146">
        <f t="shared" si="1"/>
        <v>0</v>
      </c>
      <c r="Q175" s="146">
        <v>0</v>
      </c>
      <c r="R175" s="146">
        <f t="shared" si="2"/>
        <v>0</v>
      </c>
      <c r="S175" s="146">
        <v>0</v>
      </c>
      <c r="T175" s="147">
        <f t="shared" si="3"/>
        <v>0</v>
      </c>
      <c r="AR175" s="148" t="s">
        <v>215</v>
      </c>
      <c r="AT175" s="148" t="s">
        <v>151</v>
      </c>
      <c r="AU175" s="148" t="s">
        <v>156</v>
      </c>
      <c r="AY175" s="13" t="s">
        <v>149</v>
      </c>
      <c r="BE175" s="149">
        <f t="shared" si="4"/>
        <v>0</v>
      </c>
      <c r="BF175" s="149">
        <f t="shared" si="5"/>
        <v>0</v>
      </c>
      <c r="BG175" s="149">
        <f t="shared" si="6"/>
        <v>0</v>
      </c>
      <c r="BH175" s="149">
        <f t="shared" si="7"/>
        <v>0</v>
      </c>
      <c r="BI175" s="149">
        <f t="shared" si="8"/>
        <v>0</v>
      </c>
      <c r="BJ175" s="13" t="s">
        <v>156</v>
      </c>
      <c r="BK175" s="149">
        <f t="shared" si="9"/>
        <v>0</v>
      </c>
      <c r="BL175" s="13" t="s">
        <v>215</v>
      </c>
      <c r="BM175" s="148" t="s">
        <v>510</v>
      </c>
    </row>
    <row r="176" spans="2:65" s="11" customFormat="1" ht="22.75" customHeight="1">
      <c r="B176" s="123"/>
      <c r="D176" s="124" t="s">
        <v>75</v>
      </c>
      <c r="E176" s="133" t="s">
        <v>680</v>
      </c>
      <c r="F176" s="133" t="s">
        <v>1220</v>
      </c>
      <c r="I176" s="126"/>
      <c r="J176" s="134">
        <f>BK176</f>
        <v>0</v>
      </c>
      <c r="L176" s="123"/>
      <c r="M176" s="128"/>
      <c r="P176" s="129">
        <f>SUM(P177:P200)</f>
        <v>0</v>
      </c>
      <c r="R176" s="129">
        <f>SUM(R177:R200)</f>
        <v>0.16649678800000001</v>
      </c>
      <c r="T176" s="130">
        <f>SUM(T177:T200)</f>
        <v>0</v>
      </c>
      <c r="AR176" s="124" t="s">
        <v>156</v>
      </c>
      <c r="AT176" s="131" t="s">
        <v>75</v>
      </c>
      <c r="AU176" s="131" t="s">
        <v>84</v>
      </c>
      <c r="AY176" s="124" t="s">
        <v>149</v>
      </c>
      <c r="BK176" s="132">
        <f>SUM(BK177:BK200)</f>
        <v>0</v>
      </c>
    </row>
    <row r="177" spans="2:65" s="1" customFormat="1" ht="33" customHeight="1">
      <c r="B177" s="135"/>
      <c r="C177" s="150" t="s">
        <v>334</v>
      </c>
      <c r="D177" s="150" t="s">
        <v>404</v>
      </c>
      <c r="E177" s="151" t="s">
        <v>1221</v>
      </c>
      <c r="F177" s="152" t="s">
        <v>1222</v>
      </c>
      <c r="G177" s="153" t="s">
        <v>500</v>
      </c>
      <c r="H177" s="154">
        <v>50</v>
      </c>
      <c r="I177" s="155"/>
      <c r="J177" s="156">
        <f t="shared" ref="J177:J200" si="10">ROUND(I177*H177,2)</f>
        <v>0</v>
      </c>
      <c r="K177" s="157"/>
      <c r="L177" s="158"/>
      <c r="M177" s="159" t="s">
        <v>1</v>
      </c>
      <c r="N177" s="160" t="s">
        <v>42</v>
      </c>
      <c r="P177" s="146">
        <f t="shared" ref="P177:P200" si="11">O177*H177</f>
        <v>0</v>
      </c>
      <c r="Q177" s="146">
        <v>4.0000000000000003E-5</v>
      </c>
      <c r="R177" s="146">
        <f t="shared" ref="R177:R200" si="12">Q177*H177</f>
        <v>2E-3</v>
      </c>
      <c r="S177" s="146">
        <v>0</v>
      </c>
      <c r="T177" s="147">
        <f t="shared" ref="T177:T200" si="13">S177*H177</f>
        <v>0</v>
      </c>
      <c r="AR177" s="148" t="s">
        <v>285</v>
      </c>
      <c r="AT177" s="148" t="s">
        <v>404</v>
      </c>
      <c r="AU177" s="148" t="s">
        <v>156</v>
      </c>
      <c r="AY177" s="13" t="s">
        <v>149</v>
      </c>
      <c r="BE177" s="149">
        <f t="shared" ref="BE177:BE200" si="14">IF(N177="základná",J177,0)</f>
        <v>0</v>
      </c>
      <c r="BF177" s="149">
        <f t="shared" ref="BF177:BF200" si="15">IF(N177="znížená",J177,0)</f>
        <v>0</v>
      </c>
      <c r="BG177" s="149">
        <f t="shared" ref="BG177:BG200" si="16">IF(N177="zákl. prenesená",J177,0)</f>
        <v>0</v>
      </c>
      <c r="BH177" s="149">
        <f t="shared" ref="BH177:BH200" si="17">IF(N177="zníž. prenesená",J177,0)</f>
        <v>0</v>
      </c>
      <c r="BI177" s="149">
        <f t="shared" ref="BI177:BI200" si="18">IF(N177="nulová",J177,0)</f>
        <v>0</v>
      </c>
      <c r="BJ177" s="13" t="s">
        <v>156</v>
      </c>
      <c r="BK177" s="149">
        <f t="shared" ref="BK177:BK200" si="19">ROUND(I177*H177,2)</f>
        <v>0</v>
      </c>
      <c r="BL177" s="13" t="s">
        <v>215</v>
      </c>
      <c r="BM177" s="148" t="s">
        <v>518</v>
      </c>
    </row>
    <row r="178" spans="2:65" s="1" customFormat="1" ht="33" customHeight="1">
      <c r="B178" s="135"/>
      <c r="C178" s="150" t="s">
        <v>338</v>
      </c>
      <c r="D178" s="150" t="s">
        <v>404</v>
      </c>
      <c r="E178" s="151" t="s">
        <v>1223</v>
      </c>
      <c r="F178" s="152" t="s">
        <v>1224</v>
      </c>
      <c r="G178" s="153" t="s">
        <v>500</v>
      </c>
      <c r="H178" s="154">
        <v>75</v>
      </c>
      <c r="I178" s="155"/>
      <c r="J178" s="156">
        <f t="shared" si="10"/>
        <v>0</v>
      </c>
      <c r="K178" s="157"/>
      <c r="L178" s="158"/>
      <c r="M178" s="159" t="s">
        <v>1</v>
      </c>
      <c r="N178" s="160" t="s">
        <v>42</v>
      </c>
      <c r="P178" s="146">
        <f t="shared" si="11"/>
        <v>0</v>
      </c>
      <c r="Q178" s="146">
        <v>5.0000000000000002E-5</v>
      </c>
      <c r="R178" s="146">
        <f t="shared" si="12"/>
        <v>3.7500000000000003E-3</v>
      </c>
      <c r="S178" s="146">
        <v>0</v>
      </c>
      <c r="T178" s="147">
        <f t="shared" si="13"/>
        <v>0</v>
      </c>
      <c r="AR178" s="148" t="s">
        <v>285</v>
      </c>
      <c r="AT178" s="148" t="s">
        <v>404</v>
      </c>
      <c r="AU178" s="148" t="s">
        <v>156</v>
      </c>
      <c r="AY178" s="13" t="s">
        <v>149</v>
      </c>
      <c r="BE178" s="149">
        <f t="shared" si="14"/>
        <v>0</v>
      </c>
      <c r="BF178" s="149">
        <f t="shared" si="15"/>
        <v>0</v>
      </c>
      <c r="BG178" s="149">
        <f t="shared" si="16"/>
        <v>0</v>
      </c>
      <c r="BH178" s="149">
        <f t="shared" si="17"/>
        <v>0</v>
      </c>
      <c r="BI178" s="149">
        <f t="shared" si="18"/>
        <v>0</v>
      </c>
      <c r="BJ178" s="13" t="s">
        <v>156</v>
      </c>
      <c r="BK178" s="149">
        <f t="shared" si="19"/>
        <v>0</v>
      </c>
      <c r="BL178" s="13" t="s">
        <v>215</v>
      </c>
      <c r="BM178" s="148" t="s">
        <v>526</v>
      </c>
    </row>
    <row r="179" spans="2:65" s="1" customFormat="1" ht="33" customHeight="1">
      <c r="B179" s="135"/>
      <c r="C179" s="150" t="s">
        <v>342</v>
      </c>
      <c r="D179" s="150" t="s">
        <v>404</v>
      </c>
      <c r="E179" s="151" t="s">
        <v>1225</v>
      </c>
      <c r="F179" s="152" t="s">
        <v>1226</v>
      </c>
      <c r="G179" s="153" t="s">
        <v>500</v>
      </c>
      <c r="H179" s="154">
        <v>25</v>
      </c>
      <c r="I179" s="155"/>
      <c r="J179" s="156">
        <f t="shared" si="10"/>
        <v>0</v>
      </c>
      <c r="K179" s="157"/>
      <c r="L179" s="158"/>
      <c r="M179" s="159" t="s">
        <v>1</v>
      </c>
      <c r="N179" s="160" t="s">
        <v>42</v>
      </c>
      <c r="P179" s="146">
        <f t="shared" si="11"/>
        <v>0</v>
      </c>
      <c r="Q179" s="146">
        <v>2.0000000000000001E-4</v>
      </c>
      <c r="R179" s="146">
        <f t="shared" si="12"/>
        <v>5.0000000000000001E-3</v>
      </c>
      <c r="S179" s="146">
        <v>0</v>
      </c>
      <c r="T179" s="147">
        <f t="shared" si="13"/>
        <v>0</v>
      </c>
      <c r="AR179" s="148" t="s">
        <v>285</v>
      </c>
      <c r="AT179" s="148" t="s">
        <v>404</v>
      </c>
      <c r="AU179" s="148" t="s">
        <v>156</v>
      </c>
      <c r="AY179" s="13" t="s">
        <v>149</v>
      </c>
      <c r="BE179" s="149">
        <f t="shared" si="14"/>
        <v>0</v>
      </c>
      <c r="BF179" s="149">
        <f t="shared" si="15"/>
        <v>0</v>
      </c>
      <c r="BG179" s="149">
        <f t="shared" si="16"/>
        <v>0</v>
      </c>
      <c r="BH179" s="149">
        <f t="shared" si="17"/>
        <v>0</v>
      </c>
      <c r="BI179" s="149">
        <f t="shared" si="18"/>
        <v>0</v>
      </c>
      <c r="BJ179" s="13" t="s">
        <v>156</v>
      </c>
      <c r="BK179" s="149">
        <f t="shared" si="19"/>
        <v>0</v>
      </c>
      <c r="BL179" s="13" t="s">
        <v>215</v>
      </c>
      <c r="BM179" s="148" t="s">
        <v>540</v>
      </c>
    </row>
    <row r="180" spans="2:65" s="1" customFormat="1" ht="16.5" customHeight="1">
      <c r="B180" s="135"/>
      <c r="C180" s="150" t="s">
        <v>346</v>
      </c>
      <c r="D180" s="150" t="s">
        <v>404</v>
      </c>
      <c r="E180" s="151" t="s">
        <v>1227</v>
      </c>
      <c r="F180" s="152" t="s">
        <v>1228</v>
      </c>
      <c r="G180" s="153" t="s">
        <v>250</v>
      </c>
      <c r="H180" s="154">
        <v>1</v>
      </c>
      <c r="I180" s="155"/>
      <c r="J180" s="156">
        <f t="shared" si="10"/>
        <v>0</v>
      </c>
      <c r="K180" s="157"/>
      <c r="L180" s="158"/>
      <c r="M180" s="159" t="s">
        <v>1</v>
      </c>
      <c r="N180" s="160" t="s">
        <v>42</v>
      </c>
      <c r="P180" s="146">
        <f t="shared" si="11"/>
        <v>0</v>
      </c>
      <c r="Q180" s="146">
        <v>0</v>
      </c>
      <c r="R180" s="146">
        <f t="shared" si="12"/>
        <v>0</v>
      </c>
      <c r="S180" s="146">
        <v>0</v>
      </c>
      <c r="T180" s="147">
        <f t="shared" si="13"/>
        <v>0</v>
      </c>
      <c r="AR180" s="148" t="s">
        <v>285</v>
      </c>
      <c r="AT180" s="148" t="s">
        <v>404</v>
      </c>
      <c r="AU180" s="148" t="s">
        <v>156</v>
      </c>
      <c r="AY180" s="13" t="s">
        <v>149</v>
      </c>
      <c r="BE180" s="149">
        <f t="shared" si="14"/>
        <v>0</v>
      </c>
      <c r="BF180" s="149">
        <f t="shared" si="15"/>
        <v>0</v>
      </c>
      <c r="BG180" s="149">
        <f t="shared" si="16"/>
        <v>0</v>
      </c>
      <c r="BH180" s="149">
        <f t="shared" si="17"/>
        <v>0</v>
      </c>
      <c r="BI180" s="149">
        <f t="shared" si="18"/>
        <v>0</v>
      </c>
      <c r="BJ180" s="13" t="s">
        <v>156</v>
      </c>
      <c r="BK180" s="149">
        <f t="shared" si="19"/>
        <v>0</v>
      </c>
      <c r="BL180" s="13" t="s">
        <v>215</v>
      </c>
      <c r="BM180" s="148" t="s">
        <v>548</v>
      </c>
    </row>
    <row r="181" spans="2:65" s="1" customFormat="1" ht="33" customHeight="1">
      <c r="B181" s="135"/>
      <c r="C181" s="136" t="s">
        <v>350</v>
      </c>
      <c r="D181" s="136" t="s">
        <v>151</v>
      </c>
      <c r="E181" s="137" t="s">
        <v>1229</v>
      </c>
      <c r="F181" s="138" t="s">
        <v>1230</v>
      </c>
      <c r="G181" s="139" t="s">
        <v>500</v>
      </c>
      <c r="H181" s="140">
        <v>7</v>
      </c>
      <c r="I181" s="141"/>
      <c r="J181" s="142">
        <f t="shared" si="10"/>
        <v>0</v>
      </c>
      <c r="K181" s="143"/>
      <c r="L181" s="28"/>
      <c r="M181" s="144" t="s">
        <v>1</v>
      </c>
      <c r="N181" s="145" t="s">
        <v>42</v>
      </c>
      <c r="P181" s="146">
        <f t="shared" si="11"/>
        <v>0</v>
      </c>
      <c r="Q181" s="146">
        <v>3.8907540000000002E-3</v>
      </c>
      <c r="R181" s="146">
        <f t="shared" si="12"/>
        <v>2.7235278000000002E-2</v>
      </c>
      <c r="S181" s="146">
        <v>0</v>
      </c>
      <c r="T181" s="147">
        <f t="shared" si="13"/>
        <v>0</v>
      </c>
      <c r="AR181" s="148" t="s">
        <v>215</v>
      </c>
      <c r="AT181" s="148" t="s">
        <v>151</v>
      </c>
      <c r="AU181" s="148" t="s">
        <v>156</v>
      </c>
      <c r="AY181" s="13" t="s">
        <v>149</v>
      </c>
      <c r="BE181" s="149">
        <f t="shared" si="14"/>
        <v>0</v>
      </c>
      <c r="BF181" s="149">
        <f t="shared" si="15"/>
        <v>0</v>
      </c>
      <c r="BG181" s="149">
        <f t="shared" si="16"/>
        <v>0</v>
      </c>
      <c r="BH181" s="149">
        <f t="shared" si="17"/>
        <v>0</v>
      </c>
      <c r="BI181" s="149">
        <f t="shared" si="18"/>
        <v>0</v>
      </c>
      <c r="BJ181" s="13" t="s">
        <v>156</v>
      </c>
      <c r="BK181" s="149">
        <f t="shared" si="19"/>
        <v>0</v>
      </c>
      <c r="BL181" s="13" t="s">
        <v>215</v>
      </c>
      <c r="BM181" s="148" t="s">
        <v>554</v>
      </c>
    </row>
    <row r="182" spans="2:65" s="1" customFormat="1" ht="33" customHeight="1">
      <c r="B182" s="135"/>
      <c r="C182" s="150" t="s">
        <v>354</v>
      </c>
      <c r="D182" s="150" t="s">
        <v>404</v>
      </c>
      <c r="E182" s="151" t="s">
        <v>1231</v>
      </c>
      <c r="F182" s="152" t="s">
        <v>1232</v>
      </c>
      <c r="G182" s="153" t="s">
        <v>500</v>
      </c>
      <c r="H182" s="154">
        <v>25</v>
      </c>
      <c r="I182" s="155"/>
      <c r="J182" s="156">
        <f t="shared" si="10"/>
        <v>0</v>
      </c>
      <c r="K182" s="157"/>
      <c r="L182" s="158"/>
      <c r="M182" s="159" t="s">
        <v>1</v>
      </c>
      <c r="N182" s="160" t="s">
        <v>42</v>
      </c>
      <c r="P182" s="146">
        <f t="shared" si="11"/>
        <v>0</v>
      </c>
      <c r="Q182" s="146">
        <v>1E-4</v>
      </c>
      <c r="R182" s="146">
        <f t="shared" si="12"/>
        <v>2.5000000000000001E-3</v>
      </c>
      <c r="S182" s="146">
        <v>0</v>
      </c>
      <c r="T182" s="147">
        <f t="shared" si="13"/>
        <v>0</v>
      </c>
      <c r="AR182" s="148" t="s">
        <v>285</v>
      </c>
      <c r="AT182" s="148" t="s">
        <v>404</v>
      </c>
      <c r="AU182" s="148" t="s">
        <v>156</v>
      </c>
      <c r="AY182" s="13" t="s">
        <v>149</v>
      </c>
      <c r="BE182" s="149">
        <f t="shared" si="14"/>
        <v>0</v>
      </c>
      <c r="BF182" s="149">
        <f t="shared" si="15"/>
        <v>0</v>
      </c>
      <c r="BG182" s="149">
        <f t="shared" si="16"/>
        <v>0</v>
      </c>
      <c r="BH182" s="149">
        <f t="shared" si="17"/>
        <v>0</v>
      </c>
      <c r="BI182" s="149">
        <f t="shared" si="18"/>
        <v>0</v>
      </c>
      <c r="BJ182" s="13" t="s">
        <v>156</v>
      </c>
      <c r="BK182" s="149">
        <f t="shared" si="19"/>
        <v>0</v>
      </c>
      <c r="BL182" s="13" t="s">
        <v>215</v>
      </c>
      <c r="BM182" s="148" t="s">
        <v>562</v>
      </c>
    </row>
    <row r="183" spans="2:65" s="1" customFormat="1" ht="24.25" customHeight="1">
      <c r="B183" s="135"/>
      <c r="C183" s="150" t="s">
        <v>358</v>
      </c>
      <c r="D183" s="150" t="s">
        <v>404</v>
      </c>
      <c r="E183" s="151" t="s">
        <v>1233</v>
      </c>
      <c r="F183" s="152" t="s">
        <v>1234</v>
      </c>
      <c r="G183" s="153" t="s">
        <v>250</v>
      </c>
      <c r="H183" s="154">
        <v>14</v>
      </c>
      <c r="I183" s="155"/>
      <c r="J183" s="156">
        <f t="shared" si="10"/>
        <v>0</v>
      </c>
      <c r="K183" s="157"/>
      <c r="L183" s="158"/>
      <c r="M183" s="159" t="s">
        <v>1</v>
      </c>
      <c r="N183" s="160" t="s">
        <v>42</v>
      </c>
      <c r="P183" s="146">
        <f t="shared" si="11"/>
        <v>0</v>
      </c>
      <c r="Q183" s="146">
        <v>0</v>
      </c>
      <c r="R183" s="146">
        <f t="shared" si="12"/>
        <v>0</v>
      </c>
      <c r="S183" s="146">
        <v>0</v>
      </c>
      <c r="T183" s="147">
        <f t="shared" si="13"/>
        <v>0</v>
      </c>
      <c r="AR183" s="148" t="s">
        <v>285</v>
      </c>
      <c r="AT183" s="148" t="s">
        <v>404</v>
      </c>
      <c r="AU183" s="148" t="s">
        <v>156</v>
      </c>
      <c r="AY183" s="13" t="s">
        <v>149</v>
      </c>
      <c r="BE183" s="149">
        <f t="shared" si="14"/>
        <v>0</v>
      </c>
      <c r="BF183" s="149">
        <f t="shared" si="15"/>
        <v>0</v>
      </c>
      <c r="BG183" s="149">
        <f t="shared" si="16"/>
        <v>0</v>
      </c>
      <c r="BH183" s="149">
        <f t="shared" si="17"/>
        <v>0</v>
      </c>
      <c r="BI183" s="149">
        <f t="shared" si="18"/>
        <v>0</v>
      </c>
      <c r="BJ183" s="13" t="s">
        <v>156</v>
      </c>
      <c r="BK183" s="149">
        <f t="shared" si="19"/>
        <v>0</v>
      </c>
      <c r="BL183" s="13" t="s">
        <v>215</v>
      </c>
      <c r="BM183" s="148" t="s">
        <v>568</v>
      </c>
    </row>
    <row r="184" spans="2:65" s="1" customFormat="1" ht="24.25" customHeight="1">
      <c r="B184" s="135"/>
      <c r="C184" s="150" t="s">
        <v>362</v>
      </c>
      <c r="D184" s="150" t="s">
        <v>404</v>
      </c>
      <c r="E184" s="151" t="s">
        <v>1235</v>
      </c>
      <c r="F184" s="152" t="s">
        <v>1236</v>
      </c>
      <c r="G184" s="153" t="s">
        <v>250</v>
      </c>
      <c r="H184" s="154">
        <v>2</v>
      </c>
      <c r="I184" s="155"/>
      <c r="J184" s="156">
        <f t="shared" si="10"/>
        <v>0</v>
      </c>
      <c r="K184" s="157"/>
      <c r="L184" s="158"/>
      <c r="M184" s="159" t="s">
        <v>1</v>
      </c>
      <c r="N184" s="160" t="s">
        <v>42</v>
      </c>
      <c r="P184" s="146">
        <f t="shared" si="11"/>
        <v>0</v>
      </c>
      <c r="Q184" s="146">
        <v>0</v>
      </c>
      <c r="R184" s="146">
        <f t="shared" si="12"/>
        <v>0</v>
      </c>
      <c r="S184" s="146">
        <v>0</v>
      </c>
      <c r="T184" s="147">
        <f t="shared" si="13"/>
        <v>0</v>
      </c>
      <c r="AR184" s="148" t="s">
        <v>285</v>
      </c>
      <c r="AT184" s="148" t="s">
        <v>404</v>
      </c>
      <c r="AU184" s="148" t="s">
        <v>156</v>
      </c>
      <c r="AY184" s="13" t="s">
        <v>149</v>
      </c>
      <c r="BE184" s="149">
        <f t="shared" si="14"/>
        <v>0</v>
      </c>
      <c r="BF184" s="149">
        <f t="shared" si="15"/>
        <v>0</v>
      </c>
      <c r="BG184" s="149">
        <f t="shared" si="16"/>
        <v>0</v>
      </c>
      <c r="BH184" s="149">
        <f t="shared" si="17"/>
        <v>0</v>
      </c>
      <c r="BI184" s="149">
        <f t="shared" si="18"/>
        <v>0</v>
      </c>
      <c r="BJ184" s="13" t="s">
        <v>156</v>
      </c>
      <c r="BK184" s="149">
        <f t="shared" si="19"/>
        <v>0</v>
      </c>
      <c r="BL184" s="13" t="s">
        <v>215</v>
      </c>
      <c r="BM184" s="148" t="s">
        <v>578</v>
      </c>
    </row>
    <row r="185" spans="2:65" s="1" customFormat="1" ht="33" customHeight="1">
      <c r="B185" s="135"/>
      <c r="C185" s="150" t="s">
        <v>366</v>
      </c>
      <c r="D185" s="150" t="s">
        <v>404</v>
      </c>
      <c r="E185" s="151" t="s">
        <v>1237</v>
      </c>
      <c r="F185" s="152" t="s">
        <v>1238</v>
      </c>
      <c r="G185" s="153" t="s">
        <v>250</v>
      </c>
      <c r="H185" s="154">
        <v>2</v>
      </c>
      <c r="I185" s="155"/>
      <c r="J185" s="156">
        <f t="shared" si="10"/>
        <v>0</v>
      </c>
      <c r="K185" s="157"/>
      <c r="L185" s="158"/>
      <c r="M185" s="159" t="s">
        <v>1</v>
      </c>
      <c r="N185" s="160" t="s">
        <v>42</v>
      </c>
      <c r="P185" s="146">
        <f t="shared" si="11"/>
        <v>0</v>
      </c>
      <c r="Q185" s="146">
        <v>0</v>
      </c>
      <c r="R185" s="146">
        <f t="shared" si="12"/>
        <v>0</v>
      </c>
      <c r="S185" s="146">
        <v>0</v>
      </c>
      <c r="T185" s="147">
        <f t="shared" si="13"/>
        <v>0</v>
      </c>
      <c r="AR185" s="148" t="s">
        <v>285</v>
      </c>
      <c r="AT185" s="148" t="s">
        <v>404</v>
      </c>
      <c r="AU185" s="148" t="s">
        <v>156</v>
      </c>
      <c r="AY185" s="13" t="s">
        <v>149</v>
      </c>
      <c r="BE185" s="149">
        <f t="shared" si="14"/>
        <v>0</v>
      </c>
      <c r="BF185" s="149">
        <f t="shared" si="15"/>
        <v>0</v>
      </c>
      <c r="BG185" s="149">
        <f t="shared" si="16"/>
        <v>0</v>
      </c>
      <c r="BH185" s="149">
        <f t="shared" si="17"/>
        <v>0</v>
      </c>
      <c r="BI185" s="149">
        <f t="shared" si="18"/>
        <v>0</v>
      </c>
      <c r="BJ185" s="13" t="s">
        <v>156</v>
      </c>
      <c r="BK185" s="149">
        <f t="shared" si="19"/>
        <v>0</v>
      </c>
      <c r="BL185" s="13" t="s">
        <v>215</v>
      </c>
      <c r="BM185" s="148" t="s">
        <v>586</v>
      </c>
    </row>
    <row r="186" spans="2:65" s="1" customFormat="1" ht="16.5" customHeight="1">
      <c r="B186" s="135"/>
      <c r="C186" s="150" t="s">
        <v>370</v>
      </c>
      <c r="D186" s="150" t="s">
        <v>404</v>
      </c>
      <c r="E186" s="151" t="s">
        <v>1239</v>
      </c>
      <c r="F186" s="152" t="s">
        <v>1240</v>
      </c>
      <c r="G186" s="153" t="s">
        <v>250</v>
      </c>
      <c r="H186" s="154">
        <v>12</v>
      </c>
      <c r="I186" s="155"/>
      <c r="J186" s="156">
        <f t="shared" si="10"/>
        <v>0</v>
      </c>
      <c r="K186" s="157"/>
      <c r="L186" s="158"/>
      <c r="M186" s="159" t="s">
        <v>1</v>
      </c>
      <c r="N186" s="160" t="s">
        <v>42</v>
      </c>
      <c r="P186" s="146">
        <f t="shared" si="11"/>
        <v>0</v>
      </c>
      <c r="Q186" s="146">
        <v>0</v>
      </c>
      <c r="R186" s="146">
        <f t="shared" si="12"/>
        <v>0</v>
      </c>
      <c r="S186" s="146">
        <v>0</v>
      </c>
      <c r="T186" s="147">
        <f t="shared" si="13"/>
        <v>0</v>
      </c>
      <c r="AR186" s="148" t="s">
        <v>285</v>
      </c>
      <c r="AT186" s="148" t="s">
        <v>404</v>
      </c>
      <c r="AU186" s="148" t="s">
        <v>156</v>
      </c>
      <c r="AY186" s="13" t="s">
        <v>149</v>
      </c>
      <c r="BE186" s="149">
        <f t="shared" si="14"/>
        <v>0</v>
      </c>
      <c r="BF186" s="149">
        <f t="shared" si="15"/>
        <v>0</v>
      </c>
      <c r="BG186" s="149">
        <f t="shared" si="16"/>
        <v>0</v>
      </c>
      <c r="BH186" s="149">
        <f t="shared" si="17"/>
        <v>0</v>
      </c>
      <c r="BI186" s="149">
        <f t="shared" si="18"/>
        <v>0</v>
      </c>
      <c r="BJ186" s="13" t="s">
        <v>156</v>
      </c>
      <c r="BK186" s="149">
        <f t="shared" si="19"/>
        <v>0</v>
      </c>
      <c r="BL186" s="13" t="s">
        <v>215</v>
      </c>
      <c r="BM186" s="148" t="s">
        <v>594</v>
      </c>
    </row>
    <row r="187" spans="2:65" s="1" customFormat="1" ht="16.5" customHeight="1">
      <c r="B187" s="135"/>
      <c r="C187" s="150" t="s">
        <v>374</v>
      </c>
      <c r="D187" s="150" t="s">
        <v>404</v>
      </c>
      <c r="E187" s="151" t="s">
        <v>1241</v>
      </c>
      <c r="F187" s="152" t="s">
        <v>1242</v>
      </c>
      <c r="G187" s="153" t="s">
        <v>250</v>
      </c>
      <c r="H187" s="154">
        <v>12</v>
      </c>
      <c r="I187" s="155"/>
      <c r="J187" s="156">
        <f t="shared" si="10"/>
        <v>0</v>
      </c>
      <c r="K187" s="157"/>
      <c r="L187" s="158"/>
      <c r="M187" s="159" t="s">
        <v>1</v>
      </c>
      <c r="N187" s="160" t="s">
        <v>42</v>
      </c>
      <c r="P187" s="146">
        <f t="shared" si="11"/>
        <v>0</v>
      </c>
      <c r="Q187" s="146">
        <v>0</v>
      </c>
      <c r="R187" s="146">
        <f t="shared" si="12"/>
        <v>0</v>
      </c>
      <c r="S187" s="146">
        <v>0</v>
      </c>
      <c r="T187" s="147">
        <f t="shared" si="13"/>
        <v>0</v>
      </c>
      <c r="AR187" s="148" t="s">
        <v>285</v>
      </c>
      <c r="AT187" s="148" t="s">
        <v>404</v>
      </c>
      <c r="AU187" s="148" t="s">
        <v>156</v>
      </c>
      <c r="AY187" s="13" t="s">
        <v>149</v>
      </c>
      <c r="BE187" s="149">
        <f t="shared" si="14"/>
        <v>0</v>
      </c>
      <c r="BF187" s="149">
        <f t="shared" si="15"/>
        <v>0</v>
      </c>
      <c r="BG187" s="149">
        <f t="shared" si="16"/>
        <v>0</v>
      </c>
      <c r="BH187" s="149">
        <f t="shared" si="17"/>
        <v>0</v>
      </c>
      <c r="BI187" s="149">
        <f t="shared" si="18"/>
        <v>0</v>
      </c>
      <c r="BJ187" s="13" t="s">
        <v>156</v>
      </c>
      <c r="BK187" s="149">
        <f t="shared" si="19"/>
        <v>0</v>
      </c>
      <c r="BL187" s="13" t="s">
        <v>215</v>
      </c>
      <c r="BM187" s="148" t="s">
        <v>602</v>
      </c>
    </row>
    <row r="188" spans="2:65" s="1" customFormat="1" ht="24.25" customHeight="1">
      <c r="B188" s="135"/>
      <c r="C188" s="150" t="s">
        <v>379</v>
      </c>
      <c r="D188" s="150" t="s">
        <v>404</v>
      </c>
      <c r="E188" s="151" t="s">
        <v>1243</v>
      </c>
      <c r="F188" s="152" t="s">
        <v>1244</v>
      </c>
      <c r="G188" s="153" t="s">
        <v>250</v>
      </c>
      <c r="H188" s="154">
        <v>26</v>
      </c>
      <c r="I188" s="155"/>
      <c r="J188" s="156">
        <f t="shared" si="10"/>
        <v>0</v>
      </c>
      <c r="K188" s="157"/>
      <c r="L188" s="158"/>
      <c r="M188" s="159" t="s">
        <v>1</v>
      </c>
      <c r="N188" s="160" t="s">
        <v>42</v>
      </c>
      <c r="P188" s="146">
        <f t="shared" si="11"/>
        <v>0</v>
      </c>
      <c r="Q188" s="146">
        <v>0</v>
      </c>
      <c r="R188" s="146">
        <f t="shared" si="12"/>
        <v>0</v>
      </c>
      <c r="S188" s="146">
        <v>0</v>
      </c>
      <c r="T188" s="147">
        <f t="shared" si="13"/>
        <v>0</v>
      </c>
      <c r="AR188" s="148" t="s">
        <v>285</v>
      </c>
      <c r="AT188" s="148" t="s">
        <v>404</v>
      </c>
      <c r="AU188" s="148" t="s">
        <v>156</v>
      </c>
      <c r="AY188" s="13" t="s">
        <v>149</v>
      </c>
      <c r="BE188" s="149">
        <f t="shared" si="14"/>
        <v>0</v>
      </c>
      <c r="BF188" s="149">
        <f t="shared" si="15"/>
        <v>0</v>
      </c>
      <c r="BG188" s="149">
        <f t="shared" si="16"/>
        <v>0</v>
      </c>
      <c r="BH188" s="149">
        <f t="shared" si="17"/>
        <v>0</v>
      </c>
      <c r="BI188" s="149">
        <f t="shared" si="18"/>
        <v>0</v>
      </c>
      <c r="BJ188" s="13" t="s">
        <v>156</v>
      </c>
      <c r="BK188" s="149">
        <f t="shared" si="19"/>
        <v>0</v>
      </c>
      <c r="BL188" s="13" t="s">
        <v>215</v>
      </c>
      <c r="BM188" s="148" t="s">
        <v>610</v>
      </c>
    </row>
    <row r="189" spans="2:65" s="1" customFormat="1" ht="24.25" customHeight="1">
      <c r="B189" s="135"/>
      <c r="C189" s="136" t="s">
        <v>383</v>
      </c>
      <c r="D189" s="136" t="s">
        <v>151</v>
      </c>
      <c r="E189" s="137" t="s">
        <v>1245</v>
      </c>
      <c r="F189" s="138" t="s">
        <v>1246</v>
      </c>
      <c r="G189" s="139" t="s">
        <v>500</v>
      </c>
      <c r="H189" s="140">
        <v>50</v>
      </c>
      <c r="I189" s="141"/>
      <c r="J189" s="142">
        <f t="shared" si="10"/>
        <v>0</v>
      </c>
      <c r="K189" s="143"/>
      <c r="L189" s="28"/>
      <c r="M189" s="144" t="s">
        <v>1</v>
      </c>
      <c r="N189" s="145" t="s">
        <v>42</v>
      </c>
      <c r="P189" s="146">
        <f t="shared" si="11"/>
        <v>0</v>
      </c>
      <c r="Q189" s="146">
        <v>3.2525000000000002E-4</v>
      </c>
      <c r="R189" s="146">
        <f t="shared" si="12"/>
        <v>1.6262499999999999E-2</v>
      </c>
      <c r="S189" s="146">
        <v>0</v>
      </c>
      <c r="T189" s="147">
        <f t="shared" si="13"/>
        <v>0</v>
      </c>
      <c r="AR189" s="148" t="s">
        <v>215</v>
      </c>
      <c r="AT189" s="148" t="s">
        <v>151</v>
      </c>
      <c r="AU189" s="148" t="s">
        <v>156</v>
      </c>
      <c r="AY189" s="13" t="s">
        <v>149</v>
      </c>
      <c r="BE189" s="149">
        <f t="shared" si="14"/>
        <v>0</v>
      </c>
      <c r="BF189" s="149">
        <f t="shared" si="15"/>
        <v>0</v>
      </c>
      <c r="BG189" s="149">
        <f t="shared" si="16"/>
        <v>0</v>
      </c>
      <c r="BH189" s="149">
        <f t="shared" si="17"/>
        <v>0</v>
      </c>
      <c r="BI189" s="149">
        <f t="shared" si="18"/>
        <v>0</v>
      </c>
      <c r="BJ189" s="13" t="s">
        <v>156</v>
      </c>
      <c r="BK189" s="149">
        <f t="shared" si="19"/>
        <v>0</v>
      </c>
      <c r="BL189" s="13" t="s">
        <v>215</v>
      </c>
      <c r="BM189" s="148" t="s">
        <v>618</v>
      </c>
    </row>
    <row r="190" spans="2:65" s="1" customFormat="1" ht="24.25" customHeight="1">
      <c r="B190" s="135"/>
      <c r="C190" s="136" t="s">
        <v>387</v>
      </c>
      <c r="D190" s="136" t="s">
        <v>151</v>
      </c>
      <c r="E190" s="137" t="s">
        <v>1247</v>
      </c>
      <c r="F190" s="138" t="s">
        <v>1248</v>
      </c>
      <c r="G190" s="139" t="s">
        <v>500</v>
      </c>
      <c r="H190" s="140">
        <v>75</v>
      </c>
      <c r="I190" s="141"/>
      <c r="J190" s="142">
        <f t="shared" si="10"/>
        <v>0</v>
      </c>
      <c r="K190" s="143"/>
      <c r="L190" s="28"/>
      <c r="M190" s="144" t="s">
        <v>1</v>
      </c>
      <c r="N190" s="145" t="s">
        <v>42</v>
      </c>
      <c r="P190" s="146">
        <f t="shared" si="11"/>
        <v>0</v>
      </c>
      <c r="Q190" s="146">
        <v>4.9783E-4</v>
      </c>
      <c r="R190" s="146">
        <f t="shared" si="12"/>
        <v>3.7337250000000002E-2</v>
      </c>
      <c r="S190" s="146">
        <v>0</v>
      </c>
      <c r="T190" s="147">
        <f t="shared" si="13"/>
        <v>0</v>
      </c>
      <c r="AR190" s="148" t="s">
        <v>215</v>
      </c>
      <c r="AT190" s="148" t="s">
        <v>151</v>
      </c>
      <c r="AU190" s="148" t="s">
        <v>156</v>
      </c>
      <c r="AY190" s="13" t="s">
        <v>149</v>
      </c>
      <c r="BE190" s="149">
        <f t="shared" si="14"/>
        <v>0</v>
      </c>
      <c r="BF190" s="149">
        <f t="shared" si="15"/>
        <v>0</v>
      </c>
      <c r="BG190" s="149">
        <f t="shared" si="16"/>
        <v>0</v>
      </c>
      <c r="BH190" s="149">
        <f t="shared" si="17"/>
        <v>0</v>
      </c>
      <c r="BI190" s="149">
        <f t="shared" si="18"/>
        <v>0</v>
      </c>
      <c r="BJ190" s="13" t="s">
        <v>156</v>
      </c>
      <c r="BK190" s="149">
        <f t="shared" si="19"/>
        <v>0</v>
      </c>
      <c r="BL190" s="13" t="s">
        <v>215</v>
      </c>
      <c r="BM190" s="148" t="s">
        <v>628</v>
      </c>
    </row>
    <row r="191" spans="2:65" s="1" customFormat="1" ht="24.25" customHeight="1">
      <c r="B191" s="135"/>
      <c r="C191" s="136" t="s">
        <v>391</v>
      </c>
      <c r="D191" s="136" t="s">
        <v>151</v>
      </c>
      <c r="E191" s="137" t="s">
        <v>1249</v>
      </c>
      <c r="F191" s="138" t="s">
        <v>1250</v>
      </c>
      <c r="G191" s="139" t="s">
        <v>500</v>
      </c>
      <c r="H191" s="140">
        <v>25</v>
      </c>
      <c r="I191" s="141"/>
      <c r="J191" s="142">
        <f t="shared" si="10"/>
        <v>0</v>
      </c>
      <c r="K191" s="143"/>
      <c r="L191" s="28"/>
      <c r="M191" s="144" t="s">
        <v>1</v>
      </c>
      <c r="N191" s="145" t="s">
        <v>42</v>
      </c>
      <c r="P191" s="146">
        <f t="shared" si="11"/>
        <v>0</v>
      </c>
      <c r="Q191" s="146">
        <v>6.1812E-4</v>
      </c>
      <c r="R191" s="146">
        <f t="shared" si="12"/>
        <v>1.5453E-2</v>
      </c>
      <c r="S191" s="146">
        <v>0</v>
      </c>
      <c r="T191" s="147">
        <f t="shared" si="13"/>
        <v>0</v>
      </c>
      <c r="AR191" s="148" t="s">
        <v>215</v>
      </c>
      <c r="AT191" s="148" t="s">
        <v>151</v>
      </c>
      <c r="AU191" s="148" t="s">
        <v>156</v>
      </c>
      <c r="AY191" s="13" t="s">
        <v>149</v>
      </c>
      <c r="BE191" s="149">
        <f t="shared" si="14"/>
        <v>0</v>
      </c>
      <c r="BF191" s="149">
        <f t="shared" si="15"/>
        <v>0</v>
      </c>
      <c r="BG191" s="149">
        <f t="shared" si="16"/>
        <v>0</v>
      </c>
      <c r="BH191" s="149">
        <f t="shared" si="17"/>
        <v>0</v>
      </c>
      <c r="BI191" s="149">
        <f t="shared" si="18"/>
        <v>0</v>
      </c>
      <c r="BJ191" s="13" t="s">
        <v>156</v>
      </c>
      <c r="BK191" s="149">
        <f t="shared" si="19"/>
        <v>0</v>
      </c>
      <c r="BL191" s="13" t="s">
        <v>215</v>
      </c>
      <c r="BM191" s="148" t="s">
        <v>636</v>
      </c>
    </row>
    <row r="192" spans="2:65" s="1" customFormat="1" ht="24.25" customHeight="1">
      <c r="B192" s="135"/>
      <c r="C192" s="136" t="s">
        <v>395</v>
      </c>
      <c r="D192" s="136" t="s">
        <v>151</v>
      </c>
      <c r="E192" s="137" t="s">
        <v>1251</v>
      </c>
      <c r="F192" s="138" t="s">
        <v>1252</v>
      </c>
      <c r="G192" s="139" t="s">
        <v>500</v>
      </c>
      <c r="H192" s="140">
        <v>25</v>
      </c>
      <c r="I192" s="141"/>
      <c r="J192" s="142">
        <f t="shared" si="10"/>
        <v>0</v>
      </c>
      <c r="K192" s="143"/>
      <c r="L192" s="28"/>
      <c r="M192" s="144" t="s">
        <v>1</v>
      </c>
      <c r="N192" s="145" t="s">
        <v>42</v>
      </c>
      <c r="P192" s="146">
        <f t="shared" si="11"/>
        <v>0</v>
      </c>
      <c r="Q192" s="146">
        <v>8.9079999999999997E-4</v>
      </c>
      <c r="R192" s="146">
        <f t="shared" si="12"/>
        <v>2.2269999999999998E-2</v>
      </c>
      <c r="S192" s="146">
        <v>0</v>
      </c>
      <c r="T192" s="147">
        <f t="shared" si="13"/>
        <v>0</v>
      </c>
      <c r="AR192" s="148" t="s">
        <v>215</v>
      </c>
      <c r="AT192" s="148" t="s">
        <v>151</v>
      </c>
      <c r="AU192" s="148" t="s">
        <v>156</v>
      </c>
      <c r="AY192" s="13" t="s">
        <v>149</v>
      </c>
      <c r="BE192" s="149">
        <f t="shared" si="14"/>
        <v>0</v>
      </c>
      <c r="BF192" s="149">
        <f t="shared" si="15"/>
        <v>0</v>
      </c>
      <c r="BG192" s="149">
        <f t="shared" si="16"/>
        <v>0</v>
      </c>
      <c r="BH192" s="149">
        <f t="shared" si="17"/>
        <v>0</v>
      </c>
      <c r="BI192" s="149">
        <f t="shared" si="18"/>
        <v>0</v>
      </c>
      <c r="BJ192" s="13" t="s">
        <v>156</v>
      </c>
      <c r="BK192" s="149">
        <f t="shared" si="19"/>
        <v>0</v>
      </c>
      <c r="BL192" s="13" t="s">
        <v>215</v>
      </c>
      <c r="BM192" s="148" t="s">
        <v>644</v>
      </c>
    </row>
    <row r="193" spans="2:65" s="1" customFormat="1" ht="16.5" customHeight="1">
      <c r="B193" s="135"/>
      <c r="C193" s="136" t="s">
        <v>399</v>
      </c>
      <c r="D193" s="136" t="s">
        <v>151</v>
      </c>
      <c r="E193" s="137" t="s">
        <v>1253</v>
      </c>
      <c r="F193" s="138" t="s">
        <v>1254</v>
      </c>
      <c r="G193" s="139" t="s">
        <v>250</v>
      </c>
      <c r="H193" s="140">
        <v>8</v>
      </c>
      <c r="I193" s="141"/>
      <c r="J193" s="142">
        <f t="shared" si="10"/>
        <v>0</v>
      </c>
      <c r="K193" s="143"/>
      <c r="L193" s="28"/>
      <c r="M193" s="144" t="s">
        <v>1</v>
      </c>
      <c r="N193" s="145" t="s">
        <v>42</v>
      </c>
      <c r="P193" s="146">
        <f t="shared" si="11"/>
        <v>0</v>
      </c>
      <c r="Q193" s="146">
        <v>0</v>
      </c>
      <c r="R193" s="146">
        <f t="shared" si="12"/>
        <v>0</v>
      </c>
      <c r="S193" s="146">
        <v>0</v>
      </c>
      <c r="T193" s="147">
        <f t="shared" si="13"/>
        <v>0</v>
      </c>
      <c r="AR193" s="148" t="s">
        <v>215</v>
      </c>
      <c r="AT193" s="148" t="s">
        <v>151</v>
      </c>
      <c r="AU193" s="148" t="s">
        <v>156</v>
      </c>
      <c r="AY193" s="13" t="s">
        <v>149</v>
      </c>
      <c r="BE193" s="149">
        <f t="shared" si="14"/>
        <v>0</v>
      </c>
      <c r="BF193" s="149">
        <f t="shared" si="15"/>
        <v>0</v>
      </c>
      <c r="BG193" s="149">
        <f t="shared" si="16"/>
        <v>0</v>
      </c>
      <c r="BH193" s="149">
        <f t="shared" si="17"/>
        <v>0</v>
      </c>
      <c r="BI193" s="149">
        <f t="shared" si="18"/>
        <v>0</v>
      </c>
      <c r="BJ193" s="13" t="s">
        <v>156</v>
      </c>
      <c r="BK193" s="149">
        <f t="shared" si="19"/>
        <v>0</v>
      </c>
      <c r="BL193" s="13" t="s">
        <v>215</v>
      </c>
      <c r="BM193" s="148" t="s">
        <v>652</v>
      </c>
    </row>
    <row r="194" spans="2:65" s="1" customFormat="1" ht="16.5" customHeight="1">
      <c r="B194" s="135"/>
      <c r="C194" s="150" t="s">
        <v>403</v>
      </c>
      <c r="D194" s="150" t="s">
        <v>404</v>
      </c>
      <c r="E194" s="151" t="s">
        <v>1255</v>
      </c>
      <c r="F194" s="152" t="s">
        <v>1256</v>
      </c>
      <c r="G194" s="153" t="s">
        <v>250</v>
      </c>
      <c r="H194" s="154">
        <v>8</v>
      </c>
      <c r="I194" s="155"/>
      <c r="J194" s="156">
        <f t="shared" si="10"/>
        <v>0</v>
      </c>
      <c r="K194" s="157"/>
      <c r="L194" s="158"/>
      <c r="M194" s="159" t="s">
        <v>1</v>
      </c>
      <c r="N194" s="160" t="s">
        <v>42</v>
      </c>
      <c r="P194" s="146">
        <f t="shared" si="11"/>
        <v>0</v>
      </c>
      <c r="Q194" s="146">
        <v>0</v>
      </c>
      <c r="R194" s="146">
        <f t="shared" si="12"/>
        <v>0</v>
      </c>
      <c r="S194" s="146">
        <v>0</v>
      </c>
      <c r="T194" s="147">
        <f t="shared" si="13"/>
        <v>0</v>
      </c>
      <c r="AR194" s="148" t="s">
        <v>285</v>
      </c>
      <c r="AT194" s="148" t="s">
        <v>404</v>
      </c>
      <c r="AU194" s="148" t="s">
        <v>156</v>
      </c>
      <c r="AY194" s="13" t="s">
        <v>149</v>
      </c>
      <c r="BE194" s="149">
        <f t="shared" si="14"/>
        <v>0</v>
      </c>
      <c r="BF194" s="149">
        <f t="shared" si="15"/>
        <v>0</v>
      </c>
      <c r="BG194" s="149">
        <f t="shared" si="16"/>
        <v>0</v>
      </c>
      <c r="BH194" s="149">
        <f t="shared" si="17"/>
        <v>0</v>
      </c>
      <c r="BI194" s="149">
        <f t="shared" si="18"/>
        <v>0</v>
      </c>
      <c r="BJ194" s="13" t="s">
        <v>156</v>
      </c>
      <c r="BK194" s="149">
        <f t="shared" si="19"/>
        <v>0</v>
      </c>
      <c r="BL194" s="13" t="s">
        <v>215</v>
      </c>
      <c r="BM194" s="148" t="s">
        <v>660</v>
      </c>
    </row>
    <row r="195" spans="2:65" s="1" customFormat="1" ht="16.5" customHeight="1">
      <c r="B195" s="135"/>
      <c r="C195" s="136" t="s">
        <v>408</v>
      </c>
      <c r="D195" s="136" t="s">
        <v>151</v>
      </c>
      <c r="E195" s="137" t="s">
        <v>1257</v>
      </c>
      <c r="F195" s="138" t="s">
        <v>1258</v>
      </c>
      <c r="G195" s="139" t="s">
        <v>250</v>
      </c>
      <c r="H195" s="140">
        <v>2</v>
      </c>
      <c r="I195" s="141"/>
      <c r="J195" s="142">
        <f t="shared" si="10"/>
        <v>0</v>
      </c>
      <c r="K195" s="143"/>
      <c r="L195" s="28"/>
      <c r="M195" s="144" t="s">
        <v>1</v>
      </c>
      <c r="N195" s="145" t="s">
        <v>42</v>
      </c>
      <c r="P195" s="146">
        <f t="shared" si="11"/>
        <v>0</v>
      </c>
      <c r="Q195" s="146">
        <v>2.0000000000000002E-5</v>
      </c>
      <c r="R195" s="146">
        <f t="shared" si="12"/>
        <v>4.0000000000000003E-5</v>
      </c>
      <c r="S195" s="146">
        <v>0</v>
      </c>
      <c r="T195" s="147">
        <f t="shared" si="13"/>
        <v>0</v>
      </c>
      <c r="AR195" s="148" t="s">
        <v>215</v>
      </c>
      <c r="AT195" s="148" t="s">
        <v>151</v>
      </c>
      <c r="AU195" s="148" t="s">
        <v>156</v>
      </c>
      <c r="AY195" s="13" t="s">
        <v>149</v>
      </c>
      <c r="BE195" s="149">
        <f t="shared" si="14"/>
        <v>0</v>
      </c>
      <c r="BF195" s="149">
        <f t="shared" si="15"/>
        <v>0</v>
      </c>
      <c r="BG195" s="149">
        <f t="shared" si="16"/>
        <v>0</v>
      </c>
      <c r="BH195" s="149">
        <f t="shared" si="17"/>
        <v>0</v>
      </c>
      <c r="BI195" s="149">
        <f t="shared" si="18"/>
        <v>0</v>
      </c>
      <c r="BJ195" s="13" t="s">
        <v>156</v>
      </c>
      <c r="BK195" s="149">
        <f t="shared" si="19"/>
        <v>0</v>
      </c>
      <c r="BL195" s="13" t="s">
        <v>215</v>
      </c>
      <c r="BM195" s="148" t="s">
        <v>668</v>
      </c>
    </row>
    <row r="196" spans="2:65" s="1" customFormat="1" ht="24.25" customHeight="1">
      <c r="B196" s="135"/>
      <c r="C196" s="150" t="s">
        <v>412</v>
      </c>
      <c r="D196" s="150" t="s">
        <v>404</v>
      </c>
      <c r="E196" s="151" t="s">
        <v>1259</v>
      </c>
      <c r="F196" s="152" t="s">
        <v>1260</v>
      </c>
      <c r="G196" s="153" t="s">
        <v>250</v>
      </c>
      <c r="H196" s="154">
        <v>2</v>
      </c>
      <c r="I196" s="155"/>
      <c r="J196" s="156">
        <f t="shared" si="10"/>
        <v>0</v>
      </c>
      <c r="K196" s="157"/>
      <c r="L196" s="158"/>
      <c r="M196" s="159" t="s">
        <v>1</v>
      </c>
      <c r="N196" s="160" t="s">
        <v>42</v>
      </c>
      <c r="P196" s="146">
        <f t="shared" si="11"/>
        <v>0</v>
      </c>
      <c r="Q196" s="146">
        <v>0</v>
      </c>
      <c r="R196" s="146">
        <f t="shared" si="12"/>
        <v>0</v>
      </c>
      <c r="S196" s="146">
        <v>0</v>
      </c>
      <c r="T196" s="147">
        <f t="shared" si="13"/>
        <v>0</v>
      </c>
      <c r="AR196" s="148" t="s">
        <v>285</v>
      </c>
      <c r="AT196" s="148" t="s">
        <v>404</v>
      </c>
      <c r="AU196" s="148" t="s">
        <v>156</v>
      </c>
      <c r="AY196" s="13" t="s">
        <v>149</v>
      </c>
      <c r="BE196" s="149">
        <f t="shared" si="14"/>
        <v>0</v>
      </c>
      <c r="BF196" s="149">
        <f t="shared" si="15"/>
        <v>0</v>
      </c>
      <c r="BG196" s="149">
        <f t="shared" si="16"/>
        <v>0</v>
      </c>
      <c r="BH196" s="149">
        <f t="shared" si="17"/>
        <v>0</v>
      </c>
      <c r="BI196" s="149">
        <f t="shared" si="18"/>
        <v>0</v>
      </c>
      <c r="BJ196" s="13" t="s">
        <v>156</v>
      </c>
      <c r="BK196" s="149">
        <f t="shared" si="19"/>
        <v>0</v>
      </c>
      <c r="BL196" s="13" t="s">
        <v>215</v>
      </c>
      <c r="BM196" s="148" t="s">
        <v>676</v>
      </c>
    </row>
    <row r="197" spans="2:65" s="1" customFormat="1" ht="33" customHeight="1">
      <c r="B197" s="135"/>
      <c r="C197" s="136" t="s">
        <v>416</v>
      </c>
      <c r="D197" s="136" t="s">
        <v>151</v>
      </c>
      <c r="E197" s="137" t="s">
        <v>1261</v>
      </c>
      <c r="F197" s="138" t="s">
        <v>1262</v>
      </c>
      <c r="G197" s="139" t="s">
        <v>1263</v>
      </c>
      <c r="H197" s="140">
        <v>1</v>
      </c>
      <c r="I197" s="141"/>
      <c r="J197" s="142">
        <f t="shared" si="10"/>
        <v>0</v>
      </c>
      <c r="K197" s="143"/>
      <c r="L197" s="28"/>
      <c r="M197" s="144" t="s">
        <v>1</v>
      </c>
      <c r="N197" s="145" t="s">
        <v>42</v>
      </c>
      <c r="P197" s="146">
        <f t="shared" si="11"/>
        <v>0</v>
      </c>
      <c r="Q197" s="146">
        <v>2.5776E-4</v>
      </c>
      <c r="R197" s="146">
        <f t="shared" si="12"/>
        <v>2.5776E-4</v>
      </c>
      <c r="S197" s="146">
        <v>0</v>
      </c>
      <c r="T197" s="147">
        <f t="shared" si="13"/>
        <v>0</v>
      </c>
      <c r="AR197" s="148" t="s">
        <v>215</v>
      </c>
      <c r="AT197" s="148" t="s">
        <v>151</v>
      </c>
      <c r="AU197" s="148" t="s">
        <v>156</v>
      </c>
      <c r="AY197" s="13" t="s">
        <v>149</v>
      </c>
      <c r="BE197" s="149">
        <f t="shared" si="14"/>
        <v>0</v>
      </c>
      <c r="BF197" s="149">
        <f t="shared" si="15"/>
        <v>0</v>
      </c>
      <c r="BG197" s="149">
        <f t="shared" si="16"/>
        <v>0</v>
      </c>
      <c r="BH197" s="149">
        <f t="shared" si="17"/>
        <v>0</v>
      </c>
      <c r="BI197" s="149">
        <f t="shared" si="18"/>
        <v>0</v>
      </c>
      <c r="BJ197" s="13" t="s">
        <v>156</v>
      </c>
      <c r="BK197" s="149">
        <f t="shared" si="19"/>
        <v>0</v>
      </c>
      <c r="BL197" s="13" t="s">
        <v>215</v>
      </c>
      <c r="BM197" s="148" t="s">
        <v>697</v>
      </c>
    </row>
    <row r="198" spans="2:65" s="1" customFormat="1" ht="24.25" customHeight="1">
      <c r="B198" s="135"/>
      <c r="C198" s="136" t="s">
        <v>420</v>
      </c>
      <c r="D198" s="136" t="s">
        <v>151</v>
      </c>
      <c r="E198" s="137" t="s">
        <v>1264</v>
      </c>
      <c r="F198" s="138" t="s">
        <v>1265</v>
      </c>
      <c r="G198" s="139" t="s">
        <v>500</v>
      </c>
      <c r="H198" s="140">
        <v>175</v>
      </c>
      <c r="I198" s="141"/>
      <c r="J198" s="142">
        <f t="shared" si="10"/>
        <v>0</v>
      </c>
      <c r="K198" s="143"/>
      <c r="L198" s="28"/>
      <c r="M198" s="144" t="s">
        <v>1</v>
      </c>
      <c r="N198" s="145" t="s">
        <v>42</v>
      </c>
      <c r="P198" s="146">
        <f t="shared" si="11"/>
        <v>0</v>
      </c>
      <c r="Q198" s="146">
        <v>1.8652E-4</v>
      </c>
      <c r="R198" s="146">
        <f t="shared" si="12"/>
        <v>3.2640999999999996E-2</v>
      </c>
      <c r="S198" s="146">
        <v>0</v>
      </c>
      <c r="T198" s="147">
        <f t="shared" si="13"/>
        <v>0</v>
      </c>
      <c r="AR198" s="148" t="s">
        <v>215</v>
      </c>
      <c r="AT198" s="148" t="s">
        <v>151</v>
      </c>
      <c r="AU198" s="148" t="s">
        <v>156</v>
      </c>
      <c r="AY198" s="13" t="s">
        <v>149</v>
      </c>
      <c r="BE198" s="149">
        <f t="shared" si="14"/>
        <v>0</v>
      </c>
      <c r="BF198" s="149">
        <f t="shared" si="15"/>
        <v>0</v>
      </c>
      <c r="BG198" s="149">
        <f t="shared" si="16"/>
        <v>0</v>
      </c>
      <c r="BH198" s="149">
        <f t="shared" si="17"/>
        <v>0</v>
      </c>
      <c r="BI198" s="149">
        <f t="shared" si="18"/>
        <v>0</v>
      </c>
      <c r="BJ198" s="13" t="s">
        <v>156</v>
      </c>
      <c r="BK198" s="149">
        <f t="shared" si="19"/>
        <v>0</v>
      </c>
      <c r="BL198" s="13" t="s">
        <v>215</v>
      </c>
      <c r="BM198" s="148" t="s">
        <v>707</v>
      </c>
    </row>
    <row r="199" spans="2:65" s="1" customFormat="1" ht="24.25" customHeight="1">
      <c r="B199" s="135"/>
      <c r="C199" s="136" t="s">
        <v>424</v>
      </c>
      <c r="D199" s="136" t="s">
        <v>151</v>
      </c>
      <c r="E199" s="137" t="s">
        <v>1266</v>
      </c>
      <c r="F199" s="138" t="s">
        <v>1267</v>
      </c>
      <c r="G199" s="139" t="s">
        <v>500</v>
      </c>
      <c r="H199" s="140">
        <v>175</v>
      </c>
      <c r="I199" s="141"/>
      <c r="J199" s="142">
        <f t="shared" si="10"/>
        <v>0</v>
      </c>
      <c r="K199" s="143"/>
      <c r="L199" s="28"/>
      <c r="M199" s="144" t="s">
        <v>1</v>
      </c>
      <c r="N199" s="145" t="s">
        <v>42</v>
      </c>
      <c r="P199" s="146">
        <f t="shared" si="11"/>
        <v>0</v>
      </c>
      <c r="Q199" s="146">
        <v>1.0000000000000001E-5</v>
      </c>
      <c r="R199" s="146">
        <f t="shared" si="12"/>
        <v>1.75E-3</v>
      </c>
      <c r="S199" s="146">
        <v>0</v>
      </c>
      <c r="T199" s="147">
        <f t="shared" si="13"/>
        <v>0</v>
      </c>
      <c r="AR199" s="148" t="s">
        <v>215</v>
      </c>
      <c r="AT199" s="148" t="s">
        <v>151</v>
      </c>
      <c r="AU199" s="148" t="s">
        <v>156</v>
      </c>
      <c r="AY199" s="13" t="s">
        <v>149</v>
      </c>
      <c r="BE199" s="149">
        <f t="shared" si="14"/>
        <v>0</v>
      </c>
      <c r="BF199" s="149">
        <f t="shared" si="15"/>
        <v>0</v>
      </c>
      <c r="BG199" s="149">
        <f t="shared" si="16"/>
        <v>0</v>
      </c>
      <c r="BH199" s="149">
        <f t="shared" si="17"/>
        <v>0</v>
      </c>
      <c r="BI199" s="149">
        <f t="shared" si="18"/>
        <v>0</v>
      </c>
      <c r="BJ199" s="13" t="s">
        <v>156</v>
      </c>
      <c r="BK199" s="149">
        <f t="shared" si="19"/>
        <v>0</v>
      </c>
      <c r="BL199" s="13" t="s">
        <v>215</v>
      </c>
      <c r="BM199" s="148" t="s">
        <v>715</v>
      </c>
    </row>
    <row r="200" spans="2:65" s="1" customFormat="1" ht="24.25" customHeight="1">
      <c r="B200" s="135"/>
      <c r="C200" s="136" t="s">
        <v>428</v>
      </c>
      <c r="D200" s="136" t="s">
        <v>151</v>
      </c>
      <c r="E200" s="137" t="s">
        <v>1268</v>
      </c>
      <c r="F200" s="138" t="s">
        <v>1269</v>
      </c>
      <c r="G200" s="139" t="s">
        <v>191</v>
      </c>
      <c r="H200" s="140">
        <v>0.28299999999999997</v>
      </c>
      <c r="I200" s="141"/>
      <c r="J200" s="142">
        <f t="shared" si="10"/>
        <v>0</v>
      </c>
      <c r="K200" s="143"/>
      <c r="L200" s="28"/>
      <c r="M200" s="144" t="s">
        <v>1</v>
      </c>
      <c r="N200" s="145" t="s">
        <v>42</v>
      </c>
      <c r="P200" s="146">
        <f t="shared" si="11"/>
        <v>0</v>
      </c>
      <c r="Q200" s="146">
        <v>0</v>
      </c>
      <c r="R200" s="146">
        <f t="shared" si="12"/>
        <v>0</v>
      </c>
      <c r="S200" s="146">
        <v>0</v>
      </c>
      <c r="T200" s="147">
        <f t="shared" si="13"/>
        <v>0</v>
      </c>
      <c r="AR200" s="148" t="s">
        <v>215</v>
      </c>
      <c r="AT200" s="148" t="s">
        <v>151</v>
      </c>
      <c r="AU200" s="148" t="s">
        <v>156</v>
      </c>
      <c r="AY200" s="13" t="s">
        <v>149</v>
      </c>
      <c r="BE200" s="149">
        <f t="shared" si="14"/>
        <v>0</v>
      </c>
      <c r="BF200" s="149">
        <f t="shared" si="15"/>
        <v>0</v>
      </c>
      <c r="BG200" s="149">
        <f t="shared" si="16"/>
        <v>0</v>
      </c>
      <c r="BH200" s="149">
        <f t="shared" si="17"/>
        <v>0</v>
      </c>
      <c r="BI200" s="149">
        <f t="shared" si="18"/>
        <v>0</v>
      </c>
      <c r="BJ200" s="13" t="s">
        <v>156</v>
      </c>
      <c r="BK200" s="149">
        <f t="shared" si="19"/>
        <v>0</v>
      </c>
      <c r="BL200" s="13" t="s">
        <v>215</v>
      </c>
      <c r="BM200" s="148" t="s">
        <v>725</v>
      </c>
    </row>
    <row r="201" spans="2:65" s="11" customFormat="1" ht="22.75" customHeight="1">
      <c r="B201" s="123"/>
      <c r="D201" s="124" t="s">
        <v>75</v>
      </c>
      <c r="E201" s="133" t="s">
        <v>1270</v>
      </c>
      <c r="F201" s="133" t="s">
        <v>1271</v>
      </c>
      <c r="I201" s="126"/>
      <c r="J201" s="134">
        <f>BK201</f>
        <v>0</v>
      </c>
      <c r="L201" s="123"/>
      <c r="M201" s="128"/>
      <c r="P201" s="129">
        <f>SUM(P202:P216)</f>
        <v>0</v>
      </c>
      <c r="R201" s="129">
        <f>SUM(R202:R216)</f>
        <v>1.6086999999999997E-2</v>
      </c>
      <c r="T201" s="130">
        <f>SUM(T202:T216)</f>
        <v>0</v>
      </c>
      <c r="AR201" s="124" t="s">
        <v>156</v>
      </c>
      <c r="AT201" s="131" t="s">
        <v>75</v>
      </c>
      <c r="AU201" s="131" t="s">
        <v>84</v>
      </c>
      <c r="AY201" s="124" t="s">
        <v>149</v>
      </c>
      <c r="BK201" s="132">
        <f>SUM(BK202:BK216)</f>
        <v>0</v>
      </c>
    </row>
    <row r="202" spans="2:65" s="1" customFormat="1" ht="21.75" customHeight="1">
      <c r="B202" s="135"/>
      <c r="C202" s="136" t="s">
        <v>432</v>
      </c>
      <c r="D202" s="136" t="s">
        <v>151</v>
      </c>
      <c r="E202" s="137" t="s">
        <v>1272</v>
      </c>
      <c r="F202" s="138" t="s">
        <v>1273</v>
      </c>
      <c r="G202" s="139" t="s">
        <v>250</v>
      </c>
      <c r="H202" s="140">
        <v>1</v>
      </c>
      <c r="I202" s="141"/>
      <c r="J202" s="142">
        <f t="shared" ref="J202:J216" si="20">ROUND(I202*H202,2)</f>
        <v>0</v>
      </c>
      <c r="K202" s="143"/>
      <c r="L202" s="28"/>
      <c r="M202" s="144" t="s">
        <v>1</v>
      </c>
      <c r="N202" s="145" t="s">
        <v>42</v>
      </c>
      <c r="P202" s="146">
        <f t="shared" ref="P202:P216" si="21">O202*H202</f>
        <v>0</v>
      </c>
      <c r="Q202" s="146">
        <v>1.7000000000000001E-4</v>
      </c>
      <c r="R202" s="146">
        <f t="shared" ref="R202:R216" si="22">Q202*H202</f>
        <v>1.7000000000000001E-4</v>
      </c>
      <c r="S202" s="146">
        <v>0</v>
      </c>
      <c r="T202" s="147">
        <f t="shared" ref="T202:T216" si="23">S202*H202</f>
        <v>0</v>
      </c>
      <c r="AR202" s="148" t="s">
        <v>215</v>
      </c>
      <c r="AT202" s="148" t="s">
        <v>151</v>
      </c>
      <c r="AU202" s="148" t="s">
        <v>156</v>
      </c>
      <c r="AY202" s="13" t="s">
        <v>149</v>
      </c>
      <c r="BE202" s="149">
        <f t="shared" ref="BE202:BE216" si="24">IF(N202="základná",J202,0)</f>
        <v>0</v>
      </c>
      <c r="BF202" s="149">
        <f t="shared" ref="BF202:BF216" si="25">IF(N202="znížená",J202,0)</f>
        <v>0</v>
      </c>
      <c r="BG202" s="149">
        <f t="shared" ref="BG202:BG216" si="26">IF(N202="zákl. prenesená",J202,0)</f>
        <v>0</v>
      </c>
      <c r="BH202" s="149">
        <f t="shared" ref="BH202:BH216" si="27">IF(N202="zníž. prenesená",J202,0)</f>
        <v>0</v>
      </c>
      <c r="BI202" s="149">
        <f t="shared" ref="BI202:BI216" si="28">IF(N202="nulová",J202,0)</f>
        <v>0</v>
      </c>
      <c r="BJ202" s="13" t="s">
        <v>156</v>
      </c>
      <c r="BK202" s="149">
        <f t="shared" ref="BK202:BK216" si="29">ROUND(I202*H202,2)</f>
        <v>0</v>
      </c>
      <c r="BL202" s="13" t="s">
        <v>215</v>
      </c>
      <c r="BM202" s="148" t="s">
        <v>733</v>
      </c>
    </row>
    <row r="203" spans="2:65" s="1" customFormat="1" ht="44.25" customHeight="1">
      <c r="B203" s="135"/>
      <c r="C203" s="150" t="s">
        <v>436</v>
      </c>
      <c r="D203" s="150" t="s">
        <v>404</v>
      </c>
      <c r="E203" s="151" t="s">
        <v>1274</v>
      </c>
      <c r="F203" s="152" t="s">
        <v>1275</v>
      </c>
      <c r="G203" s="153" t="s">
        <v>250</v>
      </c>
      <c r="H203" s="154">
        <v>1</v>
      </c>
      <c r="I203" s="155"/>
      <c r="J203" s="156">
        <f t="shared" si="20"/>
        <v>0</v>
      </c>
      <c r="K203" s="157"/>
      <c r="L203" s="158"/>
      <c r="M203" s="159" t="s">
        <v>1</v>
      </c>
      <c r="N203" s="160" t="s">
        <v>42</v>
      </c>
      <c r="P203" s="146">
        <f t="shared" si="21"/>
        <v>0</v>
      </c>
      <c r="Q203" s="146">
        <v>7.5900000000000004E-3</v>
      </c>
      <c r="R203" s="146">
        <f t="shared" si="22"/>
        <v>7.5900000000000004E-3</v>
      </c>
      <c r="S203" s="146">
        <v>0</v>
      </c>
      <c r="T203" s="147">
        <f t="shared" si="23"/>
        <v>0</v>
      </c>
      <c r="AR203" s="148" t="s">
        <v>285</v>
      </c>
      <c r="AT203" s="148" t="s">
        <v>404</v>
      </c>
      <c r="AU203" s="148" t="s">
        <v>156</v>
      </c>
      <c r="AY203" s="13" t="s">
        <v>149</v>
      </c>
      <c r="BE203" s="149">
        <f t="shared" si="24"/>
        <v>0</v>
      </c>
      <c r="BF203" s="149">
        <f t="shared" si="25"/>
        <v>0</v>
      </c>
      <c r="BG203" s="149">
        <f t="shared" si="26"/>
        <v>0</v>
      </c>
      <c r="BH203" s="149">
        <f t="shared" si="27"/>
        <v>0</v>
      </c>
      <c r="BI203" s="149">
        <f t="shared" si="28"/>
        <v>0</v>
      </c>
      <c r="BJ203" s="13" t="s">
        <v>156</v>
      </c>
      <c r="BK203" s="149">
        <f t="shared" si="29"/>
        <v>0</v>
      </c>
      <c r="BL203" s="13" t="s">
        <v>215</v>
      </c>
      <c r="BM203" s="148" t="s">
        <v>741</v>
      </c>
    </row>
    <row r="204" spans="2:65" s="1" customFormat="1" ht="24.25" customHeight="1">
      <c r="B204" s="135"/>
      <c r="C204" s="150" t="s">
        <v>440</v>
      </c>
      <c r="D204" s="150" t="s">
        <v>404</v>
      </c>
      <c r="E204" s="151" t="s">
        <v>1276</v>
      </c>
      <c r="F204" s="152" t="s">
        <v>1277</v>
      </c>
      <c r="G204" s="153" t="s">
        <v>250</v>
      </c>
      <c r="H204" s="154">
        <v>1</v>
      </c>
      <c r="I204" s="155"/>
      <c r="J204" s="156">
        <f t="shared" si="20"/>
        <v>0</v>
      </c>
      <c r="K204" s="157"/>
      <c r="L204" s="158"/>
      <c r="M204" s="159" t="s">
        <v>1</v>
      </c>
      <c r="N204" s="160" t="s">
        <v>42</v>
      </c>
      <c r="P204" s="146">
        <f t="shared" si="21"/>
        <v>0</v>
      </c>
      <c r="Q204" s="146">
        <v>0</v>
      </c>
      <c r="R204" s="146">
        <f t="shared" si="22"/>
        <v>0</v>
      </c>
      <c r="S204" s="146">
        <v>0</v>
      </c>
      <c r="T204" s="147">
        <f t="shared" si="23"/>
        <v>0</v>
      </c>
      <c r="AR204" s="148" t="s">
        <v>285</v>
      </c>
      <c r="AT204" s="148" t="s">
        <v>404</v>
      </c>
      <c r="AU204" s="148" t="s">
        <v>156</v>
      </c>
      <c r="AY204" s="13" t="s">
        <v>149</v>
      </c>
      <c r="BE204" s="149">
        <f t="shared" si="24"/>
        <v>0</v>
      </c>
      <c r="BF204" s="149">
        <f t="shared" si="25"/>
        <v>0</v>
      </c>
      <c r="BG204" s="149">
        <f t="shared" si="26"/>
        <v>0</v>
      </c>
      <c r="BH204" s="149">
        <f t="shared" si="27"/>
        <v>0</v>
      </c>
      <c r="BI204" s="149">
        <f t="shared" si="28"/>
        <v>0</v>
      </c>
      <c r="BJ204" s="13" t="s">
        <v>156</v>
      </c>
      <c r="BK204" s="149">
        <f t="shared" si="29"/>
        <v>0</v>
      </c>
      <c r="BL204" s="13" t="s">
        <v>215</v>
      </c>
      <c r="BM204" s="148" t="s">
        <v>751</v>
      </c>
    </row>
    <row r="205" spans="2:65" s="1" customFormat="1" ht="24.25" customHeight="1">
      <c r="B205" s="135"/>
      <c r="C205" s="136" t="s">
        <v>444</v>
      </c>
      <c r="D205" s="136" t="s">
        <v>151</v>
      </c>
      <c r="E205" s="137" t="s">
        <v>1278</v>
      </c>
      <c r="F205" s="138" t="s">
        <v>1279</v>
      </c>
      <c r="G205" s="139" t="s">
        <v>250</v>
      </c>
      <c r="H205" s="140">
        <v>1</v>
      </c>
      <c r="I205" s="141"/>
      <c r="J205" s="142">
        <f t="shared" si="20"/>
        <v>0</v>
      </c>
      <c r="K205" s="143"/>
      <c r="L205" s="28"/>
      <c r="M205" s="144" t="s">
        <v>1</v>
      </c>
      <c r="N205" s="145" t="s">
        <v>42</v>
      </c>
      <c r="P205" s="146">
        <f t="shared" si="21"/>
        <v>0</v>
      </c>
      <c r="Q205" s="146">
        <v>0</v>
      </c>
      <c r="R205" s="146">
        <f t="shared" si="22"/>
        <v>0</v>
      </c>
      <c r="S205" s="146">
        <v>0</v>
      </c>
      <c r="T205" s="147">
        <f t="shared" si="23"/>
        <v>0</v>
      </c>
      <c r="AR205" s="148" t="s">
        <v>215</v>
      </c>
      <c r="AT205" s="148" t="s">
        <v>151</v>
      </c>
      <c r="AU205" s="148" t="s">
        <v>156</v>
      </c>
      <c r="AY205" s="13" t="s">
        <v>149</v>
      </c>
      <c r="BE205" s="149">
        <f t="shared" si="24"/>
        <v>0</v>
      </c>
      <c r="BF205" s="149">
        <f t="shared" si="25"/>
        <v>0</v>
      </c>
      <c r="BG205" s="149">
        <f t="shared" si="26"/>
        <v>0</v>
      </c>
      <c r="BH205" s="149">
        <f t="shared" si="27"/>
        <v>0</v>
      </c>
      <c r="BI205" s="149">
        <f t="shared" si="28"/>
        <v>0</v>
      </c>
      <c r="BJ205" s="13" t="s">
        <v>156</v>
      </c>
      <c r="BK205" s="149">
        <f t="shared" si="29"/>
        <v>0</v>
      </c>
      <c r="BL205" s="13" t="s">
        <v>215</v>
      </c>
      <c r="BM205" s="148" t="s">
        <v>759</v>
      </c>
    </row>
    <row r="206" spans="2:65" s="1" customFormat="1" ht="33" customHeight="1">
      <c r="B206" s="135"/>
      <c r="C206" s="136" t="s">
        <v>448</v>
      </c>
      <c r="D206" s="136" t="s">
        <v>151</v>
      </c>
      <c r="E206" s="137" t="s">
        <v>1280</v>
      </c>
      <c r="F206" s="138" t="s">
        <v>1281</v>
      </c>
      <c r="G206" s="139" t="s">
        <v>1263</v>
      </c>
      <c r="H206" s="140">
        <v>3</v>
      </c>
      <c r="I206" s="141"/>
      <c r="J206" s="142">
        <f t="shared" si="20"/>
        <v>0</v>
      </c>
      <c r="K206" s="143"/>
      <c r="L206" s="28"/>
      <c r="M206" s="144" t="s">
        <v>1</v>
      </c>
      <c r="N206" s="145" t="s">
        <v>42</v>
      </c>
      <c r="P206" s="146">
        <f t="shared" si="21"/>
        <v>0</v>
      </c>
      <c r="Q206" s="146">
        <v>2.3019999999999998E-3</v>
      </c>
      <c r="R206" s="146">
        <f t="shared" si="22"/>
        <v>6.9059999999999989E-3</v>
      </c>
      <c r="S206" s="146">
        <v>0</v>
      </c>
      <c r="T206" s="147">
        <f t="shared" si="23"/>
        <v>0</v>
      </c>
      <c r="AR206" s="148" t="s">
        <v>215</v>
      </c>
      <c r="AT206" s="148" t="s">
        <v>151</v>
      </c>
      <c r="AU206" s="148" t="s">
        <v>156</v>
      </c>
      <c r="AY206" s="13" t="s">
        <v>149</v>
      </c>
      <c r="BE206" s="149">
        <f t="shared" si="24"/>
        <v>0</v>
      </c>
      <c r="BF206" s="149">
        <f t="shared" si="25"/>
        <v>0</v>
      </c>
      <c r="BG206" s="149">
        <f t="shared" si="26"/>
        <v>0</v>
      </c>
      <c r="BH206" s="149">
        <f t="shared" si="27"/>
        <v>0</v>
      </c>
      <c r="BI206" s="149">
        <f t="shared" si="28"/>
        <v>0</v>
      </c>
      <c r="BJ206" s="13" t="s">
        <v>156</v>
      </c>
      <c r="BK206" s="149">
        <f t="shared" si="29"/>
        <v>0</v>
      </c>
      <c r="BL206" s="13" t="s">
        <v>215</v>
      </c>
      <c r="BM206" s="148" t="s">
        <v>767</v>
      </c>
    </row>
    <row r="207" spans="2:65" s="1" customFormat="1" ht="16.5" customHeight="1">
      <c r="B207" s="135"/>
      <c r="C207" s="150" t="s">
        <v>452</v>
      </c>
      <c r="D207" s="150" t="s">
        <v>404</v>
      </c>
      <c r="E207" s="151" t="s">
        <v>1282</v>
      </c>
      <c r="F207" s="152" t="s">
        <v>1283</v>
      </c>
      <c r="G207" s="153" t="s">
        <v>250</v>
      </c>
      <c r="H207" s="154">
        <v>3</v>
      </c>
      <c r="I207" s="155"/>
      <c r="J207" s="156">
        <f t="shared" si="20"/>
        <v>0</v>
      </c>
      <c r="K207" s="157"/>
      <c r="L207" s="158"/>
      <c r="M207" s="159" t="s">
        <v>1</v>
      </c>
      <c r="N207" s="160" t="s">
        <v>42</v>
      </c>
      <c r="P207" s="146">
        <f t="shared" si="21"/>
        <v>0</v>
      </c>
      <c r="Q207" s="146">
        <v>0</v>
      </c>
      <c r="R207" s="146">
        <f t="shared" si="22"/>
        <v>0</v>
      </c>
      <c r="S207" s="146">
        <v>0</v>
      </c>
      <c r="T207" s="147">
        <f t="shared" si="23"/>
        <v>0</v>
      </c>
      <c r="AR207" s="148" t="s">
        <v>285</v>
      </c>
      <c r="AT207" s="148" t="s">
        <v>404</v>
      </c>
      <c r="AU207" s="148" t="s">
        <v>156</v>
      </c>
      <c r="AY207" s="13" t="s">
        <v>149</v>
      </c>
      <c r="BE207" s="149">
        <f t="shared" si="24"/>
        <v>0</v>
      </c>
      <c r="BF207" s="149">
        <f t="shared" si="25"/>
        <v>0</v>
      </c>
      <c r="BG207" s="149">
        <f t="shared" si="26"/>
        <v>0</v>
      </c>
      <c r="BH207" s="149">
        <f t="shared" si="27"/>
        <v>0</v>
      </c>
      <c r="BI207" s="149">
        <f t="shared" si="28"/>
        <v>0</v>
      </c>
      <c r="BJ207" s="13" t="s">
        <v>156</v>
      </c>
      <c r="BK207" s="149">
        <f t="shared" si="29"/>
        <v>0</v>
      </c>
      <c r="BL207" s="13" t="s">
        <v>215</v>
      </c>
      <c r="BM207" s="148" t="s">
        <v>775</v>
      </c>
    </row>
    <row r="208" spans="2:65" s="1" customFormat="1" ht="16.5" customHeight="1">
      <c r="B208" s="135"/>
      <c r="C208" s="150" t="s">
        <v>456</v>
      </c>
      <c r="D208" s="150" t="s">
        <v>404</v>
      </c>
      <c r="E208" s="151" t="s">
        <v>1284</v>
      </c>
      <c r="F208" s="152" t="s">
        <v>1285</v>
      </c>
      <c r="G208" s="153" t="s">
        <v>250</v>
      </c>
      <c r="H208" s="154">
        <v>1</v>
      </c>
      <c r="I208" s="155"/>
      <c r="J208" s="156">
        <f t="shared" si="20"/>
        <v>0</v>
      </c>
      <c r="K208" s="157"/>
      <c r="L208" s="158"/>
      <c r="M208" s="159" t="s">
        <v>1</v>
      </c>
      <c r="N208" s="160" t="s">
        <v>42</v>
      </c>
      <c r="P208" s="146">
        <f t="shared" si="21"/>
        <v>0</v>
      </c>
      <c r="Q208" s="146">
        <v>0</v>
      </c>
      <c r="R208" s="146">
        <f t="shared" si="22"/>
        <v>0</v>
      </c>
      <c r="S208" s="146">
        <v>0</v>
      </c>
      <c r="T208" s="147">
        <f t="shared" si="23"/>
        <v>0</v>
      </c>
      <c r="AR208" s="148" t="s">
        <v>285</v>
      </c>
      <c r="AT208" s="148" t="s">
        <v>404</v>
      </c>
      <c r="AU208" s="148" t="s">
        <v>156</v>
      </c>
      <c r="AY208" s="13" t="s">
        <v>149</v>
      </c>
      <c r="BE208" s="149">
        <f t="shared" si="24"/>
        <v>0</v>
      </c>
      <c r="BF208" s="149">
        <f t="shared" si="25"/>
        <v>0</v>
      </c>
      <c r="BG208" s="149">
        <f t="shared" si="26"/>
        <v>0</v>
      </c>
      <c r="BH208" s="149">
        <f t="shared" si="27"/>
        <v>0</v>
      </c>
      <c r="BI208" s="149">
        <f t="shared" si="28"/>
        <v>0</v>
      </c>
      <c r="BJ208" s="13" t="s">
        <v>156</v>
      </c>
      <c r="BK208" s="149">
        <f t="shared" si="29"/>
        <v>0</v>
      </c>
      <c r="BL208" s="13" t="s">
        <v>215</v>
      </c>
      <c r="BM208" s="148" t="s">
        <v>782</v>
      </c>
    </row>
    <row r="209" spans="2:65" s="1" customFormat="1" ht="16.5" customHeight="1">
      <c r="B209" s="135"/>
      <c r="C209" s="150" t="s">
        <v>460</v>
      </c>
      <c r="D209" s="150" t="s">
        <v>404</v>
      </c>
      <c r="E209" s="151" t="s">
        <v>1286</v>
      </c>
      <c r="F209" s="152" t="s">
        <v>1287</v>
      </c>
      <c r="G209" s="153" t="s">
        <v>250</v>
      </c>
      <c r="H209" s="154">
        <v>1</v>
      </c>
      <c r="I209" s="155"/>
      <c r="J209" s="156">
        <f t="shared" si="20"/>
        <v>0</v>
      </c>
      <c r="K209" s="157"/>
      <c r="L209" s="158"/>
      <c r="M209" s="159" t="s">
        <v>1</v>
      </c>
      <c r="N209" s="160" t="s">
        <v>42</v>
      </c>
      <c r="P209" s="146">
        <f t="shared" si="21"/>
        <v>0</v>
      </c>
      <c r="Q209" s="146">
        <v>0</v>
      </c>
      <c r="R209" s="146">
        <f t="shared" si="22"/>
        <v>0</v>
      </c>
      <c r="S209" s="146">
        <v>0</v>
      </c>
      <c r="T209" s="147">
        <f t="shared" si="23"/>
        <v>0</v>
      </c>
      <c r="AR209" s="148" t="s">
        <v>285</v>
      </c>
      <c r="AT209" s="148" t="s">
        <v>404</v>
      </c>
      <c r="AU209" s="148" t="s">
        <v>156</v>
      </c>
      <c r="AY209" s="13" t="s">
        <v>149</v>
      </c>
      <c r="BE209" s="149">
        <f t="shared" si="24"/>
        <v>0</v>
      </c>
      <c r="BF209" s="149">
        <f t="shared" si="25"/>
        <v>0</v>
      </c>
      <c r="BG209" s="149">
        <f t="shared" si="26"/>
        <v>0</v>
      </c>
      <c r="BH209" s="149">
        <f t="shared" si="27"/>
        <v>0</v>
      </c>
      <c r="BI209" s="149">
        <f t="shared" si="28"/>
        <v>0</v>
      </c>
      <c r="BJ209" s="13" t="s">
        <v>156</v>
      </c>
      <c r="BK209" s="149">
        <f t="shared" si="29"/>
        <v>0</v>
      </c>
      <c r="BL209" s="13" t="s">
        <v>215</v>
      </c>
      <c r="BM209" s="148" t="s">
        <v>786</v>
      </c>
    </row>
    <row r="210" spans="2:65" s="1" customFormat="1" ht="16.5" customHeight="1">
      <c r="B210" s="135"/>
      <c r="C210" s="150" t="s">
        <v>465</v>
      </c>
      <c r="D210" s="150" t="s">
        <v>404</v>
      </c>
      <c r="E210" s="151" t="s">
        <v>1288</v>
      </c>
      <c r="F210" s="152" t="s">
        <v>1289</v>
      </c>
      <c r="G210" s="153" t="s">
        <v>250</v>
      </c>
      <c r="H210" s="154">
        <v>3</v>
      </c>
      <c r="I210" s="155"/>
      <c r="J210" s="156">
        <f t="shared" si="20"/>
        <v>0</v>
      </c>
      <c r="K210" s="157"/>
      <c r="L210" s="158"/>
      <c r="M210" s="159" t="s">
        <v>1</v>
      </c>
      <c r="N210" s="160" t="s">
        <v>42</v>
      </c>
      <c r="P210" s="146">
        <f t="shared" si="21"/>
        <v>0</v>
      </c>
      <c r="Q210" s="146">
        <v>0</v>
      </c>
      <c r="R210" s="146">
        <f t="shared" si="22"/>
        <v>0</v>
      </c>
      <c r="S210" s="146">
        <v>0</v>
      </c>
      <c r="T210" s="147">
        <f t="shared" si="23"/>
        <v>0</v>
      </c>
      <c r="AR210" s="148" t="s">
        <v>285</v>
      </c>
      <c r="AT210" s="148" t="s">
        <v>404</v>
      </c>
      <c r="AU210" s="148" t="s">
        <v>156</v>
      </c>
      <c r="AY210" s="13" t="s">
        <v>149</v>
      </c>
      <c r="BE210" s="149">
        <f t="shared" si="24"/>
        <v>0</v>
      </c>
      <c r="BF210" s="149">
        <f t="shared" si="25"/>
        <v>0</v>
      </c>
      <c r="BG210" s="149">
        <f t="shared" si="26"/>
        <v>0</v>
      </c>
      <c r="BH210" s="149">
        <f t="shared" si="27"/>
        <v>0</v>
      </c>
      <c r="BI210" s="149">
        <f t="shared" si="28"/>
        <v>0</v>
      </c>
      <c r="BJ210" s="13" t="s">
        <v>156</v>
      </c>
      <c r="BK210" s="149">
        <f t="shared" si="29"/>
        <v>0</v>
      </c>
      <c r="BL210" s="13" t="s">
        <v>215</v>
      </c>
      <c r="BM210" s="148" t="s">
        <v>794</v>
      </c>
    </row>
    <row r="211" spans="2:65" s="1" customFormat="1" ht="16.5" customHeight="1">
      <c r="B211" s="135"/>
      <c r="C211" s="150" t="s">
        <v>469</v>
      </c>
      <c r="D211" s="150" t="s">
        <v>404</v>
      </c>
      <c r="E211" s="151" t="s">
        <v>1290</v>
      </c>
      <c r="F211" s="152" t="s">
        <v>1291</v>
      </c>
      <c r="G211" s="153" t="s">
        <v>250</v>
      </c>
      <c r="H211" s="154">
        <v>1</v>
      </c>
      <c r="I211" s="155"/>
      <c r="J211" s="156">
        <f t="shared" si="20"/>
        <v>0</v>
      </c>
      <c r="K211" s="157"/>
      <c r="L211" s="158"/>
      <c r="M211" s="159" t="s">
        <v>1</v>
      </c>
      <c r="N211" s="160" t="s">
        <v>42</v>
      </c>
      <c r="P211" s="146">
        <f t="shared" si="21"/>
        <v>0</v>
      </c>
      <c r="Q211" s="146">
        <v>1.4E-3</v>
      </c>
      <c r="R211" s="146">
        <f t="shared" si="22"/>
        <v>1.4E-3</v>
      </c>
      <c r="S211" s="146">
        <v>0</v>
      </c>
      <c r="T211" s="147">
        <f t="shared" si="23"/>
        <v>0</v>
      </c>
      <c r="AR211" s="148" t="s">
        <v>285</v>
      </c>
      <c r="AT211" s="148" t="s">
        <v>404</v>
      </c>
      <c r="AU211" s="148" t="s">
        <v>156</v>
      </c>
      <c r="AY211" s="13" t="s">
        <v>149</v>
      </c>
      <c r="BE211" s="149">
        <f t="shared" si="24"/>
        <v>0</v>
      </c>
      <c r="BF211" s="149">
        <f t="shared" si="25"/>
        <v>0</v>
      </c>
      <c r="BG211" s="149">
        <f t="shared" si="26"/>
        <v>0</v>
      </c>
      <c r="BH211" s="149">
        <f t="shared" si="27"/>
        <v>0</v>
      </c>
      <c r="BI211" s="149">
        <f t="shared" si="28"/>
        <v>0</v>
      </c>
      <c r="BJ211" s="13" t="s">
        <v>156</v>
      </c>
      <c r="BK211" s="149">
        <f t="shared" si="29"/>
        <v>0</v>
      </c>
      <c r="BL211" s="13" t="s">
        <v>215</v>
      </c>
      <c r="BM211" s="148" t="s">
        <v>814</v>
      </c>
    </row>
    <row r="212" spans="2:65" s="1" customFormat="1" ht="16.5" customHeight="1">
      <c r="B212" s="135"/>
      <c r="C212" s="150" t="s">
        <v>473</v>
      </c>
      <c r="D212" s="150" t="s">
        <v>404</v>
      </c>
      <c r="E212" s="151" t="s">
        <v>1292</v>
      </c>
      <c r="F212" s="152" t="s">
        <v>1293</v>
      </c>
      <c r="G212" s="153" t="s">
        <v>250</v>
      </c>
      <c r="H212" s="154">
        <v>1</v>
      </c>
      <c r="I212" s="155"/>
      <c r="J212" s="156">
        <f t="shared" si="20"/>
        <v>0</v>
      </c>
      <c r="K212" s="157"/>
      <c r="L212" s="158"/>
      <c r="M212" s="159" t="s">
        <v>1</v>
      </c>
      <c r="N212" s="160" t="s">
        <v>42</v>
      </c>
      <c r="P212" s="146">
        <f t="shared" si="21"/>
        <v>0</v>
      </c>
      <c r="Q212" s="146">
        <v>0</v>
      </c>
      <c r="R212" s="146">
        <f t="shared" si="22"/>
        <v>0</v>
      </c>
      <c r="S212" s="146">
        <v>0</v>
      </c>
      <c r="T212" s="147">
        <f t="shared" si="23"/>
        <v>0</v>
      </c>
      <c r="AR212" s="148" t="s">
        <v>285</v>
      </c>
      <c r="AT212" s="148" t="s">
        <v>404</v>
      </c>
      <c r="AU212" s="148" t="s">
        <v>156</v>
      </c>
      <c r="AY212" s="13" t="s">
        <v>149</v>
      </c>
      <c r="BE212" s="149">
        <f t="shared" si="24"/>
        <v>0</v>
      </c>
      <c r="BF212" s="149">
        <f t="shared" si="25"/>
        <v>0</v>
      </c>
      <c r="BG212" s="149">
        <f t="shared" si="26"/>
        <v>0</v>
      </c>
      <c r="BH212" s="149">
        <f t="shared" si="27"/>
        <v>0</v>
      </c>
      <c r="BI212" s="149">
        <f t="shared" si="28"/>
        <v>0</v>
      </c>
      <c r="BJ212" s="13" t="s">
        <v>156</v>
      </c>
      <c r="BK212" s="149">
        <f t="shared" si="29"/>
        <v>0</v>
      </c>
      <c r="BL212" s="13" t="s">
        <v>215</v>
      </c>
      <c r="BM212" s="148" t="s">
        <v>824</v>
      </c>
    </row>
    <row r="213" spans="2:65" s="1" customFormat="1" ht="16.5" customHeight="1">
      <c r="B213" s="135"/>
      <c r="C213" s="136" t="s">
        <v>477</v>
      </c>
      <c r="D213" s="136" t="s">
        <v>151</v>
      </c>
      <c r="E213" s="137" t="s">
        <v>1294</v>
      </c>
      <c r="F213" s="138" t="s">
        <v>1295</v>
      </c>
      <c r="G213" s="139" t="s">
        <v>1263</v>
      </c>
      <c r="H213" s="140">
        <v>1</v>
      </c>
      <c r="I213" s="141"/>
      <c r="J213" s="142">
        <f t="shared" si="20"/>
        <v>0</v>
      </c>
      <c r="K213" s="143"/>
      <c r="L213" s="28"/>
      <c r="M213" s="144" t="s">
        <v>1</v>
      </c>
      <c r="N213" s="145" t="s">
        <v>42</v>
      </c>
      <c r="P213" s="146">
        <f t="shared" si="21"/>
        <v>0</v>
      </c>
      <c r="Q213" s="146">
        <v>0</v>
      </c>
      <c r="R213" s="146">
        <f t="shared" si="22"/>
        <v>0</v>
      </c>
      <c r="S213" s="146">
        <v>0</v>
      </c>
      <c r="T213" s="147">
        <f t="shared" si="23"/>
        <v>0</v>
      </c>
      <c r="AR213" s="148" t="s">
        <v>215</v>
      </c>
      <c r="AT213" s="148" t="s">
        <v>151</v>
      </c>
      <c r="AU213" s="148" t="s">
        <v>156</v>
      </c>
      <c r="AY213" s="13" t="s">
        <v>149</v>
      </c>
      <c r="BE213" s="149">
        <f t="shared" si="24"/>
        <v>0</v>
      </c>
      <c r="BF213" s="149">
        <f t="shared" si="25"/>
        <v>0</v>
      </c>
      <c r="BG213" s="149">
        <f t="shared" si="26"/>
        <v>0</v>
      </c>
      <c r="BH213" s="149">
        <f t="shared" si="27"/>
        <v>0</v>
      </c>
      <c r="BI213" s="149">
        <f t="shared" si="28"/>
        <v>0</v>
      </c>
      <c r="BJ213" s="13" t="s">
        <v>156</v>
      </c>
      <c r="BK213" s="149">
        <f t="shared" si="29"/>
        <v>0</v>
      </c>
      <c r="BL213" s="13" t="s">
        <v>215</v>
      </c>
      <c r="BM213" s="148" t="s">
        <v>832</v>
      </c>
    </row>
    <row r="214" spans="2:65" s="1" customFormat="1" ht="24.25" customHeight="1">
      <c r="B214" s="135"/>
      <c r="C214" s="136" t="s">
        <v>481</v>
      </c>
      <c r="D214" s="136" t="s">
        <v>151</v>
      </c>
      <c r="E214" s="137" t="s">
        <v>1296</v>
      </c>
      <c r="F214" s="138" t="s">
        <v>1297</v>
      </c>
      <c r="G214" s="139" t="s">
        <v>250</v>
      </c>
      <c r="H214" s="140">
        <v>5</v>
      </c>
      <c r="I214" s="141"/>
      <c r="J214" s="142">
        <f t="shared" si="20"/>
        <v>0</v>
      </c>
      <c r="K214" s="143"/>
      <c r="L214" s="28"/>
      <c r="M214" s="144" t="s">
        <v>1</v>
      </c>
      <c r="N214" s="145" t="s">
        <v>42</v>
      </c>
      <c r="P214" s="146">
        <f t="shared" si="21"/>
        <v>0</v>
      </c>
      <c r="Q214" s="146">
        <v>4.1999999999999996E-6</v>
      </c>
      <c r="R214" s="146">
        <f t="shared" si="22"/>
        <v>2.0999999999999999E-5</v>
      </c>
      <c r="S214" s="146">
        <v>0</v>
      </c>
      <c r="T214" s="147">
        <f t="shared" si="23"/>
        <v>0</v>
      </c>
      <c r="AR214" s="148" t="s">
        <v>215</v>
      </c>
      <c r="AT214" s="148" t="s">
        <v>151</v>
      </c>
      <c r="AU214" s="148" t="s">
        <v>156</v>
      </c>
      <c r="AY214" s="13" t="s">
        <v>149</v>
      </c>
      <c r="BE214" s="149">
        <f t="shared" si="24"/>
        <v>0</v>
      </c>
      <c r="BF214" s="149">
        <f t="shared" si="25"/>
        <v>0</v>
      </c>
      <c r="BG214" s="149">
        <f t="shared" si="26"/>
        <v>0</v>
      </c>
      <c r="BH214" s="149">
        <f t="shared" si="27"/>
        <v>0</v>
      </c>
      <c r="BI214" s="149">
        <f t="shared" si="28"/>
        <v>0</v>
      </c>
      <c r="BJ214" s="13" t="s">
        <v>156</v>
      </c>
      <c r="BK214" s="149">
        <f t="shared" si="29"/>
        <v>0</v>
      </c>
      <c r="BL214" s="13" t="s">
        <v>215</v>
      </c>
      <c r="BM214" s="148" t="s">
        <v>842</v>
      </c>
    </row>
    <row r="215" spans="2:65" s="1" customFormat="1" ht="24.25" customHeight="1">
      <c r="B215" s="135"/>
      <c r="C215" s="136" t="s">
        <v>485</v>
      </c>
      <c r="D215" s="136" t="s">
        <v>151</v>
      </c>
      <c r="E215" s="137" t="s">
        <v>1298</v>
      </c>
      <c r="F215" s="138" t="s">
        <v>1299</v>
      </c>
      <c r="G215" s="139" t="s">
        <v>191</v>
      </c>
      <c r="H215" s="140">
        <v>0.105</v>
      </c>
      <c r="I215" s="141"/>
      <c r="J215" s="142">
        <f t="shared" si="20"/>
        <v>0</v>
      </c>
      <c r="K215" s="143"/>
      <c r="L215" s="28"/>
      <c r="M215" s="144" t="s">
        <v>1</v>
      </c>
      <c r="N215" s="145" t="s">
        <v>42</v>
      </c>
      <c r="P215" s="146">
        <f t="shared" si="21"/>
        <v>0</v>
      </c>
      <c r="Q215" s="146">
        <v>0</v>
      </c>
      <c r="R215" s="146">
        <f t="shared" si="22"/>
        <v>0</v>
      </c>
      <c r="S215" s="146">
        <v>0</v>
      </c>
      <c r="T215" s="147">
        <f t="shared" si="23"/>
        <v>0</v>
      </c>
      <c r="AR215" s="148" t="s">
        <v>215</v>
      </c>
      <c r="AT215" s="148" t="s">
        <v>151</v>
      </c>
      <c r="AU215" s="148" t="s">
        <v>156</v>
      </c>
      <c r="AY215" s="13" t="s">
        <v>149</v>
      </c>
      <c r="BE215" s="149">
        <f t="shared" si="24"/>
        <v>0</v>
      </c>
      <c r="BF215" s="149">
        <f t="shared" si="25"/>
        <v>0</v>
      </c>
      <c r="BG215" s="149">
        <f t="shared" si="26"/>
        <v>0</v>
      </c>
      <c r="BH215" s="149">
        <f t="shared" si="27"/>
        <v>0</v>
      </c>
      <c r="BI215" s="149">
        <f t="shared" si="28"/>
        <v>0</v>
      </c>
      <c r="BJ215" s="13" t="s">
        <v>156</v>
      </c>
      <c r="BK215" s="149">
        <f t="shared" si="29"/>
        <v>0</v>
      </c>
      <c r="BL215" s="13" t="s">
        <v>215</v>
      </c>
      <c r="BM215" s="148" t="s">
        <v>850</v>
      </c>
    </row>
    <row r="216" spans="2:65" s="1" customFormat="1" ht="16.5" customHeight="1">
      <c r="B216" s="135"/>
      <c r="C216" s="150" t="s">
        <v>497</v>
      </c>
      <c r="D216" s="150" t="s">
        <v>404</v>
      </c>
      <c r="E216" s="151" t="s">
        <v>1300</v>
      </c>
      <c r="F216" s="152" t="s">
        <v>1301</v>
      </c>
      <c r="G216" s="153" t="s">
        <v>250</v>
      </c>
      <c r="H216" s="154">
        <v>3</v>
      </c>
      <c r="I216" s="155"/>
      <c r="J216" s="156">
        <f t="shared" si="20"/>
        <v>0</v>
      </c>
      <c r="K216" s="157"/>
      <c r="L216" s="158"/>
      <c r="M216" s="159" t="s">
        <v>1</v>
      </c>
      <c r="N216" s="160" t="s">
        <v>42</v>
      </c>
      <c r="P216" s="146">
        <f t="shared" si="21"/>
        <v>0</v>
      </c>
      <c r="Q216" s="146">
        <v>0</v>
      </c>
      <c r="R216" s="146">
        <f t="shared" si="22"/>
        <v>0</v>
      </c>
      <c r="S216" s="146">
        <v>0</v>
      </c>
      <c r="T216" s="147">
        <f t="shared" si="23"/>
        <v>0</v>
      </c>
      <c r="AR216" s="148" t="s">
        <v>285</v>
      </c>
      <c r="AT216" s="148" t="s">
        <v>404</v>
      </c>
      <c r="AU216" s="148" t="s">
        <v>156</v>
      </c>
      <c r="AY216" s="13" t="s">
        <v>149</v>
      </c>
      <c r="BE216" s="149">
        <f t="shared" si="24"/>
        <v>0</v>
      </c>
      <c r="BF216" s="149">
        <f t="shared" si="25"/>
        <v>0</v>
      </c>
      <c r="BG216" s="149">
        <f t="shared" si="26"/>
        <v>0</v>
      </c>
      <c r="BH216" s="149">
        <f t="shared" si="27"/>
        <v>0</v>
      </c>
      <c r="BI216" s="149">
        <f t="shared" si="28"/>
        <v>0</v>
      </c>
      <c r="BJ216" s="13" t="s">
        <v>156</v>
      </c>
      <c r="BK216" s="149">
        <f t="shared" si="29"/>
        <v>0</v>
      </c>
      <c r="BL216" s="13" t="s">
        <v>215</v>
      </c>
      <c r="BM216" s="148" t="s">
        <v>863</v>
      </c>
    </row>
    <row r="217" spans="2:65" s="11" customFormat="1" ht="26" customHeight="1">
      <c r="B217" s="123"/>
      <c r="D217" s="124" t="s">
        <v>75</v>
      </c>
      <c r="E217" s="125" t="s">
        <v>404</v>
      </c>
      <c r="F217" s="125" t="s">
        <v>1302</v>
      </c>
      <c r="I217" s="126"/>
      <c r="J217" s="127">
        <f>BK217</f>
        <v>0</v>
      </c>
      <c r="L217" s="123"/>
      <c r="M217" s="128"/>
      <c r="P217" s="129">
        <f>P218+P221</f>
        <v>0</v>
      </c>
      <c r="R217" s="129">
        <f>R218+R221</f>
        <v>0</v>
      </c>
      <c r="T217" s="130">
        <f>T218+T221</f>
        <v>0</v>
      </c>
      <c r="AR217" s="124" t="s">
        <v>161</v>
      </c>
      <c r="AT217" s="131" t="s">
        <v>75</v>
      </c>
      <c r="AU217" s="131" t="s">
        <v>76</v>
      </c>
      <c r="AY217" s="124" t="s">
        <v>149</v>
      </c>
      <c r="BK217" s="132">
        <f>BK218+BK221</f>
        <v>0</v>
      </c>
    </row>
    <row r="218" spans="2:65" s="11" customFormat="1" ht="22.75" customHeight="1">
      <c r="B218" s="123"/>
      <c r="D218" s="124" t="s">
        <v>75</v>
      </c>
      <c r="E218" s="133" t="s">
        <v>1303</v>
      </c>
      <c r="F218" s="133" t="s">
        <v>1304</v>
      </c>
      <c r="I218" s="126"/>
      <c r="J218" s="134">
        <f>BK218</f>
        <v>0</v>
      </c>
      <c r="L218" s="123"/>
      <c r="M218" s="128"/>
      <c r="P218" s="129">
        <f>SUM(P219:P220)</f>
        <v>0</v>
      </c>
      <c r="R218" s="129">
        <f>SUM(R219:R220)</f>
        <v>0</v>
      </c>
      <c r="T218" s="130">
        <f>SUM(T219:T220)</f>
        <v>0</v>
      </c>
      <c r="AR218" s="124" t="s">
        <v>161</v>
      </c>
      <c r="AT218" s="131" t="s">
        <v>75</v>
      </c>
      <c r="AU218" s="131" t="s">
        <v>84</v>
      </c>
      <c r="AY218" s="124" t="s">
        <v>149</v>
      </c>
      <c r="BK218" s="132">
        <f>SUM(BK219:BK220)</f>
        <v>0</v>
      </c>
    </row>
    <row r="219" spans="2:65" s="1" customFormat="1" ht="16.5" customHeight="1">
      <c r="B219" s="135"/>
      <c r="C219" s="136" t="s">
        <v>502</v>
      </c>
      <c r="D219" s="136" t="s">
        <v>151</v>
      </c>
      <c r="E219" s="137" t="s">
        <v>1305</v>
      </c>
      <c r="F219" s="138" t="s">
        <v>1306</v>
      </c>
      <c r="G219" s="139" t="s">
        <v>1307</v>
      </c>
      <c r="H219" s="140">
        <v>2</v>
      </c>
      <c r="I219" s="141"/>
      <c r="J219" s="142">
        <f>ROUND(I219*H219,2)</f>
        <v>0</v>
      </c>
      <c r="K219" s="143"/>
      <c r="L219" s="28"/>
      <c r="M219" s="144" t="s">
        <v>1</v>
      </c>
      <c r="N219" s="145" t="s">
        <v>42</v>
      </c>
      <c r="P219" s="146">
        <f>O219*H219</f>
        <v>0</v>
      </c>
      <c r="Q219" s="146">
        <v>0</v>
      </c>
      <c r="R219" s="146">
        <f>Q219*H219</f>
        <v>0</v>
      </c>
      <c r="S219" s="146">
        <v>0</v>
      </c>
      <c r="T219" s="147">
        <f>S219*H219</f>
        <v>0</v>
      </c>
      <c r="AR219" s="148" t="s">
        <v>420</v>
      </c>
      <c r="AT219" s="148" t="s">
        <v>151</v>
      </c>
      <c r="AU219" s="148" t="s">
        <v>156</v>
      </c>
      <c r="AY219" s="13" t="s">
        <v>149</v>
      </c>
      <c r="BE219" s="149">
        <f>IF(N219="základná",J219,0)</f>
        <v>0</v>
      </c>
      <c r="BF219" s="149">
        <f>IF(N219="znížená",J219,0)</f>
        <v>0</v>
      </c>
      <c r="BG219" s="149">
        <f>IF(N219="zákl. prenesená",J219,0)</f>
        <v>0</v>
      </c>
      <c r="BH219" s="149">
        <f>IF(N219="zníž. prenesená",J219,0)</f>
        <v>0</v>
      </c>
      <c r="BI219" s="149">
        <f>IF(N219="nulová",J219,0)</f>
        <v>0</v>
      </c>
      <c r="BJ219" s="13" t="s">
        <v>156</v>
      </c>
      <c r="BK219" s="149">
        <f>ROUND(I219*H219,2)</f>
        <v>0</v>
      </c>
      <c r="BL219" s="13" t="s">
        <v>420</v>
      </c>
      <c r="BM219" s="148" t="s">
        <v>489</v>
      </c>
    </row>
    <row r="220" spans="2:65" s="1" customFormat="1" ht="24.25" customHeight="1">
      <c r="B220" s="135"/>
      <c r="C220" s="136" t="s">
        <v>506</v>
      </c>
      <c r="D220" s="136" t="s">
        <v>151</v>
      </c>
      <c r="E220" s="137" t="s">
        <v>1308</v>
      </c>
      <c r="F220" s="138" t="s">
        <v>1309</v>
      </c>
      <c r="G220" s="139" t="s">
        <v>500</v>
      </c>
      <c r="H220" s="140">
        <v>33</v>
      </c>
      <c r="I220" s="141"/>
      <c r="J220" s="142">
        <f>ROUND(I220*H220,2)</f>
        <v>0</v>
      </c>
      <c r="K220" s="143"/>
      <c r="L220" s="28"/>
      <c r="M220" s="144" t="s">
        <v>1</v>
      </c>
      <c r="N220" s="145" t="s">
        <v>42</v>
      </c>
      <c r="P220" s="146">
        <f>O220*H220</f>
        <v>0</v>
      </c>
      <c r="Q220" s="146">
        <v>0</v>
      </c>
      <c r="R220" s="146">
        <f>Q220*H220</f>
        <v>0</v>
      </c>
      <c r="S220" s="146">
        <v>0</v>
      </c>
      <c r="T220" s="147">
        <f>S220*H220</f>
        <v>0</v>
      </c>
      <c r="AR220" s="148" t="s">
        <v>420</v>
      </c>
      <c r="AT220" s="148" t="s">
        <v>151</v>
      </c>
      <c r="AU220" s="148" t="s">
        <v>156</v>
      </c>
      <c r="AY220" s="13" t="s">
        <v>149</v>
      </c>
      <c r="BE220" s="149">
        <f>IF(N220="základná",J220,0)</f>
        <v>0</v>
      </c>
      <c r="BF220" s="149">
        <f>IF(N220="znížená",J220,0)</f>
        <v>0</v>
      </c>
      <c r="BG220" s="149">
        <f>IF(N220="zákl. prenesená",J220,0)</f>
        <v>0</v>
      </c>
      <c r="BH220" s="149">
        <f>IF(N220="zníž. prenesená",J220,0)</f>
        <v>0</v>
      </c>
      <c r="BI220" s="149">
        <f>IF(N220="nulová",J220,0)</f>
        <v>0</v>
      </c>
      <c r="BJ220" s="13" t="s">
        <v>156</v>
      </c>
      <c r="BK220" s="149">
        <f>ROUND(I220*H220,2)</f>
        <v>0</v>
      </c>
      <c r="BL220" s="13" t="s">
        <v>420</v>
      </c>
      <c r="BM220" s="148" t="s">
        <v>682</v>
      </c>
    </row>
    <row r="221" spans="2:65" s="11" customFormat="1" ht="22.75" customHeight="1">
      <c r="B221" s="123"/>
      <c r="D221" s="124" t="s">
        <v>75</v>
      </c>
      <c r="E221" s="133" t="s">
        <v>1310</v>
      </c>
      <c r="F221" s="133" t="s">
        <v>1311</v>
      </c>
      <c r="I221" s="126"/>
      <c r="J221" s="134">
        <f>BK221</f>
        <v>0</v>
      </c>
      <c r="L221" s="123"/>
      <c r="M221" s="128"/>
      <c r="P221" s="129">
        <f>SUM(P222:P225)</f>
        <v>0</v>
      </c>
      <c r="R221" s="129">
        <f>SUM(R222:R225)</f>
        <v>0</v>
      </c>
      <c r="T221" s="130">
        <f>SUM(T222:T225)</f>
        <v>0</v>
      </c>
      <c r="AR221" s="124" t="s">
        <v>84</v>
      </c>
      <c r="AT221" s="131" t="s">
        <v>75</v>
      </c>
      <c r="AU221" s="131" t="s">
        <v>84</v>
      </c>
      <c r="AY221" s="124" t="s">
        <v>149</v>
      </c>
      <c r="BK221" s="132">
        <f>SUM(BK222:BK225)</f>
        <v>0</v>
      </c>
    </row>
    <row r="222" spans="2:65" s="1" customFormat="1" ht="24.25" customHeight="1">
      <c r="B222" s="135"/>
      <c r="C222" s="136" t="s">
        <v>510</v>
      </c>
      <c r="D222" s="136" t="s">
        <v>151</v>
      </c>
      <c r="E222" s="137" t="s">
        <v>1312</v>
      </c>
      <c r="F222" s="138" t="s">
        <v>1313</v>
      </c>
      <c r="G222" s="139" t="s">
        <v>250</v>
      </c>
      <c r="H222" s="140">
        <v>5</v>
      </c>
      <c r="I222" s="141"/>
      <c r="J222" s="142">
        <f>ROUND(I222*H222,2)</f>
        <v>0</v>
      </c>
      <c r="K222" s="143"/>
      <c r="L222" s="28"/>
      <c r="M222" s="144" t="s">
        <v>1</v>
      </c>
      <c r="N222" s="145" t="s">
        <v>42</v>
      </c>
      <c r="P222" s="146">
        <f>O222*H222</f>
        <v>0</v>
      </c>
      <c r="Q222" s="146">
        <v>0</v>
      </c>
      <c r="R222" s="146">
        <f>Q222*H222</f>
        <v>0</v>
      </c>
      <c r="S222" s="146">
        <v>0</v>
      </c>
      <c r="T222" s="147">
        <f>S222*H222</f>
        <v>0</v>
      </c>
      <c r="AR222" s="148" t="s">
        <v>155</v>
      </c>
      <c r="AT222" s="148" t="s">
        <v>151</v>
      </c>
      <c r="AU222" s="148" t="s">
        <v>156</v>
      </c>
      <c r="AY222" s="13" t="s">
        <v>149</v>
      </c>
      <c r="BE222" s="149">
        <f>IF(N222="základná",J222,0)</f>
        <v>0</v>
      </c>
      <c r="BF222" s="149">
        <f>IF(N222="znížená",J222,0)</f>
        <v>0</v>
      </c>
      <c r="BG222" s="149">
        <f>IF(N222="zákl. prenesená",J222,0)</f>
        <v>0</v>
      </c>
      <c r="BH222" s="149">
        <f>IF(N222="zníž. prenesená",J222,0)</f>
        <v>0</v>
      </c>
      <c r="BI222" s="149">
        <f>IF(N222="nulová",J222,0)</f>
        <v>0</v>
      </c>
      <c r="BJ222" s="13" t="s">
        <v>156</v>
      </c>
      <c r="BK222" s="149">
        <f>ROUND(I222*H222,2)</f>
        <v>0</v>
      </c>
      <c r="BL222" s="13" t="s">
        <v>155</v>
      </c>
      <c r="BM222" s="148" t="s">
        <v>802</v>
      </c>
    </row>
    <row r="223" spans="2:65" s="1" customFormat="1" ht="24.25" customHeight="1">
      <c r="B223" s="135"/>
      <c r="C223" s="150" t="s">
        <v>514</v>
      </c>
      <c r="D223" s="150" t="s">
        <v>404</v>
      </c>
      <c r="E223" s="151" t="s">
        <v>1314</v>
      </c>
      <c r="F223" s="152" t="s">
        <v>1315</v>
      </c>
      <c r="G223" s="153" t="s">
        <v>250</v>
      </c>
      <c r="H223" s="154">
        <v>5</v>
      </c>
      <c r="I223" s="155"/>
      <c r="J223" s="156">
        <f>ROUND(I223*H223,2)</f>
        <v>0</v>
      </c>
      <c r="K223" s="157"/>
      <c r="L223" s="158"/>
      <c r="M223" s="159" t="s">
        <v>1</v>
      </c>
      <c r="N223" s="160" t="s">
        <v>42</v>
      </c>
      <c r="P223" s="146">
        <f>O223*H223</f>
        <v>0</v>
      </c>
      <c r="Q223" s="146">
        <v>0</v>
      </c>
      <c r="R223" s="146">
        <f>Q223*H223</f>
        <v>0</v>
      </c>
      <c r="S223" s="146">
        <v>0</v>
      </c>
      <c r="T223" s="147">
        <f>S223*H223</f>
        <v>0</v>
      </c>
      <c r="AR223" s="148" t="s">
        <v>180</v>
      </c>
      <c r="AT223" s="148" t="s">
        <v>404</v>
      </c>
      <c r="AU223" s="148" t="s">
        <v>156</v>
      </c>
      <c r="AY223" s="13" t="s">
        <v>149</v>
      </c>
      <c r="BE223" s="149">
        <f>IF(N223="základná",J223,0)</f>
        <v>0</v>
      </c>
      <c r="BF223" s="149">
        <f>IF(N223="znížená",J223,0)</f>
        <v>0</v>
      </c>
      <c r="BG223" s="149">
        <f>IF(N223="zákl. prenesená",J223,0)</f>
        <v>0</v>
      </c>
      <c r="BH223" s="149">
        <f>IF(N223="zníž. prenesená",J223,0)</f>
        <v>0</v>
      </c>
      <c r="BI223" s="149">
        <f>IF(N223="nulová",J223,0)</f>
        <v>0</v>
      </c>
      <c r="BJ223" s="13" t="s">
        <v>156</v>
      </c>
      <c r="BK223" s="149">
        <f>ROUND(I223*H223,2)</f>
        <v>0</v>
      </c>
      <c r="BL223" s="13" t="s">
        <v>155</v>
      </c>
      <c r="BM223" s="148" t="s">
        <v>806</v>
      </c>
    </row>
    <row r="224" spans="2:65" s="1" customFormat="1" ht="24.25" customHeight="1">
      <c r="B224" s="135"/>
      <c r="C224" s="150" t="s">
        <v>518</v>
      </c>
      <c r="D224" s="150" t="s">
        <v>404</v>
      </c>
      <c r="E224" s="151" t="s">
        <v>1316</v>
      </c>
      <c r="F224" s="152" t="s">
        <v>1317</v>
      </c>
      <c r="G224" s="153" t="s">
        <v>250</v>
      </c>
      <c r="H224" s="154">
        <v>25</v>
      </c>
      <c r="I224" s="155"/>
      <c r="J224" s="156">
        <f>ROUND(I224*H224,2)</f>
        <v>0</v>
      </c>
      <c r="K224" s="157"/>
      <c r="L224" s="158"/>
      <c r="M224" s="159" t="s">
        <v>1</v>
      </c>
      <c r="N224" s="160" t="s">
        <v>42</v>
      </c>
      <c r="P224" s="146">
        <f>O224*H224</f>
        <v>0</v>
      </c>
      <c r="Q224" s="146">
        <v>0</v>
      </c>
      <c r="R224" s="146">
        <f>Q224*H224</f>
        <v>0</v>
      </c>
      <c r="S224" s="146">
        <v>0</v>
      </c>
      <c r="T224" s="147">
        <f>S224*H224</f>
        <v>0</v>
      </c>
      <c r="AR224" s="148" t="s">
        <v>180</v>
      </c>
      <c r="AT224" s="148" t="s">
        <v>404</v>
      </c>
      <c r="AU224" s="148" t="s">
        <v>156</v>
      </c>
      <c r="AY224" s="13" t="s">
        <v>149</v>
      </c>
      <c r="BE224" s="149">
        <f>IF(N224="základná",J224,0)</f>
        <v>0</v>
      </c>
      <c r="BF224" s="149">
        <f>IF(N224="znížená",J224,0)</f>
        <v>0</v>
      </c>
      <c r="BG224" s="149">
        <f>IF(N224="zákl. prenesená",J224,0)</f>
        <v>0</v>
      </c>
      <c r="BH224" s="149">
        <f>IF(N224="zníž. prenesená",J224,0)</f>
        <v>0</v>
      </c>
      <c r="BI224" s="149">
        <f>IF(N224="nulová",J224,0)</f>
        <v>0</v>
      </c>
      <c r="BJ224" s="13" t="s">
        <v>156</v>
      </c>
      <c r="BK224" s="149">
        <f>ROUND(I224*H224,2)</f>
        <v>0</v>
      </c>
      <c r="BL224" s="13" t="s">
        <v>155</v>
      </c>
      <c r="BM224" s="148" t="s">
        <v>870</v>
      </c>
    </row>
    <row r="225" spans="2:65" s="1" customFormat="1" ht="24.25" customHeight="1">
      <c r="B225" s="135"/>
      <c r="C225" s="136" t="s">
        <v>522</v>
      </c>
      <c r="D225" s="136" t="s">
        <v>151</v>
      </c>
      <c r="E225" s="137" t="s">
        <v>1318</v>
      </c>
      <c r="F225" s="138" t="s">
        <v>1319</v>
      </c>
      <c r="G225" s="139" t="s">
        <v>250</v>
      </c>
      <c r="H225" s="140">
        <v>25</v>
      </c>
      <c r="I225" s="141"/>
      <c r="J225" s="142">
        <f>ROUND(I225*H225,2)</f>
        <v>0</v>
      </c>
      <c r="K225" s="143"/>
      <c r="L225" s="28"/>
      <c r="M225" s="162" t="s">
        <v>1</v>
      </c>
      <c r="N225" s="163" t="s">
        <v>42</v>
      </c>
      <c r="O225" s="164"/>
      <c r="P225" s="165">
        <f>O225*H225</f>
        <v>0</v>
      </c>
      <c r="Q225" s="165">
        <v>0</v>
      </c>
      <c r="R225" s="165">
        <f>Q225*H225</f>
        <v>0</v>
      </c>
      <c r="S225" s="165">
        <v>0</v>
      </c>
      <c r="T225" s="166">
        <f>S225*H225</f>
        <v>0</v>
      </c>
      <c r="AR225" s="148" t="s">
        <v>155</v>
      </c>
      <c r="AT225" s="148" t="s">
        <v>151</v>
      </c>
      <c r="AU225" s="148" t="s">
        <v>156</v>
      </c>
      <c r="AY225" s="13" t="s">
        <v>149</v>
      </c>
      <c r="BE225" s="149">
        <f>IF(N225="základná",J225,0)</f>
        <v>0</v>
      </c>
      <c r="BF225" s="149">
        <f>IF(N225="znížená",J225,0)</f>
        <v>0</v>
      </c>
      <c r="BG225" s="149">
        <f>IF(N225="zákl. prenesená",J225,0)</f>
        <v>0</v>
      </c>
      <c r="BH225" s="149">
        <f>IF(N225="zníž. prenesená",J225,0)</f>
        <v>0</v>
      </c>
      <c r="BI225" s="149">
        <f>IF(N225="nulová",J225,0)</f>
        <v>0</v>
      </c>
      <c r="BJ225" s="13" t="s">
        <v>156</v>
      </c>
      <c r="BK225" s="149">
        <f>ROUND(I225*H225,2)</f>
        <v>0</v>
      </c>
      <c r="BL225" s="13" t="s">
        <v>155</v>
      </c>
      <c r="BM225" s="148" t="s">
        <v>1320</v>
      </c>
    </row>
    <row r="226" spans="2:65" s="1" customFormat="1" ht="7" customHeight="1">
      <c r="B226" s="43"/>
      <c r="C226" s="44"/>
      <c r="D226" s="44"/>
      <c r="E226" s="44"/>
      <c r="F226" s="44"/>
      <c r="G226" s="44"/>
      <c r="H226" s="44"/>
      <c r="I226" s="44"/>
      <c r="J226" s="44"/>
      <c r="K226" s="44"/>
      <c r="L226" s="28"/>
    </row>
  </sheetData>
  <autoFilter ref="C126:K225" xr:uid="{00000000-0009-0000-0000-000005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6"/>
  <sheetViews>
    <sheetView showGridLines="0" topLeftCell="A109" workbookViewId="0">
      <selection activeCell="I130" sqref="I130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98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1321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ROUND(J127,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ROUND((SUM(BE127:BE175)),  2)</f>
        <v>0</v>
      </c>
      <c r="G33" s="91"/>
      <c r="H33" s="91"/>
      <c r="I33" s="92">
        <v>0.2</v>
      </c>
      <c r="J33" s="90">
        <f>ROUND(((SUM(BE127:BE175))*I33),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ROUND((SUM(BF127:BF175)),  2)</f>
        <v>0</v>
      </c>
      <c r="G34" s="91"/>
      <c r="H34" s="91"/>
      <c r="I34" s="92">
        <v>0.2</v>
      </c>
      <c r="J34" s="90">
        <f>ROUND(((SUM(BF127:BF175))*I34),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ROUND((SUM(BG127:BG175)),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ROUND((SUM(BH127:BH175)),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ROUND((SUM(BI127:BI175)),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prekladka - Prekládka vod...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J127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1122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20" customHeight="1">
      <c r="B98" s="110"/>
      <c r="D98" s="111" t="s">
        <v>1322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9" customFormat="1" ht="20" customHeight="1">
      <c r="B99" s="110"/>
      <c r="D99" s="111" t="s">
        <v>1323</v>
      </c>
      <c r="E99" s="112"/>
      <c r="F99" s="112"/>
      <c r="G99" s="112"/>
      <c r="H99" s="112"/>
      <c r="I99" s="112"/>
      <c r="J99" s="113">
        <f>J146</f>
        <v>0</v>
      </c>
      <c r="L99" s="110"/>
    </row>
    <row r="100" spans="2:12" s="9" customFormat="1" ht="20" customHeight="1">
      <c r="B100" s="110"/>
      <c r="D100" s="111" t="s">
        <v>1324</v>
      </c>
      <c r="E100" s="112"/>
      <c r="F100" s="112"/>
      <c r="G100" s="112"/>
      <c r="H100" s="112"/>
      <c r="I100" s="112"/>
      <c r="J100" s="113">
        <f>J150</f>
        <v>0</v>
      </c>
      <c r="L100" s="110"/>
    </row>
    <row r="101" spans="2:12" s="8" customFormat="1" ht="25" customHeight="1">
      <c r="B101" s="106"/>
      <c r="D101" s="107" t="s">
        <v>876</v>
      </c>
      <c r="E101" s="108"/>
      <c r="F101" s="108"/>
      <c r="G101" s="108"/>
      <c r="H101" s="108"/>
      <c r="I101" s="108"/>
      <c r="J101" s="109">
        <f>J152</f>
        <v>0</v>
      </c>
      <c r="L101" s="106"/>
    </row>
    <row r="102" spans="2:12" s="9" customFormat="1" ht="20" customHeight="1">
      <c r="B102" s="110"/>
      <c r="D102" s="111" t="s">
        <v>1124</v>
      </c>
      <c r="E102" s="112"/>
      <c r="F102" s="112"/>
      <c r="G102" s="112"/>
      <c r="H102" s="112"/>
      <c r="I102" s="112"/>
      <c r="J102" s="113">
        <f>J153</f>
        <v>0</v>
      </c>
      <c r="L102" s="110"/>
    </row>
    <row r="103" spans="2:12" s="9" customFormat="1" ht="20" customHeight="1">
      <c r="B103" s="110"/>
      <c r="D103" s="111" t="s">
        <v>1126</v>
      </c>
      <c r="E103" s="112"/>
      <c r="F103" s="112"/>
      <c r="G103" s="112"/>
      <c r="H103" s="112"/>
      <c r="I103" s="112"/>
      <c r="J103" s="113">
        <f>J164</f>
        <v>0</v>
      </c>
      <c r="L103" s="110"/>
    </row>
    <row r="104" spans="2:12" s="8" customFormat="1" ht="25" customHeight="1">
      <c r="B104" s="106"/>
      <c r="D104" s="107" t="s">
        <v>1128</v>
      </c>
      <c r="E104" s="108"/>
      <c r="F104" s="108"/>
      <c r="G104" s="108"/>
      <c r="H104" s="108"/>
      <c r="I104" s="108"/>
      <c r="J104" s="109">
        <f>J168</f>
        <v>0</v>
      </c>
      <c r="L104" s="106"/>
    </row>
    <row r="105" spans="2:12" s="9" customFormat="1" ht="20" customHeight="1">
      <c r="B105" s="110"/>
      <c r="D105" s="111" t="s">
        <v>1325</v>
      </c>
      <c r="E105" s="112"/>
      <c r="F105" s="112"/>
      <c r="G105" s="112"/>
      <c r="H105" s="112"/>
      <c r="I105" s="112"/>
      <c r="J105" s="113">
        <f>J169</f>
        <v>0</v>
      </c>
      <c r="L105" s="110"/>
    </row>
    <row r="106" spans="2:12" s="9" customFormat="1" ht="20" customHeight="1">
      <c r="B106" s="110"/>
      <c r="D106" s="111" t="s">
        <v>1129</v>
      </c>
      <c r="E106" s="112"/>
      <c r="F106" s="112"/>
      <c r="G106" s="112"/>
      <c r="H106" s="112"/>
      <c r="I106" s="112"/>
      <c r="J106" s="113">
        <f>J171</f>
        <v>0</v>
      </c>
      <c r="L106" s="110"/>
    </row>
    <row r="107" spans="2:12" s="9" customFormat="1" ht="20" customHeight="1">
      <c r="B107" s="110"/>
      <c r="D107" s="111" t="s">
        <v>1326</v>
      </c>
      <c r="E107" s="112"/>
      <c r="F107" s="112"/>
      <c r="G107" s="112"/>
      <c r="H107" s="112"/>
      <c r="I107" s="112"/>
      <c r="J107" s="113">
        <f>J173</f>
        <v>0</v>
      </c>
      <c r="L107" s="110"/>
    </row>
    <row r="108" spans="2:12" s="1" customFormat="1" ht="21.75" customHeight="1">
      <c r="B108" s="28"/>
      <c r="L108" s="28"/>
    </row>
    <row r="109" spans="2:12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3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5" customHeight="1">
      <c r="B114" s="28"/>
      <c r="C114" s="17" t="s">
        <v>135</v>
      </c>
      <c r="L114" s="28"/>
    </row>
    <row r="115" spans="2:63" s="1" customFormat="1" ht="7" customHeight="1">
      <c r="B115" s="28"/>
      <c r="L115" s="28"/>
    </row>
    <row r="116" spans="2:63" s="1" customFormat="1" ht="12" customHeight="1">
      <c r="B116" s="28"/>
      <c r="C116" s="23" t="s">
        <v>15</v>
      </c>
      <c r="L116" s="28"/>
    </row>
    <row r="117" spans="2:63" s="1" customFormat="1" ht="26.25" customHeight="1">
      <c r="B117" s="28"/>
      <c r="E117" s="308" t="str">
        <f>E7</f>
        <v>Penzión Flám - prístavba technickej časti pivovaru - doplnenie 01/2024</v>
      </c>
      <c r="F117" s="309"/>
      <c r="G117" s="309"/>
      <c r="H117" s="309"/>
      <c r="L117" s="28"/>
    </row>
    <row r="118" spans="2:63" s="1" customFormat="1" ht="12" customHeight="1">
      <c r="B118" s="28"/>
      <c r="C118" s="23" t="s">
        <v>105</v>
      </c>
      <c r="L118" s="28"/>
    </row>
    <row r="119" spans="2:63" s="1" customFormat="1" ht="16.5" customHeight="1">
      <c r="B119" s="28"/>
      <c r="E119" s="286" t="str">
        <f>E9</f>
        <v>prekladka - Prekládka vod...</v>
      </c>
      <c r="F119" s="307"/>
      <c r="G119" s="307"/>
      <c r="H119" s="307"/>
      <c r="L119" s="28"/>
    </row>
    <row r="120" spans="2:63" s="1" customFormat="1" ht="7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F12</f>
        <v>Rajecké Teplice</v>
      </c>
      <c r="I121" s="23" t="s">
        <v>21</v>
      </c>
      <c r="J121" s="51" t="str">
        <f>IF(J12="","",J12)</f>
        <v>17. 1. 2024</v>
      </c>
      <c r="L121" s="28"/>
    </row>
    <row r="122" spans="2:63" s="1" customFormat="1" ht="7" customHeight="1">
      <c r="B122" s="28"/>
      <c r="L122" s="28"/>
    </row>
    <row r="123" spans="2:63" s="1" customFormat="1" ht="15.25" customHeight="1">
      <c r="B123" s="28"/>
      <c r="C123" s="23" t="s">
        <v>23</v>
      </c>
      <c r="F123" s="21" t="str">
        <f>E15</f>
        <v>RK gastro s.r.o., Šulekova 2, 811 06 Bratislava</v>
      </c>
      <c r="I123" s="23" t="s">
        <v>31</v>
      </c>
      <c r="J123" s="26" t="str">
        <f>E21</f>
        <v xml:space="preserve"> </v>
      </c>
      <c r="L123" s="28"/>
    </row>
    <row r="124" spans="2:63" s="1" customFormat="1" ht="15.25" customHeight="1">
      <c r="B124" s="28"/>
      <c r="C124" s="23" t="s">
        <v>29</v>
      </c>
      <c r="F124" s="21" t="str">
        <f>IF(E18="","",E18)</f>
        <v>Vyplň údaj</v>
      </c>
      <c r="I124" s="23" t="s">
        <v>34</v>
      </c>
      <c r="J124" s="26" t="str">
        <f>E24</f>
        <v xml:space="preserve"> </v>
      </c>
      <c r="L124" s="28"/>
    </row>
    <row r="125" spans="2:63" s="1" customFormat="1" ht="10.25" customHeight="1">
      <c r="B125" s="28"/>
      <c r="L125" s="28"/>
    </row>
    <row r="126" spans="2:63" s="10" customFormat="1" ht="29.25" customHeight="1">
      <c r="B126" s="114"/>
      <c r="C126" s="115" t="s">
        <v>136</v>
      </c>
      <c r="D126" s="116" t="s">
        <v>61</v>
      </c>
      <c r="E126" s="116" t="s">
        <v>57</v>
      </c>
      <c r="F126" s="116" t="s">
        <v>58</v>
      </c>
      <c r="G126" s="116" t="s">
        <v>137</v>
      </c>
      <c r="H126" s="116" t="s">
        <v>138</v>
      </c>
      <c r="I126" s="116" t="s">
        <v>139</v>
      </c>
      <c r="J126" s="117" t="s">
        <v>109</v>
      </c>
      <c r="K126" s="118" t="s">
        <v>140</v>
      </c>
      <c r="L126" s="114"/>
      <c r="M126" s="58" t="s">
        <v>1</v>
      </c>
      <c r="N126" s="59" t="s">
        <v>40</v>
      </c>
      <c r="O126" s="59" t="s">
        <v>141</v>
      </c>
      <c r="P126" s="59" t="s">
        <v>142</v>
      </c>
      <c r="Q126" s="59" t="s">
        <v>143</v>
      </c>
      <c r="R126" s="59" t="s">
        <v>144</v>
      </c>
      <c r="S126" s="59" t="s">
        <v>145</v>
      </c>
      <c r="T126" s="60" t="s">
        <v>146</v>
      </c>
    </row>
    <row r="127" spans="2:63" s="1" customFormat="1" ht="22.75" customHeight="1">
      <c r="B127" s="28"/>
      <c r="C127" s="63" t="s">
        <v>110</v>
      </c>
      <c r="J127" s="119">
        <f>BK127</f>
        <v>0</v>
      </c>
      <c r="L127" s="28"/>
      <c r="M127" s="61"/>
      <c r="N127" s="52"/>
      <c r="O127" s="52"/>
      <c r="P127" s="120">
        <f>P128+P152+P168</f>
        <v>0</v>
      </c>
      <c r="Q127" s="52"/>
      <c r="R127" s="120">
        <f>R128+R152+R168</f>
        <v>5.0453212000000001</v>
      </c>
      <c r="S127" s="52"/>
      <c r="T127" s="121">
        <f>T128+T152+T168</f>
        <v>0</v>
      </c>
      <c r="AT127" s="13" t="s">
        <v>75</v>
      </c>
      <c r="AU127" s="13" t="s">
        <v>111</v>
      </c>
      <c r="BK127" s="122">
        <f>BK128+BK152+BK168</f>
        <v>0</v>
      </c>
    </row>
    <row r="128" spans="2:63" s="11" customFormat="1" ht="26" customHeight="1">
      <c r="B128" s="123"/>
      <c r="D128" s="124" t="s">
        <v>75</v>
      </c>
      <c r="E128" s="125" t="s">
        <v>147</v>
      </c>
      <c r="F128" s="125" t="s">
        <v>1131</v>
      </c>
      <c r="I128" s="126"/>
      <c r="J128" s="127">
        <f>BK128</f>
        <v>0</v>
      </c>
      <c r="L128" s="123"/>
      <c r="M128" s="128"/>
      <c r="P128" s="129">
        <f>P129+P146+P150</f>
        <v>0</v>
      </c>
      <c r="R128" s="129">
        <f>R129+R146+R150</f>
        <v>5.0260841999999997</v>
      </c>
      <c r="T128" s="130">
        <f>T129+T146+T150</f>
        <v>0</v>
      </c>
      <c r="AR128" s="124" t="s">
        <v>84</v>
      </c>
      <c r="AT128" s="131" t="s">
        <v>75</v>
      </c>
      <c r="AU128" s="131" t="s">
        <v>76</v>
      </c>
      <c r="AY128" s="124" t="s">
        <v>149</v>
      </c>
      <c r="BK128" s="132">
        <f>BK129+BK146+BK150</f>
        <v>0</v>
      </c>
    </row>
    <row r="129" spans="2:65" s="11" customFormat="1" ht="22.75" customHeight="1">
      <c r="B129" s="123"/>
      <c r="D129" s="124" t="s">
        <v>75</v>
      </c>
      <c r="E129" s="133" t="s">
        <v>84</v>
      </c>
      <c r="F129" s="133" t="s">
        <v>1327</v>
      </c>
      <c r="I129" s="126"/>
      <c r="J129" s="134">
        <f>BK129</f>
        <v>0</v>
      </c>
      <c r="L129" s="123"/>
      <c r="M129" s="128"/>
      <c r="P129" s="129">
        <f>SUM(P130:P145)</f>
        <v>0</v>
      </c>
      <c r="R129" s="129">
        <f>SUM(R130:R145)</f>
        <v>2.6782170000000001</v>
      </c>
      <c r="T129" s="130">
        <f>SUM(T130:T145)</f>
        <v>0</v>
      </c>
      <c r="AR129" s="124" t="s">
        <v>84</v>
      </c>
      <c r="AT129" s="131" t="s">
        <v>75</v>
      </c>
      <c r="AU129" s="131" t="s">
        <v>84</v>
      </c>
      <c r="AY129" s="124" t="s">
        <v>149</v>
      </c>
      <c r="BK129" s="132">
        <f>SUM(BK130:BK145)</f>
        <v>0</v>
      </c>
    </row>
    <row r="130" spans="2:65" s="1" customFormat="1" ht="24.25" customHeight="1">
      <c r="B130" s="135"/>
      <c r="C130" s="136" t="s">
        <v>84</v>
      </c>
      <c r="D130" s="136" t="s">
        <v>151</v>
      </c>
      <c r="E130" s="137" t="s">
        <v>1328</v>
      </c>
      <c r="F130" s="138" t="s">
        <v>1329</v>
      </c>
      <c r="G130" s="139" t="s">
        <v>154</v>
      </c>
      <c r="H130" s="140">
        <v>18.600000000000001</v>
      </c>
      <c r="I130" s="141"/>
      <c r="J130" s="142">
        <f t="shared" ref="J130:J145" si="0">ROUND(I130*H130,2)</f>
        <v>0</v>
      </c>
      <c r="K130" s="143"/>
      <c r="L130" s="28"/>
      <c r="M130" s="144" t="s">
        <v>1</v>
      </c>
      <c r="N130" s="145" t="s">
        <v>42</v>
      </c>
      <c r="P130" s="146">
        <f t="shared" ref="P130:P145" si="1">O130*H130</f>
        <v>0</v>
      </c>
      <c r="Q130" s="146">
        <v>0</v>
      </c>
      <c r="R130" s="146">
        <f t="shared" ref="R130:R145" si="2">Q130*H130</f>
        <v>0</v>
      </c>
      <c r="S130" s="146">
        <v>0</v>
      </c>
      <c r="T130" s="147">
        <f t="shared" ref="T130:T145" si="3">S130*H130</f>
        <v>0</v>
      </c>
      <c r="AR130" s="148" t="s">
        <v>155</v>
      </c>
      <c r="AT130" s="148" t="s">
        <v>151</v>
      </c>
      <c r="AU130" s="148" t="s">
        <v>156</v>
      </c>
      <c r="AY130" s="13" t="s">
        <v>149</v>
      </c>
      <c r="BE130" s="149">
        <f t="shared" ref="BE130:BE145" si="4">IF(N130="základná",J130,0)</f>
        <v>0</v>
      </c>
      <c r="BF130" s="149">
        <f t="shared" ref="BF130:BF145" si="5">IF(N130="znížená",J130,0)</f>
        <v>0</v>
      </c>
      <c r="BG130" s="149">
        <f t="shared" ref="BG130:BG145" si="6">IF(N130="zákl. prenesená",J130,0)</f>
        <v>0</v>
      </c>
      <c r="BH130" s="149">
        <f t="shared" ref="BH130:BH145" si="7">IF(N130="zníž. prenesená",J130,0)</f>
        <v>0</v>
      </c>
      <c r="BI130" s="149">
        <f t="shared" ref="BI130:BI145" si="8">IF(N130="nulová",J130,0)</f>
        <v>0</v>
      </c>
      <c r="BJ130" s="13" t="s">
        <v>156</v>
      </c>
      <c r="BK130" s="149">
        <f t="shared" ref="BK130:BK145" si="9">ROUND(I130*H130,2)</f>
        <v>0</v>
      </c>
      <c r="BL130" s="13" t="s">
        <v>155</v>
      </c>
      <c r="BM130" s="148" t="s">
        <v>156</v>
      </c>
    </row>
    <row r="131" spans="2:65" s="1" customFormat="1" ht="16.5" customHeight="1">
      <c r="B131" s="135"/>
      <c r="C131" s="136" t="s">
        <v>156</v>
      </c>
      <c r="D131" s="136" t="s">
        <v>151</v>
      </c>
      <c r="E131" s="137" t="s">
        <v>1330</v>
      </c>
      <c r="F131" s="138" t="s">
        <v>1331</v>
      </c>
      <c r="G131" s="139" t="s">
        <v>154</v>
      </c>
      <c r="H131" s="140">
        <v>18.600000000000001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42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155</v>
      </c>
      <c r="AT131" s="148" t="s">
        <v>151</v>
      </c>
      <c r="AU131" s="148" t="s">
        <v>156</v>
      </c>
      <c r="AY131" s="13" t="s">
        <v>149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156</v>
      </c>
      <c r="BK131" s="149">
        <f t="shared" si="9"/>
        <v>0</v>
      </c>
      <c r="BL131" s="13" t="s">
        <v>155</v>
      </c>
      <c r="BM131" s="148" t="s">
        <v>155</v>
      </c>
    </row>
    <row r="132" spans="2:65" s="1" customFormat="1" ht="16.5" customHeight="1">
      <c r="B132" s="135"/>
      <c r="C132" s="136" t="s">
        <v>161</v>
      </c>
      <c r="D132" s="136" t="s">
        <v>151</v>
      </c>
      <c r="E132" s="137" t="s">
        <v>1332</v>
      </c>
      <c r="F132" s="138" t="s">
        <v>1333</v>
      </c>
      <c r="G132" s="139" t="s">
        <v>154</v>
      </c>
      <c r="H132" s="140">
        <v>55.2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155</v>
      </c>
      <c r="AT132" s="148" t="s">
        <v>151</v>
      </c>
      <c r="AU132" s="148" t="s">
        <v>156</v>
      </c>
      <c r="AY132" s="13" t="s">
        <v>149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156</v>
      </c>
      <c r="BK132" s="149">
        <f t="shared" si="9"/>
        <v>0</v>
      </c>
      <c r="BL132" s="13" t="s">
        <v>155</v>
      </c>
      <c r="BM132" s="148" t="s">
        <v>172</v>
      </c>
    </row>
    <row r="133" spans="2:65" s="1" customFormat="1" ht="24.25" customHeight="1">
      <c r="B133" s="135"/>
      <c r="C133" s="136" t="s">
        <v>155</v>
      </c>
      <c r="D133" s="136" t="s">
        <v>151</v>
      </c>
      <c r="E133" s="137" t="s">
        <v>1334</v>
      </c>
      <c r="F133" s="138" t="s">
        <v>1335</v>
      </c>
      <c r="G133" s="139" t="s">
        <v>154</v>
      </c>
      <c r="H133" s="140">
        <v>55.2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42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155</v>
      </c>
      <c r="AT133" s="148" t="s">
        <v>151</v>
      </c>
      <c r="AU133" s="148" t="s">
        <v>156</v>
      </c>
      <c r="AY133" s="13" t="s">
        <v>149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156</v>
      </c>
      <c r="BK133" s="149">
        <f t="shared" si="9"/>
        <v>0</v>
      </c>
      <c r="BL133" s="13" t="s">
        <v>155</v>
      </c>
      <c r="BM133" s="148" t="s">
        <v>180</v>
      </c>
    </row>
    <row r="134" spans="2:65" s="1" customFormat="1" ht="24.25" customHeight="1">
      <c r="B134" s="135"/>
      <c r="C134" s="136" t="s">
        <v>168</v>
      </c>
      <c r="D134" s="136" t="s">
        <v>151</v>
      </c>
      <c r="E134" s="137" t="s">
        <v>1336</v>
      </c>
      <c r="F134" s="138" t="s">
        <v>1337</v>
      </c>
      <c r="G134" s="139" t="s">
        <v>205</v>
      </c>
      <c r="H134" s="140">
        <v>101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42</v>
      </c>
      <c r="P134" s="146">
        <f t="shared" si="1"/>
        <v>0</v>
      </c>
      <c r="Q134" s="146">
        <v>2.6516999999999999E-2</v>
      </c>
      <c r="R134" s="146">
        <f t="shared" si="2"/>
        <v>2.6782170000000001</v>
      </c>
      <c r="S134" s="146">
        <v>0</v>
      </c>
      <c r="T134" s="147">
        <f t="shared" si="3"/>
        <v>0</v>
      </c>
      <c r="AR134" s="148" t="s">
        <v>155</v>
      </c>
      <c r="AT134" s="148" t="s">
        <v>151</v>
      </c>
      <c r="AU134" s="148" t="s">
        <v>156</v>
      </c>
      <c r="AY134" s="13" t="s">
        <v>149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156</v>
      </c>
      <c r="BK134" s="149">
        <f t="shared" si="9"/>
        <v>0</v>
      </c>
      <c r="BL134" s="13" t="s">
        <v>155</v>
      </c>
      <c r="BM134" s="148" t="s">
        <v>188</v>
      </c>
    </row>
    <row r="135" spans="2:65" s="1" customFormat="1" ht="24.25" customHeight="1">
      <c r="B135" s="135"/>
      <c r="C135" s="136" t="s">
        <v>172</v>
      </c>
      <c r="D135" s="136" t="s">
        <v>151</v>
      </c>
      <c r="E135" s="137" t="s">
        <v>1338</v>
      </c>
      <c r="F135" s="138" t="s">
        <v>1339</v>
      </c>
      <c r="G135" s="139" t="s">
        <v>205</v>
      </c>
      <c r="H135" s="140">
        <v>101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42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155</v>
      </c>
      <c r="AT135" s="148" t="s">
        <v>151</v>
      </c>
      <c r="AU135" s="148" t="s">
        <v>156</v>
      </c>
      <c r="AY135" s="13" t="s">
        <v>149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156</v>
      </c>
      <c r="BK135" s="149">
        <f t="shared" si="9"/>
        <v>0</v>
      </c>
      <c r="BL135" s="13" t="s">
        <v>155</v>
      </c>
      <c r="BM135" s="148" t="s">
        <v>198</v>
      </c>
    </row>
    <row r="136" spans="2:65" s="1" customFormat="1" ht="24.25" customHeight="1">
      <c r="B136" s="135"/>
      <c r="C136" s="136" t="s">
        <v>176</v>
      </c>
      <c r="D136" s="136" t="s">
        <v>151</v>
      </c>
      <c r="E136" s="137" t="s">
        <v>1340</v>
      </c>
      <c r="F136" s="138" t="s">
        <v>1341</v>
      </c>
      <c r="G136" s="139" t="s">
        <v>1342</v>
      </c>
      <c r="H136" s="140">
        <v>32.9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42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155</v>
      </c>
      <c r="AT136" s="148" t="s">
        <v>151</v>
      </c>
      <c r="AU136" s="148" t="s">
        <v>156</v>
      </c>
      <c r="AY136" s="13" t="s">
        <v>149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156</v>
      </c>
      <c r="BK136" s="149">
        <f t="shared" si="9"/>
        <v>0</v>
      </c>
      <c r="BL136" s="13" t="s">
        <v>155</v>
      </c>
      <c r="BM136" s="148" t="s">
        <v>207</v>
      </c>
    </row>
    <row r="137" spans="2:65" s="1" customFormat="1" ht="21.75" customHeight="1">
      <c r="B137" s="135"/>
      <c r="C137" s="136" t="s">
        <v>180</v>
      </c>
      <c r="D137" s="136" t="s">
        <v>151</v>
      </c>
      <c r="E137" s="137" t="s">
        <v>1343</v>
      </c>
      <c r="F137" s="138" t="s">
        <v>1344</v>
      </c>
      <c r="G137" s="139" t="s">
        <v>154</v>
      </c>
      <c r="H137" s="140">
        <v>32.9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42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155</v>
      </c>
      <c r="AT137" s="148" t="s">
        <v>151</v>
      </c>
      <c r="AU137" s="148" t="s">
        <v>156</v>
      </c>
      <c r="AY137" s="13" t="s">
        <v>149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156</v>
      </c>
      <c r="BK137" s="149">
        <f t="shared" si="9"/>
        <v>0</v>
      </c>
      <c r="BL137" s="13" t="s">
        <v>155</v>
      </c>
      <c r="BM137" s="148" t="s">
        <v>215</v>
      </c>
    </row>
    <row r="138" spans="2:65" s="1" customFormat="1" ht="21.75" customHeight="1">
      <c r="B138" s="135"/>
      <c r="C138" s="136" t="s">
        <v>184</v>
      </c>
      <c r="D138" s="136" t="s">
        <v>151</v>
      </c>
      <c r="E138" s="137" t="s">
        <v>1345</v>
      </c>
      <c r="F138" s="138" t="s">
        <v>1346</v>
      </c>
      <c r="G138" s="139" t="s">
        <v>154</v>
      </c>
      <c r="H138" s="140">
        <v>32.9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155</v>
      </c>
      <c r="AT138" s="148" t="s">
        <v>151</v>
      </c>
      <c r="AU138" s="148" t="s">
        <v>156</v>
      </c>
      <c r="AY138" s="13" t="s">
        <v>149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156</v>
      </c>
      <c r="BK138" s="149">
        <f t="shared" si="9"/>
        <v>0</v>
      </c>
      <c r="BL138" s="13" t="s">
        <v>155</v>
      </c>
      <c r="BM138" s="148" t="s">
        <v>223</v>
      </c>
    </row>
    <row r="139" spans="2:65" s="1" customFormat="1" ht="24.25" customHeight="1">
      <c r="B139" s="135"/>
      <c r="C139" s="136" t="s">
        <v>188</v>
      </c>
      <c r="D139" s="136" t="s">
        <v>151</v>
      </c>
      <c r="E139" s="137" t="s">
        <v>1347</v>
      </c>
      <c r="F139" s="138" t="s">
        <v>1348</v>
      </c>
      <c r="G139" s="139" t="s">
        <v>154</v>
      </c>
      <c r="H139" s="140">
        <v>32.9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42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155</v>
      </c>
      <c r="AT139" s="148" t="s">
        <v>151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155</v>
      </c>
      <c r="BM139" s="148" t="s">
        <v>7</v>
      </c>
    </row>
    <row r="140" spans="2:65" s="1" customFormat="1" ht="16.5" customHeight="1">
      <c r="B140" s="135"/>
      <c r="C140" s="136" t="s">
        <v>194</v>
      </c>
      <c r="D140" s="136" t="s">
        <v>151</v>
      </c>
      <c r="E140" s="137" t="s">
        <v>1349</v>
      </c>
      <c r="F140" s="138" t="s">
        <v>1350</v>
      </c>
      <c r="G140" s="139" t="s">
        <v>154</v>
      </c>
      <c r="H140" s="140">
        <v>32.9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155</v>
      </c>
      <c r="AT140" s="148" t="s">
        <v>151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155</v>
      </c>
      <c r="BM140" s="148" t="s">
        <v>239</v>
      </c>
    </row>
    <row r="141" spans="2:65" s="1" customFormat="1" ht="24.25" customHeight="1">
      <c r="B141" s="135"/>
      <c r="C141" s="136" t="s">
        <v>198</v>
      </c>
      <c r="D141" s="136" t="s">
        <v>151</v>
      </c>
      <c r="E141" s="137" t="s">
        <v>1351</v>
      </c>
      <c r="F141" s="138" t="s">
        <v>190</v>
      </c>
      <c r="G141" s="139" t="s">
        <v>191</v>
      </c>
      <c r="H141" s="140">
        <v>60.8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42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155</v>
      </c>
      <c r="AT141" s="148" t="s">
        <v>151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155</v>
      </c>
      <c r="BM141" s="148" t="s">
        <v>247</v>
      </c>
    </row>
    <row r="142" spans="2:65" s="1" customFormat="1" ht="33" customHeight="1">
      <c r="B142" s="135"/>
      <c r="C142" s="136" t="s">
        <v>202</v>
      </c>
      <c r="D142" s="136" t="s">
        <v>151</v>
      </c>
      <c r="E142" s="137" t="s">
        <v>1352</v>
      </c>
      <c r="F142" s="138" t="s">
        <v>1353</v>
      </c>
      <c r="G142" s="139" t="s">
        <v>154</v>
      </c>
      <c r="H142" s="140">
        <v>40.799999999999997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42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155</v>
      </c>
      <c r="AT142" s="148" t="s">
        <v>151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155</v>
      </c>
      <c r="BM142" s="148" t="s">
        <v>256</v>
      </c>
    </row>
    <row r="143" spans="2:65" s="1" customFormat="1" ht="24.25" customHeight="1">
      <c r="B143" s="135"/>
      <c r="C143" s="136" t="s">
        <v>207</v>
      </c>
      <c r="D143" s="136" t="s">
        <v>151</v>
      </c>
      <c r="E143" s="137" t="s">
        <v>1354</v>
      </c>
      <c r="F143" s="138" t="s">
        <v>1355</v>
      </c>
      <c r="G143" s="139" t="s">
        <v>154</v>
      </c>
      <c r="H143" s="140">
        <v>6.2</v>
      </c>
      <c r="I143" s="141"/>
      <c r="J143" s="142">
        <f t="shared" si="0"/>
        <v>0</v>
      </c>
      <c r="K143" s="143"/>
      <c r="L143" s="28"/>
      <c r="M143" s="144" t="s">
        <v>1</v>
      </c>
      <c r="N143" s="145" t="s">
        <v>42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155</v>
      </c>
      <c r="AT143" s="148" t="s">
        <v>151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155</v>
      </c>
      <c r="BM143" s="148" t="s">
        <v>269</v>
      </c>
    </row>
    <row r="144" spans="2:65" s="1" customFormat="1" ht="16.5" customHeight="1">
      <c r="B144" s="135"/>
      <c r="C144" s="136" t="s">
        <v>211</v>
      </c>
      <c r="D144" s="136" t="s">
        <v>151</v>
      </c>
      <c r="E144" s="137" t="s">
        <v>1356</v>
      </c>
      <c r="F144" s="138" t="s">
        <v>1357</v>
      </c>
      <c r="G144" s="139" t="s">
        <v>154</v>
      </c>
      <c r="H144" s="140">
        <v>6.2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155</v>
      </c>
      <c r="AT144" s="148" t="s">
        <v>151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155</v>
      </c>
      <c r="BM144" s="148" t="s">
        <v>277</v>
      </c>
    </row>
    <row r="145" spans="2:65" s="1" customFormat="1" ht="16.5" customHeight="1">
      <c r="B145" s="135"/>
      <c r="C145" s="150" t="s">
        <v>215</v>
      </c>
      <c r="D145" s="150" t="s">
        <v>404</v>
      </c>
      <c r="E145" s="151" t="s">
        <v>1358</v>
      </c>
      <c r="F145" s="152" t="s">
        <v>1359</v>
      </c>
      <c r="G145" s="153" t="s">
        <v>191</v>
      </c>
      <c r="H145" s="154">
        <v>11.5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42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180</v>
      </c>
      <c r="AT145" s="148" t="s">
        <v>404</v>
      </c>
      <c r="AU145" s="148" t="s">
        <v>156</v>
      </c>
      <c r="AY145" s="13" t="s">
        <v>149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156</v>
      </c>
      <c r="BK145" s="149">
        <f t="shared" si="9"/>
        <v>0</v>
      </c>
      <c r="BL145" s="13" t="s">
        <v>155</v>
      </c>
      <c r="BM145" s="148" t="s">
        <v>285</v>
      </c>
    </row>
    <row r="146" spans="2:65" s="11" customFormat="1" ht="22.75" customHeight="1">
      <c r="B146" s="123"/>
      <c r="D146" s="124" t="s">
        <v>75</v>
      </c>
      <c r="E146" s="133" t="s">
        <v>155</v>
      </c>
      <c r="F146" s="133" t="s">
        <v>1360</v>
      </c>
      <c r="I146" s="126"/>
      <c r="J146" s="134">
        <f>BK146</f>
        <v>0</v>
      </c>
      <c r="L146" s="123"/>
      <c r="M146" s="128"/>
      <c r="P146" s="129">
        <f>SUM(P147:P149)</f>
        <v>0</v>
      </c>
      <c r="R146" s="129">
        <f>SUM(R147:R149)</f>
        <v>2.3478671999999996</v>
      </c>
      <c r="T146" s="130">
        <f>SUM(T147:T149)</f>
        <v>0</v>
      </c>
      <c r="AR146" s="124" t="s">
        <v>84</v>
      </c>
      <c r="AT146" s="131" t="s">
        <v>75</v>
      </c>
      <c r="AU146" s="131" t="s">
        <v>84</v>
      </c>
      <c r="AY146" s="124" t="s">
        <v>149</v>
      </c>
      <c r="BK146" s="132">
        <f>SUM(BK147:BK149)</f>
        <v>0</v>
      </c>
    </row>
    <row r="147" spans="2:65" s="1" customFormat="1" ht="16.5" customHeight="1">
      <c r="B147" s="135"/>
      <c r="C147" s="150" t="s">
        <v>219</v>
      </c>
      <c r="D147" s="150" t="s">
        <v>404</v>
      </c>
      <c r="E147" s="151" t="s">
        <v>1361</v>
      </c>
      <c r="F147" s="152" t="s">
        <v>1362</v>
      </c>
      <c r="G147" s="153" t="s">
        <v>250</v>
      </c>
      <c r="H147" s="154">
        <v>2</v>
      </c>
      <c r="I147" s="155"/>
      <c r="J147" s="156">
        <f>ROUND(I147*H147,2)</f>
        <v>0</v>
      </c>
      <c r="K147" s="157"/>
      <c r="L147" s="158"/>
      <c r="M147" s="159" t="s">
        <v>1</v>
      </c>
      <c r="N147" s="160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180</v>
      </c>
      <c r="AT147" s="148" t="s">
        <v>404</v>
      </c>
      <c r="AU147" s="148" t="s">
        <v>156</v>
      </c>
      <c r="AY147" s="13" t="s">
        <v>149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156</v>
      </c>
      <c r="BK147" s="149">
        <f>ROUND(I147*H147,2)</f>
        <v>0</v>
      </c>
      <c r="BL147" s="13" t="s">
        <v>155</v>
      </c>
      <c r="BM147" s="148" t="s">
        <v>294</v>
      </c>
    </row>
    <row r="148" spans="2:65" s="1" customFormat="1" ht="33" customHeight="1">
      <c r="B148" s="135"/>
      <c r="C148" s="136" t="s">
        <v>223</v>
      </c>
      <c r="D148" s="136" t="s">
        <v>151</v>
      </c>
      <c r="E148" s="137" t="s">
        <v>1363</v>
      </c>
      <c r="F148" s="138" t="s">
        <v>1364</v>
      </c>
      <c r="G148" s="139" t="s">
        <v>154</v>
      </c>
      <c r="H148" s="140">
        <v>1.24</v>
      </c>
      <c r="I148" s="141"/>
      <c r="J148" s="142">
        <f>ROUND(I148*H148,2)</f>
        <v>0</v>
      </c>
      <c r="K148" s="143"/>
      <c r="L148" s="28"/>
      <c r="M148" s="144" t="s">
        <v>1</v>
      </c>
      <c r="N148" s="145" t="s">
        <v>42</v>
      </c>
      <c r="P148" s="146">
        <f>O148*H148</f>
        <v>0</v>
      </c>
      <c r="Q148" s="146">
        <v>1.8907799999999999</v>
      </c>
      <c r="R148" s="146">
        <f>Q148*H148</f>
        <v>2.3445671999999997</v>
      </c>
      <c r="S148" s="146">
        <v>0</v>
      </c>
      <c r="T148" s="147">
        <f>S148*H148</f>
        <v>0</v>
      </c>
      <c r="AR148" s="148" t="s">
        <v>155</v>
      </c>
      <c r="AT148" s="148" t="s">
        <v>151</v>
      </c>
      <c r="AU148" s="148" t="s">
        <v>156</v>
      </c>
      <c r="AY148" s="13" t="s">
        <v>149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156</v>
      </c>
      <c r="BK148" s="149">
        <f>ROUND(I148*H148,2)</f>
        <v>0</v>
      </c>
      <c r="BL148" s="13" t="s">
        <v>155</v>
      </c>
      <c r="BM148" s="148" t="s">
        <v>302</v>
      </c>
    </row>
    <row r="149" spans="2:65" s="1" customFormat="1" ht="33" customHeight="1">
      <c r="B149" s="135"/>
      <c r="C149" s="136" t="s">
        <v>227</v>
      </c>
      <c r="D149" s="136" t="s">
        <v>151</v>
      </c>
      <c r="E149" s="137" t="s">
        <v>1365</v>
      </c>
      <c r="F149" s="138" t="s">
        <v>1366</v>
      </c>
      <c r="G149" s="139" t="s">
        <v>250</v>
      </c>
      <c r="H149" s="140">
        <v>2</v>
      </c>
      <c r="I149" s="141"/>
      <c r="J149" s="142">
        <f>ROUND(I149*H149,2)</f>
        <v>0</v>
      </c>
      <c r="K149" s="143"/>
      <c r="L149" s="28"/>
      <c r="M149" s="144" t="s">
        <v>1</v>
      </c>
      <c r="N149" s="145" t="s">
        <v>42</v>
      </c>
      <c r="P149" s="146">
        <f>O149*H149</f>
        <v>0</v>
      </c>
      <c r="Q149" s="146">
        <v>1.65E-3</v>
      </c>
      <c r="R149" s="146">
        <f>Q149*H149</f>
        <v>3.3E-3</v>
      </c>
      <c r="S149" s="146">
        <v>0</v>
      </c>
      <c r="T149" s="147">
        <f>S149*H149</f>
        <v>0</v>
      </c>
      <c r="AR149" s="148" t="s">
        <v>155</v>
      </c>
      <c r="AT149" s="148" t="s">
        <v>151</v>
      </c>
      <c r="AU149" s="148" t="s">
        <v>156</v>
      </c>
      <c r="AY149" s="13" t="s">
        <v>149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156</v>
      </c>
      <c r="BK149" s="149">
        <f>ROUND(I149*H149,2)</f>
        <v>0</v>
      </c>
      <c r="BL149" s="13" t="s">
        <v>155</v>
      </c>
      <c r="BM149" s="148" t="s">
        <v>314</v>
      </c>
    </row>
    <row r="150" spans="2:65" s="11" customFormat="1" ht="22.75" customHeight="1">
      <c r="B150" s="123"/>
      <c r="D150" s="124" t="s">
        <v>75</v>
      </c>
      <c r="E150" s="133" t="s">
        <v>530</v>
      </c>
      <c r="F150" s="133" t="s">
        <v>1367</v>
      </c>
      <c r="I150" s="126"/>
      <c r="J150" s="134">
        <f>BK150</f>
        <v>0</v>
      </c>
      <c r="L150" s="123"/>
      <c r="M150" s="128"/>
      <c r="P150" s="129">
        <f>P151</f>
        <v>0</v>
      </c>
      <c r="R150" s="129">
        <f>R151</f>
        <v>0</v>
      </c>
      <c r="T150" s="130">
        <f>T151</f>
        <v>0</v>
      </c>
      <c r="AR150" s="124" t="s">
        <v>84</v>
      </c>
      <c r="AT150" s="131" t="s">
        <v>75</v>
      </c>
      <c r="AU150" s="131" t="s">
        <v>84</v>
      </c>
      <c r="AY150" s="124" t="s">
        <v>149</v>
      </c>
      <c r="BK150" s="132">
        <f>BK151</f>
        <v>0</v>
      </c>
    </row>
    <row r="151" spans="2:65" s="1" customFormat="1" ht="33" customHeight="1">
      <c r="B151" s="135"/>
      <c r="C151" s="136" t="s">
        <v>7</v>
      </c>
      <c r="D151" s="136" t="s">
        <v>151</v>
      </c>
      <c r="E151" s="137" t="s">
        <v>1368</v>
      </c>
      <c r="F151" s="138" t="s">
        <v>1369</v>
      </c>
      <c r="G151" s="139" t="s">
        <v>191</v>
      </c>
      <c r="H151" s="140">
        <v>26.224</v>
      </c>
      <c r="I151" s="141"/>
      <c r="J151" s="142">
        <f>ROUND(I151*H151,2)</f>
        <v>0</v>
      </c>
      <c r="K151" s="143"/>
      <c r="L151" s="28"/>
      <c r="M151" s="144" t="s">
        <v>1</v>
      </c>
      <c r="N151" s="145" t="s">
        <v>42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155</v>
      </c>
      <c r="AT151" s="148" t="s">
        <v>151</v>
      </c>
      <c r="AU151" s="148" t="s">
        <v>156</v>
      </c>
      <c r="AY151" s="13" t="s">
        <v>149</v>
      </c>
      <c r="BE151" s="149">
        <f>IF(N151="základná",J151,0)</f>
        <v>0</v>
      </c>
      <c r="BF151" s="149">
        <f>IF(N151="znížená",J151,0)</f>
        <v>0</v>
      </c>
      <c r="BG151" s="149">
        <f>IF(N151="zákl. prenesená",J151,0)</f>
        <v>0</v>
      </c>
      <c r="BH151" s="149">
        <f>IF(N151="zníž. prenesená",J151,0)</f>
        <v>0</v>
      </c>
      <c r="BI151" s="149">
        <f>IF(N151="nulová",J151,0)</f>
        <v>0</v>
      </c>
      <c r="BJ151" s="13" t="s">
        <v>156</v>
      </c>
      <c r="BK151" s="149">
        <f>ROUND(I151*H151,2)</f>
        <v>0</v>
      </c>
      <c r="BL151" s="13" t="s">
        <v>155</v>
      </c>
      <c r="BM151" s="148" t="s">
        <v>322</v>
      </c>
    </row>
    <row r="152" spans="2:65" s="11" customFormat="1" ht="26" customHeight="1">
      <c r="B152" s="123"/>
      <c r="D152" s="124" t="s">
        <v>75</v>
      </c>
      <c r="E152" s="125" t="s">
        <v>536</v>
      </c>
      <c r="F152" s="125" t="s">
        <v>885</v>
      </c>
      <c r="I152" s="126"/>
      <c r="J152" s="127">
        <f>BK152</f>
        <v>0</v>
      </c>
      <c r="L152" s="123"/>
      <c r="M152" s="128"/>
      <c r="P152" s="129">
        <f>P153+P164</f>
        <v>0</v>
      </c>
      <c r="R152" s="129">
        <f>R153+R164</f>
        <v>1.8817E-2</v>
      </c>
      <c r="T152" s="130">
        <f>T153+T164</f>
        <v>0</v>
      </c>
      <c r="AR152" s="124" t="s">
        <v>156</v>
      </c>
      <c r="AT152" s="131" t="s">
        <v>75</v>
      </c>
      <c r="AU152" s="131" t="s">
        <v>76</v>
      </c>
      <c r="AY152" s="124" t="s">
        <v>149</v>
      </c>
      <c r="BK152" s="132">
        <f>BK153+BK164</f>
        <v>0</v>
      </c>
    </row>
    <row r="153" spans="2:65" s="11" customFormat="1" ht="22.75" customHeight="1">
      <c r="B153" s="123"/>
      <c r="D153" s="124" t="s">
        <v>75</v>
      </c>
      <c r="E153" s="133" t="s">
        <v>180</v>
      </c>
      <c r="F153" s="133" t="s">
        <v>1135</v>
      </c>
      <c r="I153" s="126"/>
      <c r="J153" s="134">
        <f>BK153</f>
        <v>0</v>
      </c>
      <c r="L153" s="123"/>
      <c r="M153" s="128"/>
      <c r="P153" s="129">
        <f>SUM(P154:P163)</f>
        <v>0</v>
      </c>
      <c r="R153" s="129">
        <f>SUM(R154:R163)</f>
        <v>1.2700000000000001E-2</v>
      </c>
      <c r="T153" s="130">
        <f>SUM(T154:T163)</f>
        <v>0</v>
      </c>
      <c r="AR153" s="124" t="s">
        <v>84</v>
      </c>
      <c r="AT153" s="131" t="s">
        <v>75</v>
      </c>
      <c r="AU153" s="131" t="s">
        <v>84</v>
      </c>
      <c r="AY153" s="124" t="s">
        <v>149</v>
      </c>
      <c r="BK153" s="132">
        <f>SUM(BK154:BK163)</f>
        <v>0</v>
      </c>
    </row>
    <row r="154" spans="2:65" s="1" customFormat="1" ht="24.25" customHeight="1">
      <c r="B154" s="135"/>
      <c r="C154" s="150" t="s">
        <v>234</v>
      </c>
      <c r="D154" s="150" t="s">
        <v>404</v>
      </c>
      <c r="E154" s="151" t="s">
        <v>1370</v>
      </c>
      <c r="F154" s="152" t="s">
        <v>1371</v>
      </c>
      <c r="G154" s="153" t="s">
        <v>250</v>
      </c>
      <c r="H154" s="154">
        <v>8</v>
      </c>
      <c r="I154" s="155"/>
      <c r="J154" s="156">
        <f t="shared" ref="J154:J163" si="10">ROUND(I154*H154,2)</f>
        <v>0</v>
      </c>
      <c r="K154" s="157"/>
      <c r="L154" s="158"/>
      <c r="M154" s="159" t="s">
        <v>1</v>
      </c>
      <c r="N154" s="160" t="s">
        <v>42</v>
      </c>
      <c r="P154" s="146">
        <f t="shared" ref="P154:P163" si="11">O154*H154</f>
        <v>0</v>
      </c>
      <c r="Q154" s="146">
        <v>1.2E-4</v>
      </c>
      <c r="R154" s="146">
        <f t="shared" ref="R154:R163" si="12">Q154*H154</f>
        <v>9.6000000000000002E-4</v>
      </c>
      <c r="S154" s="146">
        <v>0</v>
      </c>
      <c r="T154" s="147">
        <f t="shared" ref="T154:T163" si="13">S154*H154</f>
        <v>0</v>
      </c>
      <c r="AR154" s="148" t="s">
        <v>180</v>
      </c>
      <c r="AT154" s="148" t="s">
        <v>404</v>
      </c>
      <c r="AU154" s="148" t="s">
        <v>156</v>
      </c>
      <c r="AY154" s="13" t="s">
        <v>149</v>
      </c>
      <c r="BE154" s="149">
        <f t="shared" ref="BE154:BE163" si="14">IF(N154="základná",J154,0)</f>
        <v>0</v>
      </c>
      <c r="BF154" s="149">
        <f t="shared" ref="BF154:BF163" si="15">IF(N154="znížená",J154,0)</f>
        <v>0</v>
      </c>
      <c r="BG154" s="149">
        <f t="shared" ref="BG154:BG163" si="16">IF(N154="zákl. prenesená",J154,0)</f>
        <v>0</v>
      </c>
      <c r="BH154" s="149">
        <f t="shared" ref="BH154:BH163" si="17">IF(N154="zníž. prenesená",J154,0)</f>
        <v>0</v>
      </c>
      <c r="BI154" s="149">
        <f t="shared" ref="BI154:BI163" si="18">IF(N154="nulová",J154,0)</f>
        <v>0</v>
      </c>
      <c r="BJ154" s="13" t="s">
        <v>156</v>
      </c>
      <c r="BK154" s="149">
        <f t="shared" ref="BK154:BK163" si="19">ROUND(I154*H154,2)</f>
        <v>0</v>
      </c>
      <c r="BL154" s="13" t="s">
        <v>155</v>
      </c>
      <c r="BM154" s="148" t="s">
        <v>330</v>
      </c>
    </row>
    <row r="155" spans="2:65" s="1" customFormat="1" ht="24.25" customHeight="1">
      <c r="B155" s="135"/>
      <c r="C155" s="136" t="s">
        <v>239</v>
      </c>
      <c r="D155" s="136" t="s">
        <v>151</v>
      </c>
      <c r="E155" s="137" t="s">
        <v>1372</v>
      </c>
      <c r="F155" s="138" t="s">
        <v>1373</v>
      </c>
      <c r="G155" s="139" t="s">
        <v>500</v>
      </c>
      <c r="H155" s="140">
        <v>14</v>
      </c>
      <c r="I155" s="141"/>
      <c r="J155" s="142">
        <f t="shared" si="10"/>
        <v>0</v>
      </c>
      <c r="K155" s="143"/>
      <c r="L155" s="28"/>
      <c r="M155" s="144" t="s">
        <v>1</v>
      </c>
      <c r="N155" s="145" t="s">
        <v>42</v>
      </c>
      <c r="P155" s="146">
        <f t="shared" si="11"/>
        <v>0</v>
      </c>
      <c r="Q155" s="146">
        <v>0</v>
      </c>
      <c r="R155" s="146">
        <f t="shared" si="12"/>
        <v>0</v>
      </c>
      <c r="S155" s="146">
        <v>0</v>
      </c>
      <c r="T155" s="147">
        <f t="shared" si="13"/>
        <v>0</v>
      </c>
      <c r="AR155" s="148" t="s">
        <v>155</v>
      </c>
      <c r="AT155" s="148" t="s">
        <v>151</v>
      </c>
      <c r="AU155" s="148" t="s">
        <v>156</v>
      </c>
      <c r="AY155" s="13" t="s">
        <v>149</v>
      </c>
      <c r="BE155" s="149">
        <f t="shared" si="14"/>
        <v>0</v>
      </c>
      <c r="BF155" s="149">
        <f t="shared" si="15"/>
        <v>0</v>
      </c>
      <c r="BG155" s="149">
        <f t="shared" si="16"/>
        <v>0</v>
      </c>
      <c r="BH155" s="149">
        <f t="shared" si="17"/>
        <v>0</v>
      </c>
      <c r="BI155" s="149">
        <f t="shared" si="18"/>
        <v>0</v>
      </c>
      <c r="BJ155" s="13" t="s">
        <v>156</v>
      </c>
      <c r="BK155" s="149">
        <f t="shared" si="19"/>
        <v>0</v>
      </c>
      <c r="BL155" s="13" t="s">
        <v>155</v>
      </c>
      <c r="BM155" s="148" t="s">
        <v>338</v>
      </c>
    </row>
    <row r="156" spans="2:65" s="1" customFormat="1" ht="21.75" customHeight="1">
      <c r="B156" s="135"/>
      <c r="C156" s="150" t="s">
        <v>243</v>
      </c>
      <c r="D156" s="150" t="s">
        <v>404</v>
      </c>
      <c r="E156" s="151" t="s">
        <v>1374</v>
      </c>
      <c r="F156" s="152" t="s">
        <v>1375</v>
      </c>
      <c r="G156" s="153" t="s">
        <v>500</v>
      </c>
      <c r="H156" s="154">
        <v>14</v>
      </c>
      <c r="I156" s="155"/>
      <c r="J156" s="156">
        <f t="shared" si="10"/>
        <v>0</v>
      </c>
      <c r="K156" s="157"/>
      <c r="L156" s="158"/>
      <c r="M156" s="159" t="s">
        <v>1</v>
      </c>
      <c r="N156" s="160" t="s">
        <v>42</v>
      </c>
      <c r="P156" s="146">
        <f t="shared" si="11"/>
        <v>0</v>
      </c>
      <c r="Q156" s="146">
        <v>6.6E-4</v>
      </c>
      <c r="R156" s="146">
        <f t="shared" si="12"/>
        <v>9.2399999999999999E-3</v>
      </c>
      <c r="S156" s="146">
        <v>0</v>
      </c>
      <c r="T156" s="147">
        <f t="shared" si="13"/>
        <v>0</v>
      </c>
      <c r="AR156" s="148" t="s">
        <v>180</v>
      </c>
      <c r="AT156" s="148" t="s">
        <v>404</v>
      </c>
      <c r="AU156" s="148" t="s">
        <v>156</v>
      </c>
      <c r="AY156" s="13" t="s">
        <v>149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3" t="s">
        <v>156</v>
      </c>
      <c r="BK156" s="149">
        <f t="shared" si="19"/>
        <v>0</v>
      </c>
      <c r="BL156" s="13" t="s">
        <v>155</v>
      </c>
      <c r="BM156" s="148" t="s">
        <v>346</v>
      </c>
    </row>
    <row r="157" spans="2:65" s="1" customFormat="1" ht="24.25" customHeight="1">
      <c r="B157" s="135"/>
      <c r="C157" s="150" t="s">
        <v>247</v>
      </c>
      <c r="D157" s="150" t="s">
        <v>404</v>
      </c>
      <c r="E157" s="151" t="s">
        <v>1376</v>
      </c>
      <c r="F157" s="152" t="s">
        <v>1377</v>
      </c>
      <c r="G157" s="153" t="s">
        <v>250</v>
      </c>
      <c r="H157" s="154">
        <v>7</v>
      </c>
      <c r="I157" s="155"/>
      <c r="J157" s="156">
        <f t="shared" si="10"/>
        <v>0</v>
      </c>
      <c r="K157" s="157"/>
      <c r="L157" s="158"/>
      <c r="M157" s="159" t="s">
        <v>1</v>
      </c>
      <c r="N157" s="160" t="s">
        <v>42</v>
      </c>
      <c r="P157" s="146">
        <f t="shared" si="11"/>
        <v>0</v>
      </c>
      <c r="Q157" s="146">
        <v>1.6000000000000001E-4</v>
      </c>
      <c r="R157" s="146">
        <f t="shared" si="12"/>
        <v>1.1200000000000001E-3</v>
      </c>
      <c r="S157" s="146">
        <v>0</v>
      </c>
      <c r="T157" s="147">
        <f t="shared" si="13"/>
        <v>0</v>
      </c>
      <c r="AR157" s="148" t="s">
        <v>180</v>
      </c>
      <c r="AT157" s="148" t="s">
        <v>404</v>
      </c>
      <c r="AU157" s="148" t="s">
        <v>156</v>
      </c>
      <c r="AY157" s="13" t="s">
        <v>149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3" t="s">
        <v>156</v>
      </c>
      <c r="BK157" s="149">
        <f t="shared" si="19"/>
        <v>0</v>
      </c>
      <c r="BL157" s="13" t="s">
        <v>155</v>
      </c>
      <c r="BM157" s="148" t="s">
        <v>354</v>
      </c>
    </row>
    <row r="158" spans="2:65" s="1" customFormat="1" ht="24.25" customHeight="1">
      <c r="B158" s="135"/>
      <c r="C158" s="150" t="s">
        <v>252</v>
      </c>
      <c r="D158" s="150" t="s">
        <v>404</v>
      </c>
      <c r="E158" s="151" t="s">
        <v>1378</v>
      </c>
      <c r="F158" s="152" t="s">
        <v>1379</v>
      </c>
      <c r="G158" s="153" t="s">
        <v>250</v>
      </c>
      <c r="H158" s="154">
        <v>7</v>
      </c>
      <c r="I158" s="155"/>
      <c r="J158" s="156">
        <f t="shared" si="10"/>
        <v>0</v>
      </c>
      <c r="K158" s="157"/>
      <c r="L158" s="158"/>
      <c r="M158" s="159" t="s">
        <v>1</v>
      </c>
      <c r="N158" s="160" t="s">
        <v>42</v>
      </c>
      <c r="P158" s="146">
        <f t="shared" si="11"/>
        <v>0</v>
      </c>
      <c r="Q158" s="146">
        <v>9.0000000000000006E-5</v>
      </c>
      <c r="R158" s="146">
        <f t="shared" si="12"/>
        <v>6.3000000000000003E-4</v>
      </c>
      <c r="S158" s="146">
        <v>0</v>
      </c>
      <c r="T158" s="147">
        <f t="shared" si="13"/>
        <v>0</v>
      </c>
      <c r="AR158" s="148" t="s">
        <v>180</v>
      </c>
      <c r="AT158" s="148" t="s">
        <v>404</v>
      </c>
      <c r="AU158" s="148" t="s">
        <v>156</v>
      </c>
      <c r="AY158" s="13" t="s">
        <v>149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3" t="s">
        <v>156</v>
      </c>
      <c r="BK158" s="149">
        <f t="shared" si="19"/>
        <v>0</v>
      </c>
      <c r="BL158" s="13" t="s">
        <v>155</v>
      </c>
      <c r="BM158" s="148" t="s">
        <v>362</v>
      </c>
    </row>
    <row r="159" spans="2:65" s="1" customFormat="1" ht="24.25" customHeight="1">
      <c r="B159" s="135"/>
      <c r="C159" s="136" t="s">
        <v>256</v>
      </c>
      <c r="D159" s="136" t="s">
        <v>151</v>
      </c>
      <c r="E159" s="137" t="s">
        <v>1380</v>
      </c>
      <c r="F159" s="138" t="s">
        <v>1381</v>
      </c>
      <c r="G159" s="139" t="s">
        <v>250</v>
      </c>
      <c r="H159" s="140">
        <v>15</v>
      </c>
      <c r="I159" s="141"/>
      <c r="J159" s="142">
        <f t="shared" si="10"/>
        <v>0</v>
      </c>
      <c r="K159" s="143"/>
      <c r="L159" s="28"/>
      <c r="M159" s="144" t="s">
        <v>1</v>
      </c>
      <c r="N159" s="145" t="s">
        <v>42</v>
      </c>
      <c r="P159" s="146">
        <f t="shared" si="11"/>
        <v>0</v>
      </c>
      <c r="Q159" s="146">
        <v>5.0000000000000002E-5</v>
      </c>
      <c r="R159" s="146">
        <f t="shared" si="12"/>
        <v>7.5000000000000002E-4</v>
      </c>
      <c r="S159" s="146">
        <v>0</v>
      </c>
      <c r="T159" s="147">
        <f t="shared" si="13"/>
        <v>0</v>
      </c>
      <c r="AR159" s="148" t="s">
        <v>155</v>
      </c>
      <c r="AT159" s="148" t="s">
        <v>151</v>
      </c>
      <c r="AU159" s="148" t="s">
        <v>156</v>
      </c>
      <c r="AY159" s="13" t="s">
        <v>149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3" t="s">
        <v>156</v>
      </c>
      <c r="BK159" s="149">
        <f t="shared" si="19"/>
        <v>0</v>
      </c>
      <c r="BL159" s="13" t="s">
        <v>155</v>
      </c>
      <c r="BM159" s="148" t="s">
        <v>370</v>
      </c>
    </row>
    <row r="160" spans="2:65" s="1" customFormat="1" ht="24.25" customHeight="1">
      <c r="B160" s="135"/>
      <c r="C160" s="136" t="s">
        <v>265</v>
      </c>
      <c r="D160" s="136" t="s">
        <v>151</v>
      </c>
      <c r="E160" s="137" t="s">
        <v>1382</v>
      </c>
      <c r="F160" s="138" t="s">
        <v>1383</v>
      </c>
      <c r="G160" s="139" t="s">
        <v>500</v>
      </c>
      <c r="H160" s="140">
        <v>14</v>
      </c>
      <c r="I160" s="141"/>
      <c r="J160" s="142">
        <f t="shared" si="10"/>
        <v>0</v>
      </c>
      <c r="K160" s="143"/>
      <c r="L160" s="28"/>
      <c r="M160" s="144" t="s">
        <v>1</v>
      </c>
      <c r="N160" s="145" t="s">
        <v>42</v>
      </c>
      <c r="P160" s="146">
        <f t="shared" si="11"/>
        <v>0</v>
      </c>
      <c r="Q160" s="146">
        <v>0</v>
      </c>
      <c r="R160" s="146">
        <f t="shared" si="12"/>
        <v>0</v>
      </c>
      <c r="S160" s="146">
        <v>0</v>
      </c>
      <c r="T160" s="147">
        <f t="shared" si="13"/>
        <v>0</v>
      </c>
      <c r="AR160" s="148" t="s">
        <v>155</v>
      </c>
      <c r="AT160" s="148" t="s">
        <v>151</v>
      </c>
      <c r="AU160" s="148" t="s">
        <v>156</v>
      </c>
      <c r="AY160" s="13" t="s">
        <v>149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3" t="s">
        <v>156</v>
      </c>
      <c r="BK160" s="149">
        <f t="shared" si="19"/>
        <v>0</v>
      </c>
      <c r="BL160" s="13" t="s">
        <v>155</v>
      </c>
      <c r="BM160" s="148" t="s">
        <v>379</v>
      </c>
    </row>
    <row r="161" spans="2:65" s="1" customFormat="1" ht="24.25" customHeight="1">
      <c r="B161" s="135"/>
      <c r="C161" s="136" t="s">
        <v>269</v>
      </c>
      <c r="D161" s="136" t="s">
        <v>151</v>
      </c>
      <c r="E161" s="137" t="s">
        <v>1384</v>
      </c>
      <c r="F161" s="138" t="s">
        <v>1385</v>
      </c>
      <c r="G161" s="139" t="s">
        <v>500</v>
      </c>
      <c r="H161" s="140">
        <v>14</v>
      </c>
      <c r="I161" s="141"/>
      <c r="J161" s="142">
        <f t="shared" si="10"/>
        <v>0</v>
      </c>
      <c r="K161" s="143"/>
      <c r="L161" s="28"/>
      <c r="M161" s="144" t="s">
        <v>1</v>
      </c>
      <c r="N161" s="145" t="s">
        <v>42</v>
      </c>
      <c r="P161" s="146">
        <f t="shared" si="11"/>
        <v>0</v>
      </c>
      <c r="Q161" s="146">
        <v>0</v>
      </c>
      <c r="R161" s="146">
        <f t="shared" si="12"/>
        <v>0</v>
      </c>
      <c r="S161" s="146">
        <v>0</v>
      </c>
      <c r="T161" s="147">
        <f t="shared" si="13"/>
        <v>0</v>
      </c>
      <c r="AR161" s="148" t="s">
        <v>155</v>
      </c>
      <c r="AT161" s="148" t="s">
        <v>151</v>
      </c>
      <c r="AU161" s="148" t="s">
        <v>156</v>
      </c>
      <c r="AY161" s="13" t="s">
        <v>149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3" t="s">
        <v>156</v>
      </c>
      <c r="BK161" s="149">
        <f t="shared" si="19"/>
        <v>0</v>
      </c>
      <c r="BL161" s="13" t="s">
        <v>155</v>
      </c>
      <c r="BM161" s="148" t="s">
        <v>387</v>
      </c>
    </row>
    <row r="162" spans="2:65" s="1" customFormat="1" ht="16.5" customHeight="1">
      <c r="B162" s="135"/>
      <c r="C162" s="150" t="s">
        <v>273</v>
      </c>
      <c r="D162" s="150" t="s">
        <v>404</v>
      </c>
      <c r="E162" s="151" t="s">
        <v>1386</v>
      </c>
      <c r="F162" s="152" t="s">
        <v>1387</v>
      </c>
      <c r="G162" s="153" t="s">
        <v>250</v>
      </c>
      <c r="H162" s="154">
        <v>1</v>
      </c>
      <c r="I162" s="155"/>
      <c r="J162" s="156">
        <f t="shared" si="10"/>
        <v>0</v>
      </c>
      <c r="K162" s="157"/>
      <c r="L162" s="158"/>
      <c r="M162" s="159" t="s">
        <v>1</v>
      </c>
      <c r="N162" s="160" t="s">
        <v>42</v>
      </c>
      <c r="P162" s="146">
        <f t="shared" si="11"/>
        <v>0</v>
      </c>
      <c r="Q162" s="146">
        <v>0</v>
      </c>
      <c r="R162" s="146">
        <f t="shared" si="12"/>
        <v>0</v>
      </c>
      <c r="S162" s="146">
        <v>0</v>
      </c>
      <c r="T162" s="147">
        <f t="shared" si="13"/>
        <v>0</v>
      </c>
      <c r="AR162" s="148" t="s">
        <v>180</v>
      </c>
      <c r="AT162" s="148" t="s">
        <v>404</v>
      </c>
      <c r="AU162" s="148" t="s">
        <v>156</v>
      </c>
      <c r="AY162" s="13" t="s">
        <v>149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3" t="s">
        <v>156</v>
      </c>
      <c r="BK162" s="149">
        <f t="shared" si="19"/>
        <v>0</v>
      </c>
      <c r="BL162" s="13" t="s">
        <v>155</v>
      </c>
      <c r="BM162" s="148" t="s">
        <v>395</v>
      </c>
    </row>
    <row r="163" spans="2:65" s="1" customFormat="1" ht="24.25" customHeight="1">
      <c r="B163" s="135"/>
      <c r="C163" s="136" t="s">
        <v>277</v>
      </c>
      <c r="D163" s="136" t="s">
        <v>151</v>
      </c>
      <c r="E163" s="137" t="s">
        <v>1388</v>
      </c>
      <c r="F163" s="138" t="s">
        <v>1389</v>
      </c>
      <c r="G163" s="139" t="s">
        <v>250</v>
      </c>
      <c r="H163" s="140">
        <v>1</v>
      </c>
      <c r="I163" s="141"/>
      <c r="J163" s="142">
        <f t="shared" si="10"/>
        <v>0</v>
      </c>
      <c r="K163" s="143"/>
      <c r="L163" s="28"/>
      <c r="M163" s="144" t="s">
        <v>1</v>
      </c>
      <c r="N163" s="145" t="s">
        <v>42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155</v>
      </c>
      <c r="AT163" s="148" t="s">
        <v>151</v>
      </c>
      <c r="AU163" s="148" t="s">
        <v>156</v>
      </c>
      <c r="AY163" s="13" t="s">
        <v>149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3" t="s">
        <v>156</v>
      </c>
      <c r="BK163" s="149">
        <f t="shared" si="19"/>
        <v>0</v>
      </c>
      <c r="BL163" s="13" t="s">
        <v>155</v>
      </c>
      <c r="BM163" s="148" t="s">
        <v>403</v>
      </c>
    </row>
    <row r="164" spans="2:65" s="11" customFormat="1" ht="22.75" customHeight="1">
      <c r="B164" s="123"/>
      <c r="D164" s="124" t="s">
        <v>75</v>
      </c>
      <c r="E164" s="133" t="s">
        <v>680</v>
      </c>
      <c r="F164" s="133" t="s">
        <v>1220</v>
      </c>
      <c r="I164" s="126"/>
      <c r="J164" s="134">
        <f>BK164</f>
        <v>0</v>
      </c>
      <c r="L164" s="123"/>
      <c r="M164" s="128"/>
      <c r="P164" s="129">
        <f>SUM(P165:P167)</f>
        <v>0</v>
      </c>
      <c r="R164" s="129">
        <f>SUM(R165:R167)</f>
        <v>6.117E-3</v>
      </c>
      <c r="T164" s="130">
        <f>SUM(T165:T167)</f>
        <v>0</v>
      </c>
      <c r="AR164" s="124" t="s">
        <v>156</v>
      </c>
      <c r="AT164" s="131" t="s">
        <v>75</v>
      </c>
      <c r="AU164" s="131" t="s">
        <v>84</v>
      </c>
      <c r="AY164" s="124" t="s">
        <v>149</v>
      </c>
      <c r="BK164" s="132">
        <f>SUM(BK165:BK167)</f>
        <v>0</v>
      </c>
    </row>
    <row r="165" spans="2:65" s="1" customFormat="1" ht="33" customHeight="1">
      <c r="B165" s="135"/>
      <c r="C165" s="136" t="s">
        <v>281</v>
      </c>
      <c r="D165" s="136" t="s">
        <v>151</v>
      </c>
      <c r="E165" s="137" t="s">
        <v>1390</v>
      </c>
      <c r="F165" s="138" t="s">
        <v>1391</v>
      </c>
      <c r="G165" s="139" t="s">
        <v>250</v>
      </c>
      <c r="H165" s="140">
        <v>2</v>
      </c>
      <c r="I165" s="141"/>
      <c r="J165" s="142">
        <f>ROUND(I165*H165,2)</f>
        <v>0</v>
      </c>
      <c r="K165" s="143"/>
      <c r="L165" s="28"/>
      <c r="M165" s="144" t="s">
        <v>1</v>
      </c>
      <c r="N165" s="145" t="s">
        <v>42</v>
      </c>
      <c r="P165" s="146">
        <f>O165*H165</f>
        <v>0</v>
      </c>
      <c r="Q165" s="146">
        <v>1.289E-3</v>
      </c>
      <c r="R165" s="146">
        <f>Q165*H165</f>
        <v>2.578E-3</v>
      </c>
      <c r="S165" s="146">
        <v>0</v>
      </c>
      <c r="T165" s="147">
        <f>S165*H165</f>
        <v>0</v>
      </c>
      <c r="AR165" s="148" t="s">
        <v>215</v>
      </c>
      <c r="AT165" s="148" t="s">
        <v>151</v>
      </c>
      <c r="AU165" s="148" t="s">
        <v>156</v>
      </c>
      <c r="AY165" s="13" t="s">
        <v>149</v>
      </c>
      <c r="BE165" s="149">
        <f>IF(N165="základná",J165,0)</f>
        <v>0</v>
      </c>
      <c r="BF165" s="149">
        <f>IF(N165="znížená",J165,0)</f>
        <v>0</v>
      </c>
      <c r="BG165" s="149">
        <f>IF(N165="zákl. prenesená",J165,0)</f>
        <v>0</v>
      </c>
      <c r="BH165" s="149">
        <f>IF(N165="zníž. prenesená",J165,0)</f>
        <v>0</v>
      </c>
      <c r="BI165" s="149">
        <f>IF(N165="nulová",J165,0)</f>
        <v>0</v>
      </c>
      <c r="BJ165" s="13" t="s">
        <v>156</v>
      </c>
      <c r="BK165" s="149">
        <f>ROUND(I165*H165,2)</f>
        <v>0</v>
      </c>
      <c r="BL165" s="13" t="s">
        <v>215</v>
      </c>
      <c r="BM165" s="148" t="s">
        <v>412</v>
      </c>
    </row>
    <row r="166" spans="2:65" s="1" customFormat="1" ht="16.5" customHeight="1">
      <c r="B166" s="135"/>
      <c r="C166" s="136" t="s">
        <v>285</v>
      </c>
      <c r="D166" s="136" t="s">
        <v>151</v>
      </c>
      <c r="E166" s="137" t="s">
        <v>1392</v>
      </c>
      <c r="F166" s="138" t="s">
        <v>1393</v>
      </c>
      <c r="G166" s="139" t="s">
        <v>263</v>
      </c>
      <c r="H166" s="140">
        <v>1</v>
      </c>
      <c r="I166" s="141"/>
      <c r="J166" s="142">
        <f>ROUND(I166*H166,2)</f>
        <v>0</v>
      </c>
      <c r="K166" s="143"/>
      <c r="L166" s="28"/>
      <c r="M166" s="144" t="s">
        <v>1</v>
      </c>
      <c r="N166" s="145" t="s">
        <v>42</v>
      </c>
      <c r="P166" s="146">
        <f>O166*H166</f>
        <v>0</v>
      </c>
      <c r="Q166" s="146">
        <v>3.539E-3</v>
      </c>
      <c r="R166" s="146">
        <f>Q166*H166</f>
        <v>3.539E-3</v>
      </c>
      <c r="S166" s="146">
        <v>0</v>
      </c>
      <c r="T166" s="147">
        <f>S166*H166</f>
        <v>0</v>
      </c>
      <c r="AR166" s="148" t="s">
        <v>215</v>
      </c>
      <c r="AT166" s="148" t="s">
        <v>151</v>
      </c>
      <c r="AU166" s="148" t="s">
        <v>156</v>
      </c>
      <c r="AY166" s="13" t="s">
        <v>149</v>
      </c>
      <c r="BE166" s="149">
        <f>IF(N166="základná",J166,0)</f>
        <v>0</v>
      </c>
      <c r="BF166" s="149">
        <f>IF(N166="znížená",J166,0)</f>
        <v>0</v>
      </c>
      <c r="BG166" s="149">
        <f>IF(N166="zákl. prenesená",J166,0)</f>
        <v>0</v>
      </c>
      <c r="BH166" s="149">
        <f>IF(N166="zníž. prenesená",J166,0)</f>
        <v>0</v>
      </c>
      <c r="BI166" s="149">
        <f>IF(N166="nulová",J166,0)</f>
        <v>0</v>
      </c>
      <c r="BJ166" s="13" t="s">
        <v>156</v>
      </c>
      <c r="BK166" s="149">
        <f>ROUND(I166*H166,2)</f>
        <v>0</v>
      </c>
      <c r="BL166" s="13" t="s">
        <v>215</v>
      </c>
      <c r="BM166" s="148" t="s">
        <v>420</v>
      </c>
    </row>
    <row r="167" spans="2:65" s="1" customFormat="1" ht="24.25" customHeight="1">
      <c r="B167" s="135"/>
      <c r="C167" s="150" t="s">
        <v>290</v>
      </c>
      <c r="D167" s="150" t="s">
        <v>404</v>
      </c>
      <c r="E167" s="151" t="s">
        <v>1394</v>
      </c>
      <c r="F167" s="152" t="s">
        <v>1395</v>
      </c>
      <c r="G167" s="153" t="s">
        <v>263</v>
      </c>
      <c r="H167" s="154">
        <v>1</v>
      </c>
      <c r="I167" s="155"/>
      <c r="J167" s="156">
        <f>ROUND(I167*H167,2)</f>
        <v>0</v>
      </c>
      <c r="K167" s="157"/>
      <c r="L167" s="158"/>
      <c r="M167" s="159" t="s">
        <v>1</v>
      </c>
      <c r="N167" s="160" t="s">
        <v>42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285</v>
      </c>
      <c r="AT167" s="148" t="s">
        <v>404</v>
      </c>
      <c r="AU167" s="148" t="s">
        <v>156</v>
      </c>
      <c r="AY167" s="13" t="s">
        <v>149</v>
      </c>
      <c r="BE167" s="149">
        <f>IF(N167="základná",J167,0)</f>
        <v>0</v>
      </c>
      <c r="BF167" s="149">
        <f>IF(N167="znížená",J167,0)</f>
        <v>0</v>
      </c>
      <c r="BG167" s="149">
        <f>IF(N167="zákl. prenesená",J167,0)</f>
        <v>0</v>
      </c>
      <c r="BH167" s="149">
        <f>IF(N167="zníž. prenesená",J167,0)</f>
        <v>0</v>
      </c>
      <c r="BI167" s="149">
        <f>IF(N167="nulová",J167,0)</f>
        <v>0</v>
      </c>
      <c r="BJ167" s="13" t="s">
        <v>156</v>
      </c>
      <c r="BK167" s="149">
        <f>ROUND(I167*H167,2)</f>
        <v>0</v>
      </c>
      <c r="BL167" s="13" t="s">
        <v>215</v>
      </c>
      <c r="BM167" s="148" t="s">
        <v>428</v>
      </c>
    </row>
    <row r="168" spans="2:65" s="11" customFormat="1" ht="26" customHeight="1">
      <c r="B168" s="123"/>
      <c r="D168" s="124" t="s">
        <v>75</v>
      </c>
      <c r="E168" s="125" t="s">
        <v>404</v>
      </c>
      <c r="F168" s="125" t="s">
        <v>1302</v>
      </c>
      <c r="I168" s="126"/>
      <c r="J168" s="127">
        <f>BK168</f>
        <v>0</v>
      </c>
      <c r="L168" s="123"/>
      <c r="M168" s="128"/>
      <c r="P168" s="129">
        <f>P169+P171+P173</f>
        <v>0</v>
      </c>
      <c r="R168" s="129">
        <f>R169+R171+R173</f>
        <v>4.2000000000000002E-4</v>
      </c>
      <c r="T168" s="130">
        <f>T169+T171+T173</f>
        <v>0</v>
      </c>
      <c r="AR168" s="124" t="s">
        <v>161</v>
      </c>
      <c r="AT168" s="131" t="s">
        <v>75</v>
      </c>
      <c r="AU168" s="131" t="s">
        <v>76</v>
      </c>
      <c r="AY168" s="124" t="s">
        <v>149</v>
      </c>
      <c r="BK168" s="132">
        <f>BK169+BK171+BK173</f>
        <v>0</v>
      </c>
    </row>
    <row r="169" spans="2:65" s="11" customFormat="1" ht="22.75" customHeight="1">
      <c r="B169" s="123"/>
      <c r="D169" s="124" t="s">
        <v>75</v>
      </c>
      <c r="E169" s="133" t="s">
        <v>1396</v>
      </c>
      <c r="F169" s="133" t="s">
        <v>1397</v>
      </c>
      <c r="I169" s="126"/>
      <c r="J169" s="134">
        <f>BK169</f>
        <v>0</v>
      </c>
      <c r="L169" s="123"/>
      <c r="M169" s="128"/>
      <c r="P169" s="129">
        <f>P170</f>
        <v>0</v>
      </c>
      <c r="R169" s="129">
        <f>R170</f>
        <v>0</v>
      </c>
      <c r="T169" s="130">
        <f>T170</f>
        <v>0</v>
      </c>
      <c r="AR169" s="124" t="s">
        <v>161</v>
      </c>
      <c r="AT169" s="131" t="s">
        <v>75</v>
      </c>
      <c r="AU169" s="131" t="s">
        <v>84</v>
      </c>
      <c r="AY169" s="124" t="s">
        <v>149</v>
      </c>
      <c r="BK169" s="132">
        <f>BK170</f>
        <v>0</v>
      </c>
    </row>
    <row r="170" spans="2:65" s="1" customFormat="1" ht="16.5" customHeight="1">
      <c r="B170" s="135"/>
      <c r="C170" s="136" t="s">
        <v>294</v>
      </c>
      <c r="D170" s="136" t="s">
        <v>151</v>
      </c>
      <c r="E170" s="137" t="s">
        <v>1398</v>
      </c>
      <c r="F170" s="138" t="s">
        <v>1399</v>
      </c>
      <c r="G170" s="139" t="s">
        <v>500</v>
      </c>
      <c r="H170" s="140">
        <v>14</v>
      </c>
      <c r="I170" s="141"/>
      <c r="J170" s="142">
        <f>ROUND(I170*H170,2)</f>
        <v>0</v>
      </c>
      <c r="K170" s="143"/>
      <c r="L170" s="28"/>
      <c r="M170" s="144" t="s">
        <v>1</v>
      </c>
      <c r="N170" s="145" t="s">
        <v>42</v>
      </c>
      <c r="P170" s="146">
        <f>O170*H170</f>
        <v>0</v>
      </c>
      <c r="Q170" s="146">
        <v>0</v>
      </c>
      <c r="R170" s="146">
        <f>Q170*H170</f>
        <v>0</v>
      </c>
      <c r="S170" s="146">
        <v>0</v>
      </c>
      <c r="T170" s="147">
        <f>S170*H170</f>
        <v>0</v>
      </c>
      <c r="AR170" s="148" t="s">
        <v>420</v>
      </c>
      <c r="AT170" s="148" t="s">
        <v>151</v>
      </c>
      <c r="AU170" s="148" t="s">
        <v>156</v>
      </c>
      <c r="AY170" s="13" t="s">
        <v>149</v>
      </c>
      <c r="BE170" s="149">
        <f>IF(N170="základná",J170,0)</f>
        <v>0</v>
      </c>
      <c r="BF170" s="149">
        <f>IF(N170="znížená",J170,0)</f>
        <v>0</v>
      </c>
      <c r="BG170" s="149">
        <f>IF(N170="zákl. prenesená",J170,0)</f>
        <v>0</v>
      </c>
      <c r="BH170" s="149">
        <f>IF(N170="zníž. prenesená",J170,0)</f>
        <v>0</v>
      </c>
      <c r="BI170" s="149">
        <f>IF(N170="nulová",J170,0)</f>
        <v>0</v>
      </c>
      <c r="BJ170" s="13" t="s">
        <v>156</v>
      </c>
      <c r="BK170" s="149">
        <f>ROUND(I170*H170,2)</f>
        <v>0</v>
      </c>
      <c r="BL170" s="13" t="s">
        <v>420</v>
      </c>
      <c r="BM170" s="148" t="s">
        <v>436</v>
      </c>
    </row>
    <row r="171" spans="2:65" s="11" customFormat="1" ht="22.75" customHeight="1">
      <c r="B171" s="123"/>
      <c r="D171" s="124" t="s">
        <v>75</v>
      </c>
      <c r="E171" s="133" t="s">
        <v>1303</v>
      </c>
      <c r="F171" s="133" t="s">
        <v>1304</v>
      </c>
      <c r="I171" s="126"/>
      <c r="J171" s="134">
        <f>BK171</f>
        <v>0</v>
      </c>
      <c r="L171" s="123"/>
      <c r="M171" s="128"/>
      <c r="P171" s="129">
        <f>P172</f>
        <v>0</v>
      </c>
      <c r="R171" s="129">
        <f>R172</f>
        <v>4.2000000000000002E-4</v>
      </c>
      <c r="T171" s="130">
        <f>T172</f>
        <v>0</v>
      </c>
      <c r="AR171" s="124" t="s">
        <v>161</v>
      </c>
      <c r="AT171" s="131" t="s">
        <v>75</v>
      </c>
      <c r="AU171" s="131" t="s">
        <v>84</v>
      </c>
      <c r="AY171" s="124" t="s">
        <v>149</v>
      </c>
      <c r="BK171" s="132">
        <f>BK172</f>
        <v>0</v>
      </c>
    </row>
    <row r="172" spans="2:65" s="1" customFormat="1" ht="16.5" customHeight="1">
      <c r="B172" s="135"/>
      <c r="C172" s="136" t="s">
        <v>298</v>
      </c>
      <c r="D172" s="136" t="s">
        <v>151</v>
      </c>
      <c r="E172" s="137" t="s">
        <v>1400</v>
      </c>
      <c r="F172" s="138" t="s">
        <v>1401</v>
      </c>
      <c r="G172" s="139" t="s">
        <v>250</v>
      </c>
      <c r="H172" s="140">
        <v>2</v>
      </c>
      <c r="I172" s="141"/>
      <c r="J172" s="142">
        <f>ROUND(I172*H172,2)</f>
        <v>0</v>
      </c>
      <c r="K172" s="143"/>
      <c r="L172" s="28"/>
      <c r="M172" s="144" t="s">
        <v>1</v>
      </c>
      <c r="N172" s="145" t="s">
        <v>42</v>
      </c>
      <c r="P172" s="146">
        <f>O172*H172</f>
        <v>0</v>
      </c>
      <c r="Q172" s="146">
        <v>2.1000000000000001E-4</v>
      </c>
      <c r="R172" s="146">
        <f>Q172*H172</f>
        <v>4.2000000000000002E-4</v>
      </c>
      <c r="S172" s="146">
        <v>0</v>
      </c>
      <c r="T172" s="147">
        <f>S172*H172</f>
        <v>0</v>
      </c>
      <c r="AR172" s="148" t="s">
        <v>420</v>
      </c>
      <c r="AT172" s="148" t="s">
        <v>151</v>
      </c>
      <c r="AU172" s="148" t="s">
        <v>156</v>
      </c>
      <c r="AY172" s="13" t="s">
        <v>149</v>
      </c>
      <c r="BE172" s="149">
        <f>IF(N172="základná",J172,0)</f>
        <v>0</v>
      </c>
      <c r="BF172" s="149">
        <f>IF(N172="znížená",J172,0)</f>
        <v>0</v>
      </c>
      <c r="BG172" s="149">
        <f>IF(N172="zákl. prenesená",J172,0)</f>
        <v>0</v>
      </c>
      <c r="BH172" s="149">
        <f>IF(N172="zníž. prenesená",J172,0)</f>
        <v>0</v>
      </c>
      <c r="BI172" s="149">
        <f>IF(N172="nulová",J172,0)</f>
        <v>0</v>
      </c>
      <c r="BJ172" s="13" t="s">
        <v>156</v>
      </c>
      <c r="BK172" s="149">
        <f>ROUND(I172*H172,2)</f>
        <v>0</v>
      </c>
      <c r="BL172" s="13" t="s">
        <v>420</v>
      </c>
      <c r="BM172" s="148" t="s">
        <v>444</v>
      </c>
    </row>
    <row r="173" spans="2:65" s="11" customFormat="1" ht="22.75" customHeight="1">
      <c r="B173" s="123"/>
      <c r="D173" s="124" t="s">
        <v>75</v>
      </c>
      <c r="E173" s="133" t="s">
        <v>1402</v>
      </c>
      <c r="F173" s="133" t="s">
        <v>1403</v>
      </c>
      <c r="I173" s="126"/>
      <c r="J173" s="134">
        <f>BK173</f>
        <v>0</v>
      </c>
      <c r="L173" s="123"/>
      <c r="M173" s="128"/>
      <c r="P173" s="129">
        <f>SUM(P174:P175)</f>
        <v>0</v>
      </c>
      <c r="R173" s="129">
        <f>SUM(R174:R175)</f>
        <v>0</v>
      </c>
      <c r="T173" s="130">
        <f>SUM(T174:T175)</f>
        <v>0</v>
      </c>
      <c r="AR173" s="124" t="s">
        <v>161</v>
      </c>
      <c r="AT173" s="131" t="s">
        <v>75</v>
      </c>
      <c r="AU173" s="131" t="s">
        <v>84</v>
      </c>
      <c r="AY173" s="124" t="s">
        <v>149</v>
      </c>
      <c r="BK173" s="132">
        <f>SUM(BK174:BK175)</f>
        <v>0</v>
      </c>
    </row>
    <row r="174" spans="2:65" s="1" customFormat="1" ht="24.25" customHeight="1">
      <c r="B174" s="135"/>
      <c r="C174" s="136" t="s">
        <v>302</v>
      </c>
      <c r="D174" s="136" t="s">
        <v>151</v>
      </c>
      <c r="E174" s="137" t="s">
        <v>1404</v>
      </c>
      <c r="F174" s="138" t="s">
        <v>1405</v>
      </c>
      <c r="G174" s="139" t="s">
        <v>500</v>
      </c>
      <c r="H174" s="140">
        <v>14</v>
      </c>
      <c r="I174" s="141"/>
      <c r="J174" s="142">
        <f>ROUND(I174*H174,2)</f>
        <v>0</v>
      </c>
      <c r="K174" s="143"/>
      <c r="L174" s="28"/>
      <c r="M174" s="144" t="s">
        <v>1</v>
      </c>
      <c r="N174" s="145" t="s">
        <v>42</v>
      </c>
      <c r="P174" s="146">
        <f>O174*H174</f>
        <v>0</v>
      </c>
      <c r="Q174" s="146">
        <v>0</v>
      </c>
      <c r="R174" s="146">
        <f>Q174*H174</f>
        <v>0</v>
      </c>
      <c r="S174" s="146">
        <v>0</v>
      </c>
      <c r="T174" s="147">
        <f>S174*H174</f>
        <v>0</v>
      </c>
      <c r="AR174" s="148" t="s">
        <v>420</v>
      </c>
      <c r="AT174" s="148" t="s">
        <v>151</v>
      </c>
      <c r="AU174" s="148" t="s">
        <v>156</v>
      </c>
      <c r="AY174" s="13" t="s">
        <v>149</v>
      </c>
      <c r="BE174" s="149">
        <f>IF(N174="základná",J174,0)</f>
        <v>0</v>
      </c>
      <c r="BF174" s="149">
        <f>IF(N174="znížená",J174,0)</f>
        <v>0</v>
      </c>
      <c r="BG174" s="149">
        <f>IF(N174="zákl. prenesená",J174,0)</f>
        <v>0</v>
      </c>
      <c r="BH174" s="149">
        <f>IF(N174="zníž. prenesená",J174,0)</f>
        <v>0</v>
      </c>
      <c r="BI174" s="149">
        <f>IF(N174="nulová",J174,0)</f>
        <v>0</v>
      </c>
      <c r="BJ174" s="13" t="s">
        <v>156</v>
      </c>
      <c r="BK174" s="149">
        <f>ROUND(I174*H174,2)</f>
        <v>0</v>
      </c>
      <c r="BL174" s="13" t="s">
        <v>420</v>
      </c>
      <c r="BM174" s="148" t="s">
        <v>452</v>
      </c>
    </row>
    <row r="175" spans="2:65" s="1" customFormat="1" ht="16.5" customHeight="1">
      <c r="B175" s="135"/>
      <c r="C175" s="150" t="s">
        <v>306</v>
      </c>
      <c r="D175" s="150" t="s">
        <v>404</v>
      </c>
      <c r="E175" s="151" t="s">
        <v>1406</v>
      </c>
      <c r="F175" s="152" t="s">
        <v>1407</v>
      </c>
      <c r="G175" s="153" t="s">
        <v>500</v>
      </c>
      <c r="H175" s="154">
        <v>14</v>
      </c>
      <c r="I175" s="155"/>
      <c r="J175" s="156">
        <f>ROUND(I175*H175,2)</f>
        <v>0</v>
      </c>
      <c r="K175" s="157"/>
      <c r="L175" s="158"/>
      <c r="M175" s="167" t="s">
        <v>1</v>
      </c>
      <c r="N175" s="168" t="s">
        <v>42</v>
      </c>
      <c r="O175" s="164"/>
      <c r="P175" s="165">
        <f>O175*H175</f>
        <v>0</v>
      </c>
      <c r="Q175" s="165">
        <v>0</v>
      </c>
      <c r="R175" s="165">
        <f>Q175*H175</f>
        <v>0</v>
      </c>
      <c r="S175" s="165">
        <v>0</v>
      </c>
      <c r="T175" s="166">
        <f>S175*H175</f>
        <v>0</v>
      </c>
      <c r="AR175" s="148" t="s">
        <v>1408</v>
      </c>
      <c r="AT175" s="148" t="s">
        <v>404</v>
      </c>
      <c r="AU175" s="148" t="s">
        <v>156</v>
      </c>
      <c r="AY175" s="13" t="s">
        <v>149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3" t="s">
        <v>156</v>
      </c>
      <c r="BK175" s="149">
        <f>ROUND(I175*H175,2)</f>
        <v>0</v>
      </c>
      <c r="BL175" s="13" t="s">
        <v>420</v>
      </c>
      <c r="BM175" s="148" t="s">
        <v>460</v>
      </c>
    </row>
    <row r="176" spans="2:65" s="1" customFormat="1" ht="7" customHeight="1">
      <c r="B176" s="43"/>
      <c r="C176" s="44"/>
      <c r="D176" s="44"/>
      <c r="E176" s="44"/>
      <c r="F176" s="44"/>
      <c r="G176" s="44"/>
      <c r="H176" s="44"/>
      <c r="I176" s="44"/>
      <c r="J176" s="44"/>
      <c r="K176" s="44"/>
      <c r="L176" s="28"/>
    </row>
  </sheetData>
  <autoFilter ref="C126:K175" xr:uid="{00000000-0009-0000-0000-000006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L169"/>
  <sheetViews>
    <sheetView showGridLines="0" topLeftCell="A107" workbookViewId="0">
      <selection activeCell="I123" sqref="I123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6.25" customWidth="1"/>
    <col min="23" max="23" width="12.25" customWidth="1"/>
    <col min="24" max="24" width="15" customWidth="1"/>
    <col min="25" max="25" width="11" customWidth="1"/>
    <col min="26" max="26" width="15" customWidth="1"/>
    <col min="27" max="27" width="16.25" customWidth="1"/>
    <col min="28" max="28" width="11" customWidth="1"/>
    <col min="29" max="29" width="15" customWidth="1"/>
    <col min="30" max="30" width="16.25" customWidth="1"/>
    <col min="43" max="64" width="9.25" hidden="1"/>
  </cols>
  <sheetData>
    <row r="2" spans="2:45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AS2" s="13" t="s">
        <v>101</v>
      </c>
    </row>
    <row r="3" spans="2:45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76</v>
      </c>
    </row>
    <row r="4" spans="2:45" ht="25" hidden="1" customHeight="1">
      <c r="B4" s="16"/>
      <c r="D4" s="17" t="s">
        <v>104</v>
      </c>
      <c r="L4" s="16"/>
      <c r="M4" s="87" t="s">
        <v>9</v>
      </c>
      <c r="AS4" s="13" t="s">
        <v>3</v>
      </c>
    </row>
    <row r="5" spans="2:45" ht="7" hidden="1" customHeight="1">
      <c r="B5" s="16"/>
      <c r="L5" s="16"/>
    </row>
    <row r="6" spans="2:45" ht="12" hidden="1" customHeight="1">
      <c r="B6" s="16"/>
      <c r="D6" s="23" t="s">
        <v>15</v>
      </c>
      <c r="L6" s="16"/>
    </row>
    <row r="7" spans="2:45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5" s="1" customFormat="1" ht="12" hidden="1" customHeight="1">
      <c r="B8" s="28"/>
      <c r="D8" s="23" t="s">
        <v>105</v>
      </c>
      <c r="L8" s="28"/>
    </row>
    <row r="9" spans="2:45" s="1" customFormat="1" ht="16.5" hidden="1" customHeight="1">
      <c r="B9" s="28"/>
      <c r="E9" s="286" t="s">
        <v>1409</v>
      </c>
      <c r="F9" s="307"/>
      <c r="G9" s="307"/>
      <c r="H9" s="307"/>
      <c r="L9" s="28"/>
    </row>
    <row r="10" spans="2:45" s="1" customFormat="1" hidden="1">
      <c r="B10" s="28"/>
      <c r="L10" s="28"/>
    </row>
    <row r="11" spans="2:45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5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5" s="1" customFormat="1" ht="10.75" hidden="1" customHeight="1">
      <c r="B13" s="28"/>
      <c r="L13" s="28"/>
    </row>
    <row r="14" spans="2:45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5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5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ROUND(J120,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ROUND((SUM(BD120:BD168)),  2)</f>
        <v>0</v>
      </c>
      <c r="G33" s="91"/>
      <c r="H33" s="91"/>
      <c r="I33" s="92">
        <v>0.2</v>
      </c>
      <c r="J33" s="90">
        <f>ROUND(((SUM(BD120:BD168))*I33),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ROUND((SUM(BE120:BE168)),  2)</f>
        <v>0</v>
      </c>
      <c r="G34" s="91"/>
      <c r="H34" s="91"/>
      <c r="I34" s="92">
        <v>0.2</v>
      </c>
      <c r="J34" s="90">
        <f>ROUND(((SUM(BE120:BE168))*I34),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ROUND((SUM(BF120:BF168)),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ROUND((SUM(BG120:BG168)),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ROUND((SUM(BH120:BH168)),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6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6" s="1" customFormat="1" ht="25" customHeight="1">
      <c r="B82" s="28"/>
      <c r="C82" s="17" t="s">
        <v>107</v>
      </c>
      <c r="L82" s="28"/>
    </row>
    <row r="83" spans="2:46" s="1" customFormat="1" ht="7" customHeight="1">
      <c r="B83" s="28"/>
      <c r="L83" s="28"/>
    </row>
    <row r="84" spans="2:46" s="1" customFormat="1" ht="12" customHeight="1">
      <c r="B84" s="28"/>
      <c r="C84" s="23" t="s">
        <v>15</v>
      </c>
      <c r="L84" s="28"/>
    </row>
    <row r="85" spans="2:46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6" s="1" customFormat="1" ht="12" customHeight="1">
      <c r="B86" s="28"/>
      <c r="C86" s="23" t="s">
        <v>105</v>
      </c>
      <c r="L86" s="28"/>
    </row>
    <row r="87" spans="2:46" s="1" customFormat="1" ht="16.5" customHeight="1">
      <c r="B87" s="28"/>
      <c r="E87" s="286" t="str">
        <f>E9</f>
        <v>el - Penzión ELI</v>
      </c>
      <c r="F87" s="307"/>
      <c r="G87" s="307"/>
      <c r="H87" s="307"/>
      <c r="L87" s="28"/>
    </row>
    <row r="88" spans="2:46" s="1" customFormat="1" ht="7" customHeight="1">
      <c r="B88" s="28"/>
      <c r="L88" s="28"/>
    </row>
    <row r="89" spans="2:46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6" s="1" customFormat="1" ht="7" customHeight="1">
      <c r="B90" s="28"/>
      <c r="L90" s="28"/>
    </row>
    <row r="91" spans="2:46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6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6" s="1" customFormat="1" ht="10.25" customHeight="1">
      <c r="B93" s="28"/>
      <c r="L93" s="28"/>
    </row>
    <row r="94" spans="2:46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6" s="1" customFormat="1" ht="10.25" customHeight="1">
      <c r="B95" s="28"/>
      <c r="L95" s="28"/>
    </row>
    <row r="96" spans="2:46" s="1" customFormat="1" ht="22.75" customHeight="1">
      <c r="B96" s="28"/>
      <c r="C96" s="105" t="s">
        <v>110</v>
      </c>
      <c r="J96" s="65">
        <f>J120</f>
        <v>0</v>
      </c>
      <c r="L96" s="28"/>
      <c r="AT96" s="13" t="s">
        <v>111</v>
      </c>
    </row>
    <row r="97" spans="2:12" s="8" customFormat="1" ht="25" customHeight="1">
      <c r="B97" s="106"/>
      <c r="D97" s="107" t="s">
        <v>112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2:12" s="9" customFormat="1" ht="20" customHeight="1">
      <c r="B98" s="110"/>
      <c r="D98" s="111" t="s">
        <v>118</v>
      </c>
      <c r="E98" s="112"/>
      <c r="F98" s="112"/>
      <c r="G98" s="112"/>
      <c r="H98" s="112"/>
      <c r="I98" s="112"/>
      <c r="J98" s="113">
        <f>J122</f>
        <v>0</v>
      </c>
      <c r="L98" s="110"/>
    </row>
    <row r="99" spans="2:12" s="8" customFormat="1" ht="25" customHeight="1">
      <c r="B99" s="106"/>
      <c r="D99" s="107" t="s">
        <v>131</v>
      </c>
      <c r="E99" s="108"/>
      <c r="F99" s="108"/>
      <c r="G99" s="108"/>
      <c r="H99" s="108"/>
      <c r="I99" s="108"/>
      <c r="J99" s="109">
        <f>J124</f>
        <v>0</v>
      </c>
      <c r="L99" s="106"/>
    </row>
    <row r="100" spans="2:12" s="9" customFormat="1" ht="20" customHeight="1">
      <c r="B100" s="110"/>
      <c r="D100" s="111" t="s">
        <v>132</v>
      </c>
      <c r="E100" s="112"/>
      <c r="F100" s="112"/>
      <c r="G100" s="112"/>
      <c r="H100" s="112"/>
      <c r="I100" s="112"/>
      <c r="J100" s="113">
        <f>J125</f>
        <v>0</v>
      </c>
      <c r="L100" s="110"/>
    </row>
    <row r="101" spans="2:12" s="1" customFormat="1" ht="21.75" customHeight="1">
      <c r="B101" s="28"/>
      <c r="L101" s="28"/>
    </row>
    <row r="102" spans="2:12" s="1" customFormat="1" ht="7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7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5" customHeight="1">
      <c r="B107" s="28"/>
      <c r="C107" s="17" t="s">
        <v>135</v>
      </c>
      <c r="L107" s="28"/>
    </row>
    <row r="108" spans="2:12" s="1" customFormat="1" ht="7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26.25" customHeight="1">
      <c r="B110" s="28"/>
      <c r="E110" s="308" t="str">
        <f>E7</f>
        <v>Penzión Flám - prístavba technickej časti pivovaru - doplnenie 01/2024</v>
      </c>
      <c r="F110" s="309"/>
      <c r="G110" s="309"/>
      <c r="H110" s="309"/>
      <c r="L110" s="28"/>
    </row>
    <row r="111" spans="2:12" s="1" customFormat="1" ht="12" customHeight="1">
      <c r="B111" s="28"/>
      <c r="C111" s="23" t="s">
        <v>105</v>
      </c>
      <c r="L111" s="28"/>
    </row>
    <row r="112" spans="2:12" s="1" customFormat="1" ht="16.5" customHeight="1">
      <c r="B112" s="28"/>
      <c r="E112" s="286" t="str">
        <f>E9</f>
        <v>el - Penzión ELI</v>
      </c>
      <c r="F112" s="307"/>
      <c r="G112" s="307"/>
      <c r="H112" s="307"/>
      <c r="L112" s="28"/>
    </row>
    <row r="113" spans="2:64" s="1" customFormat="1" ht="7" customHeight="1">
      <c r="B113" s="28"/>
      <c r="L113" s="28"/>
    </row>
    <row r="114" spans="2:64" s="1" customFormat="1" ht="12" customHeight="1">
      <c r="B114" s="28"/>
      <c r="C114" s="23" t="s">
        <v>19</v>
      </c>
      <c r="F114" s="21" t="str">
        <f>F12</f>
        <v>Rajecké Teplice</v>
      </c>
      <c r="I114" s="23" t="s">
        <v>21</v>
      </c>
      <c r="J114" s="51" t="str">
        <f>IF(J12="","",J12)</f>
        <v>17. 1. 2024</v>
      </c>
      <c r="L114" s="28"/>
    </row>
    <row r="115" spans="2:64" s="1" customFormat="1" ht="7" customHeight="1">
      <c r="B115" s="28"/>
      <c r="L115" s="28"/>
    </row>
    <row r="116" spans="2:64" s="1" customFormat="1" ht="15.25" customHeight="1">
      <c r="B116" s="28"/>
      <c r="C116" s="23" t="s">
        <v>23</v>
      </c>
      <c r="F116" s="21" t="str">
        <f>E15</f>
        <v>RK gastro s.r.o., Šulekova 2, 811 06 Bratislava</v>
      </c>
      <c r="I116" s="23" t="s">
        <v>31</v>
      </c>
      <c r="J116" s="26" t="str">
        <f>E21</f>
        <v xml:space="preserve"> </v>
      </c>
      <c r="L116" s="28"/>
    </row>
    <row r="117" spans="2:64" s="1" customFormat="1" ht="15.25" customHeight="1">
      <c r="B117" s="28"/>
      <c r="C117" s="23" t="s">
        <v>29</v>
      </c>
      <c r="F117" s="21" t="str">
        <f>IF(E18="","",E18)</f>
        <v>Vyplň údaj</v>
      </c>
      <c r="I117" s="23" t="s">
        <v>34</v>
      </c>
      <c r="J117" s="26" t="str">
        <f>E24</f>
        <v xml:space="preserve"> </v>
      </c>
      <c r="L117" s="28"/>
    </row>
    <row r="118" spans="2:64" s="1" customFormat="1" ht="10.25" customHeight="1">
      <c r="B118" s="28"/>
      <c r="L118" s="28"/>
    </row>
    <row r="119" spans="2:64" s="10" customFormat="1" ht="29.25" customHeight="1">
      <c r="B119" s="114"/>
      <c r="C119" s="115" t="s">
        <v>136</v>
      </c>
      <c r="D119" s="116" t="s">
        <v>61</v>
      </c>
      <c r="E119" s="116" t="s">
        <v>57</v>
      </c>
      <c r="F119" s="116" t="s">
        <v>58</v>
      </c>
      <c r="G119" s="116" t="s">
        <v>137</v>
      </c>
      <c r="H119" s="116" t="s">
        <v>138</v>
      </c>
      <c r="I119" s="116" t="s">
        <v>139</v>
      </c>
      <c r="J119" s="117" t="s">
        <v>109</v>
      </c>
      <c r="K119" s="118" t="s">
        <v>140</v>
      </c>
      <c r="L119" s="114"/>
      <c r="M119" s="58" t="s">
        <v>1</v>
      </c>
      <c r="N119" s="59" t="s">
        <v>40</v>
      </c>
      <c r="O119" s="59" t="s">
        <v>141</v>
      </c>
      <c r="P119" s="59" t="s">
        <v>142</v>
      </c>
      <c r="Q119" s="59" t="s">
        <v>143</v>
      </c>
      <c r="R119" s="59" t="s">
        <v>144</v>
      </c>
      <c r="S119" s="59" t="s">
        <v>145</v>
      </c>
      <c r="T119" s="60" t="s">
        <v>146</v>
      </c>
    </row>
    <row r="120" spans="2:64" s="1" customFormat="1" ht="22.75" customHeight="1">
      <c r="B120" s="28"/>
      <c r="C120" s="63" t="s">
        <v>110</v>
      </c>
      <c r="J120" s="119">
        <f>BJ120</f>
        <v>0</v>
      </c>
      <c r="L120" s="28"/>
      <c r="M120" s="61"/>
      <c r="N120" s="52"/>
      <c r="O120" s="52"/>
      <c r="P120" s="120">
        <f>P121+P124</f>
        <v>0</v>
      </c>
      <c r="Q120" s="52"/>
      <c r="R120" s="120">
        <f>R121+R124</f>
        <v>0</v>
      </c>
      <c r="S120" s="52"/>
      <c r="T120" s="121">
        <f>T121+T124</f>
        <v>0.13500000000000001</v>
      </c>
      <c r="AS120" s="13" t="s">
        <v>75</v>
      </c>
      <c r="AT120" s="13" t="s">
        <v>111</v>
      </c>
      <c r="BJ120" s="122">
        <f>BJ121+BJ124</f>
        <v>0</v>
      </c>
    </row>
    <row r="121" spans="2:64" s="11" customFormat="1" ht="26" customHeight="1">
      <c r="B121" s="123"/>
      <c r="D121" s="124" t="s">
        <v>75</v>
      </c>
      <c r="E121" s="125" t="s">
        <v>147</v>
      </c>
      <c r="F121" s="125" t="s">
        <v>148</v>
      </c>
      <c r="I121" s="126"/>
      <c r="J121" s="127">
        <f>BJ121</f>
        <v>0</v>
      </c>
      <c r="L121" s="123"/>
      <c r="M121" s="128"/>
      <c r="P121" s="129">
        <f>P122</f>
        <v>0</v>
      </c>
      <c r="R121" s="129">
        <f>R122</f>
        <v>0</v>
      </c>
      <c r="T121" s="130">
        <f>T122</f>
        <v>0.13500000000000001</v>
      </c>
      <c r="AQ121" s="124" t="s">
        <v>84</v>
      </c>
      <c r="AS121" s="131" t="s">
        <v>75</v>
      </c>
      <c r="AT121" s="131" t="s">
        <v>76</v>
      </c>
      <c r="AX121" s="124" t="s">
        <v>149</v>
      </c>
      <c r="BJ121" s="132">
        <f>BJ122</f>
        <v>0</v>
      </c>
    </row>
    <row r="122" spans="2:64" s="11" customFormat="1" ht="22.75" customHeight="1">
      <c r="B122" s="123"/>
      <c r="D122" s="124" t="s">
        <v>75</v>
      </c>
      <c r="E122" s="133" t="s">
        <v>184</v>
      </c>
      <c r="F122" s="133" t="s">
        <v>464</v>
      </c>
      <c r="I122" s="126"/>
      <c r="J122" s="134">
        <f>BJ122</f>
        <v>0</v>
      </c>
      <c r="L122" s="123"/>
      <c r="M122" s="128"/>
      <c r="P122" s="129">
        <f>P123</f>
        <v>0</v>
      </c>
      <c r="R122" s="129">
        <f>R123</f>
        <v>0</v>
      </c>
      <c r="T122" s="130">
        <f>T123</f>
        <v>0.13500000000000001</v>
      </c>
      <c r="AQ122" s="124" t="s">
        <v>84</v>
      </c>
      <c r="AS122" s="131" t="s">
        <v>75</v>
      </c>
      <c r="AT122" s="131" t="s">
        <v>84</v>
      </c>
      <c r="AX122" s="124" t="s">
        <v>149</v>
      </c>
      <c r="BJ122" s="132">
        <f>BJ123</f>
        <v>0</v>
      </c>
    </row>
    <row r="123" spans="2:64" s="1" customFormat="1" ht="37.75" customHeight="1">
      <c r="B123" s="135"/>
      <c r="C123" s="136" t="s">
        <v>180</v>
      </c>
      <c r="D123" s="136" t="s">
        <v>151</v>
      </c>
      <c r="E123" s="137" t="s">
        <v>1410</v>
      </c>
      <c r="F123" s="138" t="s">
        <v>1411</v>
      </c>
      <c r="G123" s="139" t="s">
        <v>500</v>
      </c>
      <c r="H123" s="140">
        <v>300</v>
      </c>
      <c r="I123" s="141"/>
      <c r="J123" s="142">
        <f>ROUND(I123*H123,2)</f>
        <v>0</v>
      </c>
      <c r="K123" s="143"/>
      <c r="L123" s="28"/>
      <c r="M123" s="144" t="s">
        <v>1</v>
      </c>
      <c r="N123" s="145" t="s">
        <v>42</v>
      </c>
      <c r="P123" s="146">
        <f>O123*H123</f>
        <v>0</v>
      </c>
      <c r="Q123" s="146">
        <v>0</v>
      </c>
      <c r="R123" s="146">
        <f>Q123*H123</f>
        <v>0</v>
      </c>
      <c r="S123" s="146">
        <v>4.4999999999999999E-4</v>
      </c>
      <c r="T123" s="147">
        <f>S123*H123</f>
        <v>0.13500000000000001</v>
      </c>
      <c r="AQ123" s="148" t="s">
        <v>155</v>
      </c>
      <c r="AS123" s="148" t="s">
        <v>151</v>
      </c>
      <c r="AT123" s="148" t="s">
        <v>156</v>
      </c>
      <c r="AX123" s="13" t="s">
        <v>149</v>
      </c>
      <c r="BD123" s="149">
        <f>IF(N123="základná",J123,0)</f>
        <v>0</v>
      </c>
      <c r="BE123" s="149">
        <f>IF(N123="znížená",J123,0)</f>
        <v>0</v>
      </c>
      <c r="BF123" s="149">
        <f>IF(N123="zákl. prenesená",J123,0)</f>
        <v>0</v>
      </c>
      <c r="BG123" s="149">
        <f>IF(N123="zníž. prenesená",J123,0)</f>
        <v>0</v>
      </c>
      <c r="BH123" s="149">
        <f>IF(N123="nulová",J123,0)</f>
        <v>0</v>
      </c>
      <c r="BI123" s="13" t="s">
        <v>156</v>
      </c>
      <c r="BJ123" s="149">
        <f>ROUND(I123*H123,2)</f>
        <v>0</v>
      </c>
      <c r="BK123" s="13" t="s">
        <v>155</v>
      </c>
      <c r="BL123" s="148" t="s">
        <v>156</v>
      </c>
    </row>
    <row r="124" spans="2:64" s="11" customFormat="1" ht="26" customHeight="1">
      <c r="B124" s="123"/>
      <c r="D124" s="124" t="s">
        <v>75</v>
      </c>
      <c r="E124" s="125" t="s">
        <v>404</v>
      </c>
      <c r="F124" s="125" t="s">
        <v>854</v>
      </c>
      <c r="I124" s="126"/>
      <c r="J124" s="127">
        <f>BJ124</f>
        <v>0</v>
      </c>
      <c r="L124" s="123"/>
      <c r="M124" s="128"/>
      <c r="P124" s="129">
        <f>P125</f>
        <v>0</v>
      </c>
      <c r="R124" s="129">
        <f>R125</f>
        <v>0</v>
      </c>
      <c r="T124" s="130">
        <f>T125</f>
        <v>0</v>
      </c>
      <c r="AQ124" s="124" t="s">
        <v>161</v>
      </c>
      <c r="AS124" s="131" t="s">
        <v>75</v>
      </c>
      <c r="AT124" s="131" t="s">
        <v>76</v>
      </c>
      <c r="AX124" s="124" t="s">
        <v>149</v>
      </c>
      <c r="BJ124" s="132">
        <f>BJ125</f>
        <v>0</v>
      </c>
    </row>
    <row r="125" spans="2:64" s="11" customFormat="1" ht="22.75" customHeight="1">
      <c r="B125" s="123"/>
      <c r="D125" s="124" t="s">
        <v>75</v>
      </c>
      <c r="E125" s="133" t="s">
        <v>855</v>
      </c>
      <c r="F125" s="133" t="s">
        <v>856</v>
      </c>
      <c r="I125" s="126"/>
      <c r="J125" s="134">
        <f>BJ125</f>
        <v>0</v>
      </c>
      <c r="L125" s="123"/>
      <c r="M125" s="128"/>
      <c r="P125" s="129">
        <f>SUM(P126:P168)</f>
        <v>0</v>
      </c>
      <c r="R125" s="129">
        <f>SUM(R126:R168)</f>
        <v>0</v>
      </c>
      <c r="T125" s="130">
        <f>SUM(T126:T168)</f>
        <v>0</v>
      </c>
      <c r="AQ125" s="124" t="s">
        <v>161</v>
      </c>
      <c r="AS125" s="131" t="s">
        <v>75</v>
      </c>
      <c r="AT125" s="131" t="s">
        <v>84</v>
      </c>
      <c r="AX125" s="124" t="s">
        <v>149</v>
      </c>
      <c r="BJ125" s="132">
        <f>SUM(BJ126:BJ168)</f>
        <v>0</v>
      </c>
    </row>
    <row r="126" spans="2:64" s="1" customFormat="1" ht="16.5" customHeight="1">
      <c r="B126" s="135"/>
      <c r="C126" s="136" t="s">
        <v>314</v>
      </c>
      <c r="D126" s="136" t="s">
        <v>151</v>
      </c>
      <c r="E126" s="137" t="s">
        <v>1412</v>
      </c>
      <c r="F126" s="138" t="s">
        <v>1413</v>
      </c>
      <c r="G126" s="139" t="s">
        <v>263</v>
      </c>
      <c r="H126" s="140">
        <v>1</v>
      </c>
      <c r="I126" s="141"/>
      <c r="J126" s="142">
        <f t="shared" ref="J126:J168" si="0">ROUND(I126*H126,2)</f>
        <v>0</v>
      </c>
      <c r="K126" s="143"/>
      <c r="L126" s="28"/>
      <c r="M126" s="144" t="s">
        <v>1</v>
      </c>
      <c r="N126" s="145" t="s">
        <v>42</v>
      </c>
      <c r="P126" s="146">
        <f t="shared" ref="P126:P168" si="1">O126*H126</f>
        <v>0</v>
      </c>
      <c r="Q126" s="146">
        <v>0</v>
      </c>
      <c r="R126" s="146">
        <f t="shared" ref="R126:R168" si="2">Q126*H126</f>
        <v>0</v>
      </c>
      <c r="S126" s="146">
        <v>0</v>
      </c>
      <c r="T126" s="147">
        <f t="shared" ref="T126:T168" si="3">S126*H126</f>
        <v>0</v>
      </c>
      <c r="AQ126" s="148" t="s">
        <v>420</v>
      </c>
      <c r="AS126" s="148" t="s">
        <v>151</v>
      </c>
      <c r="AT126" s="148" t="s">
        <v>156</v>
      </c>
      <c r="AX126" s="13" t="s">
        <v>149</v>
      </c>
      <c r="BD126" s="149">
        <f t="shared" ref="BD126:BD168" si="4">IF(N126="základná",J126,0)</f>
        <v>0</v>
      </c>
      <c r="BE126" s="149">
        <f t="shared" ref="BE126:BE168" si="5">IF(N126="znížená",J126,0)</f>
        <v>0</v>
      </c>
      <c r="BF126" s="149">
        <f t="shared" ref="BF126:BF168" si="6">IF(N126="zákl. prenesená",J126,0)</f>
        <v>0</v>
      </c>
      <c r="BG126" s="149">
        <f t="shared" ref="BG126:BG168" si="7">IF(N126="zníž. prenesená",J126,0)</f>
        <v>0</v>
      </c>
      <c r="BH126" s="149">
        <f t="shared" ref="BH126:BH168" si="8">IF(N126="nulová",J126,0)</f>
        <v>0</v>
      </c>
      <c r="BI126" s="13" t="s">
        <v>156</v>
      </c>
      <c r="BJ126" s="149">
        <f t="shared" ref="BJ126:BJ168" si="9">ROUND(I126*H126,2)</f>
        <v>0</v>
      </c>
      <c r="BK126" s="13" t="s">
        <v>420</v>
      </c>
      <c r="BL126" s="148" t="s">
        <v>155</v>
      </c>
    </row>
    <row r="127" spans="2:64" s="1" customFormat="1" ht="16.5" customHeight="1">
      <c r="B127" s="135"/>
      <c r="C127" s="150" t="s">
        <v>318</v>
      </c>
      <c r="D127" s="150" t="s">
        <v>404</v>
      </c>
      <c r="E127" s="151" t="s">
        <v>1414</v>
      </c>
      <c r="F127" s="152" t="s">
        <v>1415</v>
      </c>
      <c r="G127" s="153" t="s">
        <v>250</v>
      </c>
      <c r="H127" s="154">
        <v>2</v>
      </c>
      <c r="I127" s="155"/>
      <c r="J127" s="156">
        <f t="shared" si="0"/>
        <v>0</v>
      </c>
      <c r="K127" s="157"/>
      <c r="L127" s="158"/>
      <c r="M127" s="159" t="s">
        <v>1</v>
      </c>
      <c r="N127" s="160" t="s">
        <v>42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Q127" s="148" t="s">
        <v>1408</v>
      </c>
      <c r="AS127" s="148" t="s">
        <v>404</v>
      </c>
      <c r="AT127" s="148" t="s">
        <v>156</v>
      </c>
      <c r="AX127" s="13" t="s">
        <v>149</v>
      </c>
      <c r="BD127" s="149">
        <f t="shared" si="4"/>
        <v>0</v>
      </c>
      <c r="BE127" s="149">
        <f t="shared" si="5"/>
        <v>0</v>
      </c>
      <c r="BF127" s="149">
        <f t="shared" si="6"/>
        <v>0</v>
      </c>
      <c r="BG127" s="149">
        <f t="shared" si="7"/>
        <v>0</v>
      </c>
      <c r="BH127" s="149">
        <f t="shared" si="8"/>
        <v>0</v>
      </c>
      <c r="BI127" s="13" t="s">
        <v>156</v>
      </c>
      <c r="BJ127" s="149">
        <f t="shared" si="9"/>
        <v>0</v>
      </c>
      <c r="BK127" s="13" t="s">
        <v>420</v>
      </c>
      <c r="BL127" s="148" t="s">
        <v>172</v>
      </c>
    </row>
    <row r="128" spans="2:64" s="1" customFormat="1" ht="24.25" customHeight="1">
      <c r="B128" s="135"/>
      <c r="C128" s="136" t="s">
        <v>239</v>
      </c>
      <c r="D128" s="136" t="s">
        <v>151</v>
      </c>
      <c r="E128" s="137" t="s">
        <v>1416</v>
      </c>
      <c r="F128" s="138" t="s">
        <v>1417</v>
      </c>
      <c r="G128" s="139" t="s">
        <v>500</v>
      </c>
      <c r="H128" s="140">
        <v>300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42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Q128" s="148" t="s">
        <v>420</v>
      </c>
      <c r="AS128" s="148" t="s">
        <v>151</v>
      </c>
      <c r="AT128" s="148" t="s">
        <v>156</v>
      </c>
      <c r="AX128" s="13" t="s">
        <v>149</v>
      </c>
      <c r="BD128" s="149">
        <f t="shared" si="4"/>
        <v>0</v>
      </c>
      <c r="BE128" s="149">
        <f t="shared" si="5"/>
        <v>0</v>
      </c>
      <c r="BF128" s="149">
        <f t="shared" si="6"/>
        <v>0</v>
      </c>
      <c r="BG128" s="149">
        <f t="shared" si="7"/>
        <v>0</v>
      </c>
      <c r="BH128" s="149">
        <f t="shared" si="8"/>
        <v>0</v>
      </c>
      <c r="BI128" s="13" t="s">
        <v>156</v>
      </c>
      <c r="BJ128" s="149">
        <f t="shared" si="9"/>
        <v>0</v>
      </c>
      <c r="BK128" s="13" t="s">
        <v>420</v>
      </c>
      <c r="BL128" s="148" t="s">
        <v>180</v>
      </c>
    </row>
    <row r="129" spans="2:64" s="1" customFormat="1" ht="16.5" customHeight="1">
      <c r="B129" s="135"/>
      <c r="C129" s="150" t="s">
        <v>243</v>
      </c>
      <c r="D129" s="150" t="s">
        <v>404</v>
      </c>
      <c r="E129" s="151" t="s">
        <v>1418</v>
      </c>
      <c r="F129" s="152" t="s">
        <v>1419</v>
      </c>
      <c r="G129" s="153" t="s">
        <v>1420</v>
      </c>
      <c r="H129" s="154">
        <v>300</v>
      </c>
      <c r="I129" s="155"/>
      <c r="J129" s="156">
        <f t="shared" si="0"/>
        <v>0</v>
      </c>
      <c r="K129" s="157"/>
      <c r="L129" s="158"/>
      <c r="M129" s="159" t="s">
        <v>1</v>
      </c>
      <c r="N129" s="160" t="s">
        <v>42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Q129" s="148" t="s">
        <v>1408</v>
      </c>
      <c r="AS129" s="148" t="s">
        <v>404</v>
      </c>
      <c r="AT129" s="148" t="s">
        <v>156</v>
      </c>
      <c r="AX129" s="13" t="s">
        <v>149</v>
      </c>
      <c r="BD129" s="149">
        <f t="shared" si="4"/>
        <v>0</v>
      </c>
      <c r="BE129" s="149">
        <f t="shared" si="5"/>
        <v>0</v>
      </c>
      <c r="BF129" s="149">
        <f t="shared" si="6"/>
        <v>0</v>
      </c>
      <c r="BG129" s="149">
        <f t="shared" si="7"/>
        <v>0</v>
      </c>
      <c r="BH129" s="149">
        <f t="shared" si="8"/>
        <v>0</v>
      </c>
      <c r="BI129" s="13" t="s">
        <v>156</v>
      </c>
      <c r="BJ129" s="149">
        <f t="shared" si="9"/>
        <v>0</v>
      </c>
      <c r="BK129" s="13" t="s">
        <v>420</v>
      </c>
      <c r="BL129" s="148" t="s">
        <v>188</v>
      </c>
    </row>
    <row r="130" spans="2:64" s="1" customFormat="1" ht="21.75" customHeight="1">
      <c r="B130" s="135"/>
      <c r="C130" s="136" t="s">
        <v>184</v>
      </c>
      <c r="D130" s="136" t="s">
        <v>151</v>
      </c>
      <c r="E130" s="137" t="s">
        <v>1421</v>
      </c>
      <c r="F130" s="138" t="s">
        <v>1422</v>
      </c>
      <c r="G130" s="139" t="s">
        <v>250</v>
      </c>
      <c r="H130" s="140">
        <v>40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42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Q130" s="148" t="s">
        <v>420</v>
      </c>
      <c r="AS130" s="148" t="s">
        <v>151</v>
      </c>
      <c r="AT130" s="148" t="s">
        <v>156</v>
      </c>
      <c r="AX130" s="13" t="s">
        <v>149</v>
      </c>
      <c r="BD130" s="149">
        <f t="shared" si="4"/>
        <v>0</v>
      </c>
      <c r="BE130" s="149">
        <f t="shared" si="5"/>
        <v>0</v>
      </c>
      <c r="BF130" s="149">
        <f t="shared" si="6"/>
        <v>0</v>
      </c>
      <c r="BG130" s="149">
        <f t="shared" si="7"/>
        <v>0</v>
      </c>
      <c r="BH130" s="149">
        <f t="shared" si="8"/>
        <v>0</v>
      </c>
      <c r="BI130" s="13" t="s">
        <v>156</v>
      </c>
      <c r="BJ130" s="149">
        <f t="shared" si="9"/>
        <v>0</v>
      </c>
      <c r="BK130" s="13" t="s">
        <v>420</v>
      </c>
      <c r="BL130" s="148" t="s">
        <v>198</v>
      </c>
    </row>
    <row r="131" spans="2:64" s="1" customFormat="1" ht="16.5" customHeight="1">
      <c r="B131" s="135"/>
      <c r="C131" s="150" t="s">
        <v>194</v>
      </c>
      <c r="D131" s="150" t="s">
        <v>404</v>
      </c>
      <c r="E131" s="151" t="s">
        <v>1423</v>
      </c>
      <c r="F131" s="152" t="s">
        <v>1424</v>
      </c>
      <c r="G131" s="153" t="s">
        <v>1425</v>
      </c>
      <c r="H131" s="154">
        <v>40</v>
      </c>
      <c r="I131" s="155"/>
      <c r="J131" s="156">
        <f t="shared" si="0"/>
        <v>0</v>
      </c>
      <c r="K131" s="157"/>
      <c r="L131" s="158"/>
      <c r="M131" s="159" t="s">
        <v>1</v>
      </c>
      <c r="N131" s="160" t="s">
        <v>42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Q131" s="148" t="s">
        <v>1408</v>
      </c>
      <c r="AS131" s="148" t="s">
        <v>404</v>
      </c>
      <c r="AT131" s="148" t="s">
        <v>156</v>
      </c>
      <c r="AX131" s="13" t="s">
        <v>149</v>
      </c>
      <c r="BD131" s="149">
        <f t="shared" si="4"/>
        <v>0</v>
      </c>
      <c r="BE131" s="149">
        <f t="shared" si="5"/>
        <v>0</v>
      </c>
      <c r="BF131" s="149">
        <f t="shared" si="6"/>
        <v>0</v>
      </c>
      <c r="BG131" s="149">
        <f t="shared" si="7"/>
        <v>0</v>
      </c>
      <c r="BH131" s="149">
        <f t="shared" si="8"/>
        <v>0</v>
      </c>
      <c r="BI131" s="13" t="s">
        <v>156</v>
      </c>
      <c r="BJ131" s="149">
        <f t="shared" si="9"/>
        <v>0</v>
      </c>
      <c r="BK131" s="13" t="s">
        <v>420</v>
      </c>
      <c r="BL131" s="148" t="s">
        <v>207</v>
      </c>
    </row>
    <row r="132" spans="2:64" s="1" customFormat="1" ht="24.25" customHeight="1">
      <c r="B132" s="135"/>
      <c r="C132" s="136" t="s">
        <v>168</v>
      </c>
      <c r="D132" s="136" t="s">
        <v>151</v>
      </c>
      <c r="E132" s="137" t="s">
        <v>1426</v>
      </c>
      <c r="F132" s="138" t="s">
        <v>1427</v>
      </c>
      <c r="G132" s="139" t="s">
        <v>250</v>
      </c>
      <c r="H132" s="140">
        <v>4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Q132" s="148" t="s">
        <v>420</v>
      </c>
      <c r="AS132" s="148" t="s">
        <v>151</v>
      </c>
      <c r="AT132" s="148" t="s">
        <v>156</v>
      </c>
      <c r="AX132" s="13" t="s">
        <v>149</v>
      </c>
      <c r="BD132" s="149">
        <f t="shared" si="4"/>
        <v>0</v>
      </c>
      <c r="BE132" s="149">
        <f t="shared" si="5"/>
        <v>0</v>
      </c>
      <c r="BF132" s="149">
        <f t="shared" si="6"/>
        <v>0</v>
      </c>
      <c r="BG132" s="149">
        <f t="shared" si="7"/>
        <v>0</v>
      </c>
      <c r="BH132" s="149">
        <f t="shared" si="8"/>
        <v>0</v>
      </c>
      <c r="BI132" s="13" t="s">
        <v>156</v>
      </c>
      <c r="BJ132" s="149">
        <f t="shared" si="9"/>
        <v>0</v>
      </c>
      <c r="BK132" s="13" t="s">
        <v>420</v>
      </c>
      <c r="BL132" s="148" t="s">
        <v>215</v>
      </c>
    </row>
    <row r="133" spans="2:64" s="1" customFormat="1" ht="16.5" customHeight="1">
      <c r="B133" s="135"/>
      <c r="C133" s="150" t="s">
        <v>198</v>
      </c>
      <c r="D133" s="150" t="s">
        <v>404</v>
      </c>
      <c r="E133" s="151" t="s">
        <v>1428</v>
      </c>
      <c r="F133" s="152" t="s">
        <v>1429</v>
      </c>
      <c r="G133" s="153" t="s">
        <v>1425</v>
      </c>
      <c r="H133" s="154">
        <v>4</v>
      </c>
      <c r="I133" s="155"/>
      <c r="J133" s="156">
        <f t="shared" si="0"/>
        <v>0</v>
      </c>
      <c r="K133" s="157"/>
      <c r="L133" s="158"/>
      <c r="M133" s="159" t="s">
        <v>1</v>
      </c>
      <c r="N133" s="160" t="s">
        <v>42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Q133" s="148" t="s">
        <v>1408</v>
      </c>
      <c r="AS133" s="148" t="s">
        <v>404</v>
      </c>
      <c r="AT133" s="148" t="s">
        <v>156</v>
      </c>
      <c r="AX133" s="13" t="s">
        <v>149</v>
      </c>
      <c r="BD133" s="149">
        <f t="shared" si="4"/>
        <v>0</v>
      </c>
      <c r="BE133" s="149">
        <f t="shared" si="5"/>
        <v>0</v>
      </c>
      <c r="BF133" s="149">
        <f t="shared" si="6"/>
        <v>0</v>
      </c>
      <c r="BG133" s="149">
        <f t="shared" si="7"/>
        <v>0</v>
      </c>
      <c r="BH133" s="149">
        <f t="shared" si="8"/>
        <v>0</v>
      </c>
      <c r="BI133" s="13" t="s">
        <v>156</v>
      </c>
      <c r="BJ133" s="149">
        <f t="shared" si="9"/>
        <v>0</v>
      </c>
      <c r="BK133" s="13" t="s">
        <v>420</v>
      </c>
      <c r="BL133" s="148" t="s">
        <v>223</v>
      </c>
    </row>
    <row r="134" spans="2:64" s="1" customFormat="1" ht="24.25" customHeight="1">
      <c r="B134" s="135"/>
      <c r="C134" s="136" t="s">
        <v>346</v>
      </c>
      <c r="D134" s="136" t="s">
        <v>151</v>
      </c>
      <c r="E134" s="137" t="s">
        <v>1430</v>
      </c>
      <c r="F134" s="138" t="s">
        <v>1431</v>
      </c>
      <c r="G134" s="139" t="s">
        <v>250</v>
      </c>
      <c r="H134" s="140">
        <v>8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42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Q134" s="148" t="s">
        <v>420</v>
      </c>
      <c r="AS134" s="148" t="s">
        <v>151</v>
      </c>
      <c r="AT134" s="148" t="s">
        <v>156</v>
      </c>
      <c r="AX134" s="13" t="s">
        <v>149</v>
      </c>
      <c r="BD134" s="149">
        <f t="shared" si="4"/>
        <v>0</v>
      </c>
      <c r="BE134" s="149">
        <f t="shared" si="5"/>
        <v>0</v>
      </c>
      <c r="BF134" s="149">
        <f t="shared" si="6"/>
        <v>0</v>
      </c>
      <c r="BG134" s="149">
        <f t="shared" si="7"/>
        <v>0</v>
      </c>
      <c r="BH134" s="149">
        <f t="shared" si="8"/>
        <v>0</v>
      </c>
      <c r="BI134" s="13" t="s">
        <v>156</v>
      </c>
      <c r="BJ134" s="149">
        <f t="shared" si="9"/>
        <v>0</v>
      </c>
      <c r="BK134" s="13" t="s">
        <v>420</v>
      </c>
      <c r="BL134" s="148" t="s">
        <v>7</v>
      </c>
    </row>
    <row r="135" spans="2:64" s="1" customFormat="1" ht="16.5" customHeight="1">
      <c r="B135" s="135"/>
      <c r="C135" s="150" t="s">
        <v>358</v>
      </c>
      <c r="D135" s="150" t="s">
        <v>404</v>
      </c>
      <c r="E135" s="151" t="s">
        <v>1432</v>
      </c>
      <c r="F135" s="152" t="s">
        <v>1433</v>
      </c>
      <c r="G135" s="153" t="s">
        <v>1425</v>
      </c>
      <c r="H135" s="154">
        <v>8</v>
      </c>
      <c r="I135" s="155"/>
      <c r="J135" s="156">
        <f t="shared" si="0"/>
        <v>0</v>
      </c>
      <c r="K135" s="157"/>
      <c r="L135" s="158"/>
      <c r="M135" s="159" t="s">
        <v>1</v>
      </c>
      <c r="N135" s="160" t="s">
        <v>42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Q135" s="148" t="s">
        <v>1408</v>
      </c>
      <c r="AS135" s="148" t="s">
        <v>404</v>
      </c>
      <c r="AT135" s="148" t="s">
        <v>156</v>
      </c>
      <c r="AX135" s="13" t="s">
        <v>149</v>
      </c>
      <c r="BD135" s="149">
        <f t="shared" si="4"/>
        <v>0</v>
      </c>
      <c r="BE135" s="149">
        <f t="shared" si="5"/>
        <v>0</v>
      </c>
      <c r="BF135" s="149">
        <f t="shared" si="6"/>
        <v>0</v>
      </c>
      <c r="BG135" s="149">
        <f t="shared" si="7"/>
        <v>0</v>
      </c>
      <c r="BH135" s="149">
        <f t="shared" si="8"/>
        <v>0</v>
      </c>
      <c r="BI135" s="13" t="s">
        <v>156</v>
      </c>
      <c r="BJ135" s="149">
        <f t="shared" si="9"/>
        <v>0</v>
      </c>
      <c r="BK135" s="13" t="s">
        <v>420</v>
      </c>
      <c r="BL135" s="148" t="s">
        <v>239</v>
      </c>
    </row>
    <row r="136" spans="2:64" s="1" customFormat="1" ht="24.25" customHeight="1">
      <c r="B136" s="135"/>
      <c r="C136" s="136" t="s">
        <v>350</v>
      </c>
      <c r="D136" s="136" t="s">
        <v>151</v>
      </c>
      <c r="E136" s="137" t="s">
        <v>1434</v>
      </c>
      <c r="F136" s="138" t="s">
        <v>1435</v>
      </c>
      <c r="G136" s="139" t="s">
        <v>250</v>
      </c>
      <c r="H136" s="140">
        <v>4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42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Q136" s="148" t="s">
        <v>420</v>
      </c>
      <c r="AS136" s="148" t="s">
        <v>151</v>
      </c>
      <c r="AT136" s="148" t="s">
        <v>156</v>
      </c>
      <c r="AX136" s="13" t="s">
        <v>149</v>
      </c>
      <c r="BD136" s="149">
        <f t="shared" si="4"/>
        <v>0</v>
      </c>
      <c r="BE136" s="149">
        <f t="shared" si="5"/>
        <v>0</v>
      </c>
      <c r="BF136" s="149">
        <f t="shared" si="6"/>
        <v>0</v>
      </c>
      <c r="BG136" s="149">
        <f t="shared" si="7"/>
        <v>0</v>
      </c>
      <c r="BH136" s="149">
        <f t="shared" si="8"/>
        <v>0</v>
      </c>
      <c r="BI136" s="13" t="s">
        <v>156</v>
      </c>
      <c r="BJ136" s="149">
        <f t="shared" si="9"/>
        <v>0</v>
      </c>
      <c r="BK136" s="13" t="s">
        <v>420</v>
      </c>
      <c r="BL136" s="148" t="s">
        <v>247</v>
      </c>
    </row>
    <row r="137" spans="2:64" s="1" customFormat="1" ht="16.5" customHeight="1">
      <c r="B137" s="135"/>
      <c r="C137" s="150" t="s">
        <v>354</v>
      </c>
      <c r="D137" s="150" t="s">
        <v>404</v>
      </c>
      <c r="E137" s="151" t="s">
        <v>1436</v>
      </c>
      <c r="F137" s="152" t="s">
        <v>1437</v>
      </c>
      <c r="G137" s="153" t="s">
        <v>1425</v>
      </c>
      <c r="H137" s="154">
        <v>4</v>
      </c>
      <c r="I137" s="155"/>
      <c r="J137" s="156">
        <f t="shared" si="0"/>
        <v>0</v>
      </c>
      <c r="K137" s="157"/>
      <c r="L137" s="158"/>
      <c r="M137" s="159" t="s">
        <v>1</v>
      </c>
      <c r="N137" s="160" t="s">
        <v>42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Q137" s="148" t="s">
        <v>1408</v>
      </c>
      <c r="AS137" s="148" t="s">
        <v>404</v>
      </c>
      <c r="AT137" s="148" t="s">
        <v>156</v>
      </c>
      <c r="AX137" s="13" t="s">
        <v>149</v>
      </c>
      <c r="BD137" s="149">
        <f t="shared" si="4"/>
        <v>0</v>
      </c>
      <c r="BE137" s="149">
        <f t="shared" si="5"/>
        <v>0</v>
      </c>
      <c r="BF137" s="149">
        <f t="shared" si="6"/>
        <v>0</v>
      </c>
      <c r="BG137" s="149">
        <f t="shared" si="7"/>
        <v>0</v>
      </c>
      <c r="BH137" s="149">
        <f t="shared" si="8"/>
        <v>0</v>
      </c>
      <c r="BI137" s="13" t="s">
        <v>156</v>
      </c>
      <c r="BJ137" s="149">
        <f t="shared" si="9"/>
        <v>0</v>
      </c>
      <c r="BK137" s="13" t="s">
        <v>420</v>
      </c>
      <c r="BL137" s="148" t="s">
        <v>256</v>
      </c>
    </row>
    <row r="138" spans="2:64" s="1" customFormat="1" ht="16.5" customHeight="1">
      <c r="B138" s="135"/>
      <c r="C138" s="136" t="s">
        <v>7</v>
      </c>
      <c r="D138" s="136" t="s">
        <v>151</v>
      </c>
      <c r="E138" s="137" t="s">
        <v>1438</v>
      </c>
      <c r="F138" s="138" t="s">
        <v>1439</v>
      </c>
      <c r="G138" s="139" t="s">
        <v>250</v>
      </c>
      <c r="H138" s="140">
        <v>3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Q138" s="148" t="s">
        <v>420</v>
      </c>
      <c r="AS138" s="148" t="s">
        <v>151</v>
      </c>
      <c r="AT138" s="148" t="s">
        <v>156</v>
      </c>
      <c r="AX138" s="13" t="s">
        <v>149</v>
      </c>
      <c r="BD138" s="149">
        <f t="shared" si="4"/>
        <v>0</v>
      </c>
      <c r="BE138" s="149">
        <f t="shared" si="5"/>
        <v>0</v>
      </c>
      <c r="BF138" s="149">
        <f t="shared" si="6"/>
        <v>0</v>
      </c>
      <c r="BG138" s="149">
        <f t="shared" si="7"/>
        <v>0</v>
      </c>
      <c r="BH138" s="149">
        <f t="shared" si="8"/>
        <v>0</v>
      </c>
      <c r="BI138" s="13" t="s">
        <v>156</v>
      </c>
      <c r="BJ138" s="149">
        <f t="shared" si="9"/>
        <v>0</v>
      </c>
      <c r="BK138" s="13" t="s">
        <v>420</v>
      </c>
      <c r="BL138" s="148" t="s">
        <v>269</v>
      </c>
    </row>
    <row r="139" spans="2:64" s="1" customFormat="1" ht="16.5" customHeight="1">
      <c r="B139" s="135"/>
      <c r="C139" s="150" t="s">
        <v>234</v>
      </c>
      <c r="D139" s="150" t="s">
        <v>404</v>
      </c>
      <c r="E139" s="151" t="s">
        <v>1440</v>
      </c>
      <c r="F139" s="152" t="s">
        <v>1441</v>
      </c>
      <c r="G139" s="153" t="s">
        <v>1425</v>
      </c>
      <c r="H139" s="154">
        <v>3</v>
      </c>
      <c r="I139" s="155"/>
      <c r="J139" s="156">
        <f t="shared" si="0"/>
        <v>0</v>
      </c>
      <c r="K139" s="157"/>
      <c r="L139" s="158"/>
      <c r="M139" s="159" t="s">
        <v>1</v>
      </c>
      <c r="N139" s="160" t="s">
        <v>42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Q139" s="148" t="s">
        <v>1408</v>
      </c>
      <c r="AS139" s="148" t="s">
        <v>404</v>
      </c>
      <c r="AT139" s="148" t="s">
        <v>156</v>
      </c>
      <c r="AX139" s="13" t="s">
        <v>149</v>
      </c>
      <c r="BD139" s="149">
        <f t="shared" si="4"/>
        <v>0</v>
      </c>
      <c r="BE139" s="149">
        <f t="shared" si="5"/>
        <v>0</v>
      </c>
      <c r="BF139" s="149">
        <f t="shared" si="6"/>
        <v>0</v>
      </c>
      <c r="BG139" s="149">
        <f t="shared" si="7"/>
        <v>0</v>
      </c>
      <c r="BH139" s="149">
        <f t="shared" si="8"/>
        <v>0</v>
      </c>
      <c r="BI139" s="13" t="s">
        <v>156</v>
      </c>
      <c r="BJ139" s="149">
        <f t="shared" si="9"/>
        <v>0</v>
      </c>
      <c r="BK139" s="13" t="s">
        <v>420</v>
      </c>
      <c r="BL139" s="148" t="s">
        <v>277</v>
      </c>
    </row>
    <row r="140" spans="2:64" s="1" customFormat="1" ht="24.25" customHeight="1">
      <c r="B140" s="135"/>
      <c r="C140" s="136" t="s">
        <v>176</v>
      </c>
      <c r="D140" s="136" t="s">
        <v>151</v>
      </c>
      <c r="E140" s="137" t="s">
        <v>1442</v>
      </c>
      <c r="F140" s="138" t="s">
        <v>1443</v>
      </c>
      <c r="G140" s="139" t="s">
        <v>250</v>
      </c>
      <c r="H140" s="140">
        <v>33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Q140" s="148" t="s">
        <v>420</v>
      </c>
      <c r="AS140" s="148" t="s">
        <v>151</v>
      </c>
      <c r="AT140" s="148" t="s">
        <v>156</v>
      </c>
      <c r="AX140" s="13" t="s">
        <v>149</v>
      </c>
      <c r="BD140" s="149">
        <f t="shared" si="4"/>
        <v>0</v>
      </c>
      <c r="BE140" s="149">
        <f t="shared" si="5"/>
        <v>0</v>
      </c>
      <c r="BF140" s="149">
        <f t="shared" si="6"/>
        <v>0</v>
      </c>
      <c r="BG140" s="149">
        <f t="shared" si="7"/>
        <v>0</v>
      </c>
      <c r="BH140" s="149">
        <f t="shared" si="8"/>
        <v>0</v>
      </c>
      <c r="BI140" s="13" t="s">
        <v>156</v>
      </c>
      <c r="BJ140" s="149">
        <f t="shared" si="9"/>
        <v>0</v>
      </c>
      <c r="BK140" s="13" t="s">
        <v>420</v>
      </c>
      <c r="BL140" s="148" t="s">
        <v>285</v>
      </c>
    </row>
    <row r="141" spans="2:64" s="1" customFormat="1" ht="16.5" customHeight="1">
      <c r="B141" s="135"/>
      <c r="C141" s="150" t="s">
        <v>207</v>
      </c>
      <c r="D141" s="150" t="s">
        <v>404</v>
      </c>
      <c r="E141" s="151" t="s">
        <v>1444</v>
      </c>
      <c r="F141" s="152" t="s">
        <v>1445</v>
      </c>
      <c r="G141" s="153" t="s">
        <v>1425</v>
      </c>
      <c r="H141" s="154">
        <v>33</v>
      </c>
      <c r="I141" s="155"/>
      <c r="J141" s="156">
        <f t="shared" si="0"/>
        <v>0</v>
      </c>
      <c r="K141" s="157"/>
      <c r="L141" s="158"/>
      <c r="M141" s="159" t="s">
        <v>1</v>
      </c>
      <c r="N141" s="160" t="s">
        <v>42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Q141" s="148" t="s">
        <v>1408</v>
      </c>
      <c r="AS141" s="148" t="s">
        <v>404</v>
      </c>
      <c r="AT141" s="148" t="s">
        <v>156</v>
      </c>
      <c r="AX141" s="13" t="s">
        <v>149</v>
      </c>
      <c r="BD141" s="149">
        <f t="shared" si="4"/>
        <v>0</v>
      </c>
      <c r="BE141" s="149">
        <f t="shared" si="5"/>
        <v>0</v>
      </c>
      <c r="BF141" s="149">
        <f t="shared" si="6"/>
        <v>0</v>
      </c>
      <c r="BG141" s="149">
        <f t="shared" si="7"/>
        <v>0</v>
      </c>
      <c r="BH141" s="149">
        <f t="shared" si="8"/>
        <v>0</v>
      </c>
      <c r="BI141" s="13" t="s">
        <v>156</v>
      </c>
      <c r="BJ141" s="149">
        <f t="shared" si="9"/>
        <v>0</v>
      </c>
      <c r="BK141" s="13" t="s">
        <v>420</v>
      </c>
      <c r="BL141" s="148" t="s">
        <v>294</v>
      </c>
    </row>
    <row r="142" spans="2:64" s="1" customFormat="1" ht="24.25" customHeight="1">
      <c r="B142" s="135"/>
      <c r="C142" s="136" t="s">
        <v>403</v>
      </c>
      <c r="D142" s="136" t="s">
        <v>151</v>
      </c>
      <c r="E142" s="137" t="s">
        <v>1446</v>
      </c>
      <c r="F142" s="138" t="s">
        <v>1447</v>
      </c>
      <c r="G142" s="139" t="s">
        <v>250</v>
      </c>
      <c r="H142" s="140">
        <v>13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42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Q142" s="148" t="s">
        <v>420</v>
      </c>
      <c r="AS142" s="148" t="s">
        <v>151</v>
      </c>
      <c r="AT142" s="148" t="s">
        <v>156</v>
      </c>
      <c r="AX142" s="13" t="s">
        <v>149</v>
      </c>
      <c r="BD142" s="149">
        <f t="shared" si="4"/>
        <v>0</v>
      </c>
      <c r="BE142" s="149">
        <f t="shared" si="5"/>
        <v>0</v>
      </c>
      <c r="BF142" s="149">
        <f t="shared" si="6"/>
        <v>0</v>
      </c>
      <c r="BG142" s="149">
        <f t="shared" si="7"/>
        <v>0</v>
      </c>
      <c r="BH142" s="149">
        <f t="shared" si="8"/>
        <v>0</v>
      </c>
      <c r="BI142" s="13" t="s">
        <v>156</v>
      </c>
      <c r="BJ142" s="149">
        <f t="shared" si="9"/>
        <v>0</v>
      </c>
      <c r="BK142" s="13" t="s">
        <v>420</v>
      </c>
      <c r="BL142" s="148" t="s">
        <v>302</v>
      </c>
    </row>
    <row r="143" spans="2:64" s="1" customFormat="1" ht="16.5" customHeight="1">
      <c r="B143" s="135"/>
      <c r="C143" s="150" t="s">
        <v>408</v>
      </c>
      <c r="D143" s="150" t="s">
        <v>404</v>
      </c>
      <c r="E143" s="151" t="s">
        <v>1448</v>
      </c>
      <c r="F143" s="152" t="s">
        <v>1449</v>
      </c>
      <c r="G143" s="153" t="s">
        <v>1425</v>
      </c>
      <c r="H143" s="154">
        <v>13</v>
      </c>
      <c r="I143" s="155"/>
      <c r="J143" s="156">
        <f t="shared" si="0"/>
        <v>0</v>
      </c>
      <c r="K143" s="157"/>
      <c r="L143" s="158"/>
      <c r="M143" s="159" t="s">
        <v>1</v>
      </c>
      <c r="N143" s="160" t="s">
        <v>42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Q143" s="148" t="s">
        <v>1408</v>
      </c>
      <c r="AS143" s="148" t="s">
        <v>404</v>
      </c>
      <c r="AT143" s="148" t="s">
        <v>156</v>
      </c>
      <c r="AX143" s="13" t="s">
        <v>149</v>
      </c>
      <c r="BD143" s="149">
        <f t="shared" si="4"/>
        <v>0</v>
      </c>
      <c r="BE143" s="149">
        <f t="shared" si="5"/>
        <v>0</v>
      </c>
      <c r="BF143" s="149">
        <f t="shared" si="6"/>
        <v>0</v>
      </c>
      <c r="BG143" s="149">
        <f t="shared" si="7"/>
        <v>0</v>
      </c>
      <c r="BH143" s="149">
        <f t="shared" si="8"/>
        <v>0</v>
      </c>
      <c r="BI143" s="13" t="s">
        <v>156</v>
      </c>
      <c r="BJ143" s="149">
        <f t="shared" si="9"/>
        <v>0</v>
      </c>
      <c r="BK143" s="13" t="s">
        <v>420</v>
      </c>
      <c r="BL143" s="148" t="s">
        <v>314</v>
      </c>
    </row>
    <row r="144" spans="2:64" s="1" customFormat="1" ht="16.5" customHeight="1">
      <c r="B144" s="135"/>
      <c r="C144" s="136" t="s">
        <v>188</v>
      </c>
      <c r="D144" s="136" t="s">
        <v>151</v>
      </c>
      <c r="E144" s="137" t="s">
        <v>1450</v>
      </c>
      <c r="F144" s="138" t="s">
        <v>1451</v>
      </c>
      <c r="G144" s="139" t="s">
        <v>250</v>
      </c>
      <c r="H144" s="140">
        <v>43</v>
      </c>
      <c r="I144" s="141"/>
      <c r="J144" s="142">
        <f t="shared" si="0"/>
        <v>0</v>
      </c>
      <c r="K144" s="143"/>
      <c r="L144" s="28"/>
      <c r="M144" s="144" t="s">
        <v>1</v>
      </c>
      <c r="N144" s="145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Q144" s="148" t="s">
        <v>420</v>
      </c>
      <c r="AS144" s="148" t="s">
        <v>151</v>
      </c>
      <c r="AT144" s="148" t="s">
        <v>156</v>
      </c>
      <c r="AX144" s="13" t="s">
        <v>149</v>
      </c>
      <c r="BD144" s="149">
        <f t="shared" si="4"/>
        <v>0</v>
      </c>
      <c r="BE144" s="149">
        <f t="shared" si="5"/>
        <v>0</v>
      </c>
      <c r="BF144" s="149">
        <f t="shared" si="6"/>
        <v>0</v>
      </c>
      <c r="BG144" s="149">
        <f t="shared" si="7"/>
        <v>0</v>
      </c>
      <c r="BH144" s="149">
        <f t="shared" si="8"/>
        <v>0</v>
      </c>
      <c r="BI144" s="13" t="s">
        <v>156</v>
      </c>
      <c r="BJ144" s="149">
        <f t="shared" si="9"/>
        <v>0</v>
      </c>
      <c r="BK144" s="13" t="s">
        <v>420</v>
      </c>
      <c r="BL144" s="148" t="s">
        <v>322</v>
      </c>
    </row>
    <row r="145" spans="2:64" s="1" customFormat="1" ht="16.5" customHeight="1">
      <c r="B145" s="135"/>
      <c r="C145" s="150" t="s">
        <v>322</v>
      </c>
      <c r="D145" s="150" t="s">
        <v>404</v>
      </c>
      <c r="E145" s="151" t="s">
        <v>1452</v>
      </c>
      <c r="F145" s="152" t="s">
        <v>1453</v>
      </c>
      <c r="G145" s="153" t="s">
        <v>250</v>
      </c>
      <c r="H145" s="154">
        <v>43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42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Q145" s="148" t="s">
        <v>1408</v>
      </c>
      <c r="AS145" s="148" t="s">
        <v>404</v>
      </c>
      <c r="AT145" s="148" t="s">
        <v>156</v>
      </c>
      <c r="AX145" s="13" t="s">
        <v>149</v>
      </c>
      <c r="BD145" s="149">
        <f t="shared" si="4"/>
        <v>0</v>
      </c>
      <c r="BE145" s="149">
        <f t="shared" si="5"/>
        <v>0</v>
      </c>
      <c r="BF145" s="149">
        <f t="shared" si="6"/>
        <v>0</v>
      </c>
      <c r="BG145" s="149">
        <f t="shared" si="7"/>
        <v>0</v>
      </c>
      <c r="BH145" s="149">
        <f t="shared" si="8"/>
        <v>0</v>
      </c>
      <c r="BI145" s="13" t="s">
        <v>156</v>
      </c>
      <c r="BJ145" s="149">
        <f t="shared" si="9"/>
        <v>0</v>
      </c>
      <c r="BK145" s="13" t="s">
        <v>420</v>
      </c>
      <c r="BL145" s="148" t="s">
        <v>330</v>
      </c>
    </row>
    <row r="146" spans="2:64" s="1" customFormat="1" ht="16.5" customHeight="1">
      <c r="B146" s="135"/>
      <c r="C146" s="136" t="s">
        <v>395</v>
      </c>
      <c r="D146" s="136" t="s">
        <v>151</v>
      </c>
      <c r="E146" s="137" t="s">
        <v>1454</v>
      </c>
      <c r="F146" s="138" t="s">
        <v>1455</v>
      </c>
      <c r="G146" s="139" t="s">
        <v>250</v>
      </c>
      <c r="H146" s="140">
        <v>2</v>
      </c>
      <c r="I146" s="141"/>
      <c r="J146" s="142">
        <f t="shared" si="0"/>
        <v>0</v>
      </c>
      <c r="K146" s="143"/>
      <c r="L146" s="28"/>
      <c r="M146" s="144" t="s">
        <v>1</v>
      </c>
      <c r="N146" s="145" t="s">
        <v>42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Q146" s="148" t="s">
        <v>420</v>
      </c>
      <c r="AS146" s="148" t="s">
        <v>151</v>
      </c>
      <c r="AT146" s="148" t="s">
        <v>156</v>
      </c>
      <c r="AX146" s="13" t="s">
        <v>149</v>
      </c>
      <c r="BD146" s="149">
        <f t="shared" si="4"/>
        <v>0</v>
      </c>
      <c r="BE146" s="149">
        <f t="shared" si="5"/>
        <v>0</v>
      </c>
      <c r="BF146" s="149">
        <f t="shared" si="6"/>
        <v>0</v>
      </c>
      <c r="BG146" s="149">
        <f t="shared" si="7"/>
        <v>0</v>
      </c>
      <c r="BH146" s="149">
        <f t="shared" si="8"/>
        <v>0</v>
      </c>
      <c r="BI146" s="13" t="s">
        <v>156</v>
      </c>
      <c r="BJ146" s="149">
        <f t="shared" si="9"/>
        <v>0</v>
      </c>
      <c r="BK146" s="13" t="s">
        <v>420</v>
      </c>
      <c r="BL146" s="148" t="s">
        <v>338</v>
      </c>
    </row>
    <row r="147" spans="2:64" s="1" customFormat="1" ht="16.5" customHeight="1">
      <c r="B147" s="135"/>
      <c r="C147" s="150" t="s">
        <v>399</v>
      </c>
      <c r="D147" s="150" t="s">
        <v>404</v>
      </c>
      <c r="E147" s="151" t="s">
        <v>1456</v>
      </c>
      <c r="F147" s="152" t="s">
        <v>1457</v>
      </c>
      <c r="G147" s="153" t="s">
        <v>1425</v>
      </c>
      <c r="H147" s="154">
        <v>2</v>
      </c>
      <c r="I147" s="155"/>
      <c r="J147" s="156">
        <f t="shared" si="0"/>
        <v>0</v>
      </c>
      <c r="K147" s="157"/>
      <c r="L147" s="158"/>
      <c r="M147" s="159" t="s">
        <v>1</v>
      </c>
      <c r="N147" s="160" t="s">
        <v>42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Q147" s="148" t="s">
        <v>1408</v>
      </c>
      <c r="AS147" s="148" t="s">
        <v>404</v>
      </c>
      <c r="AT147" s="148" t="s">
        <v>156</v>
      </c>
      <c r="AX147" s="13" t="s">
        <v>149</v>
      </c>
      <c r="BD147" s="149">
        <f t="shared" si="4"/>
        <v>0</v>
      </c>
      <c r="BE147" s="149">
        <f t="shared" si="5"/>
        <v>0</v>
      </c>
      <c r="BF147" s="149">
        <f t="shared" si="6"/>
        <v>0</v>
      </c>
      <c r="BG147" s="149">
        <f t="shared" si="7"/>
        <v>0</v>
      </c>
      <c r="BH147" s="149">
        <f t="shared" si="8"/>
        <v>0</v>
      </c>
      <c r="BI147" s="13" t="s">
        <v>156</v>
      </c>
      <c r="BJ147" s="149">
        <f t="shared" si="9"/>
        <v>0</v>
      </c>
      <c r="BK147" s="13" t="s">
        <v>420</v>
      </c>
      <c r="BL147" s="148" t="s">
        <v>346</v>
      </c>
    </row>
    <row r="148" spans="2:64" s="1" customFormat="1" ht="21.75" customHeight="1">
      <c r="B148" s="135"/>
      <c r="C148" s="136" t="s">
        <v>161</v>
      </c>
      <c r="D148" s="136" t="s">
        <v>151</v>
      </c>
      <c r="E148" s="137" t="s">
        <v>1458</v>
      </c>
      <c r="F148" s="138" t="s">
        <v>1459</v>
      </c>
      <c r="G148" s="139" t="s">
        <v>500</v>
      </c>
      <c r="H148" s="140">
        <v>200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42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Q148" s="148" t="s">
        <v>420</v>
      </c>
      <c r="AS148" s="148" t="s">
        <v>151</v>
      </c>
      <c r="AT148" s="148" t="s">
        <v>156</v>
      </c>
      <c r="AX148" s="13" t="s">
        <v>149</v>
      </c>
      <c r="BD148" s="149">
        <f t="shared" si="4"/>
        <v>0</v>
      </c>
      <c r="BE148" s="149">
        <f t="shared" si="5"/>
        <v>0</v>
      </c>
      <c r="BF148" s="149">
        <f t="shared" si="6"/>
        <v>0</v>
      </c>
      <c r="BG148" s="149">
        <f t="shared" si="7"/>
        <v>0</v>
      </c>
      <c r="BH148" s="149">
        <f t="shared" si="8"/>
        <v>0</v>
      </c>
      <c r="BI148" s="13" t="s">
        <v>156</v>
      </c>
      <c r="BJ148" s="149">
        <f t="shared" si="9"/>
        <v>0</v>
      </c>
      <c r="BK148" s="13" t="s">
        <v>420</v>
      </c>
      <c r="BL148" s="148" t="s">
        <v>354</v>
      </c>
    </row>
    <row r="149" spans="2:64" s="1" customFormat="1" ht="16.5" customHeight="1">
      <c r="B149" s="135"/>
      <c r="C149" s="150" t="s">
        <v>211</v>
      </c>
      <c r="D149" s="150" t="s">
        <v>404</v>
      </c>
      <c r="E149" s="151" t="s">
        <v>1460</v>
      </c>
      <c r="F149" s="152" t="s">
        <v>1461</v>
      </c>
      <c r="G149" s="153" t="s">
        <v>1420</v>
      </c>
      <c r="H149" s="154">
        <v>200</v>
      </c>
      <c r="I149" s="155"/>
      <c r="J149" s="156">
        <f t="shared" si="0"/>
        <v>0</v>
      </c>
      <c r="K149" s="157"/>
      <c r="L149" s="158"/>
      <c r="M149" s="159" t="s">
        <v>1</v>
      </c>
      <c r="N149" s="160" t="s">
        <v>42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Q149" s="148" t="s">
        <v>1408</v>
      </c>
      <c r="AS149" s="148" t="s">
        <v>404</v>
      </c>
      <c r="AT149" s="148" t="s">
        <v>156</v>
      </c>
      <c r="AX149" s="13" t="s">
        <v>149</v>
      </c>
      <c r="BD149" s="149">
        <f t="shared" si="4"/>
        <v>0</v>
      </c>
      <c r="BE149" s="149">
        <f t="shared" si="5"/>
        <v>0</v>
      </c>
      <c r="BF149" s="149">
        <f t="shared" si="6"/>
        <v>0</v>
      </c>
      <c r="BG149" s="149">
        <f t="shared" si="7"/>
        <v>0</v>
      </c>
      <c r="BH149" s="149">
        <f t="shared" si="8"/>
        <v>0</v>
      </c>
      <c r="BI149" s="13" t="s">
        <v>156</v>
      </c>
      <c r="BJ149" s="149">
        <f t="shared" si="9"/>
        <v>0</v>
      </c>
      <c r="BK149" s="13" t="s">
        <v>420</v>
      </c>
      <c r="BL149" s="148" t="s">
        <v>362</v>
      </c>
    </row>
    <row r="150" spans="2:64" s="1" customFormat="1" ht="16.5" customHeight="1">
      <c r="B150" s="135"/>
      <c r="C150" s="150" t="s">
        <v>326</v>
      </c>
      <c r="D150" s="150" t="s">
        <v>404</v>
      </c>
      <c r="E150" s="151" t="s">
        <v>1462</v>
      </c>
      <c r="F150" s="152" t="s">
        <v>1463</v>
      </c>
      <c r="G150" s="153" t="s">
        <v>1420</v>
      </c>
      <c r="H150" s="154">
        <v>100</v>
      </c>
      <c r="I150" s="155"/>
      <c r="J150" s="156">
        <f t="shared" si="0"/>
        <v>0</v>
      </c>
      <c r="K150" s="157"/>
      <c r="L150" s="158"/>
      <c r="M150" s="159" t="s">
        <v>1</v>
      </c>
      <c r="N150" s="160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Q150" s="148" t="s">
        <v>1408</v>
      </c>
      <c r="AS150" s="148" t="s">
        <v>404</v>
      </c>
      <c r="AT150" s="148" t="s">
        <v>156</v>
      </c>
      <c r="AX150" s="13" t="s">
        <v>149</v>
      </c>
      <c r="BD150" s="149">
        <f t="shared" si="4"/>
        <v>0</v>
      </c>
      <c r="BE150" s="149">
        <f t="shared" si="5"/>
        <v>0</v>
      </c>
      <c r="BF150" s="149">
        <f t="shared" si="6"/>
        <v>0</v>
      </c>
      <c r="BG150" s="149">
        <f t="shared" si="7"/>
        <v>0</v>
      </c>
      <c r="BH150" s="149">
        <f t="shared" si="8"/>
        <v>0</v>
      </c>
      <c r="BI150" s="13" t="s">
        <v>156</v>
      </c>
      <c r="BJ150" s="149">
        <f t="shared" si="9"/>
        <v>0</v>
      </c>
      <c r="BK150" s="13" t="s">
        <v>420</v>
      </c>
      <c r="BL150" s="148" t="s">
        <v>370</v>
      </c>
    </row>
    <row r="151" spans="2:64" s="1" customFormat="1" ht="21.75" customHeight="1">
      <c r="B151" s="135"/>
      <c r="C151" s="136" t="s">
        <v>84</v>
      </c>
      <c r="D151" s="136" t="s">
        <v>151</v>
      </c>
      <c r="E151" s="137" t="s">
        <v>1464</v>
      </c>
      <c r="F151" s="138" t="s">
        <v>1465</v>
      </c>
      <c r="G151" s="139" t="s">
        <v>500</v>
      </c>
      <c r="H151" s="140">
        <v>250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42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Q151" s="148" t="s">
        <v>420</v>
      </c>
      <c r="AS151" s="148" t="s">
        <v>151</v>
      </c>
      <c r="AT151" s="148" t="s">
        <v>156</v>
      </c>
      <c r="AX151" s="13" t="s">
        <v>149</v>
      </c>
      <c r="BD151" s="149">
        <f t="shared" si="4"/>
        <v>0</v>
      </c>
      <c r="BE151" s="149">
        <f t="shared" si="5"/>
        <v>0</v>
      </c>
      <c r="BF151" s="149">
        <f t="shared" si="6"/>
        <v>0</v>
      </c>
      <c r="BG151" s="149">
        <f t="shared" si="7"/>
        <v>0</v>
      </c>
      <c r="BH151" s="149">
        <f t="shared" si="8"/>
        <v>0</v>
      </c>
      <c r="BI151" s="13" t="s">
        <v>156</v>
      </c>
      <c r="BJ151" s="149">
        <f t="shared" si="9"/>
        <v>0</v>
      </c>
      <c r="BK151" s="13" t="s">
        <v>420</v>
      </c>
      <c r="BL151" s="148" t="s">
        <v>379</v>
      </c>
    </row>
    <row r="152" spans="2:64" s="1" customFormat="1" ht="16.5" customHeight="1">
      <c r="B152" s="135"/>
      <c r="C152" s="150" t="s">
        <v>215</v>
      </c>
      <c r="D152" s="150" t="s">
        <v>404</v>
      </c>
      <c r="E152" s="151" t="s">
        <v>1466</v>
      </c>
      <c r="F152" s="152" t="s">
        <v>1467</v>
      </c>
      <c r="G152" s="153" t="s">
        <v>1420</v>
      </c>
      <c r="H152" s="154">
        <v>250</v>
      </c>
      <c r="I152" s="155"/>
      <c r="J152" s="156">
        <f t="shared" si="0"/>
        <v>0</v>
      </c>
      <c r="K152" s="157"/>
      <c r="L152" s="158"/>
      <c r="M152" s="159" t="s">
        <v>1</v>
      </c>
      <c r="N152" s="160" t="s">
        <v>42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Q152" s="148" t="s">
        <v>1408</v>
      </c>
      <c r="AS152" s="148" t="s">
        <v>404</v>
      </c>
      <c r="AT152" s="148" t="s">
        <v>156</v>
      </c>
      <c r="AX152" s="13" t="s">
        <v>149</v>
      </c>
      <c r="BD152" s="149">
        <f t="shared" si="4"/>
        <v>0</v>
      </c>
      <c r="BE152" s="149">
        <f t="shared" si="5"/>
        <v>0</v>
      </c>
      <c r="BF152" s="149">
        <f t="shared" si="6"/>
        <v>0</v>
      </c>
      <c r="BG152" s="149">
        <f t="shared" si="7"/>
        <v>0</v>
      </c>
      <c r="BH152" s="149">
        <f t="shared" si="8"/>
        <v>0</v>
      </c>
      <c r="BI152" s="13" t="s">
        <v>156</v>
      </c>
      <c r="BJ152" s="149">
        <f t="shared" si="9"/>
        <v>0</v>
      </c>
      <c r="BK152" s="13" t="s">
        <v>420</v>
      </c>
      <c r="BL152" s="148" t="s">
        <v>387</v>
      </c>
    </row>
    <row r="153" spans="2:64" s="1" customFormat="1" ht="21.75" customHeight="1">
      <c r="B153" s="135"/>
      <c r="C153" s="136" t="s">
        <v>338</v>
      </c>
      <c r="D153" s="136" t="s">
        <v>151</v>
      </c>
      <c r="E153" s="137" t="s">
        <v>1468</v>
      </c>
      <c r="F153" s="138" t="s">
        <v>1469</v>
      </c>
      <c r="G153" s="139" t="s">
        <v>500</v>
      </c>
      <c r="H153" s="140">
        <v>100</v>
      </c>
      <c r="I153" s="141"/>
      <c r="J153" s="142">
        <f t="shared" si="0"/>
        <v>0</v>
      </c>
      <c r="K153" s="143"/>
      <c r="L153" s="28"/>
      <c r="M153" s="144" t="s">
        <v>1</v>
      </c>
      <c r="N153" s="145" t="s">
        <v>42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Q153" s="148" t="s">
        <v>420</v>
      </c>
      <c r="AS153" s="148" t="s">
        <v>151</v>
      </c>
      <c r="AT153" s="148" t="s">
        <v>156</v>
      </c>
      <c r="AX153" s="13" t="s">
        <v>149</v>
      </c>
      <c r="BD153" s="149">
        <f t="shared" si="4"/>
        <v>0</v>
      </c>
      <c r="BE153" s="149">
        <f t="shared" si="5"/>
        <v>0</v>
      </c>
      <c r="BF153" s="149">
        <f t="shared" si="6"/>
        <v>0</v>
      </c>
      <c r="BG153" s="149">
        <f t="shared" si="7"/>
        <v>0</v>
      </c>
      <c r="BH153" s="149">
        <f t="shared" si="8"/>
        <v>0</v>
      </c>
      <c r="BI153" s="13" t="s">
        <v>156</v>
      </c>
      <c r="BJ153" s="149">
        <f t="shared" si="9"/>
        <v>0</v>
      </c>
      <c r="BK153" s="13" t="s">
        <v>420</v>
      </c>
      <c r="BL153" s="148" t="s">
        <v>395</v>
      </c>
    </row>
    <row r="154" spans="2:64" s="1" customFormat="1" ht="16.5" customHeight="1">
      <c r="B154" s="135"/>
      <c r="C154" s="150" t="s">
        <v>342</v>
      </c>
      <c r="D154" s="150" t="s">
        <v>404</v>
      </c>
      <c r="E154" s="151" t="s">
        <v>1470</v>
      </c>
      <c r="F154" s="152" t="s">
        <v>1471</v>
      </c>
      <c r="G154" s="153" t="s">
        <v>1420</v>
      </c>
      <c r="H154" s="154">
        <v>100</v>
      </c>
      <c r="I154" s="155"/>
      <c r="J154" s="156">
        <f t="shared" si="0"/>
        <v>0</v>
      </c>
      <c r="K154" s="157"/>
      <c r="L154" s="158"/>
      <c r="M154" s="159" t="s">
        <v>1</v>
      </c>
      <c r="N154" s="160" t="s">
        <v>42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Q154" s="148" t="s">
        <v>1408</v>
      </c>
      <c r="AS154" s="148" t="s">
        <v>404</v>
      </c>
      <c r="AT154" s="148" t="s">
        <v>156</v>
      </c>
      <c r="AX154" s="13" t="s">
        <v>149</v>
      </c>
      <c r="BD154" s="149">
        <f t="shared" si="4"/>
        <v>0</v>
      </c>
      <c r="BE154" s="149">
        <f t="shared" si="5"/>
        <v>0</v>
      </c>
      <c r="BF154" s="149">
        <f t="shared" si="6"/>
        <v>0</v>
      </c>
      <c r="BG154" s="149">
        <f t="shared" si="7"/>
        <v>0</v>
      </c>
      <c r="BH154" s="149">
        <f t="shared" si="8"/>
        <v>0</v>
      </c>
      <c r="BI154" s="13" t="s">
        <v>156</v>
      </c>
      <c r="BJ154" s="149">
        <f t="shared" si="9"/>
        <v>0</v>
      </c>
      <c r="BK154" s="13" t="s">
        <v>420</v>
      </c>
      <c r="BL154" s="148" t="s">
        <v>403</v>
      </c>
    </row>
    <row r="155" spans="2:64" s="1" customFormat="1" ht="21.75" customHeight="1">
      <c r="B155" s="135"/>
      <c r="C155" s="136" t="s">
        <v>156</v>
      </c>
      <c r="D155" s="136" t="s">
        <v>151</v>
      </c>
      <c r="E155" s="137" t="s">
        <v>1472</v>
      </c>
      <c r="F155" s="138" t="s">
        <v>1473</v>
      </c>
      <c r="G155" s="139" t="s">
        <v>500</v>
      </c>
      <c r="H155" s="140">
        <v>135</v>
      </c>
      <c r="I155" s="141"/>
      <c r="J155" s="142">
        <f t="shared" si="0"/>
        <v>0</v>
      </c>
      <c r="K155" s="143"/>
      <c r="L155" s="28"/>
      <c r="M155" s="144" t="s">
        <v>1</v>
      </c>
      <c r="N155" s="145" t="s">
        <v>42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Q155" s="148" t="s">
        <v>420</v>
      </c>
      <c r="AS155" s="148" t="s">
        <v>151</v>
      </c>
      <c r="AT155" s="148" t="s">
        <v>156</v>
      </c>
      <c r="AX155" s="13" t="s">
        <v>149</v>
      </c>
      <c r="BD155" s="149">
        <f t="shared" si="4"/>
        <v>0</v>
      </c>
      <c r="BE155" s="149">
        <f t="shared" si="5"/>
        <v>0</v>
      </c>
      <c r="BF155" s="149">
        <f t="shared" si="6"/>
        <v>0</v>
      </c>
      <c r="BG155" s="149">
        <f t="shared" si="7"/>
        <v>0</v>
      </c>
      <c r="BH155" s="149">
        <f t="shared" si="8"/>
        <v>0</v>
      </c>
      <c r="BI155" s="13" t="s">
        <v>156</v>
      </c>
      <c r="BJ155" s="149">
        <f t="shared" si="9"/>
        <v>0</v>
      </c>
      <c r="BK155" s="13" t="s">
        <v>420</v>
      </c>
      <c r="BL155" s="148" t="s">
        <v>412</v>
      </c>
    </row>
    <row r="156" spans="2:64" s="1" customFormat="1" ht="16.5" customHeight="1">
      <c r="B156" s="135"/>
      <c r="C156" s="150" t="s">
        <v>219</v>
      </c>
      <c r="D156" s="150" t="s">
        <v>404</v>
      </c>
      <c r="E156" s="151" t="s">
        <v>1474</v>
      </c>
      <c r="F156" s="152" t="s">
        <v>1475</v>
      </c>
      <c r="G156" s="153" t="s">
        <v>1420</v>
      </c>
      <c r="H156" s="154">
        <v>135</v>
      </c>
      <c r="I156" s="155"/>
      <c r="J156" s="156">
        <f t="shared" si="0"/>
        <v>0</v>
      </c>
      <c r="K156" s="157"/>
      <c r="L156" s="158"/>
      <c r="M156" s="159" t="s">
        <v>1</v>
      </c>
      <c r="N156" s="160" t="s">
        <v>42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Q156" s="148" t="s">
        <v>1408</v>
      </c>
      <c r="AS156" s="148" t="s">
        <v>404</v>
      </c>
      <c r="AT156" s="148" t="s">
        <v>156</v>
      </c>
      <c r="AX156" s="13" t="s">
        <v>149</v>
      </c>
      <c r="BD156" s="149">
        <f t="shared" si="4"/>
        <v>0</v>
      </c>
      <c r="BE156" s="149">
        <f t="shared" si="5"/>
        <v>0</v>
      </c>
      <c r="BF156" s="149">
        <f t="shared" si="6"/>
        <v>0</v>
      </c>
      <c r="BG156" s="149">
        <f t="shared" si="7"/>
        <v>0</v>
      </c>
      <c r="BH156" s="149">
        <f t="shared" si="8"/>
        <v>0</v>
      </c>
      <c r="BI156" s="13" t="s">
        <v>156</v>
      </c>
      <c r="BJ156" s="149">
        <f t="shared" si="9"/>
        <v>0</v>
      </c>
      <c r="BK156" s="13" t="s">
        <v>420</v>
      </c>
      <c r="BL156" s="148" t="s">
        <v>420</v>
      </c>
    </row>
    <row r="157" spans="2:64" s="1" customFormat="1" ht="21.75" customHeight="1">
      <c r="B157" s="135"/>
      <c r="C157" s="136" t="s">
        <v>330</v>
      </c>
      <c r="D157" s="136" t="s">
        <v>151</v>
      </c>
      <c r="E157" s="137" t="s">
        <v>1476</v>
      </c>
      <c r="F157" s="138" t="s">
        <v>1477</v>
      </c>
      <c r="G157" s="139" t="s">
        <v>500</v>
      </c>
      <c r="H157" s="140">
        <v>180</v>
      </c>
      <c r="I157" s="141"/>
      <c r="J157" s="142">
        <f t="shared" si="0"/>
        <v>0</v>
      </c>
      <c r="K157" s="143"/>
      <c r="L157" s="28"/>
      <c r="M157" s="144" t="s">
        <v>1</v>
      </c>
      <c r="N157" s="145" t="s">
        <v>42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Q157" s="148" t="s">
        <v>420</v>
      </c>
      <c r="AS157" s="148" t="s">
        <v>151</v>
      </c>
      <c r="AT157" s="148" t="s">
        <v>156</v>
      </c>
      <c r="AX157" s="13" t="s">
        <v>149</v>
      </c>
      <c r="BD157" s="149">
        <f t="shared" si="4"/>
        <v>0</v>
      </c>
      <c r="BE157" s="149">
        <f t="shared" si="5"/>
        <v>0</v>
      </c>
      <c r="BF157" s="149">
        <f t="shared" si="6"/>
        <v>0</v>
      </c>
      <c r="BG157" s="149">
        <f t="shared" si="7"/>
        <v>0</v>
      </c>
      <c r="BH157" s="149">
        <f t="shared" si="8"/>
        <v>0</v>
      </c>
      <c r="BI157" s="13" t="s">
        <v>156</v>
      </c>
      <c r="BJ157" s="149">
        <f t="shared" si="9"/>
        <v>0</v>
      </c>
      <c r="BK157" s="13" t="s">
        <v>420</v>
      </c>
      <c r="BL157" s="148" t="s">
        <v>428</v>
      </c>
    </row>
    <row r="158" spans="2:64" s="1" customFormat="1" ht="16.5" customHeight="1">
      <c r="B158" s="135"/>
      <c r="C158" s="150" t="s">
        <v>334</v>
      </c>
      <c r="D158" s="150" t="s">
        <v>404</v>
      </c>
      <c r="E158" s="151" t="s">
        <v>1478</v>
      </c>
      <c r="F158" s="152" t="s">
        <v>1479</v>
      </c>
      <c r="G158" s="153" t="s">
        <v>1420</v>
      </c>
      <c r="H158" s="154">
        <v>180</v>
      </c>
      <c r="I158" s="155"/>
      <c r="J158" s="156">
        <f t="shared" si="0"/>
        <v>0</v>
      </c>
      <c r="K158" s="157"/>
      <c r="L158" s="158"/>
      <c r="M158" s="159" t="s">
        <v>1</v>
      </c>
      <c r="N158" s="160" t="s">
        <v>42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Q158" s="148" t="s">
        <v>1408</v>
      </c>
      <c r="AS158" s="148" t="s">
        <v>404</v>
      </c>
      <c r="AT158" s="148" t="s">
        <v>156</v>
      </c>
      <c r="AX158" s="13" t="s">
        <v>149</v>
      </c>
      <c r="BD158" s="149">
        <f t="shared" si="4"/>
        <v>0</v>
      </c>
      <c r="BE158" s="149">
        <f t="shared" si="5"/>
        <v>0</v>
      </c>
      <c r="BF158" s="149">
        <f t="shared" si="6"/>
        <v>0</v>
      </c>
      <c r="BG158" s="149">
        <f t="shared" si="7"/>
        <v>0</v>
      </c>
      <c r="BH158" s="149">
        <f t="shared" si="8"/>
        <v>0</v>
      </c>
      <c r="BI158" s="13" t="s">
        <v>156</v>
      </c>
      <c r="BJ158" s="149">
        <f t="shared" si="9"/>
        <v>0</v>
      </c>
      <c r="BK158" s="13" t="s">
        <v>420</v>
      </c>
      <c r="BL158" s="148" t="s">
        <v>436</v>
      </c>
    </row>
    <row r="159" spans="2:64" s="1" customFormat="1" ht="21.75" customHeight="1">
      <c r="B159" s="135"/>
      <c r="C159" s="136" t="s">
        <v>155</v>
      </c>
      <c r="D159" s="136" t="s">
        <v>151</v>
      </c>
      <c r="E159" s="137" t="s">
        <v>1480</v>
      </c>
      <c r="F159" s="138" t="s">
        <v>1481</v>
      </c>
      <c r="G159" s="139" t="s">
        <v>500</v>
      </c>
      <c r="H159" s="140">
        <v>65</v>
      </c>
      <c r="I159" s="141"/>
      <c r="J159" s="142">
        <f t="shared" si="0"/>
        <v>0</v>
      </c>
      <c r="K159" s="143"/>
      <c r="L159" s="28"/>
      <c r="M159" s="144" t="s">
        <v>1</v>
      </c>
      <c r="N159" s="145" t="s">
        <v>42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Q159" s="148" t="s">
        <v>420</v>
      </c>
      <c r="AS159" s="148" t="s">
        <v>151</v>
      </c>
      <c r="AT159" s="148" t="s">
        <v>156</v>
      </c>
      <c r="AX159" s="13" t="s">
        <v>149</v>
      </c>
      <c r="BD159" s="149">
        <f t="shared" si="4"/>
        <v>0</v>
      </c>
      <c r="BE159" s="149">
        <f t="shared" si="5"/>
        <v>0</v>
      </c>
      <c r="BF159" s="149">
        <f t="shared" si="6"/>
        <v>0</v>
      </c>
      <c r="BG159" s="149">
        <f t="shared" si="7"/>
        <v>0</v>
      </c>
      <c r="BH159" s="149">
        <f t="shared" si="8"/>
        <v>0</v>
      </c>
      <c r="BI159" s="13" t="s">
        <v>156</v>
      </c>
      <c r="BJ159" s="149">
        <f t="shared" si="9"/>
        <v>0</v>
      </c>
      <c r="BK159" s="13" t="s">
        <v>420</v>
      </c>
      <c r="BL159" s="148" t="s">
        <v>444</v>
      </c>
    </row>
    <row r="160" spans="2:64" s="1" customFormat="1" ht="16.5" customHeight="1">
      <c r="B160" s="135"/>
      <c r="C160" s="150" t="s">
        <v>223</v>
      </c>
      <c r="D160" s="150" t="s">
        <v>404</v>
      </c>
      <c r="E160" s="151" t="s">
        <v>1482</v>
      </c>
      <c r="F160" s="152" t="s">
        <v>1483</v>
      </c>
      <c r="G160" s="153" t="s">
        <v>1420</v>
      </c>
      <c r="H160" s="154">
        <v>65</v>
      </c>
      <c r="I160" s="155"/>
      <c r="J160" s="156">
        <f t="shared" si="0"/>
        <v>0</v>
      </c>
      <c r="K160" s="157"/>
      <c r="L160" s="158"/>
      <c r="M160" s="159" t="s">
        <v>1</v>
      </c>
      <c r="N160" s="160" t="s">
        <v>42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Q160" s="148" t="s">
        <v>1408</v>
      </c>
      <c r="AS160" s="148" t="s">
        <v>404</v>
      </c>
      <c r="AT160" s="148" t="s">
        <v>156</v>
      </c>
      <c r="AX160" s="13" t="s">
        <v>149</v>
      </c>
      <c r="BD160" s="149">
        <f t="shared" si="4"/>
        <v>0</v>
      </c>
      <c r="BE160" s="149">
        <f t="shared" si="5"/>
        <v>0</v>
      </c>
      <c r="BF160" s="149">
        <f t="shared" si="6"/>
        <v>0</v>
      </c>
      <c r="BG160" s="149">
        <f t="shared" si="7"/>
        <v>0</v>
      </c>
      <c r="BH160" s="149">
        <f t="shared" si="8"/>
        <v>0</v>
      </c>
      <c r="BI160" s="13" t="s">
        <v>156</v>
      </c>
      <c r="BJ160" s="149">
        <f t="shared" si="9"/>
        <v>0</v>
      </c>
      <c r="BK160" s="13" t="s">
        <v>420</v>
      </c>
      <c r="BL160" s="148" t="s">
        <v>452</v>
      </c>
    </row>
    <row r="161" spans="2:64" s="1" customFormat="1" ht="21.75" customHeight="1">
      <c r="B161" s="135"/>
      <c r="C161" s="136" t="s">
        <v>379</v>
      </c>
      <c r="D161" s="136" t="s">
        <v>151</v>
      </c>
      <c r="E161" s="137" t="s">
        <v>1484</v>
      </c>
      <c r="F161" s="138" t="s">
        <v>1485</v>
      </c>
      <c r="G161" s="139" t="s">
        <v>500</v>
      </c>
      <c r="H161" s="140">
        <v>25</v>
      </c>
      <c r="I161" s="141"/>
      <c r="J161" s="142">
        <f t="shared" si="0"/>
        <v>0</v>
      </c>
      <c r="K161" s="143"/>
      <c r="L161" s="28"/>
      <c r="M161" s="144" t="s">
        <v>1</v>
      </c>
      <c r="N161" s="145" t="s">
        <v>42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Q161" s="148" t="s">
        <v>420</v>
      </c>
      <c r="AS161" s="148" t="s">
        <v>151</v>
      </c>
      <c r="AT161" s="148" t="s">
        <v>156</v>
      </c>
      <c r="AX161" s="13" t="s">
        <v>149</v>
      </c>
      <c r="BD161" s="149">
        <f t="shared" si="4"/>
        <v>0</v>
      </c>
      <c r="BE161" s="149">
        <f t="shared" si="5"/>
        <v>0</v>
      </c>
      <c r="BF161" s="149">
        <f t="shared" si="6"/>
        <v>0</v>
      </c>
      <c r="BG161" s="149">
        <f t="shared" si="7"/>
        <v>0</v>
      </c>
      <c r="BH161" s="149">
        <f t="shared" si="8"/>
        <v>0</v>
      </c>
      <c r="BI161" s="13" t="s">
        <v>156</v>
      </c>
      <c r="BJ161" s="149">
        <f t="shared" si="9"/>
        <v>0</v>
      </c>
      <c r="BK161" s="13" t="s">
        <v>420</v>
      </c>
      <c r="BL161" s="148" t="s">
        <v>460</v>
      </c>
    </row>
    <row r="162" spans="2:64" s="1" customFormat="1" ht="16.5" customHeight="1">
      <c r="B162" s="135"/>
      <c r="C162" s="150" t="s">
        <v>383</v>
      </c>
      <c r="D162" s="150" t="s">
        <v>404</v>
      </c>
      <c r="E162" s="151" t="s">
        <v>1486</v>
      </c>
      <c r="F162" s="152" t="s">
        <v>1487</v>
      </c>
      <c r="G162" s="153" t="s">
        <v>1420</v>
      </c>
      <c r="H162" s="154">
        <v>25</v>
      </c>
      <c r="I162" s="155"/>
      <c r="J162" s="156">
        <f t="shared" si="0"/>
        <v>0</v>
      </c>
      <c r="K162" s="157"/>
      <c r="L162" s="158"/>
      <c r="M162" s="159" t="s">
        <v>1</v>
      </c>
      <c r="N162" s="160" t="s">
        <v>42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Q162" s="148" t="s">
        <v>1408</v>
      </c>
      <c r="AS162" s="148" t="s">
        <v>404</v>
      </c>
      <c r="AT162" s="148" t="s">
        <v>156</v>
      </c>
      <c r="AX162" s="13" t="s">
        <v>149</v>
      </c>
      <c r="BD162" s="149">
        <f t="shared" si="4"/>
        <v>0</v>
      </c>
      <c r="BE162" s="149">
        <f t="shared" si="5"/>
        <v>0</v>
      </c>
      <c r="BF162" s="149">
        <f t="shared" si="6"/>
        <v>0</v>
      </c>
      <c r="BG162" s="149">
        <f t="shared" si="7"/>
        <v>0</v>
      </c>
      <c r="BH162" s="149">
        <f t="shared" si="8"/>
        <v>0</v>
      </c>
      <c r="BI162" s="13" t="s">
        <v>156</v>
      </c>
      <c r="BJ162" s="149">
        <f t="shared" si="9"/>
        <v>0</v>
      </c>
      <c r="BK162" s="13" t="s">
        <v>420</v>
      </c>
      <c r="BL162" s="148" t="s">
        <v>469</v>
      </c>
    </row>
    <row r="163" spans="2:64" s="1" customFormat="1" ht="24.25" customHeight="1">
      <c r="B163" s="135"/>
      <c r="C163" s="136" t="s">
        <v>362</v>
      </c>
      <c r="D163" s="136" t="s">
        <v>151</v>
      </c>
      <c r="E163" s="137" t="s">
        <v>1488</v>
      </c>
      <c r="F163" s="138" t="s">
        <v>1489</v>
      </c>
      <c r="G163" s="139" t="s">
        <v>500</v>
      </c>
      <c r="H163" s="140">
        <v>25</v>
      </c>
      <c r="I163" s="141"/>
      <c r="J163" s="142">
        <f t="shared" si="0"/>
        <v>0</v>
      </c>
      <c r="K163" s="143"/>
      <c r="L163" s="28"/>
      <c r="M163" s="144" t="s">
        <v>1</v>
      </c>
      <c r="N163" s="145" t="s">
        <v>42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Q163" s="148" t="s">
        <v>420</v>
      </c>
      <c r="AS163" s="148" t="s">
        <v>151</v>
      </c>
      <c r="AT163" s="148" t="s">
        <v>156</v>
      </c>
      <c r="AX163" s="13" t="s">
        <v>149</v>
      </c>
      <c r="BD163" s="149">
        <f t="shared" si="4"/>
        <v>0</v>
      </c>
      <c r="BE163" s="149">
        <f t="shared" si="5"/>
        <v>0</v>
      </c>
      <c r="BF163" s="149">
        <f t="shared" si="6"/>
        <v>0</v>
      </c>
      <c r="BG163" s="149">
        <f t="shared" si="7"/>
        <v>0</v>
      </c>
      <c r="BH163" s="149">
        <f t="shared" si="8"/>
        <v>0</v>
      </c>
      <c r="BI163" s="13" t="s">
        <v>156</v>
      </c>
      <c r="BJ163" s="149">
        <f t="shared" si="9"/>
        <v>0</v>
      </c>
      <c r="BK163" s="13" t="s">
        <v>420</v>
      </c>
      <c r="BL163" s="148" t="s">
        <v>477</v>
      </c>
    </row>
    <row r="164" spans="2:64" s="1" customFormat="1" ht="16.5" customHeight="1">
      <c r="B164" s="135"/>
      <c r="C164" s="150" t="s">
        <v>366</v>
      </c>
      <c r="D164" s="150" t="s">
        <v>404</v>
      </c>
      <c r="E164" s="151" t="s">
        <v>1490</v>
      </c>
      <c r="F164" s="152" t="s">
        <v>1491</v>
      </c>
      <c r="G164" s="153" t="s">
        <v>1420</v>
      </c>
      <c r="H164" s="154">
        <v>25</v>
      </c>
      <c r="I164" s="155"/>
      <c r="J164" s="156">
        <f t="shared" si="0"/>
        <v>0</v>
      </c>
      <c r="K164" s="157"/>
      <c r="L164" s="158"/>
      <c r="M164" s="159" t="s">
        <v>1</v>
      </c>
      <c r="N164" s="160" t="s">
        <v>42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Q164" s="148" t="s">
        <v>1408</v>
      </c>
      <c r="AS164" s="148" t="s">
        <v>404</v>
      </c>
      <c r="AT164" s="148" t="s">
        <v>156</v>
      </c>
      <c r="AX164" s="13" t="s">
        <v>149</v>
      </c>
      <c r="BD164" s="149">
        <f t="shared" si="4"/>
        <v>0</v>
      </c>
      <c r="BE164" s="149">
        <f t="shared" si="5"/>
        <v>0</v>
      </c>
      <c r="BF164" s="149">
        <f t="shared" si="6"/>
        <v>0</v>
      </c>
      <c r="BG164" s="149">
        <f t="shared" si="7"/>
        <v>0</v>
      </c>
      <c r="BH164" s="149">
        <f t="shared" si="8"/>
        <v>0</v>
      </c>
      <c r="BI164" s="13" t="s">
        <v>156</v>
      </c>
      <c r="BJ164" s="149">
        <f t="shared" si="9"/>
        <v>0</v>
      </c>
      <c r="BK164" s="13" t="s">
        <v>420</v>
      </c>
      <c r="BL164" s="148" t="s">
        <v>485</v>
      </c>
    </row>
    <row r="165" spans="2:64" s="1" customFormat="1" ht="24.25" customHeight="1">
      <c r="B165" s="135"/>
      <c r="C165" s="136" t="s">
        <v>370</v>
      </c>
      <c r="D165" s="136" t="s">
        <v>151</v>
      </c>
      <c r="E165" s="137" t="s">
        <v>1492</v>
      </c>
      <c r="F165" s="138" t="s">
        <v>1493</v>
      </c>
      <c r="G165" s="139" t="s">
        <v>500</v>
      </c>
      <c r="H165" s="140">
        <v>25</v>
      </c>
      <c r="I165" s="141"/>
      <c r="J165" s="142">
        <f t="shared" si="0"/>
        <v>0</v>
      </c>
      <c r="K165" s="143"/>
      <c r="L165" s="28"/>
      <c r="M165" s="144" t="s">
        <v>1</v>
      </c>
      <c r="N165" s="145" t="s">
        <v>42</v>
      </c>
      <c r="P165" s="146">
        <f t="shared" si="1"/>
        <v>0</v>
      </c>
      <c r="Q165" s="146">
        <v>0</v>
      </c>
      <c r="R165" s="146">
        <f t="shared" si="2"/>
        <v>0</v>
      </c>
      <c r="S165" s="146">
        <v>0</v>
      </c>
      <c r="T165" s="147">
        <f t="shared" si="3"/>
        <v>0</v>
      </c>
      <c r="AQ165" s="148" t="s">
        <v>420</v>
      </c>
      <c r="AS165" s="148" t="s">
        <v>151</v>
      </c>
      <c r="AT165" s="148" t="s">
        <v>156</v>
      </c>
      <c r="AX165" s="13" t="s">
        <v>149</v>
      </c>
      <c r="BD165" s="149">
        <f t="shared" si="4"/>
        <v>0</v>
      </c>
      <c r="BE165" s="149">
        <f t="shared" si="5"/>
        <v>0</v>
      </c>
      <c r="BF165" s="149">
        <f t="shared" si="6"/>
        <v>0</v>
      </c>
      <c r="BG165" s="149">
        <f t="shared" si="7"/>
        <v>0</v>
      </c>
      <c r="BH165" s="149">
        <f t="shared" si="8"/>
        <v>0</v>
      </c>
      <c r="BI165" s="13" t="s">
        <v>156</v>
      </c>
      <c r="BJ165" s="149">
        <f t="shared" si="9"/>
        <v>0</v>
      </c>
      <c r="BK165" s="13" t="s">
        <v>420</v>
      </c>
      <c r="BL165" s="148" t="s">
        <v>502</v>
      </c>
    </row>
    <row r="166" spans="2:64" s="1" customFormat="1" ht="16.5" customHeight="1">
      <c r="B166" s="135"/>
      <c r="C166" s="150" t="s">
        <v>374</v>
      </c>
      <c r="D166" s="150" t="s">
        <v>404</v>
      </c>
      <c r="E166" s="151" t="s">
        <v>1494</v>
      </c>
      <c r="F166" s="152" t="s">
        <v>1495</v>
      </c>
      <c r="G166" s="153" t="s">
        <v>1420</v>
      </c>
      <c r="H166" s="154">
        <v>25</v>
      </c>
      <c r="I166" s="155"/>
      <c r="J166" s="156">
        <f t="shared" si="0"/>
        <v>0</v>
      </c>
      <c r="K166" s="157"/>
      <c r="L166" s="158"/>
      <c r="M166" s="159" t="s">
        <v>1</v>
      </c>
      <c r="N166" s="160" t="s">
        <v>42</v>
      </c>
      <c r="P166" s="146">
        <f t="shared" si="1"/>
        <v>0</v>
      </c>
      <c r="Q166" s="146">
        <v>0</v>
      </c>
      <c r="R166" s="146">
        <f t="shared" si="2"/>
        <v>0</v>
      </c>
      <c r="S166" s="146">
        <v>0</v>
      </c>
      <c r="T166" s="147">
        <f t="shared" si="3"/>
        <v>0</v>
      </c>
      <c r="AQ166" s="148" t="s">
        <v>1408</v>
      </c>
      <c r="AS166" s="148" t="s">
        <v>404</v>
      </c>
      <c r="AT166" s="148" t="s">
        <v>156</v>
      </c>
      <c r="AX166" s="13" t="s">
        <v>149</v>
      </c>
      <c r="BD166" s="149">
        <f t="shared" si="4"/>
        <v>0</v>
      </c>
      <c r="BE166" s="149">
        <f t="shared" si="5"/>
        <v>0</v>
      </c>
      <c r="BF166" s="149">
        <f t="shared" si="6"/>
        <v>0</v>
      </c>
      <c r="BG166" s="149">
        <f t="shared" si="7"/>
        <v>0</v>
      </c>
      <c r="BH166" s="149">
        <f t="shared" si="8"/>
        <v>0</v>
      </c>
      <c r="BI166" s="13" t="s">
        <v>156</v>
      </c>
      <c r="BJ166" s="149">
        <f t="shared" si="9"/>
        <v>0</v>
      </c>
      <c r="BK166" s="13" t="s">
        <v>420</v>
      </c>
      <c r="BL166" s="148" t="s">
        <v>510</v>
      </c>
    </row>
    <row r="167" spans="2:64" s="1" customFormat="1" ht="24.25" customHeight="1">
      <c r="B167" s="135"/>
      <c r="C167" s="136" t="s">
        <v>387</v>
      </c>
      <c r="D167" s="136" t="s">
        <v>151</v>
      </c>
      <c r="E167" s="137" t="s">
        <v>1496</v>
      </c>
      <c r="F167" s="138" t="s">
        <v>1497</v>
      </c>
      <c r="G167" s="139" t="s">
        <v>500</v>
      </c>
      <c r="H167" s="140">
        <v>80</v>
      </c>
      <c r="I167" s="141"/>
      <c r="J167" s="142">
        <f t="shared" si="0"/>
        <v>0</v>
      </c>
      <c r="K167" s="143"/>
      <c r="L167" s="28"/>
      <c r="M167" s="144" t="s">
        <v>1</v>
      </c>
      <c r="N167" s="145" t="s">
        <v>42</v>
      </c>
      <c r="P167" s="146">
        <f t="shared" si="1"/>
        <v>0</v>
      </c>
      <c r="Q167" s="146">
        <v>0</v>
      </c>
      <c r="R167" s="146">
        <f t="shared" si="2"/>
        <v>0</v>
      </c>
      <c r="S167" s="146">
        <v>0</v>
      </c>
      <c r="T167" s="147">
        <f t="shared" si="3"/>
        <v>0</v>
      </c>
      <c r="AQ167" s="148" t="s">
        <v>420</v>
      </c>
      <c r="AS167" s="148" t="s">
        <v>151</v>
      </c>
      <c r="AT167" s="148" t="s">
        <v>156</v>
      </c>
      <c r="AX167" s="13" t="s">
        <v>149</v>
      </c>
      <c r="BD167" s="149">
        <f t="shared" si="4"/>
        <v>0</v>
      </c>
      <c r="BE167" s="149">
        <f t="shared" si="5"/>
        <v>0</v>
      </c>
      <c r="BF167" s="149">
        <f t="shared" si="6"/>
        <v>0</v>
      </c>
      <c r="BG167" s="149">
        <f t="shared" si="7"/>
        <v>0</v>
      </c>
      <c r="BH167" s="149">
        <f t="shared" si="8"/>
        <v>0</v>
      </c>
      <c r="BI167" s="13" t="s">
        <v>156</v>
      </c>
      <c r="BJ167" s="149">
        <f t="shared" si="9"/>
        <v>0</v>
      </c>
      <c r="BK167" s="13" t="s">
        <v>420</v>
      </c>
      <c r="BL167" s="148" t="s">
        <v>518</v>
      </c>
    </row>
    <row r="168" spans="2:64" s="1" customFormat="1" ht="16.5" customHeight="1">
      <c r="B168" s="135"/>
      <c r="C168" s="150" t="s">
        <v>391</v>
      </c>
      <c r="D168" s="150" t="s">
        <v>404</v>
      </c>
      <c r="E168" s="151" t="s">
        <v>1498</v>
      </c>
      <c r="F168" s="152" t="s">
        <v>1499</v>
      </c>
      <c r="G168" s="153" t="s">
        <v>1420</v>
      </c>
      <c r="H168" s="154">
        <v>80</v>
      </c>
      <c r="I168" s="155"/>
      <c r="J168" s="156">
        <f t="shared" si="0"/>
        <v>0</v>
      </c>
      <c r="K168" s="157"/>
      <c r="L168" s="158"/>
      <c r="M168" s="167" t="s">
        <v>1</v>
      </c>
      <c r="N168" s="168" t="s">
        <v>42</v>
      </c>
      <c r="O168" s="164"/>
      <c r="P168" s="165">
        <f t="shared" si="1"/>
        <v>0</v>
      </c>
      <c r="Q168" s="165">
        <v>0</v>
      </c>
      <c r="R168" s="165">
        <f t="shared" si="2"/>
        <v>0</v>
      </c>
      <c r="S168" s="165">
        <v>0</v>
      </c>
      <c r="T168" s="166">
        <f t="shared" si="3"/>
        <v>0</v>
      </c>
      <c r="AQ168" s="148" t="s">
        <v>1408</v>
      </c>
      <c r="AS168" s="148" t="s">
        <v>404</v>
      </c>
      <c r="AT168" s="148" t="s">
        <v>156</v>
      </c>
      <c r="AX168" s="13" t="s">
        <v>149</v>
      </c>
      <c r="BD168" s="149">
        <f t="shared" si="4"/>
        <v>0</v>
      </c>
      <c r="BE168" s="149">
        <f t="shared" si="5"/>
        <v>0</v>
      </c>
      <c r="BF168" s="149">
        <f t="shared" si="6"/>
        <v>0</v>
      </c>
      <c r="BG168" s="149">
        <f t="shared" si="7"/>
        <v>0</v>
      </c>
      <c r="BH168" s="149">
        <f t="shared" si="8"/>
        <v>0</v>
      </c>
      <c r="BI168" s="13" t="s">
        <v>156</v>
      </c>
      <c r="BJ168" s="149">
        <f t="shared" si="9"/>
        <v>0</v>
      </c>
      <c r="BK168" s="13" t="s">
        <v>420</v>
      </c>
      <c r="BL168" s="148" t="s">
        <v>526</v>
      </c>
    </row>
    <row r="169" spans="2:64" s="1" customFormat="1" ht="7" customHeight="1">
      <c r="B169" s="43"/>
      <c r="C169" s="44"/>
      <c r="D169" s="44"/>
      <c r="E169" s="44"/>
      <c r="F169" s="44"/>
      <c r="G169" s="44"/>
      <c r="H169" s="44"/>
      <c r="I169" s="44"/>
      <c r="J169" s="44"/>
      <c r="K169" s="44"/>
      <c r="L169" s="28"/>
    </row>
  </sheetData>
  <autoFilter ref="C119:K168" xr:uid="{00000000-0009-0000-0000-000007000000}"/>
  <mergeCells count="9">
    <mergeCell ref="E87:H87"/>
    <mergeCell ref="E110:H110"/>
    <mergeCell ref="E112:H112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52"/>
  <sheetViews>
    <sheetView showGridLines="0" zoomScaleNormal="100" workbookViewId="0">
      <selection activeCell="I121" sqref="I121"/>
    </sheetView>
  </sheetViews>
  <sheetFormatPr baseColWidth="10" defaultColWidth="11.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92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3" t="s">
        <v>103</v>
      </c>
    </row>
    <row r="3" spans="2:46" ht="7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5" hidden="1" customHeight="1">
      <c r="B4" s="16"/>
      <c r="D4" s="17" t="s">
        <v>104</v>
      </c>
      <c r="L4" s="16"/>
      <c r="M4" s="87" t="s">
        <v>9</v>
      </c>
      <c r="AT4" s="13" t="s">
        <v>3</v>
      </c>
    </row>
    <row r="5" spans="2:46" ht="7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26.25" hidden="1" customHeight="1">
      <c r="B7" s="16"/>
      <c r="E7" s="308" t="str">
        <f>'Rekapitulácia stavby'!K6</f>
        <v>Penzión Flám - prístavba technickej časti pivovaru - doplnenie 01/2024</v>
      </c>
      <c r="F7" s="309"/>
      <c r="G7" s="309"/>
      <c r="H7" s="309"/>
      <c r="L7" s="16"/>
    </row>
    <row r="8" spans="2:46" s="1" customFormat="1" ht="12" hidden="1" customHeight="1">
      <c r="B8" s="28"/>
      <c r="D8" s="23" t="s">
        <v>105</v>
      </c>
      <c r="L8" s="28"/>
    </row>
    <row r="9" spans="2:46" s="1" customFormat="1" ht="16.5" hidden="1" customHeight="1">
      <c r="B9" s="28"/>
      <c r="E9" s="286" t="s">
        <v>1500</v>
      </c>
      <c r="F9" s="307"/>
      <c r="G9" s="307"/>
      <c r="H9" s="307"/>
      <c r="L9" s="28"/>
    </row>
    <row r="10" spans="2:46" s="1" customFormat="1" hidden="1">
      <c r="B10" s="28"/>
      <c r="L10" s="28"/>
    </row>
    <row r="11" spans="2:46" s="1" customFormat="1" ht="12" hidden="1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hidden="1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17. 1. 2024</v>
      </c>
      <c r="L12" s="28"/>
    </row>
    <row r="13" spans="2:46" s="1" customFormat="1" ht="10.75" hidden="1" customHeight="1">
      <c r="B13" s="28"/>
      <c r="L13" s="28"/>
    </row>
    <row r="14" spans="2:46" s="1" customFormat="1" ht="12" hidden="1" customHeight="1">
      <c r="B14" s="28"/>
      <c r="D14" s="23" t="s">
        <v>23</v>
      </c>
      <c r="I14" s="23" t="s">
        <v>24</v>
      </c>
      <c r="J14" s="21" t="s">
        <v>25</v>
      </c>
      <c r="L14" s="28"/>
    </row>
    <row r="15" spans="2:46" s="1" customFormat="1" ht="18" hidden="1" customHeight="1">
      <c r="B15" s="28"/>
      <c r="E15" s="21" t="s">
        <v>26</v>
      </c>
      <c r="I15" s="23" t="s">
        <v>27</v>
      </c>
      <c r="J15" s="21" t="s">
        <v>28</v>
      </c>
      <c r="L15" s="28"/>
    </row>
    <row r="16" spans="2:46" s="1" customFormat="1" ht="7" hidden="1" customHeight="1">
      <c r="B16" s="28"/>
      <c r="L16" s="28"/>
    </row>
    <row r="17" spans="2:12" s="1" customFormat="1" ht="12" hidden="1" customHeight="1">
      <c r="B17" s="28"/>
      <c r="D17" s="23" t="s">
        <v>29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hidden="1" customHeight="1">
      <c r="B18" s="28"/>
      <c r="E18" s="310" t="str">
        <f>'Rekapitulácia stavby'!E14</f>
        <v>Vyplň údaj</v>
      </c>
      <c r="F18" s="302"/>
      <c r="G18" s="302"/>
      <c r="H18" s="302"/>
      <c r="I18" s="23" t="s">
        <v>27</v>
      </c>
      <c r="J18" s="24" t="str">
        <f>'Rekapitulácia stavby'!AN14</f>
        <v>Vyplň údaj</v>
      </c>
      <c r="L18" s="28"/>
    </row>
    <row r="19" spans="2:12" s="1" customFormat="1" ht="7" hidden="1" customHeight="1">
      <c r="B19" s="28"/>
      <c r="L19" s="28"/>
    </row>
    <row r="20" spans="2:12" s="1" customFormat="1" ht="12" hidden="1" customHeight="1">
      <c r="B20" s="28"/>
      <c r="D20" s="23" t="s">
        <v>31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hidden="1" customHeight="1">
      <c r="B21" s="28"/>
      <c r="E21" s="21" t="str">
        <f>IF('Rekapitulácia stavby'!E17="","",'Rekapitulácia stavby'!E17)</f>
        <v xml:space="preserve"> </v>
      </c>
      <c r="I21" s="23" t="s">
        <v>27</v>
      </c>
      <c r="J21" s="21" t="str">
        <f>IF('Rekapitulácia stavby'!AN17="","",'Rekapitulácia stavby'!AN17)</f>
        <v/>
      </c>
      <c r="L21" s="28"/>
    </row>
    <row r="22" spans="2:12" s="1" customFormat="1" ht="7" hidden="1" customHeight="1">
      <c r="B22" s="28"/>
      <c r="L22" s="28"/>
    </row>
    <row r="23" spans="2:12" s="1" customFormat="1" ht="12" hidden="1" customHeight="1">
      <c r="B23" s="28"/>
      <c r="D23" s="23" t="s">
        <v>34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hidden="1" customHeight="1">
      <c r="B24" s="28"/>
      <c r="E24" s="21" t="str">
        <f>IF('Rekapitulácia stavby'!E20="","",'Rekapitulácia stavby'!E20)</f>
        <v xml:space="preserve"> </v>
      </c>
      <c r="I24" s="23" t="s">
        <v>27</v>
      </c>
      <c r="J24" s="21" t="str">
        <f>IF('Rekapitulácia stavby'!AN20="","",'Rekapitulácia stavby'!AN20)</f>
        <v/>
      </c>
      <c r="L24" s="28"/>
    </row>
    <row r="25" spans="2:12" s="1" customFormat="1" ht="7" hidden="1" customHeight="1">
      <c r="B25" s="28"/>
      <c r="L25" s="28"/>
    </row>
    <row r="26" spans="2:12" s="1" customFormat="1" ht="12" hidden="1" customHeight="1">
      <c r="B26" s="28"/>
      <c r="D26" s="23" t="s">
        <v>35</v>
      </c>
      <c r="L26" s="28"/>
    </row>
    <row r="27" spans="2:12" s="7" customFormat="1" ht="16.5" hidden="1" customHeight="1">
      <c r="B27" s="88"/>
      <c r="E27" s="306" t="s">
        <v>1</v>
      </c>
      <c r="F27" s="306"/>
      <c r="G27" s="306"/>
      <c r="H27" s="306"/>
      <c r="L27" s="88"/>
    </row>
    <row r="28" spans="2:12" s="1" customFormat="1" ht="7" hidden="1" customHeight="1">
      <c r="B28" s="28"/>
      <c r="L28" s="28"/>
    </row>
    <row r="29" spans="2:12" s="1" customFormat="1" ht="7" hidden="1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hidden="1" customHeight="1">
      <c r="B30" s="28"/>
      <c r="D30" s="89" t="s">
        <v>36</v>
      </c>
      <c r="J30" s="65">
        <f>ROUND(J118, 2)</f>
        <v>0</v>
      </c>
      <c r="L30" s="28"/>
    </row>
    <row r="31" spans="2:12" s="1" customFormat="1" ht="7" hidden="1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hidden="1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hidden="1" customHeight="1">
      <c r="B33" s="28"/>
      <c r="D33" s="54" t="s">
        <v>40</v>
      </c>
      <c r="E33" s="33" t="s">
        <v>41</v>
      </c>
      <c r="F33" s="90">
        <f>ROUND((SUM(BE118:BE151)),  2)</f>
        <v>0</v>
      </c>
      <c r="G33" s="91"/>
      <c r="H33" s="91"/>
      <c r="I33" s="92">
        <v>0.2</v>
      </c>
      <c r="J33" s="90">
        <f>ROUND(((SUM(BE118:BE151))*I33),  2)</f>
        <v>0</v>
      </c>
      <c r="L33" s="28"/>
    </row>
    <row r="34" spans="2:12" s="1" customFormat="1" ht="14.5" hidden="1" customHeight="1">
      <c r="B34" s="28"/>
      <c r="E34" s="33" t="s">
        <v>42</v>
      </c>
      <c r="F34" s="90">
        <f>ROUND((SUM(BF118:BF151)),  2)</f>
        <v>0</v>
      </c>
      <c r="G34" s="91"/>
      <c r="H34" s="91"/>
      <c r="I34" s="92">
        <v>0.2</v>
      </c>
      <c r="J34" s="90">
        <f>ROUND(((SUM(BF118:BF151))*I34),  2)</f>
        <v>0</v>
      </c>
      <c r="L34" s="28"/>
    </row>
    <row r="35" spans="2:12" s="1" customFormat="1" ht="14.5" hidden="1" customHeight="1">
      <c r="B35" s="28"/>
      <c r="E35" s="23" t="s">
        <v>43</v>
      </c>
      <c r="F35" s="93">
        <f>ROUND((SUM(BG118:BG151)),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44</v>
      </c>
      <c r="F36" s="93">
        <f>ROUND((SUM(BH118:BH151)),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45</v>
      </c>
      <c r="F37" s="90">
        <f>ROUND((SUM(BI118:BI151)),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hidden="1" customHeight="1">
      <c r="B38" s="28"/>
      <c r="L38" s="28"/>
    </row>
    <row r="39" spans="2:12" s="1" customFormat="1" ht="25.5" hidden="1" customHeight="1">
      <c r="B39" s="28"/>
      <c r="C39" s="95"/>
      <c r="D39" s="96" t="s">
        <v>46</v>
      </c>
      <c r="E39" s="56"/>
      <c r="F39" s="56"/>
      <c r="G39" s="97" t="s">
        <v>47</v>
      </c>
      <c r="H39" s="98" t="s">
        <v>48</v>
      </c>
      <c r="I39" s="56"/>
      <c r="J39" s="99">
        <f>SUM(J30:J37)</f>
        <v>0</v>
      </c>
      <c r="K39" s="100"/>
      <c r="L39" s="28"/>
    </row>
    <row r="40" spans="2:12" s="1" customFormat="1" ht="14.5" hidden="1" customHeight="1">
      <c r="B40" s="28"/>
      <c r="L40" s="28"/>
    </row>
    <row r="41" spans="2:12" ht="14.5" hidden="1" customHeight="1">
      <c r="B41" s="16"/>
      <c r="L41" s="16"/>
    </row>
    <row r="42" spans="2:12" ht="14.5" hidden="1" customHeight="1">
      <c r="B42" s="16"/>
      <c r="L42" s="16"/>
    </row>
    <row r="43" spans="2:12" ht="14.5" hidden="1" customHeight="1">
      <c r="B43" s="16"/>
      <c r="L43" s="16"/>
    </row>
    <row r="44" spans="2:12" ht="14.5" hidden="1" customHeight="1">
      <c r="B44" s="16"/>
      <c r="L44" s="16"/>
    </row>
    <row r="45" spans="2:12" ht="14.5" hidden="1" customHeight="1">
      <c r="B45" s="16"/>
      <c r="L45" s="16"/>
    </row>
    <row r="46" spans="2:12" ht="14.5" hidden="1" customHeight="1">
      <c r="B46" s="16"/>
      <c r="L46" s="16"/>
    </row>
    <row r="47" spans="2:12" ht="14.5" hidden="1" customHeight="1">
      <c r="B47" s="16"/>
      <c r="L47" s="16"/>
    </row>
    <row r="48" spans="2:12" ht="14.5" hidden="1" customHeight="1">
      <c r="B48" s="16"/>
      <c r="L48" s="16"/>
    </row>
    <row r="49" spans="2:12" ht="14.5" hidden="1" customHeight="1">
      <c r="B49" s="16"/>
      <c r="L49" s="16"/>
    </row>
    <row r="50" spans="2:12" s="1" customFormat="1" ht="14.5" hidden="1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3" hidden="1">
      <c r="B61" s="28"/>
      <c r="D61" s="42" t="s">
        <v>51</v>
      </c>
      <c r="E61" s="30"/>
      <c r="F61" s="101" t="s">
        <v>52</v>
      </c>
      <c r="G61" s="42" t="s">
        <v>51</v>
      </c>
      <c r="H61" s="30"/>
      <c r="I61" s="30"/>
      <c r="J61" s="102" t="s">
        <v>52</v>
      </c>
      <c r="K61" s="30"/>
      <c r="L61" s="28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3" hidden="1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3" hidden="1">
      <c r="B76" s="28"/>
      <c r="D76" s="42" t="s">
        <v>51</v>
      </c>
      <c r="E76" s="30"/>
      <c r="F76" s="101" t="s">
        <v>52</v>
      </c>
      <c r="G76" s="42" t="s">
        <v>51</v>
      </c>
      <c r="H76" s="30"/>
      <c r="I76" s="30"/>
      <c r="J76" s="102" t="s">
        <v>52</v>
      </c>
      <c r="K76" s="30"/>
      <c r="L76" s="28"/>
    </row>
    <row r="77" spans="2:12" s="1" customFormat="1" ht="14.5" hidden="1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78" spans="2:12" hidden="1"/>
    <row r="79" spans="2:12" hidden="1"/>
    <row r="80" spans="2:12" hidden="1"/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107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308" t="str">
        <f>E7</f>
        <v>Penzión Flám - prístavba technickej časti pivovaru - doplnenie 01/2024</v>
      </c>
      <c r="F85" s="309"/>
      <c r="G85" s="309"/>
      <c r="H85" s="309"/>
      <c r="L85" s="28"/>
    </row>
    <row r="86" spans="2:47" s="1" customFormat="1" ht="12" customHeight="1">
      <c r="B86" s="28"/>
      <c r="C86" s="23" t="s">
        <v>105</v>
      </c>
      <c r="L86" s="28"/>
    </row>
    <row r="87" spans="2:47" s="1" customFormat="1" ht="16.5" customHeight="1">
      <c r="B87" s="28"/>
      <c r="E87" s="286" t="str">
        <f>E9</f>
        <v>rozvadzace - Rozvádzače</v>
      </c>
      <c r="F87" s="307"/>
      <c r="G87" s="307"/>
      <c r="H87" s="307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Rajecké Teplice</v>
      </c>
      <c r="I89" s="23" t="s">
        <v>21</v>
      </c>
      <c r="J89" s="51" t="str">
        <f>IF(J12="","",J12)</f>
        <v>17. 1. 2024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RK gastro s.r.o., Šulekova 2, 811 06 Bratislava</v>
      </c>
      <c r="I91" s="23" t="s">
        <v>31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29</v>
      </c>
      <c r="F92" s="21" t="str">
        <f>IF(E18="","",E18)</f>
        <v>Vyplň údaj</v>
      </c>
      <c r="I92" s="23" t="s">
        <v>34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108</v>
      </c>
      <c r="D94" s="95"/>
      <c r="E94" s="95"/>
      <c r="F94" s="95"/>
      <c r="G94" s="95"/>
      <c r="H94" s="95"/>
      <c r="I94" s="95"/>
      <c r="J94" s="104" t="s">
        <v>109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110</v>
      </c>
      <c r="J96" s="65">
        <f>J118</f>
        <v>0</v>
      </c>
      <c r="L96" s="28"/>
      <c r="AU96" s="13" t="s">
        <v>111</v>
      </c>
    </row>
    <row r="97" spans="2:12" s="8" customFormat="1" ht="25" customHeight="1">
      <c r="B97" s="106"/>
      <c r="D97" s="107" t="s">
        <v>131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20" customHeight="1">
      <c r="B98" s="110"/>
      <c r="D98" s="111" t="s">
        <v>132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7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7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5" customHeight="1">
      <c r="B105" s="28"/>
      <c r="C105" s="17" t="s">
        <v>135</v>
      </c>
      <c r="L105" s="28"/>
    </row>
    <row r="106" spans="2:12" s="1" customFormat="1" ht="7" customHeight="1">
      <c r="B106" s="28"/>
      <c r="L106" s="28"/>
    </row>
    <row r="107" spans="2:12" s="1" customFormat="1" ht="12" customHeight="1">
      <c r="B107" s="28"/>
      <c r="C107" s="23" t="s">
        <v>15</v>
      </c>
      <c r="L107" s="28"/>
    </row>
    <row r="108" spans="2:12" s="1" customFormat="1" ht="26.25" customHeight="1">
      <c r="B108" s="28"/>
      <c r="E108" s="308" t="str">
        <f>E7</f>
        <v>Penzión Flám - prístavba technickej časti pivovaru - doplnenie 01/2024</v>
      </c>
      <c r="F108" s="309"/>
      <c r="G108" s="309"/>
      <c r="H108" s="309"/>
      <c r="L108" s="28"/>
    </row>
    <row r="109" spans="2:12" s="1" customFormat="1" ht="12" customHeight="1">
      <c r="B109" s="28"/>
      <c r="C109" s="23" t="s">
        <v>105</v>
      </c>
      <c r="L109" s="28"/>
    </row>
    <row r="110" spans="2:12" s="1" customFormat="1" ht="16.5" customHeight="1">
      <c r="B110" s="28"/>
      <c r="E110" s="286" t="str">
        <f>E9</f>
        <v>rozvadzace - Rozvádzače</v>
      </c>
      <c r="F110" s="307"/>
      <c r="G110" s="307"/>
      <c r="H110" s="307"/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19</v>
      </c>
      <c r="F112" s="21" t="str">
        <f>F12</f>
        <v>Rajecké Teplice</v>
      </c>
      <c r="I112" s="23" t="s">
        <v>21</v>
      </c>
      <c r="J112" s="51" t="str">
        <f>IF(J12="","",J12)</f>
        <v>17. 1. 2024</v>
      </c>
      <c r="L112" s="28"/>
    </row>
    <row r="113" spans="2:65" s="1" customFormat="1" ht="7" customHeight="1">
      <c r="B113" s="28"/>
      <c r="L113" s="28"/>
    </row>
    <row r="114" spans="2:65" s="1" customFormat="1" ht="15.25" customHeight="1">
      <c r="B114" s="28"/>
      <c r="C114" s="23" t="s">
        <v>23</v>
      </c>
      <c r="F114" s="21" t="str">
        <f>E15</f>
        <v>RK gastro s.r.o., Šulekova 2, 811 06 Bratislava</v>
      </c>
      <c r="I114" s="23" t="s">
        <v>31</v>
      </c>
      <c r="J114" s="26" t="str">
        <f>E21</f>
        <v xml:space="preserve"> </v>
      </c>
      <c r="L114" s="28"/>
    </row>
    <row r="115" spans="2:65" s="1" customFormat="1" ht="15.25" customHeight="1">
      <c r="B115" s="28"/>
      <c r="C115" s="23" t="s">
        <v>29</v>
      </c>
      <c r="F115" s="21" t="str">
        <f>IF(E18="","",E18)</f>
        <v>Vyplň údaj</v>
      </c>
      <c r="I115" s="23" t="s">
        <v>34</v>
      </c>
      <c r="J115" s="26" t="str">
        <f>E24</f>
        <v xml:space="preserve"> </v>
      </c>
      <c r="L115" s="28"/>
    </row>
    <row r="116" spans="2:65" s="1" customFormat="1" ht="10.25" customHeight="1">
      <c r="B116" s="28"/>
      <c r="L116" s="28"/>
    </row>
    <row r="117" spans="2:65" s="10" customFormat="1" ht="29.25" customHeight="1">
      <c r="B117" s="114"/>
      <c r="C117" s="115" t="s">
        <v>136</v>
      </c>
      <c r="D117" s="116" t="s">
        <v>61</v>
      </c>
      <c r="E117" s="116" t="s">
        <v>57</v>
      </c>
      <c r="F117" s="116" t="s">
        <v>58</v>
      </c>
      <c r="G117" s="116" t="s">
        <v>137</v>
      </c>
      <c r="H117" s="116" t="s">
        <v>138</v>
      </c>
      <c r="I117" s="116" t="s">
        <v>139</v>
      </c>
      <c r="J117" s="117" t="s">
        <v>109</v>
      </c>
      <c r="K117" s="118" t="s">
        <v>140</v>
      </c>
      <c r="L117" s="114"/>
      <c r="M117" s="58" t="s">
        <v>1</v>
      </c>
      <c r="N117" s="59" t="s">
        <v>40</v>
      </c>
      <c r="O117" s="59" t="s">
        <v>141</v>
      </c>
      <c r="P117" s="59" t="s">
        <v>142</v>
      </c>
      <c r="Q117" s="59" t="s">
        <v>143</v>
      </c>
      <c r="R117" s="59" t="s">
        <v>144</v>
      </c>
      <c r="S117" s="59" t="s">
        <v>145</v>
      </c>
      <c r="T117" s="60" t="s">
        <v>146</v>
      </c>
    </row>
    <row r="118" spans="2:65" s="1" customFormat="1" ht="22.75" customHeight="1">
      <c r="B118" s="28"/>
      <c r="C118" s="63" t="s">
        <v>110</v>
      </c>
      <c r="J118" s="119">
        <f>BK118</f>
        <v>0</v>
      </c>
      <c r="L118" s="28"/>
      <c r="M118" s="61"/>
      <c r="N118" s="52"/>
      <c r="O118" s="52"/>
      <c r="P118" s="120">
        <f>P119</f>
        <v>0</v>
      </c>
      <c r="Q118" s="52"/>
      <c r="R118" s="120">
        <f>R119</f>
        <v>0</v>
      </c>
      <c r="S118" s="52"/>
      <c r="T118" s="121">
        <f>T119</f>
        <v>0</v>
      </c>
      <c r="AT118" s="13" t="s">
        <v>75</v>
      </c>
      <c r="AU118" s="13" t="s">
        <v>111</v>
      </c>
      <c r="BK118" s="122">
        <f>BK119</f>
        <v>0</v>
      </c>
    </row>
    <row r="119" spans="2:65" s="11" customFormat="1" ht="26" customHeight="1">
      <c r="B119" s="123"/>
      <c r="D119" s="124" t="s">
        <v>75</v>
      </c>
      <c r="E119" s="125" t="s">
        <v>404</v>
      </c>
      <c r="F119" s="125" t="s">
        <v>854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0</v>
      </c>
      <c r="T119" s="130">
        <f>T120</f>
        <v>0</v>
      </c>
      <c r="AR119" s="124" t="s">
        <v>161</v>
      </c>
      <c r="AT119" s="131" t="s">
        <v>75</v>
      </c>
      <c r="AU119" s="131" t="s">
        <v>76</v>
      </c>
      <c r="AY119" s="124" t="s">
        <v>149</v>
      </c>
      <c r="BK119" s="132">
        <f>BK120</f>
        <v>0</v>
      </c>
    </row>
    <row r="120" spans="2:65" s="11" customFormat="1" ht="22.75" customHeight="1">
      <c r="B120" s="123"/>
      <c r="D120" s="124" t="s">
        <v>75</v>
      </c>
      <c r="E120" s="133" t="s">
        <v>855</v>
      </c>
      <c r="F120" s="133" t="s">
        <v>856</v>
      </c>
      <c r="I120" s="126"/>
      <c r="J120" s="134">
        <f>BK120</f>
        <v>0</v>
      </c>
      <c r="L120" s="123"/>
      <c r="M120" s="128"/>
      <c r="P120" s="129">
        <f>SUM(P121:P151)</f>
        <v>0</v>
      </c>
      <c r="R120" s="129">
        <f>SUM(R121:R151)</f>
        <v>0</v>
      </c>
      <c r="T120" s="130">
        <f>SUM(T121:T151)</f>
        <v>0</v>
      </c>
      <c r="AR120" s="124" t="s">
        <v>161</v>
      </c>
      <c r="AT120" s="131" t="s">
        <v>75</v>
      </c>
      <c r="AU120" s="131" t="s">
        <v>84</v>
      </c>
      <c r="AY120" s="124" t="s">
        <v>149</v>
      </c>
      <c r="BK120" s="132">
        <f>SUM(BK121:BK151)</f>
        <v>0</v>
      </c>
    </row>
    <row r="121" spans="2:65" s="1" customFormat="1" ht="16.5" customHeight="1">
      <c r="B121" s="135"/>
      <c r="C121" s="136" t="s">
        <v>84</v>
      </c>
      <c r="D121" s="136" t="s">
        <v>151</v>
      </c>
      <c r="E121" s="137" t="s">
        <v>1501</v>
      </c>
      <c r="F121" s="138" t="s">
        <v>1502</v>
      </c>
      <c r="G121" s="139" t="s">
        <v>250</v>
      </c>
      <c r="H121" s="140">
        <v>10</v>
      </c>
      <c r="I121" s="141"/>
      <c r="J121" s="142">
        <f t="shared" ref="J121:J151" si="0">ROUND(I121*H121,2)</f>
        <v>0</v>
      </c>
      <c r="K121" s="143"/>
      <c r="L121" s="28"/>
      <c r="M121" s="144" t="s">
        <v>1</v>
      </c>
      <c r="N121" s="145" t="s">
        <v>42</v>
      </c>
      <c r="P121" s="146">
        <f t="shared" ref="P121:P151" si="1">O121*H121</f>
        <v>0</v>
      </c>
      <c r="Q121" s="146">
        <v>0</v>
      </c>
      <c r="R121" s="146">
        <f t="shared" ref="R121:R151" si="2">Q121*H121</f>
        <v>0</v>
      </c>
      <c r="S121" s="146">
        <v>0</v>
      </c>
      <c r="T121" s="147">
        <f t="shared" ref="T121:T151" si="3">S121*H121</f>
        <v>0</v>
      </c>
      <c r="AR121" s="148" t="s">
        <v>420</v>
      </c>
      <c r="AT121" s="148" t="s">
        <v>151</v>
      </c>
      <c r="AU121" s="148" t="s">
        <v>156</v>
      </c>
      <c r="AY121" s="13" t="s">
        <v>149</v>
      </c>
      <c r="BE121" s="149">
        <f t="shared" ref="BE121:BE151" si="4">IF(N121="základná",J121,0)</f>
        <v>0</v>
      </c>
      <c r="BF121" s="149">
        <f t="shared" ref="BF121:BF151" si="5">IF(N121="znížená",J121,0)</f>
        <v>0</v>
      </c>
      <c r="BG121" s="149">
        <f t="shared" ref="BG121:BG151" si="6">IF(N121="zákl. prenesená",J121,0)</f>
        <v>0</v>
      </c>
      <c r="BH121" s="149">
        <f t="shared" ref="BH121:BH151" si="7">IF(N121="zníž. prenesená",J121,0)</f>
        <v>0</v>
      </c>
      <c r="BI121" s="149">
        <f t="shared" ref="BI121:BI151" si="8">IF(N121="nulová",J121,0)</f>
        <v>0</v>
      </c>
      <c r="BJ121" s="13" t="s">
        <v>156</v>
      </c>
      <c r="BK121" s="149">
        <f t="shared" ref="BK121:BK151" si="9">ROUND(I121*H121,2)</f>
        <v>0</v>
      </c>
      <c r="BL121" s="13" t="s">
        <v>420</v>
      </c>
      <c r="BM121" s="148" t="s">
        <v>156</v>
      </c>
    </row>
    <row r="122" spans="2:65" s="1" customFormat="1" ht="16.5" customHeight="1">
      <c r="B122" s="135"/>
      <c r="C122" s="150" t="s">
        <v>180</v>
      </c>
      <c r="D122" s="150" t="s">
        <v>404</v>
      </c>
      <c r="E122" s="151" t="s">
        <v>1503</v>
      </c>
      <c r="F122" s="152" t="s">
        <v>1504</v>
      </c>
      <c r="G122" s="153" t="s">
        <v>1425</v>
      </c>
      <c r="H122" s="154">
        <v>7</v>
      </c>
      <c r="I122" s="155"/>
      <c r="J122" s="156">
        <f t="shared" si="0"/>
        <v>0</v>
      </c>
      <c r="K122" s="157"/>
      <c r="L122" s="158"/>
      <c r="M122" s="159" t="s">
        <v>1</v>
      </c>
      <c r="N122" s="160" t="s">
        <v>42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1408</v>
      </c>
      <c r="AT122" s="148" t="s">
        <v>404</v>
      </c>
      <c r="AU122" s="148" t="s">
        <v>156</v>
      </c>
      <c r="AY122" s="13" t="s">
        <v>149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156</v>
      </c>
      <c r="BK122" s="149">
        <f t="shared" si="9"/>
        <v>0</v>
      </c>
      <c r="BL122" s="13" t="s">
        <v>420</v>
      </c>
      <c r="BM122" s="148" t="s">
        <v>155</v>
      </c>
    </row>
    <row r="123" spans="2:65" s="1" customFormat="1" ht="16.5" customHeight="1">
      <c r="B123" s="135"/>
      <c r="C123" s="150" t="s">
        <v>184</v>
      </c>
      <c r="D123" s="150" t="s">
        <v>404</v>
      </c>
      <c r="E123" s="151" t="s">
        <v>1505</v>
      </c>
      <c r="F123" s="152" t="s">
        <v>1506</v>
      </c>
      <c r="G123" s="153" t="s">
        <v>1425</v>
      </c>
      <c r="H123" s="154">
        <v>3</v>
      </c>
      <c r="I123" s="155"/>
      <c r="J123" s="156">
        <f t="shared" si="0"/>
        <v>0</v>
      </c>
      <c r="K123" s="157"/>
      <c r="L123" s="158"/>
      <c r="M123" s="159" t="s">
        <v>1</v>
      </c>
      <c r="N123" s="160" t="s">
        <v>42</v>
      </c>
      <c r="P123" s="146">
        <f t="shared" si="1"/>
        <v>0</v>
      </c>
      <c r="Q123" s="146">
        <v>0</v>
      </c>
      <c r="R123" s="146">
        <f t="shared" si="2"/>
        <v>0</v>
      </c>
      <c r="S123" s="146">
        <v>0</v>
      </c>
      <c r="T123" s="147">
        <f t="shared" si="3"/>
        <v>0</v>
      </c>
      <c r="AR123" s="148" t="s">
        <v>1408</v>
      </c>
      <c r="AT123" s="148" t="s">
        <v>404</v>
      </c>
      <c r="AU123" s="148" t="s">
        <v>156</v>
      </c>
      <c r="AY123" s="13" t="s">
        <v>149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156</v>
      </c>
      <c r="BK123" s="149">
        <f t="shared" si="9"/>
        <v>0</v>
      </c>
      <c r="BL123" s="13" t="s">
        <v>420</v>
      </c>
      <c r="BM123" s="148" t="s">
        <v>172</v>
      </c>
    </row>
    <row r="124" spans="2:65" s="1" customFormat="1" ht="16.5" customHeight="1">
      <c r="B124" s="135"/>
      <c r="C124" s="136" t="s">
        <v>168</v>
      </c>
      <c r="D124" s="136" t="s">
        <v>151</v>
      </c>
      <c r="E124" s="137" t="s">
        <v>1507</v>
      </c>
      <c r="F124" s="138" t="s">
        <v>1508</v>
      </c>
      <c r="G124" s="139" t="s">
        <v>250</v>
      </c>
      <c r="H124" s="140">
        <v>2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42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420</v>
      </c>
      <c r="AT124" s="148" t="s">
        <v>151</v>
      </c>
      <c r="AU124" s="148" t="s">
        <v>156</v>
      </c>
      <c r="AY124" s="13" t="s">
        <v>149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156</v>
      </c>
      <c r="BK124" s="149">
        <f t="shared" si="9"/>
        <v>0</v>
      </c>
      <c r="BL124" s="13" t="s">
        <v>420</v>
      </c>
      <c r="BM124" s="148" t="s">
        <v>180</v>
      </c>
    </row>
    <row r="125" spans="2:65" s="1" customFormat="1" ht="16.5" customHeight="1">
      <c r="B125" s="135"/>
      <c r="C125" s="150" t="s">
        <v>172</v>
      </c>
      <c r="D125" s="150" t="s">
        <v>404</v>
      </c>
      <c r="E125" s="151" t="s">
        <v>1509</v>
      </c>
      <c r="F125" s="152" t="s">
        <v>1510</v>
      </c>
      <c r="G125" s="153" t="s">
        <v>1425</v>
      </c>
      <c r="H125" s="154">
        <v>1</v>
      </c>
      <c r="I125" s="155"/>
      <c r="J125" s="156">
        <f t="shared" si="0"/>
        <v>0</v>
      </c>
      <c r="K125" s="157"/>
      <c r="L125" s="158"/>
      <c r="M125" s="159" t="s">
        <v>1</v>
      </c>
      <c r="N125" s="160" t="s">
        <v>42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1408</v>
      </c>
      <c r="AT125" s="148" t="s">
        <v>404</v>
      </c>
      <c r="AU125" s="148" t="s">
        <v>156</v>
      </c>
      <c r="AY125" s="13" t="s">
        <v>149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156</v>
      </c>
      <c r="BK125" s="149">
        <f t="shared" si="9"/>
        <v>0</v>
      </c>
      <c r="BL125" s="13" t="s">
        <v>420</v>
      </c>
      <c r="BM125" s="148" t="s">
        <v>188</v>
      </c>
    </row>
    <row r="126" spans="2:65" s="1" customFormat="1" ht="24.25" customHeight="1">
      <c r="B126" s="135"/>
      <c r="C126" s="150" t="s">
        <v>176</v>
      </c>
      <c r="D126" s="150" t="s">
        <v>404</v>
      </c>
      <c r="E126" s="151" t="s">
        <v>1511</v>
      </c>
      <c r="F126" s="152" t="s">
        <v>1512</v>
      </c>
      <c r="G126" s="153" t="s">
        <v>250</v>
      </c>
      <c r="H126" s="154">
        <v>1</v>
      </c>
      <c r="I126" s="155"/>
      <c r="J126" s="156">
        <f t="shared" si="0"/>
        <v>0</v>
      </c>
      <c r="K126" s="157"/>
      <c r="L126" s="158"/>
      <c r="M126" s="159" t="s">
        <v>1</v>
      </c>
      <c r="N126" s="160" t="s">
        <v>42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1408</v>
      </c>
      <c r="AT126" s="148" t="s">
        <v>404</v>
      </c>
      <c r="AU126" s="148" t="s">
        <v>156</v>
      </c>
      <c r="AY126" s="13" t="s">
        <v>149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156</v>
      </c>
      <c r="BK126" s="149">
        <f t="shared" si="9"/>
        <v>0</v>
      </c>
      <c r="BL126" s="13" t="s">
        <v>420</v>
      </c>
      <c r="BM126" s="148" t="s">
        <v>198</v>
      </c>
    </row>
    <row r="127" spans="2:65" s="1" customFormat="1" ht="16.5" customHeight="1">
      <c r="B127" s="135"/>
      <c r="C127" s="136" t="s">
        <v>156</v>
      </c>
      <c r="D127" s="136" t="s">
        <v>151</v>
      </c>
      <c r="E127" s="137" t="s">
        <v>1513</v>
      </c>
      <c r="F127" s="138" t="s">
        <v>1514</v>
      </c>
      <c r="G127" s="139" t="s">
        <v>250</v>
      </c>
      <c r="H127" s="140">
        <v>17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42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420</v>
      </c>
      <c r="AT127" s="148" t="s">
        <v>151</v>
      </c>
      <c r="AU127" s="148" t="s">
        <v>156</v>
      </c>
      <c r="AY127" s="13" t="s">
        <v>149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156</v>
      </c>
      <c r="BK127" s="149">
        <f t="shared" si="9"/>
        <v>0</v>
      </c>
      <c r="BL127" s="13" t="s">
        <v>420</v>
      </c>
      <c r="BM127" s="148" t="s">
        <v>207</v>
      </c>
    </row>
    <row r="128" spans="2:65" s="1" customFormat="1" ht="16.5" customHeight="1">
      <c r="B128" s="135"/>
      <c r="C128" s="150" t="s">
        <v>188</v>
      </c>
      <c r="D128" s="150" t="s">
        <v>404</v>
      </c>
      <c r="E128" s="151" t="s">
        <v>1515</v>
      </c>
      <c r="F128" s="152" t="s">
        <v>1516</v>
      </c>
      <c r="G128" s="153" t="s">
        <v>1425</v>
      </c>
      <c r="H128" s="154">
        <v>3</v>
      </c>
      <c r="I128" s="155"/>
      <c r="J128" s="156">
        <f t="shared" si="0"/>
        <v>0</v>
      </c>
      <c r="K128" s="157"/>
      <c r="L128" s="158"/>
      <c r="M128" s="159" t="s">
        <v>1</v>
      </c>
      <c r="N128" s="160" t="s">
        <v>42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1408</v>
      </c>
      <c r="AT128" s="148" t="s">
        <v>404</v>
      </c>
      <c r="AU128" s="148" t="s">
        <v>156</v>
      </c>
      <c r="AY128" s="13" t="s">
        <v>149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156</v>
      </c>
      <c r="BK128" s="149">
        <f t="shared" si="9"/>
        <v>0</v>
      </c>
      <c r="BL128" s="13" t="s">
        <v>420</v>
      </c>
      <c r="BM128" s="148" t="s">
        <v>215</v>
      </c>
    </row>
    <row r="129" spans="2:65" s="1" customFormat="1" ht="16.5" customHeight="1">
      <c r="B129" s="135"/>
      <c r="C129" s="150" t="s">
        <v>194</v>
      </c>
      <c r="D129" s="150" t="s">
        <v>404</v>
      </c>
      <c r="E129" s="151" t="s">
        <v>1517</v>
      </c>
      <c r="F129" s="152" t="s">
        <v>1518</v>
      </c>
      <c r="G129" s="153" t="s">
        <v>1425</v>
      </c>
      <c r="H129" s="154">
        <v>12</v>
      </c>
      <c r="I129" s="155"/>
      <c r="J129" s="156">
        <f t="shared" si="0"/>
        <v>0</v>
      </c>
      <c r="K129" s="157"/>
      <c r="L129" s="158"/>
      <c r="M129" s="159" t="s">
        <v>1</v>
      </c>
      <c r="N129" s="160" t="s">
        <v>42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1408</v>
      </c>
      <c r="AT129" s="148" t="s">
        <v>404</v>
      </c>
      <c r="AU129" s="148" t="s">
        <v>156</v>
      </c>
      <c r="AY129" s="13" t="s">
        <v>149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156</v>
      </c>
      <c r="BK129" s="149">
        <f t="shared" si="9"/>
        <v>0</v>
      </c>
      <c r="BL129" s="13" t="s">
        <v>420</v>
      </c>
      <c r="BM129" s="148" t="s">
        <v>223</v>
      </c>
    </row>
    <row r="130" spans="2:65" s="1" customFormat="1" ht="16.5" customHeight="1">
      <c r="B130" s="135"/>
      <c r="C130" s="150" t="s">
        <v>198</v>
      </c>
      <c r="D130" s="150" t="s">
        <v>404</v>
      </c>
      <c r="E130" s="151" t="s">
        <v>1519</v>
      </c>
      <c r="F130" s="152" t="s">
        <v>1520</v>
      </c>
      <c r="G130" s="153" t="s">
        <v>1425</v>
      </c>
      <c r="H130" s="154">
        <v>2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42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1408</v>
      </c>
      <c r="AT130" s="148" t="s">
        <v>404</v>
      </c>
      <c r="AU130" s="148" t="s">
        <v>156</v>
      </c>
      <c r="AY130" s="13" t="s">
        <v>149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156</v>
      </c>
      <c r="BK130" s="149">
        <f t="shared" si="9"/>
        <v>0</v>
      </c>
      <c r="BL130" s="13" t="s">
        <v>420</v>
      </c>
      <c r="BM130" s="148" t="s">
        <v>7</v>
      </c>
    </row>
    <row r="131" spans="2:65" s="1" customFormat="1" ht="16.5" customHeight="1">
      <c r="B131" s="135"/>
      <c r="C131" s="136" t="s">
        <v>277</v>
      </c>
      <c r="D131" s="136" t="s">
        <v>151</v>
      </c>
      <c r="E131" s="137" t="s">
        <v>1521</v>
      </c>
      <c r="F131" s="138" t="s">
        <v>1522</v>
      </c>
      <c r="G131" s="139" t="s">
        <v>250</v>
      </c>
      <c r="H131" s="140">
        <v>2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42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420</v>
      </c>
      <c r="AT131" s="148" t="s">
        <v>151</v>
      </c>
      <c r="AU131" s="148" t="s">
        <v>156</v>
      </c>
      <c r="AY131" s="13" t="s">
        <v>149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156</v>
      </c>
      <c r="BK131" s="149">
        <f t="shared" si="9"/>
        <v>0</v>
      </c>
      <c r="BL131" s="13" t="s">
        <v>420</v>
      </c>
      <c r="BM131" s="148" t="s">
        <v>239</v>
      </c>
    </row>
    <row r="132" spans="2:65" s="1" customFormat="1" ht="33" customHeight="1">
      <c r="B132" s="135"/>
      <c r="C132" s="150" t="s">
        <v>281</v>
      </c>
      <c r="D132" s="150" t="s">
        <v>404</v>
      </c>
      <c r="E132" s="151" t="s">
        <v>1523</v>
      </c>
      <c r="F132" s="152" t="s">
        <v>1524</v>
      </c>
      <c r="G132" s="153" t="s">
        <v>250</v>
      </c>
      <c r="H132" s="154">
        <v>2</v>
      </c>
      <c r="I132" s="155"/>
      <c r="J132" s="156">
        <f t="shared" si="0"/>
        <v>0</v>
      </c>
      <c r="K132" s="157"/>
      <c r="L132" s="158"/>
      <c r="M132" s="159" t="s">
        <v>1</v>
      </c>
      <c r="N132" s="160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1408</v>
      </c>
      <c r="AT132" s="148" t="s">
        <v>404</v>
      </c>
      <c r="AU132" s="148" t="s">
        <v>156</v>
      </c>
      <c r="AY132" s="13" t="s">
        <v>149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156</v>
      </c>
      <c r="BK132" s="149">
        <f t="shared" si="9"/>
        <v>0</v>
      </c>
      <c r="BL132" s="13" t="s">
        <v>420</v>
      </c>
      <c r="BM132" s="148" t="s">
        <v>247</v>
      </c>
    </row>
    <row r="133" spans="2:65" s="1" customFormat="1" ht="16.5" customHeight="1">
      <c r="B133" s="135"/>
      <c r="C133" s="136" t="s">
        <v>155</v>
      </c>
      <c r="D133" s="136" t="s">
        <v>151</v>
      </c>
      <c r="E133" s="137" t="s">
        <v>1525</v>
      </c>
      <c r="F133" s="138" t="s">
        <v>1526</v>
      </c>
      <c r="G133" s="139" t="s">
        <v>250</v>
      </c>
      <c r="H133" s="140">
        <v>7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42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420</v>
      </c>
      <c r="AT133" s="148" t="s">
        <v>151</v>
      </c>
      <c r="AU133" s="148" t="s">
        <v>156</v>
      </c>
      <c r="AY133" s="13" t="s">
        <v>149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156</v>
      </c>
      <c r="BK133" s="149">
        <f t="shared" si="9"/>
        <v>0</v>
      </c>
      <c r="BL133" s="13" t="s">
        <v>420</v>
      </c>
      <c r="BM133" s="148" t="s">
        <v>256</v>
      </c>
    </row>
    <row r="134" spans="2:65" s="1" customFormat="1" ht="16.5" customHeight="1">
      <c r="B134" s="135"/>
      <c r="C134" s="150" t="s">
        <v>202</v>
      </c>
      <c r="D134" s="150" t="s">
        <v>404</v>
      </c>
      <c r="E134" s="151" t="s">
        <v>1527</v>
      </c>
      <c r="F134" s="152" t="s">
        <v>1528</v>
      </c>
      <c r="G134" s="153" t="s">
        <v>1425</v>
      </c>
      <c r="H134" s="154">
        <v>5</v>
      </c>
      <c r="I134" s="155"/>
      <c r="J134" s="156">
        <f t="shared" si="0"/>
        <v>0</v>
      </c>
      <c r="K134" s="157"/>
      <c r="L134" s="158"/>
      <c r="M134" s="159" t="s">
        <v>1</v>
      </c>
      <c r="N134" s="160" t="s">
        <v>42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1408</v>
      </c>
      <c r="AT134" s="148" t="s">
        <v>404</v>
      </c>
      <c r="AU134" s="148" t="s">
        <v>156</v>
      </c>
      <c r="AY134" s="13" t="s">
        <v>149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156</v>
      </c>
      <c r="BK134" s="149">
        <f t="shared" si="9"/>
        <v>0</v>
      </c>
      <c r="BL134" s="13" t="s">
        <v>420</v>
      </c>
      <c r="BM134" s="148" t="s">
        <v>269</v>
      </c>
    </row>
    <row r="135" spans="2:65" s="1" customFormat="1" ht="16.5" customHeight="1">
      <c r="B135" s="135"/>
      <c r="C135" s="150" t="s">
        <v>207</v>
      </c>
      <c r="D135" s="150" t="s">
        <v>404</v>
      </c>
      <c r="E135" s="151" t="s">
        <v>1529</v>
      </c>
      <c r="F135" s="152" t="s">
        <v>1530</v>
      </c>
      <c r="G135" s="153" t="s">
        <v>1425</v>
      </c>
      <c r="H135" s="154">
        <v>2</v>
      </c>
      <c r="I135" s="155"/>
      <c r="J135" s="156">
        <f t="shared" si="0"/>
        <v>0</v>
      </c>
      <c r="K135" s="157"/>
      <c r="L135" s="158"/>
      <c r="M135" s="159" t="s">
        <v>1</v>
      </c>
      <c r="N135" s="160" t="s">
        <v>42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1408</v>
      </c>
      <c r="AT135" s="148" t="s">
        <v>404</v>
      </c>
      <c r="AU135" s="148" t="s">
        <v>156</v>
      </c>
      <c r="AY135" s="13" t="s">
        <v>149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156</v>
      </c>
      <c r="BK135" s="149">
        <f t="shared" si="9"/>
        <v>0</v>
      </c>
      <c r="BL135" s="13" t="s">
        <v>420</v>
      </c>
      <c r="BM135" s="148" t="s">
        <v>277</v>
      </c>
    </row>
    <row r="136" spans="2:65" s="1" customFormat="1" ht="16.5" customHeight="1">
      <c r="B136" s="135"/>
      <c r="C136" s="136" t="s">
        <v>161</v>
      </c>
      <c r="D136" s="136" t="s">
        <v>151</v>
      </c>
      <c r="E136" s="137" t="s">
        <v>1531</v>
      </c>
      <c r="F136" s="138" t="s">
        <v>1532</v>
      </c>
      <c r="G136" s="139" t="s">
        <v>250</v>
      </c>
      <c r="H136" s="140">
        <v>3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42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420</v>
      </c>
      <c r="AT136" s="148" t="s">
        <v>151</v>
      </c>
      <c r="AU136" s="148" t="s">
        <v>156</v>
      </c>
      <c r="AY136" s="13" t="s">
        <v>149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156</v>
      </c>
      <c r="BK136" s="149">
        <f t="shared" si="9"/>
        <v>0</v>
      </c>
      <c r="BL136" s="13" t="s">
        <v>420</v>
      </c>
      <c r="BM136" s="148" t="s">
        <v>285</v>
      </c>
    </row>
    <row r="137" spans="2:65" s="1" customFormat="1" ht="33" customHeight="1">
      <c r="B137" s="135"/>
      <c r="C137" s="150" t="s">
        <v>211</v>
      </c>
      <c r="D137" s="150" t="s">
        <v>404</v>
      </c>
      <c r="E137" s="151" t="s">
        <v>1533</v>
      </c>
      <c r="F137" s="152" t="s">
        <v>1534</v>
      </c>
      <c r="G137" s="153" t="s">
        <v>250</v>
      </c>
      <c r="H137" s="154">
        <v>3</v>
      </c>
      <c r="I137" s="155"/>
      <c r="J137" s="156">
        <f t="shared" si="0"/>
        <v>0</v>
      </c>
      <c r="K137" s="157"/>
      <c r="L137" s="158"/>
      <c r="M137" s="159" t="s">
        <v>1</v>
      </c>
      <c r="N137" s="160" t="s">
        <v>42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1408</v>
      </c>
      <c r="AT137" s="148" t="s">
        <v>404</v>
      </c>
      <c r="AU137" s="148" t="s">
        <v>156</v>
      </c>
      <c r="AY137" s="13" t="s">
        <v>149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156</v>
      </c>
      <c r="BK137" s="149">
        <f t="shared" si="9"/>
        <v>0</v>
      </c>
      <c r="BL137" s="13" t="s">
        <v>420</v>
      </c>
      <c r="BM137" s="148" t="s">
        <v>294</v>
      </c>
    </row>
    <row r="138" spans="2:65" s="1" customFormat="1" ht="21.75" customHeight="1">
      <c r="B138" s="135"/>
      <c r="C138" s="136" t="s">
        <v>7</v>
      </c>
      <c r="D138" s="136" t="s">
        <v>151</v>
      </c>
      <c r="E138" s="137" t="s">
        <v>1535</v>
      </c>
      <c r="F138" s="138" t="s">
        <v>1536</v>
      </c>
      <c r="G138" s="139" t="s">
        <v>250</v>
      </c>
      <c r="H138" s="140">
        <v>1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42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420</v>
      </c>
      <c r="AT138" s="148" t="s">
        <v>151</v>
      </c>
      <c r="AU138" s="148" t="s">
        <v>156</v>
      </c>
      <c r="AY138" s="13" t="s">
        <v>149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156</v>
      </c>
      <c r="BK138" s="149">
        <f t="shared" si="9"/>
        <v>0</v>
      </c>
      <c r="BL138" s="13" t="s">
        <v>420</v>
      </c>
      <c r="BM138" s="148" t="s">
        <v>302</v>
      </c>
    </row>
    <row r="139" spans="2:65" s="1" customFormat="1" ht="16.5" customHeight="1">
      <c r="B139" s="135"/>
      <c r="C139" s="150" t="s">
        <v>234</v>
      </c>
      <c r="D139" s="150" t="s">
        <v>404</v>
      </c>
      <c r="E139" s="151" t="s">
        <v>1537</v>
      </c>
      <c r="F139" s="152" t="s">
        <v>1538</v>
      </c>
      <c r="G139" s="153" t="s">
        <v>1425</v>
      </c>
      <c r="H139" s="154">
        <v>1</v>
      </c>
      <c r="I139" s="155"/>
      <c r="J139" s="156">
        <f t="shared" si="0"/>
        <v>0</v>
      </c>
      <c r="K139" s="157"/>
      <c r="L139" s="158"/>
      <c r="M139" s="159" t="s">
        <v>1</v>
      </c>
      <c r="N139" s="160" t="s">
        <v>42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1408</v>
      </c>
      <c r="AT139" s="148" t="s">
        <v>404</v>
      </c>
      <c r="AU139" s="148" t="s">
        <v>156</v>
      </c>
      <c r="AY139" s="13" t="s">
        <v>149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156</v>
      </c>
      <c r="BK139" s="149">
        <f t="shared" si="9"/>
        <v>0</v>
      </c>
      <c r="BL139" s="13" t="s">
        <v>420</v>
      </c>
      <c r="BM139" s="148" t="s">
        <v>314</v>
      </c>
    </row>
    <row r="140" spans="2:65" s="1" customFormat="1" ht="16.5" customHeight="1">
      <c r="B140" s="135"/>
      <c r="C140" s="150" t="s">
        <v>239</v>
      </c>
      <c r="D140" s="150" t="s">
        <v>404</v>
      </c>
      <c r="E140" s="151" t="s">
        <v>1539</v>
      </c>
      <c r="F140" s="152" t="s">
        <v>1540</v>
      </c>
      <c r="G140" s="153" t="s">
        <v>1541</v>
      </c>
      <c r="H140" s="154">
        <v>1</v>
      </c>
      <c r="I140" s="155"/>
      <c r="J140" s="156">
        <f t="shared" si="0"/>
        <v>0</v>
      </c>
      <c r="K140" s="157"/>
      <c r="L140" s="158"/>
      <c r="M140" s="159" t="s">
        <v>1</v>
      </c>
      <c r="N140" s="160" t="s">
        <v>42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1408</v>
      </c>
      <c r="AT140" s="148" t="s">
        <v>404</v>
      </c>
      <c r="AU140" s="148" t="s">
        <v>156</v>
      </c>
      <c r="AY140" s="13" t="s">
        <v>149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156</v>
      </c>
      <c r="BK140" s="149">
        <f t="shared" si="9"/>
        <v>0</v>
      </c>
      <c r="BL140" s="13" t="s">
        <v>420</v>
      </c>
      <c r="BM140" s="148" t="s">
        <v>322</v>
      </c>
    </row>
    <row r="141" spans="2:65" s="1" customFormat="1" ht="16.5" customHeight="1">
      <c r="B141" s="135"/>
      <c r="C141" s="150" t="s">
        <v>243</v>
      </c>
      <c r="D141" s="150" t="s">
        <v>404</v>
      </c>
      <c r="E141" s="151" t="s">
        <v>1542</v>
      </c>
      <c r="F141" s="152" t="s">
        <v>1543</v>
      </c>
      <c r="G141" s="153" t="s">
        <v>1425</v>
      </c>
      <c r="H141" s="154">
        <v>4</v>
      </c>
      <c r="I141" s="155"/>
      <c r="J141" s="156">
        <f t="shared" si="0"/>
        <v>0</v>
      </c>
      <c r="K141" s="157"/>
      <c r="L141" s="158"/>
      <c r="M141" s="159" t="s">
        <v>1</v>
      </c>
      <c r="N141" s="160" t="s">
        <v>42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1408</v>
      </c>
      <c r="AT141" s="148" t="s">
        <v>404</v>
      </c>
      <c r="AU141" s="148" t="s">
        <v>156</v>
      </c>
      <c r="AY141" s="13" t="s">
        <v>149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156</v>
      </c>
      <c r="BK141" s="149">
        <f t="shared" si="9"/>
        <v>0</v>
      </c>
      <c r="BL141" s="13" t="s">
        <v>420</v>
      </c>
      <c r="BM141" s="148" t="s">
        <v>330</v>
      </c>
    </row>
    <row r="142" spans="2:65" s="1" customFormat="1" ht="16.5" customHeight="1">
      <c r="B142" s="135"/>
      <c r="C142" s="150" t="s">
        <v>247</v>
      </c>
      <c r="D142" s="150" t="s">
        <v>404</v>
      </c>
      <c r="E142" s="151" t="s">
        <v>1544</v>
      </c>
      <c r="F142" s="152" t="s">
        <v>1545</v>
      </c>
      <c r="G142" s="153" t="s">
        <v>1425</v>
      </c>
      <c r="H142" s="154">
        <v>40</v>
      </c>
      <c r="I142" s="155"/>
      <c r="J142" s="156">
        <f t="shared" si="0"/>
        <v>0</v>
      </c>
      <c r="K142" s="157"/>
      <c r="L142" s="158"/>
      <c r="M142" s="159" t="s">
        <v>1</v>
      </c>
      <c r="N142" s="160" t="s">
        <v>42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1408</v>
      </c>
      <c r="AT142" s="148" t="s">
        <v>404</v>
      </c>
      <c r="AU142" s="148" t="s">
        <v>156</v>
      </c>
      <c r="AY142" s="13" t="s">
        <v>149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156</v>
      </c>
      <c r="BK142" s="149">
        <f t="shared" si="9"/>
        <v>0</v>
      </c>
      <c r="BL142" s="13" t="s">
        <v>420</v>
      </c>
      <c r="BM142" s="148" t="s">
        <v>338</v>
      </c>
    </row>
    <row r="143" spans="2:65" s="1" customFormat="1" ht="16.5" customHeight="1">
      <c r="B143" s="135"/>
      <c r="C143" s="150" t="s">
        <v>252</v>
      </c>
      <c r="D143" s="150" t="s">
        <v>404</v>
      </c>
      <c r="E143" s="151" t="s">
        <v>1546</v>
      </c>
      <c r="F143" s="152" t="s">
        <v>1547</v>
      </c>
      <c r="G143" s="153" t="s">
        <v>1425</v>
      </c>
      <c r="H143" s="154">
        <v>10</v>
      </c>
      <c r="I143" s="155"/>
      <c r="J143" s="156">
        <f t="shared" si="0"/>
        <v>0</v>
      </c>
      <c r="K143" s="157"/>
      <c r="L143" s="158"/>
      <c r="M143" s="159" t="s">
        <v>1</v>
      </c>
      <c r="N143" s="160" t="s">
        <v>42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1408</v>
      </c>
      <c r="AT143" s="148" t="s">
        <v>404</v>
      </c>
      <c r="AU143" s="148" t="s">
        <v>156</v>
      </c>
      <c r="AY143" s="13" t="s">
        <v>149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3" t="s">
        <v>156</v>
      </c>
      <c r="BK143" s="149">
        <f t="shared" si="9"/>
        <v>0</v>
      </c>
      <c r="BL143" s="13" t="s">
        <v>420</v>
      </c>
      <c r="BM143" s="148" t="s">
        <v>346</v>
      </c>
    </row>
    <row r="144" spans="2:65" s="1" customFormat="1" ht="16.5" customHeight="1">
      <c r="B144" s="135"/>
      <c r="C144" s="150" t="s">
        <v>256</v>
      </c>
      <c r="D144" s="150" t="s">
        <v>404</v>
      </c>
      <c r="E144" s="151" t="s">
        <v>1548</v>
      </c>
      <c r="F144" s="152" t="s">
        <v>1549</v>
      </c>
      <c r="G144" s="153" t="s">
        <v>1425</v>
      </c>
      <c r="H144" s="154">
        <v>50</v>
      </c>
      <c r="I144" s="155"/>
      <c r="J144" s="156">
        <f t="shared" si="0"/>
        <v>0</v>
      </c>
      <c r="K144" s="157"/>
      <c r="L144" s="158"/>
      <c r="M144" s="159" t="s">
        <v>1</v>
      </c>
      <c r="N144" s="160" t="s">
        <v>42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1408</v>
      </c>
      <c r="AT144" s="148" t="s">
        <v>404</v>
      </c>
      <c r="AU144" s="148" t="s">
        <v>156</v>
      </c>
      <c r="AY144" s="13" t="s">
        <v>149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3" t="s">
        <v>156</v>
      </c>
      <c r="BK144" s="149">
        <f t="shared" si="9"/>
        <v>0</v>
      </c>
      <c r="BL144" s="13" t="s">
        <v>420</v>
      </c>
      <c r="BM144" s="148" t="s">
        <v>354</v>
      </c>
    </row>
    <row r="145" spans="2:65" s="1" customFormat="1" ht="16.5" customHeight="1">
      <c r="B145" s="135"/>
      <c r="C145" s="150" t="s">
        <v>265</v>
      </c>
      <c r="D145" s="150" t="s">
        <v>404</v>
      </c>
      <c r="E145" s="151" t="s">
        <v>1550</v>
      </c>
      <c r="F145" s="152" t="s">
        <v>1551</v>
      </c>
      <c r="G145" s="153" t="s">
        <v>1425</v>
      </c>
      <c r="H145" s="154">
        <v>15</v>
      </c>
      <c r="I145" s="155"/>
      <c r="J145" s="156">
        <f t="shared" si="0"/>
        <v>0</v>
      </c>
      <c r="K145" s="157"/>
      <c r="L145" s="158"/>
      <c r="M145" s="159" t="s">
        <v>1</v>
      </c>
      <c r="N145" s="160" t="s">
        <v>42</v>
      </c>
      <c r="P145" s="146">
        <f t="shared" si="1"/>
        <v>0</v>
      </c>
      <c r="Q145" s="146">
        <v>0</v>
      </c>
      <c r="R145" s="146">
        <f t="shared" si="2"/>
        <v>0</v>
      </c>
      <c r="S145" s="146">
        <v>0</v>
      </c>
      <c r="T145" s="147">
        <f t="shared" si="3"/>
        <v>0</v>
      </c>
      <c r="AR145" s="148" t="s">
        <v>1408</v>
      </c>
      <c r="AT145" s="148" t="s">
        <v>404</v>
      </c>
      <c r="AU145" s="148" t="s">
        <v>156</v>
      </c>
      <c r="AY145" s="13" t="s">
        <v>149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3" t="s">
        <v>156</v>
      </c>
      <c r="BK145" s="149">
        <f t="shared" si="9"/>
        <v>0</v>
      </c>
      <c r="BL145" s="13" t="s">
        <v>420</v>
      </c>
      <c r="BM145" s="148" t="s">
        <v>362</v>
      </c>
    </row>
    <row r="146" spans="2:65" s="1" customFormat="1" ht="16.5" customHeight="1">
      <c r="B146" s="135"/>
      <c r="C146" s="150" t="s">
        <v>269</v>
      </c>
      <c r="D146" s="150" t="s">
        <v>404</v>
      </c>
      <c r="E146" s="151" t="s">
        <v>1552</v>
      </c>
      <c r="F146" s="152" t="s">
        <v>1553</v>
      </c>
      <c r="G146" s="153" t="s">
        <v>1425</v>
      </c>
      <c r="H146" s="154">
        <v>20</v>
      </c>
      <c r="I146" s="155"/>
      <c r="J146" s="156">
        <f t="shared" si="0"/>
        <v>0</v>
      </c>
      <c r="K146" s="157"/>
      <c r="L146" s="158"/>
      <c r="M146" s="159" t="s">
        <v>1</v>
      </c>
      <c r="N146" s="160" t="s">
        <v>42</v>
      </c>
      <c r="P146" s="146">
        <f t="shared" si="1"/>
        <v>0</v>
      </c>
      <c r="Q146" s="146">
        <v>0</v>
      </c>
      <c r="R146" s="146">
        <f t="shared" si="2"/>
        <v>0</v>
      </c>
      <c r="S146" s="146">
        <v>0</v>
      </c>
      <c r="T146" s="147">
        <f t="shared" si="3"/>
        <v>0</v>
      </c>
      <c r="AR146" s="148" t="s">
        <v>1408</v>
      </c>
      <c r="AT146" s="148" t="s">
        <v>404</v>
      </c>
      <c r="AU146" s="148" t="s">
        <v>156</v>
      </c>
      <c r="AY146" s="13" t="s">
        <v>149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3" t="s">
        <v>156</v>
      </c>
      <c r="BK146" s="149">
        <f t="shared" si="9"/>
        <v>0</v>
      </c>
      <c r="BL146" s="13" t="s">
        <v>420</v>
      </c>
      <c r="BM146" s="148" t="s">
        <v>370</v>
      </c>
    </row>
    <row r="147" spans="2:65" s="1" customFormat="1" ht="16.5" customHeight="1">
      <c r="B147" s="135"/>
      <c r="C147" s="150" t="s">
        <v>273</v>
      </c>
      <c r="D147" s="150" t="s">
        <v>404</v>
      </c>
      <c r="E147" s="151" t="s">
        <v>1554</v>
      </c>
      <c r="F147" s="152" t="s">
        <v>1555</v>
      </c>
      <c r="G147" s="153" t="s">
        <v>1425</v>
      </c>
      <c r="H147" s="154">
        <v>1</v>
      </c>
      <c r="I147" s="155"/>
      <c r="J147" s="156">
        <f t="shared" si="0"/>
        <v>0</v>
      </c>
      <c r="K147" s="157"/>
      <c r="L147" s="158"/>
      <c r="M147" s="159" t="s">
        <v>1</v>
      </c>
      <c r="N147" s="160" t="s">
        <v>42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1408</v>
      </c>
      <c r="AT147" s="148" t="s">
        <v>404</v>
      </c>
      <c r="AU147" s="148" t="s">
        <v>156</v>
      </c>
      <c r="AY147" s="13" t="s">
        <v>149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156</v>
      </c>
      <c r="BK147" s="149">
        <f t="shared" si="9"/>
        <v>0</v>
      </c>
      <c r="BL147" s="13" t="s">
        <v>420</v>
      </c>
      <c r="BM147" s="148" t="s">
        <v>379</v>
      </c>
    </row>
    <row r="148" spans="2:65" s="1" customFormat="1" ht="24.25" customHeight="1">
      <c r="B148" s="135"/>
      <c r="C148" s="136" t="s">
        <v>223</v>
      </c>
      <c r="D148" s="136" t="s">
        <v>151</v>
      </c>
      <c r="E148" s="137" t="s">
        <v>1556</v>
      </c>
      <c r="F148" s="138" t="s">
        <v>1557</v>
      </c>
      <c r="G148" s="139" t="s">
        <v>250</v>
      </c>
      <c r="H148" s="140">
        <v>1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42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420</v>
      </c>
      <c r="AT148" s="148" t="s">
        <v>151</v>
      </c>
      <c r="AU148" s="148" t="s">
        <v>156</v>
      </c>
      <c r="AY148" s="13" t="s">
        <v>149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156</v>
      </c>
      <c r="BK148" s="149">
        <f t="shared" si="9"/>
        <v>0</v>
      </c>
      <c r="BL148" s="13" t="s">
        <v>420</v>
      </c>
      <c r="BM148" s="148" t="s">
        <v>387</v>
      </c>
    </row>
    <row r="149" spans="2:65" s="1" customFormat="1" ht="16.5" customHeight="1">
      <c r="B149" s="135"/>
      <c r="C149" s="150" t="s">
        <v>227</v>
      </c>
      <c r="D149" s="150" t="s">
        <v>404</v>
      </c>
      <c r="E149" s="151" t="s">
        <v>1558</v>
      </c>
      <c r="F149" s="152" t="s">
        <v>1559</v>
      </c>
      <c r="G149" s="153" t="s">
        <v>1425</v>
      </c>
      <c r="H149" s="154">
        <v>1</v>
      </c>
      <c r="I149" s="155"/>
      <c r="J149" s="156">
        <f t="shared" si="0"/>
        <v>0</v>
      </c>
      <c r="K149" s="157"/>
      <c r="L149" s="158"/>
      <c r="M149" s="159" t="s">
        <v>1</v>
      </c>
      <c r="N149" s="160" t="s">
        <v>42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1408</v>
      </c>
      <c r="AT149" s="148" t="s">
        <v>404</v>
      </c>
      <c r="AU149" s="148" t="s">
        <v>156</v>
      </c>
      <c r="AY149" s="13" t="s">
        <v>149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156</v>
      </c>
      <c r="BK149" s="149">
        <f t="shared" si="9"/>
        <v>0</v>
      </c>
      <c r="BL149" s="13" t="s">
        <v>420</v>
      </c>
      <c r="BM149" s="148" t="s">
        <v>395</v>
      </c>
    </row>
    <row r="150" spans="2:65" s="1" customFormat="1" ht="24.25" customHeight="1">
      <c r="B150" s="135"/>
      <c r="C150" s="136" t="s">
        <v>215</v>
      </c>
      <c r="D150" s="136" t="s">
        <v>151</v>
      </c>
      <c r="E150" s="137" t="s">
        <v>1560</v>
      </c>
      <c r="F150" s="138" t="s">
        <v>1561</v>
      </c>
      <c r="G150" s="139" t="s">
        <v>250</v>
      </c>
      <c r="H150" s="140">
        <v>1</v>
      </c>
      <c r="I150" s="141"/>
      <c r="J150" s="142">
        <f t="shared" si="0"/>
        <v>0</v>
      </c>
      <c r="K150" s="143"/>
      <c r="L150" s="28"/>
      <c r="M150" s="144" t="s">
        <v>1</v>
      </c>
      <c r="N150" s="145" t="s">
        <v>42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420</v>
      </c>
      <c r="AT150" s="148" t="s">
        <v>151</v>
      </c>
      <c r="AU150" s="148" t="s">
        <v>156</v>
      </c>
      <c r="AY150" s="13" t="s">
        <v>149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156</v>
      </c>
      <c r="BK150" s="149">
        <f t="shared" si="9"/>
        <v>0</v>
      </c>
      <c r="BL150" s="13" t="s">
        <v>420</v>
      </c>
      <c r="BM150" s="148" t="s">
        <v>403</v>
      </c>
    </row>
    <row r="151" spans="2:65" s="1" customFormat="1" ht="16.5" customHeight="1">
      <c r="B151" s="135"/>
      <c r="C151" s="150" t="s">
        <v>219</v>
      </c>
      <c r="D151" s="150" t="s">
        <v>404</v>
      </c>
      <c r="E151" s="151" t="s">
        <v>1562</v>
      </c>
      <c r="F151" s="152" t="s">
        <v>1563</v>
      </c>
      <c r="G151" s="153" t="s">
        <v>1425</v>
      </c>
      <c r="H151" s="154">
        <v>1</v>
      </c>
      <c r="I151" s="155"/>
      <c r="J151" s="156">
        <f t="shared" si="0"/>
        <v>0</v>
      </c>
      <c r="K151" s="157"/>
      <c r="L151" s="158"/>
      <c r="M151" s="167" t="s">
        <v>1</v>
      </c>
      <c r="N151" s="168" t="s">
        <v>42</v>
      </c>
      <c r="O151" s="164"/>
      <c r="P151" s="165">
        <f t="shared" si="1"/>
        <v>0</v>
      </c>
      <c r="Q151" s="165">
        <v>0</v>
      </c>
      <c r="R151" s="165">
        <f t="shared" si="2"/>
        <v>0</v>
      </c>
      <c r="S151" s="165">
        <v>0</v>
      </c>
      <c r="T151" s="166">
        <f t="shared" si="3"/>
        <v>0</v>
      </c>
      <c r="AR151" s="148" t="s">
        <v>1408</v>
      </c>
      <c r="AT151" s="148" t="s">
        <v>404</v>
      </c>
      <c r="AU151" s="148" t="s">
        <v>156</v>
      </c>
      <c r="AY151" s="13" t="s">
        <v>149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156</v>
      </c>
      <c r="BK151" s="149">
        <f t="shared" si="9"/>
        <v>0</v>
      </c>
      <c r="BL151" s="13" t="s">
        <v>420</v>
      </c>
      <c r="BM151" s="148" t="s">
        <v>412</v>
      </c>
    </row>
    <row r="152" spans="2:65" s="1" customFormat="1" ht="7" customHeight="1"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28"/>
    </row>
  </sheetData>
  <autoFilter ref="C117:K151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23</vt:i4>
      </vt:variant>
    </vt:vector>
  </HeadingPairs>
  <TitlesOfParts>
    <vt:vector size="38" baseType="lpstr">
      <vt:lpstr>Rekapitulácia stavby</vt:lpstr>
      <vt:lpstr>stav - Stavebná časť objektu</vt:lpstr>
      <vt:lpstr>uk - Vykurovanie</vt:lpstr>
      <vt:lpstr>vzt - Vzduchotechnika</vt:lpstr>
      <vt:lpstr>plosina - Zdvíhacia plošina</vt:lpstr>
      <vt:lpstr>zti - Zdravotechnika</vt:lpstr>
      <vt:lpstr>prekl. - Prekládka vod...</vt:lpstr>
      <vt:lpstr>el - Penzión ELI</vt:lpstr>
      <vt:lpstr>roz - Rozvádzače</vt:lpstr>
      <vt:lpstr>bl - Bleskozvod a uzemnenie</vt:lpstr>
      <vt:lpstr>pl - Plynoinštalacia</vt:lpstr>
      <vt:lpstr>tech. -CO2</vt:lpstr>
      <vt:lpstr>tech. - Stlačený vzduch</vt:lpstr>
      <vt:lpstr>tech. - N2 Dusík</vt:lpstr>
      <vt:lpstr>FVE</vt:lpstr>
      <vt:lpstr>'bl - Bleskozvod a uzemnenie'!Názvy_tlače</vt:lpstr>
      <vt:lpstr>'el - Penzión ELI'!Názvy_tlače</vt:lpstr>
      <vt:lpstr>'pl - Plynoinštalacia'!Názvy_tlače</vt:lpstr>
      <vt:lpstr>'plosina - Zdvíhacia plošina'!Názvy_tlače</vt:lpstr>
      <vt:lpstr>'prekl. - Prekládka vod...'!Názvy_tlače</vt:lpstr>
      <vt:lpstr>'Rekapitulácia stavby'!Názvy_tlače</vt:lpstr>
      <vt:lpstr>'roz - Rozvádzače'!Názvy_tlače</vt:lpstr>
      <vt:lpstr>'stav - Stavebná časť objektu'!Názvy_tlače</vt:lpstr>
      <vt:lpstr>'tech. -CO2'!Názvy_tlače</vt:lpstr>
      <vt:lpstr>'uk - Vykurovanie'!Názvy_tlače</vt:lpstr>
      <vt:lpstr>'vzt - Vzduchotechnika'!Názvy_tlače</vt:lpstr>
      <vt:lpstr>'zti - Zdravotechnika'!Názvy_tlače</vt:lpstr>
      <vt:lpstr>'bl - Bleskozvod a uzemnenie'!Oblasť_tlače</vt:lpstr>
      <vt:lpstr>'el - Penzión ELI'!Oblasť_tlače</vt:lpstr>
      <vt:lpstr>'pl - Plynoinštalacia'!Oblasť_tlače</vt:lpstr>
      <vt:lpstr>'plosina - Zdvíhacia plošina'!Oblasť_tlače</vt:lpstr>
      <vt:lpstr>'prekl. - Prekládka vod...'!Oblasť_tlače</vt:lpstr>
      <vt:lpstr>'Rekapitulácia stavby'!Oblasť_tlače</vt:lpstr>
      <vt:lpstr>'roz - Rozvádzače'!Oblasť_tlače</vt:lpstr>
      <vt:lpstr>'stav - Stavebná časť objektu'!Oblasť_tlače</vt:lpstr>
      <vt:lpstr>'uk - Vykurovanie'!Oblasť_tlače</vt:lpstr>
      <vt:lpstr>'vzt - Vzduchotechnika'!Oblasť_tlače</vt:lpstr>
      <vt:lpstr>'zti - Zdravotechnika'!Oblasť_tlače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DESKTOP-1NT8K8I\Admin</dc:creator>
  <cp:lastModifiedBy>Ladislav Káčer</cp:lastModifiedBy>
  <dcterms:created xsi:type="dcterms:W3CDTF">2024-01-17T11:58:38Z</dcterms:created>
  <dcterms:modified xsi:type="dcterms:W3CDTF">2024-01-22T16:50:27Z</dcterms:modified>
</cp:coreProperties>
</file>