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671b874dd6fa40c/Dokumenty/Zákazníci/G až L/Hybrav/2023/Izolácie/"/>
    </mc:Choice>
  </mc:AlternateContent>
  <xr:revisionPtr revIDLastSave="1" documentId="8_{EAE0D414-6493-4E56-8160-47F5397767D1}" xr6:coauthVersionLast="47" xr6:coauthVersionMax="47" xr10:uidLastSave="{07EF48C0-CE53-42E3-8F59-8826FA61B5C6}"/>
  <bookViews>
    <workbookView xWindow="-120" yWindow="-120" windowWidth="20730" windowHeight="11160" tabRatio="500" activeTab="2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Rekapitulacia!$10:$12</definedName>
    <definedName name="_xlnm.Print_Area" localSheetId="2">'Kryci list'!$A:$M</definedName>
    <definedName name="_xlnm.Print_Area" localSheetId="0">Prehlad!$A:$O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5" l="1"/>
  <c r="J3" i="3"/>
  <c r="L17" i="3"/>
  <c r="L19" i="3" s="1"/>
  <c r="L22" i="3" s="1"/>
  <c r="A8" i="5"/>
  <c r="A7" i="5"/>
  <c r="A6" i="5"/>
  <c r="B6" i="3"/>
  <c r="H18" i="3"/>
  <c r="H15" i="3"/>
  <c r="D5" i="6"/>
  <c r="L25" i="6"/>
  <c r="M25" i="6" s="1"/>
  <c r="J18" i="3"/>
  <c r="J17" i="3"/>
  <c r="N15" i="3"/>
  <c r="J15" i="3"/>
  <c r="M21" i="6"/>
  <c r="I15" i="6"/>
  <c r="F14" i="6"/>
  <c r="M9" i="6"/>
  <c r="I9" i="6"/>
  <c r="F9" i="6"/>
  <c r="M8" i="6"/>
  <c r="I8" i="6"/>
  <c r="F8" i="6"/>
  <c r="H1" i="6"/>
  <c r="B10" i="5"/>
  <c r="I17" i="3" l="1"/>
  <c r="I19" i="3" s="1"/>
  <c r="I22" i="3" s="1"/>
  <c r="N17" i="3"/>
  <c r="H19" i="3"/>
  <c r="H22" i="3" s="1"/>
  <c r="J19" i="3"/>
  <c r="J22" i="3" s="1"/>
  <c r="N19" i="3"/>
  <c r="F15" i="5" s="1"/>
  <c r="F20" i="5" s="1"/>
  <c r="E15" i="5"/>
  <c r="E20" i="5" s="1"/>
  <c r="C15" i="5" l="1"/>
  <c r="C20" i="5" s="1"/>
  <c r="D15" i="5"/>
  <c r="D20" i="5" s="1"/>
  <c r="B15" i="5"/>
  <c r="B20" i="5" s="1"/>
  <c r="N22" i="3"/>
  <c r="F26" i="5" s="1"/>
  <c r="E19" i="3"/>
  <c r="C26" i="5"/>
  <c r="E26" i="5"/>
  <c r="B26" i="5"/>
  <c r="D12" i="6" s="1"/>
  <c r="F13" i="6"/>
  <c r="E12" i="6" l="1"/>
  <c r="E15" i="6" s="1"/>
  <c r="D26" i="5"/>
  <c r="M12" i="6" s="1"/>
  <c r="F11" i="6"/>
  <c r="M14" i="6" l="1"/>
  <c r="D15" i="6"/>
  <c r="M13" i="6"/>
  <c r="M11" i="6"/>
  <c r="F12" i="6"/>
  <c r="F15" i="6" s="1"/>
  <c r="M15" i="6" l="1"/>
  <c r="M23" i="6"/>
  <c r="L24" i="6" s="1"/>
  <c r="M24" i="6" s="1"/>
  <c r="M26" i="6" s="1"/>
</calcChain>
</file>

<file path=xl/sharedStrings.xml><?xml version="1.0" encoding="utf-8"?>
<sst xmlns="http://schemas.openxmlformats.org/spreadsheetml/2006/main" count="196" uniqueCount="131">
  <si>
    <t xml:space="preserve"> </t>
  </si>
  <si>
    <t>DPH</t>
  </si>
  <si>
    <t>V module</t>
  </si>
  <si>
    <t>Hlavička1</t>
  </si>
  <si>
    <t>Mena</t>
  </si>
  <si>
    <t>Hlavička2</t>
  </si>
  <si>
    <t>Obdobie</t>
  </si>
  <si>
    <t xml:space="preserve">Projektant: </t>
  </si>
  <si>
    <t>Rozpočet</t>
  </si>
  <si>
    <t>EUR</t>
  </si>
  <si>
    <t xml:space="preserve">Dodávateľ: </t>
  </si>
  <si>
    <t>Čerpanie</t>
  </si>
  <si>
    <t>za obdobie</t>
  </si>
  <si>
    <t>Mesiac 2011</t>
  </si>
  <si>
    <t>VK</t>
  </si>
  <si>
    <t>VF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</si>
  <si>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</si>
  <si>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</si>
  <si>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</si>
  <si>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</si>
  <si>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</si>
  <si>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</si>
  <si>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</si>
  <si>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</si>
  <si>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</si>
  <si>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</si>
  <si>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</si>
  <si>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</si>
  <si>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Nh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</si>
  <si>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</si>
  <si>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</si>
  <si>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</si>
  <si>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</si>
  <si>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</si>
  <si>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</si>
  <si>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</si>
  <si>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</si>
  <si>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</si>
  <si>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</si>
  <si>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</si>
  <si>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</si>
  <si>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</si>
  <si>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</si>
  <si>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</si>
  <si>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</si>
  <si>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</si>
  <si>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</si>
  <si>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</si>
  <si>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</si>
  <si>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</si>
  <si>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</si>
  <si>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</si>
  <si>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</si>
  <si>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</si>
  <si>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</si>
  <si>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</si>
  <si>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</si>
  <si>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</si>
  <si>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</si>
  <si>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</si>
  <si>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</si>
  <si>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</si>
  <si>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</si>
  <si>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</si>
  <si>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</si>
  <si>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</si>
  <si>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</si>
  <si>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</si>
  <si>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</si>
  <si>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</si>
  <si>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</si>
  <si>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</si>
  <si>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</si>
  <si>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</si>
  <si>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</si>
  <si>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</si>
  <si>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</si>
  <si>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</si>
  <si>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</si>
  <si>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</si>
  <si>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</si>
  <si>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</si>
  <si>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</si>
  <si>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</si>
  <si>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Farma Straka s.r.o. Drienov </t>
  </si>
  <si>
    <t xml:space="preserve">Spracoval: Balko  Ľubomír                          </t>
  </si>
  <si>
    <t xml:space="preserve">JKSO : </t>
  </si>
  <si>
    <t>ROZPOČET-Balko</t>
  </si>
  <si>
    <t>JKSO :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</si>
  <si>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</si>
  <si>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</si>
  <si>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</si>
  <si>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</si>
  <si>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</si>
  <si>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</si>
  <si>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</si>
  <si>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</si>
  <si>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</si>
  <si>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</si>
  <si>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</si>
  <si>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 xml:space="preserve">       </t>
  </si>
  <si>
    <t>m2</t>
  </si>
  <si>
    <t>PRÁCE A DODÁVKY PSV</t>
  </si>
  <si>
    <t>713 - Izolácie tepelné</t>
  </si>
  <si>
    <t>713</t>
  </si>
  <si>
    <t>713112216</t>
  </si>
  <si>
    <t>MAT</t>
  </si>
  <si>
    <t>631505600</t>
  </si>
  <si>
    <t>kg</t>
  </si>
  <si>
    <t>998713202</t>
  </si>
  <si>
    <t>Presun hmôt pre izolácie tepelné v objektoch výšky do 12 m</t>
  </si>
  <si>
    <t xml:space="preserve">713 - Izolácie tepelné  spolu: </t>
  </si>
  <si>
    <t xml:space="preserve">PRÁCE A DODÁVKY PSV  spolu: </t>
  </si>
  <si>
    <t>Za rozpočet celkom</t>
  </si>
  <si>
    <t>Montáž tepelnej izolácie fúkanej z minerálnych vlákien hr. do 20 cm vodorovne</t>
  </si>
  <si>
    <t xml:space="preserve">Hybrav a. s. </t>
  </si>
  <si>
    <t>Stavba:</t>
  </si>
  <si>
    <t xml:space="preserve">Vlákno minerálne - fúkaná izolácia </t>
  </si>
  <si>
    <t xml:space="preserve">Dátum: </t>
  </si>
  <si>
    <t>Hybrav a. s.</t>
  </si>
  <si>
    <t>Farma Bodok</t>
  </si>
  <si>
    <t>Hydinárska farma Bodok, Dolné Obdokovce č. 702</t>
  </si>
  <si>
    <t>951 04 Veľký Lapáš</t>
  </si>
  <si>
    <t>Hybrav a. s. Hydinárska farma Bodok</t>
  </si>
  <si>
    <t xml:space="preserve">Stavba : </t>
  </si>
  <si>
    <t xml:space="preserve">Odberateľ: Hybrav a. s. </t>
  </si>
  <si>
    <t xml:space="preserve">Prehľad rozpočtových nákladov v EUR  </t>
  </si>
  <si>
    <t xml:space="preserve"> ROZPOČET</t>
  </si>
  <si>
    <t>ROZPOČET</t>
  </si>
  <si>
    <t>11,5*107,5=1 1236,25</t>
  </si>
  <si>
    <t>Sekcia 4 objekt č.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</si>
</sst>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&quot; Sk&quot;;[Red]\-#,##0&quot; Sk&quot;"/>
    <numFmt numFmtId="165" formatCode="_-* #,##0&quot; Sk&quot;_-;\-* #,##0&quot; Sk&quot;_-;_-* &quot;- Sk&quot;_-;_-@_-"/>
    <numFmt numFmtId="166" formatCode="#,##0\ _S_k"/>
    <numFmt numFmtId="167" formatCode="#,##0&quot; Sk&quot;"/>
    <numFmt numFmtId="168" formatCode="0.00\ %"/>
    <numFmt numFmtId="169" formatCode="#,##0\ "/>
    <numFmt numFmtId="170" formatCode="#,##0.00000"/>
    <numFmt numFmtId="171" formatCode="#,##0.000"/>
  </numFmts>
  <fonts count="17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8"/>
      <color rgb="FF333399"/>
      <name val="Cambria"/>
      <family val="1"/>
      <charset val="238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51"/>
    <xf numFmtId="0" fontId="9" fillId="3" borderId="0" applyBorder="0" applyProtection="0"/>
    <xf numFmtId="0" fontId="9" fillId="5" borderId="0" applyBorder="0" applyProtection="0"/>
    <xf numFmtId="0" fontId="14" fillId="0" borderId="51"/>
    <xf numFmtId="0" fontId="7" fillId="0" borderId="51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2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  <xf numFmtId="0" fontId="14" fillId="0" borderId="0"/>
  </cellStyleXfs>
  <cellXfs count="136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66" fontId="1" fillId="0" borderId="4" xfId="1" applyNumberFormat="1" applyFont="1" applyBorder="1" applyAlignment="1">
      <alignment horizontal="left" vertical="center"/>
    </xf>
    <xf numFmtId="167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66" fontId="1" fillId="0" borderId="11" xfId="1" applyNumberFormat="1" applyFont="1" applyBorder="1" applyAlignment="1">
      <alignment horizontal="left" vertical="center"/>
    </xf>
    <xf numFmtId="167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68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68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69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0" fontId="1" fillId="0" borderId="0" xfId="0" applyNumberFormat="1" applyFont="1"/>
    <xf numFmtId="171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0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0" fontId="1" fillId="0" borderId="47" xfId="0" applyFont="1" applyBorder="1" applyAlignment="1">
      <alignment horizontal="right" vertical="top"/>
    </xf>
    <xf numFmtId="49" fontId="15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left" vertical="top" wrapText="1"/>
    </xf>
    <xf numFmtId="171" fontId="1" fillId="0" borderId="47" xfId="0" applyNumberFormat="1" applyFont="1" applyBorder="1" applyAlignment="1">
      <alignment vertical="top"/>
    </xf>
    <xf numFmtId="0" fontId="1" fillId="0" borderId="47" xfId="0" applyFont="1" applyBorder="1" applyAlignment="1">
      <alignment vertical="top"/>
    </xf>
    <xf numFmtId="4" fontId="1" fillId="0" borderId="47" xfId="0" applyNumberFormat="1" applyFont="1" applyBorder="1" applyAlignment="1">
      <alignment vertical="top"/>
    </xf>
    <xf numFmtId="170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center" vertical="top"/>
    </xf>
    <xf numFmtId="171" fontId="16" fillId="0" borderId="47" xfId="0" applyNumberFormat="1" applyFont="1" applyBorder="1" applyAlignment="1">
      <alignment vertical="top"/>
    </xf>
    <xf numFmtId="0" fontId="16" fillId="0" borderId="47" xfId="0" applyFont="1" applyBorder="1" applyAlignment="1">
      <alignment vertical="top"/>
    </xf>
    <xf numFmtId="4" fontId="16" fillId="0" borderId="47" xfId="0" applyNumberFormat="1" applyFont="1" applyBorder="1" applyAlignment="1">
      <alignment vertical="top"/>
    </xf>
    <xf numFmtId="170" fontId="16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right" vertical="top" wrapText="1"/>
    </xf>
    <xf numFmtId="4" fontId="15" fillId="0" borderId="47" xfId="0" applyNumberFormat="1" applyFont="1" applyBorder="1" applyAlignment="1">
      <alignment vertical="top"/>
    </xf>
    <xf numFmtId="170" fontId="15" fillId="0" borderId="47" xfId="0" applyNumberFormat="1" applyFont="1" applyBorder="1" applyAlignment="1">
      <alignment vertical="top"/>
    </xf>
    <xf numFmtId="171" fontId="15" fillId="0" borderId="47" xfId="0" applyNumberFormat="1" applyFont="1" applyBorder="1" applyAlignment="1">
      <alignment vertical="top"/>
    </xf>
    <xf numFmtId="49" fontId="15" fillId="0" borderId="47" xfId="0" applyNumberFormat="1" applyFont="1" applyBorder="1" applyAlignment="1">
      <alignment horizontal="left" vertical="top" wrapText="1"/>
    </xf>
    <xf numFmtId="0" fontId="1" fillId="0" borderId="47" xfId="0" applyFont="1" applyBorder="1"/>
    <xf numFmtId="4" fontId="1" fillId="0" borderId="47" xfId="0" applyNumberFormat="1" applyFont="1" applyBorder="1"/>
    <xf numFmtId="170" fontId="1" fillId="0" borderId="47" xfId="0" applyNumberFormat="1" applyFont="1" applyBorder="1"/>
    <xf numFmtId="171" fontId="1" fillId="0" borderId="47" xfId="0" applyNumberFormat="1" applyFont="1" applyBorder="1"/>
    <xf numFmtId="14" fontId="1" fillId="0" borderId="0" xfId="0" applyNumberFormat="1" applyFont="1"/>
    <xf numFmtId="49" fontId="6" fillId="0" borderId="47" xfId="0" applyNumberFormat="1" applyFont="1" applyBorder="1" applyAlignment="1">
      <alignment horizontal="left" vertical="top" wrapText="1"/>
    </xf>
    <xf numFmtId="0" fontId="2" fillId="0" borderId="0" xfId="31" applyFont="1" applyAlignment="1">
      <alignment horizontal="center"/>
    </xf>
    <xf numFmtId="4" fontId="1" fillId="11" borderId="47" xfId="0" applyNumberFormat="1" applyFont="1" applyFill="1" applyBorder="1" applyAlignment="1">
      <alignment vertical="top"/>
    </xf>
    <xf numFmtId="0" fontId="1" fillId="11" borderId="0" xfId="1" applyFont="1" applyFill="1" applyAlignment="1">
      <alignment horizontal="left" vertical="center"/>
    </xf>
    <xf numFmtId="0" fontId="1" fillId="11" borderId="29" xfId="1" applyFont="1" applyFill="1" applyBorder="1" applyAlignment="1">
      <alignment horizontal="left" vertical="center"/>
    </xf>
    <xf numFmtId="14" fontId="1" fillId="11" borderId="8" xfId="1" applyNumberFormat="1" applyFont="1" applyFill="1" applyBorder="1" applyAlignment="1">
      <alignment horizontal="left" vertical="center"/>
    </xf>
    <xf numFmtId="171" fontId="1" fillId="11" borderId="47" xfId="0" applyNumberFormat="1" applyFont="1" applyFill="1" applyBorder="1" applyAlignment="1">
      <alignment vertical="top"/>
    </xf>
    <xf numFmtId="0" fontId="1" fillId="0" borderId="47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4" xfId="1" applyFont="1" applyBorder="1" applyAlignment="1">
      <alignment horizontal="left" vertic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a 2" xfId="31" xr:uid="{6E5D4820-B4CB-433E-B698-F9777E06FD53}"/>
    <cellStyle name="normálne_KLs" xfId="1" xr:uid="{00000000-0005-0000-0000-00001B000000}"/>
    <cellStyle name="TEXT 1" xfId="28" xr:uid="{00000000-0005-0000-0000-00001C000000}"/>
    <cellStyle name="Text upozornění" xfId="29" xr:uid="{00000000-0005-0000-0000-00001D000000}"/>
    <cellStyle name="TEXT1" xfId="30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M22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Q15" sqref="Q15"/>
    </sheetView>
  </sheetViews>
  <sheetFormatPr defaultColWidth="9" defaultRowHeight="13.5"/>
  <cols>
    <col min="1" max="1" width="6.7109375" style="79" customWidth="1"/>
    <col min="2" max="2" width="3.7109375" style="80" customWidth="1"/>
    <col min="3" max="3" width="13" style="81" customWidth="1"/>
    <col min="4" max="4" width="45.7109375" style="82" customWidth="1"/>
    <col min="5" max="5" width="9.5703125" style="83" customWidth="1"/>
    <col min="6" max="6" width="5.85546875" style="84" customWidth="1"/>
    <col min="7" max="7" width="8.7109375" style="85" customWidth="1"/>
    <col min="8" max="9" width="9.7109375" style="85" customWidth="1"/>
    <col min="10" max="10" width="8.7109375" style="85" customWidth="1"/>
    <col min="11" max="11" width="7.42578125" style="86" customWidth="1"/>
    <col min="12" max="12" width="8.28515625" style="86" customWidth="1"/>
    <col min="13" max="13" width="7.140625" style="83" customWidth="1"/>
    <col min="14" max="14" width="7" style="83" customWidth="1"/>
    <col min="15" max="15" width="3.5703125" style="84" customWidth="1"/>
    <col min="16" max="1001" width="9" style="70"/>
  </cols>
  <sheetData>
    <row r="1" spans="1:15" s="70" customFormat="1" ht="12.75" customHeight="1">
      <c r="A1" s="74" t="s">
        <v>84</v>
      </c>
      <c r="B1" s="70" t="s">
        <v>115</v>
      </c>
      <c r="G1" s="71"/>
      <c r="I1" s="74" t="s">
        <v>85</v>
      </c>
      <c r="J1" s="71"/>
      <c r="K1" s="72"/>
    </row>
    <row r="2" spans="1:15" s="70" customFormat="1" ht="12.75">
      <c r="A2" s="74" t="s">
        <v>7</v>
      </c>
      <c r="G2" s="71"/>
      <c r="H2" s="87"/>
      <c r="I2" s="74" t="s">
        <v>86</v>
      </c>
      <c r="J2" s="71"/>
      <c r="K2" s="72"/>
    </row>
    <row r="3" spans="1:15" s="70" customFormat="1" ht="12.75">
      <c r="A3" s="74" t="s">
        <v>10</v>
      </c>
      <c r="G3" s="71"/>
      <c r="I3" s="74" t="s">
        <v>118</v>
      </c>
      <c r="J3" s="122">
        <f>'Kryci list'!K4</f>
        <v>0</v>
      </c>
      <c r="K3" s="72"/>
    </row>
    <row r="4" spans="1:15" s="70" customFormat="1" ht="12.75"/>
    <row r="5" spans="1:15" s="70" customFormat="1" ht="12.75">
      <c r="A5" s="74" t="s">
        <v>116</v>
      </c>
      <c r="B5" s="70" t="s">
        <v>123</v>
      </c>
    </row>
    <row r="6" spans="1:15" s="70" customFormat="1" ht="12.75">
      <c r="A6" s="74"/>
      <c r="B6" s="70" t="str">
        <f>'Kryci list'!D4</f>
        <v>Sekcia 4 objekt č. 18</v>
      </c>
    </row>
    <row r="7" spans="1:15" s="70" customFormat="1" ht="12.75">
      <c r="A7" s="74"/>
    </row>
    <row r="8" spans="1:15" s="70" customFormat="1">
      <c r="A8" s="70" t="s">
        <v>128</v>
      </c>
      <c r="B8" s="88"/>
      <c r="C8" s="87"/>
      <c r="D8" s="124" t="s">
        <v>126</v>
      </c>
      <c r="E8" s="73"/>
      <c r="G8" s="71"/>
      <c r="H8" s="71"/>
      <c r="I8" s="71"/>
      <c r="J8" s="71"/>
      <c r="K8" s="72"/>
      <c r="L8" s="72"/>
      <c r="M8" s="73"/>
      <c r="N8" s="73"/>
    </row>
    <row r="9" spans="1:15">
      <c r="A9" s="76" t="s">
        <v>16</v>
      </c>
      <c r="B9" s="76" t="s">
        <v>17</v>
      </c>
      <c r="C9" s="76" t="s">
        <v>18</v>
      </c>
      <c r="D9" s="76" t="s">
        <v>19</v>
      </c>
      <c r="E9" s="76" t="s">
        <v>20</v>
      </c>
      <c r="F9" s="76" t="s">
        <v>21</v>
      </c>
      <c r="G9" s="76" t="s">
        <v>22</v>
      </c>
      <c r="H9" s="76" t="s">
        <v>23</v>
      </c>
      <c r="I9" s="76" t="s">
        <v>24</v>
      </c>
      <c r="J9" s="76" t="s">
        <v>25</v>
      </c>
      <c r="K9" s="130" t="s">
        <v>26</v>
      </c>
      <c r="L9" s="130"/>
      <c r="M9" s="131" t="s">
        <v>27</v>
      </c>
      <c r="N9" s="131"/>
      <c r="O9" s="76" t="s">
        <v>1</v>
      </c>
    </row>
    <row r="10" spans="1:15">
      <c r="A10" s="78" t="s">
        <v>29</v>
      </c>
      <c r="B10" s="78" t="s">
        <v>30</v>
      </c>
      <c r="C10" s="89"/>
      <c r="D10" s="78" t="s">
        <v>31</v>
      </c>
      <c r="E10" s="78" t="s">
        <v>32</v>
      </c>
      <c r="F10" s="78" t="s">
        <v>33</v>
      </c>
      <c r="G10" s="78" t="s">
        <v>34</v>
      </c>
      <c r="H10" s="78"/>
      <c r="I10" s="78" t="s">
        <v>35</v>
      </c>
      <c r="J10" s="78"/>
      <c r="K10" s="78" t="s">
        <v>22</v>
      </c>
      <c r="L10" s="78" t="s">
        <v>25</v>
      </c>
      <c r="M10" s="90" t="s">
        <v>22</v>
      </c>
      <c r="N10" s="78" t="s">
        <v>25</v>
      </c>
      <c r="O10" s="78" t="s">
        <v>36</v>
      </c>
    </row>
    <row r="12" spans="1:15">
      <c r="A12" s="100"/>
      <c r="B12" s="108"/>
      <c r="C12" s="102"/>
      <c r="D12" s="103"/>
      <c r="E12" s="104"/>
      <c r="F12" s="105"/>
      <c r="G12" s="106"/>
      <c r="H12" s="106"/>
      <c r="I12" s="106"/>
      <c r="J12" s="106"/>
      <c r="K12" s="107"/>
      <c r="L12" s="107"/>
      <c r="M12" s="104"/>
      <c r="N12" s="104"/>
      <c r="O12" s="105"/>
    </row>
    <row r="13" spans="1:15">
      <c r="A13" s="100"/>
      <c r="B13" s="101" t="s">
        <v>102</v>
      </c>
      <c r="C13" s="102"/>
      <c r="D13" s="103"/>
      <c r="E13" s="104"/>
      <c r="F13" s="105"/>
      <c r="G13" s="106"/>
      <c r="H13" s="106"/>
      <c r="I13" s="106"/>
      <c r="J13" s="106"/>
      <c r="K13" s="107"/>
      <c r="L13" s="107"/>
      <c r="M13" s="104"/>
      <c r="N13" s="104"/>
      <c r="O13" s="105"/>
    </row>
    <row r="14" spans="1:15">
      <c r="A14" s="100"/>
      <c r="B14" s="102" t="s">
        <v>103</v>
      </c>
      <c r="C14" s="102"/>
      <c r="D14" s="103"/>
      <c r="E14" s="104"/>
      <c r="F14" s="105"/>
      <c r="G14" s="106"/>
      <c r="H14" s="106"/>
      <c r="I14" s="106"/>
      <c r="J14" s="106"/>
      <c r="K14" s="107"/>
      <c r="L14" s="107"/>
      <c r="M14" s="104"/>
      <c r="N14" s="104"/>
      <c r="O14" s="105"/>
    </row>
    <row r="15" spans="1:15" ht="25.5">
      <c r="A15" s="100" t="s">
        <v>100</v>
      </c>
      <c r="B15" s="108" t="s">
        <v>104</v>
      </c>
      <c r="C15" s="102" t="s">
        <v>105</v>
      </c>
      <c r="D15" s="103" t="s">
        <v>114</v>
      </c>
      <c r="E15" s="104">
        <v>1236.25</v>
      </c>
      <c r="F15" s="105" t="s">
        <v>101</v>
      </c>
      <c r="G15" s="125"/>
      <c r="H15" s="106">
        <f>ROUND(E15*G15,2)</f>
        <v>0</v>
      </c>
      <c r="I15" s="106"/>
      <c r="J15" s="106">
        <f>ROUND(E15*G15,2)</f>
        <v>0</v>
      </c>
      <c r="K15" s="107"/>
      <c r="L15" s="107"/>
      <c r="M15" s="104"/>
      <c r="N15" s="104">
        <f>E15*M15</f>
        <v>0</v>
      </c>
      <c r="O15" s="105">
        <v>20</v>
      </c>
    </row>
    <row r="16" spans="1:15">
      <c r="A16" s="100"/>
      <c r="B16" s="108"/>
      <c r="C16" s="102"/>
      <c r="D16" s="123" t="s">
        <v>129</v>
      </c>
      <c r="E16" s="109"/>
      <c r="F16" s="110"/>
      <c r="G16" s="111"/>
      <c r="H16" s="111"/>
      <c r="I16" s="111"/>
      <c r="J16" s="111"/>
      <c r="K16" s="112"/>
      <c r="L16" s="112"/>
      <c r="M16" s="109"/>
      <c r="N16" s="109"/>
      <c r="O16" s="110"/>
    </row>
    <row r="17" spans="1:15">
      <c r="A17" s="100" t="s">
        <v>100</v>
      </c>
      <c r="B17" s="108" t="s">
        <v>106</v>
      </c>
      <c r="C17" s="102" t="s">
        <v>107</v>
      </c>
      <c r="D17" s="103" t="s">
        <v>117</v>
      </c>
      <c r="E17" s="129"/>
      <c r="F17" s="105" t="s">
        <v>108</v>
      </c>
      <c r="G17" s="125"/>
      <c r="H17" s="106"/>
      <c r="I17" s="106">
        <f>ROUND(E17*G17,2)</f>
        <v>0</v>
      </c>
      <c r="J17" s="106">
        <f>ROUND(E17*G17,2)</f>
        <v>0</v>
      </c>
      <c r="K17" s="107">
        <v>1E-3</v>
      </c>
      <c r="L17" s="107">
        <f>E17*K17</f>
        <v>0</v>
      </c>
      <c r="M17" s="104"/>
      <c r="N17" s="104">
        <f>E17*M17</f>
        <v>0</v>
      </c>
      <c r="O17" s="105">
        <v>20</v>
      </c>
    </row>
    <row r="18" spans="1:15">
      <c r="A18" s="100" t="s">
        <v>100</v>
      </c>
      <c r="B18" s="108" t="s">
        <v>104</v>
      </c>
      <c r="C18" s="102" t="s">
        <v>109</v>
      </c>
      <c r="D18" s="103" t="s">
        <v>110</v>
      </c>
      <c r="E18" s="129"/>
      <c r="F18" s="105" t="s">
        <v>36</v>
      </c>
      <c r="G18" s="125"/>
      <c r="H18" s="106">
        <f>ROUND(E18*G18,2)</f>
        <v>0</v>
      </c>
      <c r="I18" s="106"/>
      <c r="J18" s="106">
        <f>ROUND(E18*G18,2)</f>
        <v>0</v>
      </c>
      <c r="K18" s="107"/>
      <c r="L18" s="107"/>
      <c r="M18" s="104"/>
      <c r="N18" s="104"/>
      <c r="O18" s="105"/>
    </row>
    <row r="19" spans="1:15">
      <c r="A19" s="100"/>
      <c r="B19" s="108"/>
      <c r="C19" s="102"/>
      <c r="D19" s="113" t="s">
        <v>111</v>
      </c>
      <c r="E19" s="114">
        <f>J19</f>
        <v>0</v>
      </c>
      <c r="F19" s="105"/>
      <c r="G19" s="106"/>
      <c r="H19" s="114">
        <f>SUM(H13:H18)</f>
        <v>0</v>
      </c>
      <c r="I19" s="114">
        <f>SUM(I13:I18)</f>
        <v>0</v>
      </c>
      <c r="J19" s="114">
        <f>SUM(J13:J18)</f>
        <v>0</v>
      </c>
      <c r="K19" s="107"/>
      <c r="L19" s="115">
        <f>SUM(L13:L18)</f>
        <v>0</v>
      </c>
      <c r="M19" s="104"/>
      <c r="N19" s="116">
        <f>SUM(N13:N18)</f>
        <v>0</v>
      </c>
      <c r="O19" s="105">
        <v>20</v>
      </c>
    </row>
    <row r="20" spans="1:15">
      <c r="A20" s="100"/>
      <c r="B20" s="108"/>
      <c r="C20" s="102"/>
      <c r="D20" s="103"/>
      <c r="E20" s="104"/>
      <c r="F20" s="105"/>
      <c r="G20" s="106"/>
      <c r="H20" s="106"/>
      <c r="I20" s="106"/>
      <c r="J20" s="106"/>
      <c r="K20" s="107"/>
      <c r="L20" s="107"/>
      <c r="M20" s="104"/>
      <c r="N20" s="104"/>
      <c r="O20" s="105"/>
    </row>
    <row r="21" spans="1:15">
      <c r="A21" s="100"/>
      <c r="B21" s="108"/>
      <c r="C21" s="102"/>
      <c r="D21" s="103"/>
      <c r="E21" s="104"/>
      <c r="F21" s="105"/>
      <c r="G21" s="106"/>
      <c r="H21" s="106"/>
      <c r="I21" s="106"/>
      <c r="J21" s="106"/>
      <c r="K21" s="107"/>
      <c r="L21" s="107"/>
      <c r="M21" s="104"/>
      <c r="N21" s="104"/>
      <c r="O21" s="105"/>
    </row>
    <row r="22" spans="1:15">
      <c r="A22" s="100"/>
      <c r="B22" s="108"/>
      <c r="C22" s="102"/>
      <c r="D22" s="117" t="s">
        <v>113</v>
      </c>
      <c r="E22" s="114"/>
      <c r="F22" s="105"/>
      <c r="G22" s="106"/>
      <c r="H22" s="114">
        <f>H19</f>
        <v>0</v>
      </c>
      <c r="I22" s="114">
        <f>I19</f>
        <v>0</v>
      </c>
      <c r="J22" s="114">
        <f>J19</f>
        <v>0</v>
      </c>
      <c r="K22" s="107"/>
      <c r="L22" s="115">
        <f>L19</f>
        <v>0</v>
      </c>
      <c r="M22" s="104"/>
      <c r="N22" s="116">
        <f>N19</f>
        <v>0</v>
      </c>
      <c r="O22" s="105">
        <v>20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26"/>
  <sheetViews>
    <sheetView showGridLines="0" workbookViewId="0">
      <pane xSplit="1" ySplit="12" topLeftCell="B16" activePane="bottomRight" state="frozen"/>
      <selection pane="topRight"/>
      <selection pane="bottomLeft"/>
      <selection pane="bottomRight" activeCell="F4" sqref="F4"/>
    </sheetView>
  </sheetViews>
  <sheetFormatPr defaultColWidth="9" defaultRowHeight="13.5"/>
  <cols>
    <col min="1" max="1" width="45.85546875" style="70" customWidth="1"/>
    <col min="2" max="2" width="14.28515625" style="71" customWidth="1"/>
    <col min="3" max="3" width="13.5703125" style="71" customWidth="1"/>
    <col min="4" max="4" width="11.5703125" style="71" customWidth="1"/>
    <col min="5" max="5" width="12.140625" style="72" customWidth="1"/>
    <col min="6" max="6" width="10.140625" style="73" customWidth="1"/>
    <col min="7" max="7" width="9.140625" style="73" customWidth="1"/>
    <col min="8" max="23" width="9.140625" style="70" customWidth="1"/>
    <col min="24" max="25" width="5.7109375" style="70" customWidth="1"/>
    <col min="26" max="26" width="6.5703125" style="70" customWidth="1"/>
    <col min="27" max="27" width="24.28515625" style="70" customWidth="1"/>
    <col min="28" max="28" width="4.28515625" style="70" customWidth="1"/>
    <col min="29" max="29" width="8.28515625" style="70" customWidth="1"/>
    <col min="30" max="30" width="8.7109375" style="70" customWidth="1"/>
    <col min="31" max="37" width="9.140625" style="70" customWidth="1"/>
  </cols>
  <sheetData>
    <row r="1" spans="1:30" s="70" customFormat="1" ht="12.75">
      <c r="A1" s="74" t="s">
        <v>125</v>
      </c>
      <c r="B1" s="71"/>
      <c r="D1" s="71"/>
      <c r="E1" s="74" t="s">
        <v>85</v>
      </c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1:30" s="70" customFormat="1" ht="12.75">
      <c r="A2" s="74" t="s">
        <v>7</v>
      </c>
      <c r="B2" s="71"/>
      <c r="D2" s="71"/>
      <c r="E2" s="74" t="s">
        <v>86</v>
      </c>
      <c r="Z2" s="67" t="s">
        <v>8</v>
      </c>
      <c r="AA2" s="68" t="s">
        <v>37</v>
      </c>
      <c r="AB2" s="68" t="s">
        <v>9</v>
      </c>
      <c r="AC2" s="68"/>
      <c r="AD2" s="69"/>
    </row>
    <row r="3" spans="1:30" s="70" customFormat="1" ht="12.75">
      <c r="A3" s="74" t="s">
        <v>10</v>
      </c>
      <c r="B3" s="71"/>
      <c r="D3" s="71"/>
      <c r="E3" s="74" t="s">
        <v>118</v>
      </c>
      <c r="F3" s="122">
        <f>'Kryci list'!K4</f>
        <v>0</v>
      </c>
      <c r="Z3" s="67" t="s">
        <v>11</v>
      </c>
      <c r="AA3" s="68" t="s">
        <v>38</v>
      </c>
      <c r="AB3" s="68" t="s">
        <v>9</v>
      </c>
      <c r="AC3" s="68" t="s">
        <v>12</v>
      </c>
      <c r="AD3" s="69" t="s">
        <v>13</v>
      </c>
    </row>
    <row r="4" spans="1:30" s="70" customFormat="1" ht="12.75">
      <c r="Z4" s="67" t="s">
        <v>14</v>
      </c>
      <c r="AA4" s="68" t="s">
        <v>39</v>
      </c>
      <c r="AB4" s="68" t="s">
        <v>9</v>
      </c>
      <c r="AC4" s="68"/>
      <c r="AD4" s="69"/>
    </row>
    <row r="5" spans="1:30" s="70" customFormat="1" ht="12.75">
      <c r="A5" s="74" t="s">
        <v>124</v>
      </c>
      <c r="Z5" s="67" t="s">
        <v>15</v>
      </c>
      <c r="AA5" s="68" t="s">
        <v>38</v>
      </c>
      <c r="AB5" s="68" t="s">
        <v>9</v>
      </c>
      <c r="AC5" s="68" t="s">
        <v>12</v>
      </c>
      <c r="AD5" s="69" t="s">
        <v>13</v>
      </c>
    </row>
    <row r="6" spans="1:30" s="70" customFormat="1" ht="12.75">
      <c r="A6" s="70" t="str">
        <f>'Kryci list'!D2</f>
        <v>Hybrav a. s.</v>
      </c>
    </row>
    <row r="7" spans="1:30" s="70" customFormat="1" ht="12.75">
      <c r="A7" s="70" t="str">
        <f>'Kryci list'!D3</f>
        <v>Hydinárska farma Bodok, Dolné Obdokovce č. 702</v>
      </c>
    </row>
    <row r="8" spans="1:30" s="70" customFormat="1" ht="12.75">
      <c r="A8" s="70" t="str">
        <f>'Kryci list'!D4</f>
        <v>Sekcia 4 objekt č. 18</v>
      </c>
    </row>
    <row r="9" spans="1:30" s="70" customFormat="1" ht="12.75">
      <c r="A9" s="74"/>
    </row>
    <row r="10" spans="1:30">
      <c r="A10" s="70" t="s">
        <v>87</v>
      </c>
      <c r="B10" s="75" t="str">
        <f>CONCATENATE(AA2," ",AB2," ",AC2," ",AD2)</f>
        <v xml:space="preserve">Rekapitulácia rozpočtu v EUR  </v>
      </c>
      <c r="G10" s="70"/>
    </row>
    <row r="11" spans="1:30">
      <c r="A11" s="76" t="s">
        <v>40</v>
      </c>
      <c r="B11" s="76" t="s">
        <v>23</v>
      </c>
      <c r="C11" s="76" t="s">
        <v>24</v>
      </c>
      <c r="D11" s="76" t="s">
        <v>25</v>
      </c>
      <c r="E11" s="77" t="s">
        <v>26</v>
      </c>
      <c r="F11" s="77" t="s">
        <v>27</v>
      </c>
      <c r="G11" s="77" t="s">
        <v>28</v>
      </c>
    </row>
    <row r="12" spans="1:30">
      <c r="A12" s="78"/>
      <c r="B12" s="78"/>
      <c r="C12" s="78" t="s">
        <v>35</v>
      </c>
      <c r="D12" s="78"/>
      <c r="E12" s="78" t="s">
        <v>25</v>
      </c>
      <c r="F12" s="78" t="s">
        <v>25</v>
      </c>
      <c r="G12" s="78" t="s">
        <v>25</v>
      </c>
    </row>
    <row r="14" spans="1:30">
      <c r="A14" s="118"/>
      <c r="B14" s="119"/>
      <c r="C14" s="119"/>
      <c r="D14" s="119"/>
      <c r="E14" s="120"/>
      <c r="F14" s="121"/>
      <c r="G14" s="121"/>
    </row>
    <row r="15" spans="1:30">
      <c r="A15" s="118" t="s">
        <v>103</v>
      </c>
      <c r="B15" s="119">
        <f>Prehlad!H19</f>
        <v>0</v>
      </c>
      <c r="C15" s="119">
        <f>Prehlad!I19</f>
        <v>0</v>
      </c>
      <c r="D15" s="119">
        <f>Prehlad!J19</f>
        <v>0</v>
      </c>
      <c r="E15" s="120">
        <f>Prehlad!L19</f>
        <v>0</v>
      </c>
      <c r="F15" s="121">
        <f>Prehlad!N19</f>
        <v>0</v>
      </c>
      <c r="G15" s="121"/>
    </row>
    <row r="16" spans="1:30">
      <c r="A16" s="118"/>
      <c r="B16" s="119"/>
      <c r="C16" s="119"/>
      <c r="D16" s="119"/>
      <c r="E16" s="120"/>
      <c r="F16" s="121"/>
      <c r="G16" s="121"/>
    </row>
    <row r="17" spans="1:7">
      <c r="A17" s="118"/>
      <c r="B17" s="119"/>
      <c r="C17" s="119"/>
      <c r="D17" s="119"/>
      <c r="E17" s="120"/>
      <c r="F17" s="121"/>
      <c r="G17" s="121"/>
    </row>
    <row r="18" spans="1:7">
      <c r="A18" s="118"/>
      <c r="B18" s="119"/>
      <c r="C18" s="119"/>
      <c r="D18" s="119"/>
      <c r="E18" s="120"/>
      <c r="F18" s="121"/>
      <c r="G18" s="121"/>
    </row>
    <row r="19" spans="1:7">
      <c r="A19" s="118"/>
      <c r="B19" s="119"/>
      <c r="C19" s="119"/>
      <c r="D19" s="119"/>
      <c r="E19" s="120"/>
      <c r="F19" s="121"/>
      <c r="G19" s="121"/>
    </row>
    <row r="20" spans="1:7">
      <c r="A20" s="118" t="s">
        <v>112</v>
      </c>
      <c r="B20" s="119">
        <f t="shared" ref="B20:F20" si="0">B15</f>
        <v>0</v>
      </c>
      <c r="C20" s="119">
        <f t="shared" si="0"/>
        <v>0</v>
      </c>
      <c r="D20" s="119">
        <f t="shared" si="0"/>
        <v>0</v>
      </c>
      <c r="E20" s="120">
        <f t="shared" si="0"/>
        <v>0</v>
      </c>
      <c r="F20" s="121">
        <f t="shared" si="0"/>
        <v>0</v>
      </c>
      <c r="G20" s="121"/>
    </row>
    <row r="21" spans="1:7">
      <c r="A21" s="118"/>
      <c r="B21" s="119"/>
      <c r="C21" s="119"/>
      <c r="D21" s="119"/>
      <c r="E21" s="120"/>
      <c r="F21" s="121"/>
      <c r="G21" s="121"/>
    </row>
    <row r="22" spans="1:7">
      <c r="A22" s="118"/>
      <c r="B22" s="119"/>
      <c r="C22" s="119"/>
      <c r="D22" s="119"/>
      <c r="E22" s="120"/>
      <c r="F22" s="121"/>
      <c r="G22" s="121"/>
    </row>
    <row r="23" spans="1:7">
      <c r="A23" s="118"/>
      <c r="B23" s="119"/>
      <c r="C23" s="119"/>
      <c r="D23" s="119"/>
      <c r="E23" s="120"/>
      <c r="F23" s="121"/>
      <c r="G23" s="121"/>
    </row>
    <row r="24" spans="1:7">
      <c r="A24" s="118"/>
      <c r="B24" s="119"/>
      <c r="C24" s="119"/>
      <c r="D24" s="119"/>
      <c r="E24" s="120"/>
      <c r="F24" s="121"/>
      <c r="G24" s="121"/>
    </row>
    <row r="25" spans="1:7">
      <c r="A25" s="118"/>
      <c r="B25" s="119"/>
      <c r="C25" s="119"/>
      <c r="D25" s="119"/>
      <c r="E25" s="120"/>
      <c r="F25" s="121"/>
      <c r="G25" s="121"/>
    </row>
    <row r="26" spans="1:7">
      <c r="A26" s="118" t="s">
        <v>113</v>
      </c>
      <c r="B26" s="119">
        <f>Prehlad!H22</f>
        <v>0</v>
      </c>
      <c r="C26" s="119">
        <f>Prehlad!I22</f>
        <v>0</v>
      </c>
      <c r="D26" s="119">
        <f>Prehlad!J22</f>
        <v>0</v>
      </c>
      <c r="E26" s="120">
        <f>Prehlad!L22</f>
        <v>0</v>
      </c>
      <c r="F26" s="121">
        <f>Prehlad!N22</f>
        <v>0</v>
      </c>
      <c r="G26" s="121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29"/>
  <sheetViews>
    <sheetView showGridLines="0" tabSelected="1" workbookViewId="0">
      <selection activeCell="Q6" sqref="Q6"/>
    </sheetView>
  </sheetViews>
  <sheetFormatPr defaultColWidth="9.140625" defaultRowHeight="13.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22.7109375" style="1" customWidth="1"/>
    <col min="9" max="9" width="14" style="1" customWidth="1"/>
    <col min="10" max="10" width="4.28515625" style="1" customWidth="1"/>
    <col min="11" max="11" width="19.7109375" style="1" customWidth="1"/>
    <col min="12" max="12" width="9.7109375" style="1" customWidth="1"/>
    <col min="13" max="13" width="14" style="1" customWidth="1"/>
    <col min="14" max="14" width="0.7109375" style="1" customWidth="1"/>
    <col min="15" max="15" width="1.42578125" style="1" customWidth="1"/>
    <col min="16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024" width="9.140625" style="1"/>
  </cols>
  <sheetData>
    <row r="1" spans="2:30" ht="28.5" customHeight="1">
      <c r="B1" s="2" t="s">
        <v>127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2:30" ht="18" customHeight="1">
      <c r="B2" s="4" t="s">
        <v>116</v>
      </c>
      <c r="C2" s="5"/>
      <c r="D2" s="5" t="s">
        <v>119</v>
      </c>
      <c r="E2" s="5"/>
      <c r="F2" s="5"/>
      <c r="G2" s="6" t="s">
        <v>41</v>
      </c>
      <c r="H2" s="5" t="s">
        <v>120</v>
      </c>
      <c r="I2" s="5"/>
      <c r="J2" s="6" t="s">
        <v>42</v>
      </c>
      <c r="K2" s="5">
        <v>1</v>
      </c>
      <c r="L2" s="5"/>
      <c r="M2" s="48"/>
      <c r="Z2" s="67" t="s">
        <v>8</v>
      </c>
      <c r="AA2" s="68" t="s">
        <v>43</v>
      </c>
      <c r="AB2" s="68" t="s">
        <v>9</v>
      </c>
      <c r="AC2" s="68"/>
      <c r="AD2" s="69"/>
    </row>
    <row r="3" spans="2:30" ht="18" customHeight="1">
      <c r="B3" s="7" t="s">
        <v>0</v>
      </c>
      <c r="C3" s="8"/>
      <c r="D3" s="8" t="s">
        <v>121</v>
      </c>
      <c r="E3" s="8"/>
      <c r="F3" s="8"/>
      <c r="G3" s="9" t="s">
        <v>88</v>
      </c>
      <c r="H3" s="8"/>
      <c r="I3" s="8"/>
      <c r="J3" s="9" t="s">
        <v>44</v>
      </c>
      <c r="K3" s="8"/>
      <c r="L3" s="8"/>
      <c r="M3" s="49"/>
      <c r="Z3" s="67" t="s">
        <v>11</v>
      </c>
      <c r="AA3" s="68" t="s">
        <v>45</v>
      </c>
      <c r="AB3" s="68" t="s">
        <v>9</v>
      </c>
      <c r="AC3" s="68" t="s">
        <v>12</v>
      </c>
      <c r="AD3" s="69" t="s">
        <v>13</v>
      </c>
    </row>
    <row r="4" spans="2:30" ht="18" customHeight="1" thickBot="1">
      <c r="B4" s="10" t="s">
        <v>0</v>
      </c>
      <c r="C4" s="11"/>
      <c r="D4" s="11" t="s">
        <v>130</v>
      </c>
      <c r="E4" s="11"/>
      <c r="F4" s="11"/>
      <c r="G4" s="12"/>
      <c r="H4" s="11"/>
      <c r="I4" s="11"/>
      <c r="J4" s="12" t="s">
        <v>46</v>
      </c>
      <c r="K4" s="128"/>
      <c r="L4" s="11" t="s">
        <v>47</v>
      </c>
      <c r="M4" s="50"/>
      <c r="Z4" s="67" t="s">
        <v>14</v>
      </c>
      <c r="AA4" s="68" t="s">
        <v>48</v>
      </c>
      <c r="AB4" s="68" t="s">
        <v>9</v>
      </c>
      <c r="AC4" s="68"/>
      <c r="AD4" s="69"/>
    </row>
    <row r="5" spans="2:30" ht="18" customHeight="1" thickTop="1">
      <c r="B5" s="4" t="s">
        <v>49</v>
      </c>
      <c r="C5" s="5"/>
      <c r="D5" s="5" t="str">
        <f>D2</f>
        <v>Hybrav a. s.</v>
      </c>
      <c r="E5" s="132" t="s">
        <v>121</v>
      </c>
      <c r="F5" s="132"/>
      <c r="G5" s="132"/>
      <c r="H5" s="45" t="s">
        <v>122</v>
      </c>
      <c r="I5" s="5"/>
      <c r="J5" s="5" t="s">
        <v>50</v>
      </c>
      <c r="K5" s="5">
        <v>31429718</v>
      </c>
      <c r="L5" s="5" t="s">
        <v>51</v>
      </c>
      <c r="M5" s="48"/>
      <c r="Z5" s="67" t="s">
        <v>15</v>
      </c>
      <c r="AA5" s="68" t="s">
        <v>45</v>
      </c>
      <c r="AB5" s="68" t="s">
        <v>9</v>
      </c>
      <c r="AC5" s="68" t="s">
        <v>12</v>
      </c>
      <c r="AD5" s="69" t="s">
        <v>13</v>
      </c>
    </row>
    <row r="6" spans="2:30" ht="18" customHeight="1">
      <c r="B6" s="7" t="s">
        <v>52</v>
      </c>
      <c r="C6" s="8"/>
      <c r="D6" s="8"/>
      <c r="E6" s="8"/>
      <c r="F6" s="8"/>
      <c r="G6" s="14"/>
      <c r="H6" s="8"/>
      <c r="I6" s="8"/>
      <c r="J6" s="8" t="s">
        <v>50</v>
      </c>
      <c r="K6" s="8"/>
      <c r="L6" s="8" t="s">
        <v>51</v>
      </c>
      <c r="M6" s="49"/>
    </row>
    <row r="7" spans="2:30" ht="18" customHeight="1" thickBot="1">
      <c r="B7" s="10" t="s">
        <v>53</v>
      </c>
      <c r="C7" s="11"/>
      <c r="D7" s="11"/>
      <c r="E7" s="11"/>
      <c r="F7" s="11"/>
      <c r="G7" s="15"/>
      <c r="H7" s="47"/>
      <c r="I7" s="11"/>
      <c r="J7" s="11" t="s">
        <v>50</v>
      </c>
      <c r="K7" s="11"/>
      <c r="L7" s="11" t="s">
        <v>51</v>
      </c>
      <c r="M7" s="50"/>
    </row>
    <row r="8" spans="2:30" ht="18" customHeight="1" thickTop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1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2">
        <f>IF(J9&lt;&gt;0,ROUND($M$26/J9,0),0)</f>
        <v>0</v>
      </c>
    </row>
    <row r="10" spans="2:30" ht="18" customHeight="1">
      <c r="B10" s="27" t="s">
        <v>54</v>
      </c>
      <c r="C10" s="28" t="s">
        <v>55</v>
      </c>
      <c r="D10" s="29" t="s">
        <v>23</v>
      </c>
      <c r="E10" s="29" t="s">
        <v>56</v>
      </c>
      <c r="F10" s="30" t="s">
        <v>57</v>
      </c>
      <c r="G10" s="27" t="s">
        <v>58</v>
      </c>
      <c r="H10" s="134" t="s">
        <v>59</v>
      </c>
      <c r="I10" s="134"/>
      <c r="J10" s="27" t="s">
        <v>60</v>
      </c>
      <c r="K10" s="134" t="s">
        <v>61</v>
      </c>
      <c r="L10" s="134"/>
      <c r="M10" s="134"/>
    </row>
    <row r="11" spans="2:30" ht="18" customHeight="1">
      <c r="B11" s="31">
        <v>1</v>
      </c>
      <c r="C11" s="32" t="s">
        <v>62</v>
      </c>
      <c r="D11" s="91"/>
      <c r="E11" s="91"/>
      <c r="F11" s="92">
        <f>D11+E11</f>
        <v>0</v>
      </c>
      <c r="G11" s="31">
        <v>6</v>
      </c>
      <c r="H11" s="32" t="s">
        <v>89</v>
      </c>
      <c r="I11" s="92">
        <v>0</v>
      </c>
      <c r="J11" s="31">
        <v>11</v>
      </c>
      <c r="K11" s="53" t="s">
        <v>92</v>
      </c>
      <c r="L11" s="54">
        <v>0</v>
      </c>
      <c r="M11" s="92">
        <f>ROUND(((D11+E11+D12+E12+D13)*L11),2)</f>
        <v>0</v>
      </c>
    </row>
    <row r="12" spans="2:30" ht="18" customHeight="1">
      <c r="B12" s="33">
        <v>2</v>
      </c>
      <c r="C12" s="34" t="s">
        <v>63</v>
      </c>
      <c r="D12" s="93">
        <f>Rekapitulacia!B26</f>
        <v>0</v>
      </c>
      <c r="E12" s="93">
        <f>Rekapitulacia!C26</f>
        <v>0</v>
      </c>
      <c r="F12" s="92">
        <f>D12+E12</f>
        <v>0</v>
      </c>
      <c r="G12" s="33">
        <v>7</v>
      </c>
      <c r="H12" s="34" t="s">
        <v>90</v>
      </c>
      <c r="I12" s="94">
        <v>0</v>
      </c>
      <c r="J12" s="33">
        <v>12</v>
      </c>
      <c r="K12" s="55" t="s">
        <v>93</v>
      </c>
      <c r="L12" s="56">
        <v>0</v>
      </c>
      <c r="M12" s="94">
        <f>ROUND(((D11+E11+D12+E12+D13)*L12),2)</f>
        <v>0</v>
      </c>
    </row>
    <row r="13" spans="2:30" ht="18" customHeight="1">
      <c r="B13" s="33">
        <v>3</v>
      </c>
      <c r="C13" s="34" t="s">
        <v>64</v>
      </c>
      <c r="D13" s="93"/>
      <c r="E13" s="93"/>
      <c r="F13" s="92">
        <f>D13+E13</f>
        <v>0</v>
      </c>
      <c r="G13" s="33">
        <v>8</v>
      </c>
      <c r="H13" s="34" t="s">
        <v>91</v>
      </c>
      <c r="I13" s="94">
        <v>0</v>
      </c>
      <c r="J13" s="33">
        <v>13</v>
      </c>
      <c r="K13" s="55" t="s">
        <v>94</v>
      </c>
      <c r="L13" s="56">
        <v>0</v>
      </c>
      <c r="M13" s="94">
        <f>ROUND(((D11+E11+D12+E12+D13)*L13),2)</f>
        <v>0</v>
      </c>
    </row>
    <row r="14" spans="2:30" ht="18" customHeight="1">
      <c r="B14" s="33">
        <v>4</v>
      </c>
      <c r="C14" s="34" t="s">
        <v>65</v>
      </c>
      <c r="D14" s="93"/>
      <c r="E14" s="93"/>
      <c r="F14" s="95">
        <f>D14+E14</f>
        <v>0</v>
      </c>
      <c r="G14" s="33">
        <v>9</v>
      </c>
      <c r="H14" s="34" t="s">
        <v>0</v>
      </c>
      <c r="I14" s="94">
        <v>0</v>
      </c>
      <c r="J14" s="33">
        <v>14</v>
      </c>
      <c r="K14" s="55" t="s">
        <v>0</v>
      </c>
      <c r="L14" s="56">
        <v>0</v>
      </c>
      <c r="M14" s="94">
        <f>ROUND(((D11+E11+D12+E12+D13+E13)*L14),2)</f>
        <v>0</v>
      </c>
    </row>
    <row r="15" spans="2:30" ht="18" customHeight="1">
      <c r="B15" s="35">
        <v>5</v>
      </c>
      <c r="C15" s="36" t="s">
        <v>66</v>
      </c>
      <c r="D15" s="96">
        <f>SUM(D11:D14)</f>
        <v>0</v>
      </c>
      <c r="E15" s="97">
        <f>SUM(E11:E14)</f>
        <v>0</v>
      </c>
      <c r="F15" s="98">
        <f>SUM(F11:F14)</f>
        <v>0</v>
      </c>
      <c r="G15" s="37">
        <v>10</v>
      </c>
      <c r="H15" s="38" t="s">
        <v>67</v>
      </c>
      <c r="I15" s="98">
        <f>SUM(I11:I14)</f>
        <v>0</v>
      </c>
      <c r="J15" s="35">
        <v>15</v>
      </c>
      <c r="K15" s="57"/>
      <c r="L15" s="58" t="s">
        <v>68</v>
      </c>
      <c r="M15" s="98">
        <f>SUM(M11:M14)</f>
        <v>0</v>
      </c>
    </row>
    <row r="16" spans="2:30" ht="18" customHeight="1">
      <c r="B16" s="133" t="s">
        <v>69</v>
      </c>
      <c r="C16" s="133"/>
      <c r="D16" s="133"/>
      <c r="E16" s="133"/>
      <c r="F16" s="39"/>
      <c r="G16" s="135" t="s">
        <v>70</v>
      </c>
      <c r="H16" s="135"/>
      <c r="I16" s="135"/>
      <c r="J16" s="27" t="s">
        <v>71</v>
      </c>
      <c r="K16" s="134" t="s">
        <v>72</v>
      </c>
      <c r="L16" s="134"/>
      <c r="M16" s="134"/>
    </row>
    <row r="17" spans="2:13" ht="18" customHeight="1">
      <c r="B17" s="40"/>
      <c r="C17" s="41" t="s">
        <v>73</v>
      </c>
      <c r="D17" s="41"/>
      <c r="E17" s="41" t="s">
        <v>74</v>
      </c>
      <c r="F17" s="42"/>
      <c r="G17" s="40"/>
      <c r="H17" s="2"/>
      <c r="I17" s="59"/>
      <c r="J17" s="33">
        <v>16</v>
      </c>
      <c r="K17" s="55" t="s">
        <v>75</v>
      </c>
      <c r="L17" s="60"/>
      <c r="M17" s="94">
        <v>0</v>
      </c>
    </row>
    <row r="18" spans="2:13" ht="18" customHeight="1">
      <c r="B18" s="43"/>
      <c r="C18" s="2" t="s">
        <v>76</v>
      </c>
      <c r="D18" s="2"/>
      <c r="E18" s="2"/>
      <c r="F18" s="44"/>
      <c r="G18" s="43"/>
      <c r="H18" s="126" t="s">
        <v>73</v>
      </c>
      <c r="I18" s="59"/>
      <c r="J18" s="33">
        <v>17</v>
      </c>
      <c r="K18" s="55" t="s">
        <v>95</v>
      </c>
      <c r="L18" s="60"/>
      <c r="M18" s="94">
        <v>0</v>
      </c>
    </row>
    <row r="19" spans="2:13" ht="18" customHeight="1">
      <c r="B19" s="43"/>
      <c r="C19" s="2"/>
      <c r="D19" s="2"/>
      <c r="E19" s="2"/>
      <c r="F19" s="44"/>
      <c r="G19" s="43"/>
      <c r="H19" s="45"/>
      <c r="I19" s="59"/>
      <c r="J19" s="33">
        <v>18</v>
      </c>
      <c r="K19" s="55" t="s">
        <v>96</v>
      </c>
      <c r="L19" s="60"/>
      <c r="M19" s="94">
        <v>0</v>
      </c>
    </row>
    <row r="20" spans="2:13" ht="18" customHeight="1">
      <c r="B20" s="43"/>
      <c r="C20" s="2"/>
      <c r="D20" s="2"/>
      <c r="E20" s="2"/>
      <c r="F20" s="44"/>
      <c r="G20" s="43"/>
      <c r="H20" s="127" t="s">
        <v>74</v>
      </c>
      <c r="I20" s="59"/>
      <c r="J20" s="33">
        <v>19</v>
      </c>
      <c r="K20" s="55" t="s">
        <v>0</v>
      </c>
      <c r="L20" s="60"/>
      <c r="M20" s="94">
        <v>0</v>
      </c>
    </row>
    <row r="21" spans="2:13" ht="18" customHeight="1">
      <c r="B21" s="40"/>
      <c r="C21" s="2"/>
      <c r="D21" s="2"/>
      <c r="E21" s="2"/>
      <c r="F21" s="2"/>
      <c r="G21" s="40"/>
      <c r="H21" s="126" t="s">
        <v>76</v>
      </c>
      <c r="I21" s="59"/>
      <c r="J21" s="35">
        <v>20</v>
      </c>
      <c r="K21" s="57"/>
      <c r="L21" s="58" t="s">
        <v>77</v>
      </c>
      <c r="M21" s="98">
        <f>SUM(M17:M20)</f>
        <v>0</v>
      </c>
    </row>
    <row r="22" spans="2:13" ht="18" customHeight="1">
      <c r="B22" s="133" t="s">
        <v>78</v>
      </c>
      <c r="C22" s="133"/>
      <c r="D22" s="133"/>
      <c r="E22" s="133"/>
      <c r="F22" s="39"/>
      <c r="G22" s="40"/>
      <c r="H22" s="2"/>
      <c r="I22" s="59"/>
      <c r="J22" s="27" t="s">
        <v>79</v>
      </c>
      <c r="K22" s="134" t="s">
        <v>80</v>
      </c>
      <c r="L22" s="134"/>
      <c r="M22" s="134"/>
    </row>
    <row r="23" spans="2:13" ht="18" customHeight="1">
      <c r="B23" s="40"/>
      <c r="C23" s="41" t="s">
        <v>73</v>
      </c>
      <c r="D23" s="41"/>
      <c r="E23" s="41" t="s">
        <v>74</v>
      </c>
      <c r="F23" s="42"/>
      <c r="G23" s="40"/>
      <c r="H23" s="2"/>
      <c r="I23" s="59"/>
      <c r="J23" s="31">
        <v>21</v>
      </c>
      <c r="K23" s="53"/>
      <c r="L23" s="61" t="s">
        <v>81</v>
      </c>
      <c r="M23" s="92">
        <f>ROUND(F15,2)+I15+M15+M21</f>
        <v>0</v>
      </c>
    </row>
    <row r="24" spans="2:13" ht="18" customHeight="1">
      <c r="B24" s="43"/>
      <c r="C24" s="2" t="s">
        <v>76</v>
      </c>
      <c r="D24" s="2"/>
      <c r="E24" s="2"/>
      <c r="F24" s="44"/>
      <c r="G24" s="40"/>
      <c r="H24" s="2"/>
      <c r="I24" s="59"/>
      <c r="J24" s="33">
        <v>22</v>
      </c>
      <c r="K24" s="55" t="s">
        <v>97</v>
      </c>
      <c r="L24" s="99">
        <f>M23-L25</f>
        <v>0</v>
      </c>
      <c r="M24" s="94">
        <f>ROUND((L24*20)/100,2)</f>
        <v>0</v>
      </c>
    </row>
    <row r="25" spans="2:13" ht="18" customHeight="1">
      <c r="B25" s="43"/>
      <c r="C25" s="2"/>
      <c r="D25" s="2"/>
      <c r="E25" s="2"/>
      <c r="F25" s="44"/>
      <c r="G25" s="40"/>
      <c r="H25" s="2"/>
      <c r="I25" s="59"/>
      <c r="J25" s="33">
        <v>23</v>
      </c>
      <c r="K25" s="55" t="s">
        <v>98</v>
      </c>
      <c r="L25" s="99">
        <f>SUMIF(Prehlad!O11:O9927,0,Prehlad!J11:J9927)</f>
        <v>0</v>
      </c>
      <c r="M25" s="94">
        <f>ROUND((L25*0)/100,1)</f>
        <v>0</v>
      </c>
    </row>
    <row r="26" spans="2:13" ht="18" customHeight="1">
      <c r="B26" s="43"/>
      <c r="C26" s="2"/>
      <c r="D26" s="2"/>
      <c r="E26" s="2"/>
      <c r="F26" s="44"/>
      <c r="G26" s="40"/>
      <c r="H26" s="2"/>
      <c r="I26" s="59"/>
      <c r="J26" s="35">
        <v>24</v>
      </c>
      <c r="K26" s="57"/>
      <c r="L26" s="58" t="s">
        <v>82</v>
      </c>
      <c r="M26" s="98">
        <f>M23+M24+M25</f>
        <v>0</v>
      </c>
    </row>
    <row r="27" spans="2:13" ht="17.100000000000001" customHeight="1">
      <c r="B27" s="46"/>
      <c r="C27" s="47"/>
      <c r="D27" s="47"/>
      <c r="E27" s="47"/>
      <c r="F27" s="47"/>
      <c r="G27" s="46"/>
      <c r="H27" s="47"/>
      <c r="I27" s="62"/>
      <c r="J27" s="63" t="s">
        <v>83</v>
      </c>
      <c r="K27" s="64" t="s">
        <v>99</v>
      </c>
      <c r="L27" s="65"/>
      <c r="M27" s="66">
        <v>0</v>
      </c>
    </row>
    <row r="28" spans="2:13" ht="14.25" customHeight="1"/>
    <row r="29" spans="2:13" ht="2.25" customHeight="1"/>
  </sheetData>
  <mergeCells count="8">
    <mergeCell ref="E5:G5"/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3622047244094491" right="0.39370078740157483" top="0.35433070866141736" bottom="0.43307086614173229" header="0.51181102362204722" footer="0.51181102362204722"/>
  <pageSetup paperSize="9" firstPageNumber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Karol Tuschl</cp:lastModifiedBy>
  <cp:revision>2</cp:revision>
  <cp:lastPrinted>2023-07-07T07:41:27Z</cp:lastPrinted>
  <dcterms:created xsi:type="dcterms:W3CDTF">1999-04-06T07:39:00Z</dcterms:created>
  <dcterms:modified xsi:type="dcterms:W3CDTF">2023-08-16T18:18:40Z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