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2"/>
  </bookViews>
  <sheets>
    <sheet name="1-Zber a odvoz" sheetId="9" r:id="rId1"/>
    <sheet name="2-Rôzne" sheetId="18" r:id="rId2"/>
    <sheet name="3-Zneškodnenie" sheetId="17" r:id="rId3"/>
    <sheet name="3a-Rozpis NO" sheetId="19" r:id="rId4"/>
    <sheet name="Celkové náklady" sheetId="15" r:id="rId5"/>
  </sheets>
  <definedNames>
    <definedName name="_xlnm.Print_Titles" localSheetId="1">'2-Rôzne'!$1:$7</definedName>
    <definedName name="_xlnm.Print_Area" localSheetId="4">'Celkové náklady'!$A$1:$G$24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7" l="1"/>
  <c r="I17" i="17"/>
  <c r="I16" i="17"/>
  <c r="I15" i="17"/>
  <c r="I14" i="17"/>
  <c r="I13" i="17"/>
  <c r="I12" i="17"/>
  <c r="I11" i="17"/>
  <c r="I10" i="17"/>
  <c r="I9" i="17"/>
  <c r="G11" i="17" l="1"/>
  <c r="E11" i="17" l="1"/>
  <c r="H11" i="17" l="1"/>
  <c r="F29" i="9"/>
  <c r="F28" i="9"/>
  <c r="J28" i="9" s="1"/>
  <c r="F27" i="9"/>
  <c r="F26" i="9"/>
  <c r="F25" i="9"/>
  <c r="F24" i="9"/>
  <c r="F23" i="9"/>
  <c r="F22" i="9"/>
  <c r="F21" i="9"/>
  <c r="F20" i="9"/>
  <c r="F19" i="9"/>
  <c r="F18" i="9"/>
  <c r="J18" i="9" s="1"/>
  <c r="F17" i="9"/>
  <c r="F16" i="9"/>
  <c r="F15" i="9"/>
  <c r="F14" i="9"/>
  <c r="F13" i="9"/>
  <c r="F12" i="9"/>
  <c r="F11" i="9"/>
  <c r="F10" i="9"/>
  <c r="F9" i="9"/>
  <c r="F8" i="9"/>
  <c r="I29" i="9"/>
  <c r="I26" i="9"/>
  <c r="I25" i="9"/>
  <c r="G18" i="17"/>
  <c r="G17" i="17"/>
  <c r="G16" i="17"/>
  <c r="G15" i="17"/>
  <c r="G14" i="17"/>
  <c r="G13" i="17"/>
  <c r="G12" i="17"/>
  <c r="G10" i="17"/>
  <c r="G9" i="17"/>
  <c r="E18" i="17"/>
  <c r="E17" i="17"/>
  <c r="E16" i="17"/>
  <c r="E15" i="17"/>
  <c r="E13" i="17"/>
  <c r="E12" i="17"/>
  <c r="E10" i="17"/>
  <c r="E9" i="17"/>
  <c r="E8" i="17"/>
  <c r="I8" i="17" s="1"/>
  <c r="G8" i="17"/>
  <c r="G15" i="19"/>
  <c r="G14" i="19"/>
  <c r="H14" i="19" s="1"/>
  <c r="G13" i="19"/>
  <c r="G12" i="19"/>
  <c r="H12" i="19" s="1"/>
  <c r="G11" i="19"/>
  <c r="G10" i="19"/>
  <c r="H10" i="19" s="1"/>
  <c r="G9" i="19"/>
  <c r="H9" i="19" s="1"/>
  <c r="G8" i="19"/>
  <c r="G68" i="18"/>
  <c r="G67" i="18"/>
  <c r="H67" i="18" s="1"/>
  <c r="G66" i="18"/>
  <c r="H66" i="18" s="1"/>
  <c r="I66" i="18" s="1"/>
  <c r="G65" i="18"/>
  <c r="G64" i="18"/>
  <c r="H64" i="18" s="1"/>
  <c r="G63" i="18"/>
  <c r="H63" i="18" s="1"/>
  <c r="I63" i="18" s="1"/>
  <c r="G62" i="18"/>
  <c r="H62" i="18" s="1"/>
  <c r="I62" i="18" s="1"/>
  <c r="G61" i="18"/>
  <c r="G60" i="18"/>
  <c r="G59" i="18"/>
  <c r="H59" i="18" s="1"/>
  <c r="I59" i="18" s="1"/>
  <c r="G58" i="18"/>
  <c r="H58" i="18" s="1"/>
  <c r="I58" i="18" s="1"/>
  <c r="G57" i="18"/>
  <c r="G56" i="18"/>
  <c r="G55" i="18"/>
  <c r="H55" i="18" s="1"/>
  <c r="I55" i="18" s="1"/>
  <c r="G54" i="18"/>
  <c r="H54" i="18" s="1"/>
  <c r="I54" i="18" s="1"/>
  <c r="G53" i="18"/>
  <c r="G52" i="18"/>
  <c r="H52" i="18" s="1"/>
  <c r="G51" i="18"/>
  <c r="H51" i="18" s="1"/>
  <c r="I51" i="18" s="1"/>
  <c r="G47" i="18"/>
  <c r="H47" i="18" s="1"/>
  <c r="I47" i="18" s="1"/>
  <c r="G46" i="18"/>
  <c r="H46" i="18" s="1"/>
  <c r="G45" i="18"/>
  <c r="G44" i="18"/>
  <c r="H44" i="18" s="1"/>
  <c r="G42" i="18"/>
  <c r="H42" i="18" s="1"/>
  <c r="G41" i="18"/>
  <c r="G40" i="18"/>
  <c r="H40" i="18" s="1"/>
  <c r="G39" i="18"/>
  <c r="H39" i="18" s="1"/>
  <c r="I39" i="18" s="1"/>
  <c r="G38" i="18"/>
  <c r="G37" i="18"/>
  <c r="G36" i="18"/>
  <c r="H36" i="18" s="1"/>
  <c r="G35" i="18"/>
  <c r="H35" i="18" s="1"/>
  <c r="I35" i="18" s="1"/>
  <c r="G31" i="18"/>
  <c r="H31" i="18" s="1"/>
  <c r="I31" i="18" s="1"/>
  <c r="G30" i="18"/>
  <c r="H30" i="18" s="1"/>
  <c r="G29" i="18"/>
  <c r="G27" i="18"/>
  <c r="H27" i="18" s="1"/>
  <c r="I27" i="18" s="1"/>
  <c r="G26" i="18"/>
  <c r="H26" i="18" s="1"/>
  <c r="G25" i="18"/>
  <c r="G24" i="18"/>
  <c r="G23" i="18"/>
  <c r="H23" i="18" s="1"/>
  <c r="I23" i="18" s="1"/>
  <c r="G22" i="18"/>
  <c r="G21" i="18"/>
  <c r="G19" i="18"/>
  <c r="H19" i="18" s="1"/>
  <c r="I19" i="18" s="1"/>
  <c r="G18" i="18"/>
  <c r="H18" i="18" s="1"/>
  <c r="G17" i="18"/>
  <c r="G16" i="18"/>
  <c r="G15" i="18"/>
  <c r="H15" i="18" s="1"/>
  <c r="I15" i="18" s="1"/>
  <c r="G14" i="18"/>
  <c r="H14" i="18" s="1"/>
  <c r="G13" i="18"/>
  <c r="G12" i="18"/>
  <c r="H12" i="18" s="1"/>
  <c r="G11" i="18"/>
  <c r="H11" i="18" s="1"/>
  <c r="G10" i="18"/>
  <c r="H10" i="18" s="1"/>
  <c r="G9" i="18"/>
  <c r="H9" i="18" s="1"/>
  <c r="G8" i="18"/>
  <c r="C19" i="17"/>
  <c r="G29" i="9"/>
  <c r="J11" i="17" l="1"/>
  <c r="J29" i="9"/>
  <c r="K29" i="9" s="1"/>
  <c r="L29" i="9" s="1"/>
  <c r="H9" i="17"/>
  <c r="J9" i="17" s="1"/>
  <c r="H8" i="17"/>
  <c r="J8" i="17" s="1"/>
  <c r="H16" i="17"/>
  <c r="I14" i="19"/>
  <c r="I9" i="19"/>
  <c r="H15" i="19"/>
  <c r="I15" i="19" s="1"/>
  <c r="H13" i="19"/>
  <c r="I13" i="19" s="1"/>
  <c r="I12" i="19"/>
  <c r="H11" i="19"/>
  <c r="I11" i="19" s="1"/>
  <c r="G16" i="19"/>
  <c r="E14" i="17" s="1"/>
  <c r="H14" i="17" s="1"/>
  <c r="J14" i="17" s="1"/>
  <c r="I10" i="19"/>
  <c r="H8" i="19"/>
  <c r="I8" i="19" s="1"/>
  <c r="H18" i="17"/>
  <c r="H17" i="17"/>
  <c r="J17" i="17" s="1"/>
  <c r="H15" i="17"/>
  <c r="H13" i="17"/>
  <c r="H12" i="17"/>
  <c r="H10" i="17"/>
  <c r="J10" i="17" s="1"/>
  <c r="G19" i="17"/>
  <c r="D9" i="15" s="1"/>
  <c r="D10" i="15" s="1"/>
  <c r="D11" i="15" s="1"/>
  <c r="J25" i="9"/>
  <c r="K25" i="9" s="1"/>
  <c r="L25" i="9" s="1"/>
  <c r="F30" i="9"/>
  <c r="J26" i="9"/>
  <c r="K26" i="9" s="1"/>
  <c r="L26" i="9" s="1"/>
  <c r="K28" i="9"/>
  <c r="L28" i="9" s="1"/>
  <c r="K18" i="9"/>
  <c r="L18" i="9" s="1"/>
  <c r="K17" i="9"/>
  <c r="L17" i="9" s="1"/>
  <c r="J15" i="17"/>
  <c r="H24" i="18"/>
  <c r="I24" i="18" s="1"/>
  <c r="I12" i="18"/>
  <c r="H22" i="18"/>
  <c r="I22" i="18" s="1"/>
  <c r="I36" i="18"/>
  <c r="H38" i="18"/>
  <c r="I38" i="18" s="1"/>
  <c r="I44" i="18"/>
  <c r="I52" i="18"/>
  <c r="I40" i="18"/>
  <c r="I64" i="18"/>
  <c r="I14" i="18"/>
  <c r="H16" i="18"/>
  <c r="I16" i="18" s="1"/>
  <c r="I30" i="18"/>
  <c r="I46" i="18"/>
  <c r="H56" i="18"/>
  <c r="I56" i="18" s="1"/>
  <c r="I10" i="18"/>
  <c r="I18" i="18"/>
  <c r="I26" i="18"/>
  <c r="I42" i="18"/>
  <c r="H60" i="18"/>
  <c r="I60" i="18" s="1"/>
  <c r="H68" i="18"/>
  <c r="I68" i="18" s="1"/>
  <c r="I9" i="18"/>
  <c r="I11" i="18"/>
  <c r="I67" i="18"/>
  <c r="H13" i="18"/>
  <c r="H17" i="18"/>
  <c r="I17" i="18" s="1"/>
  <c r="H21" i="18"/>
  <c r="I21" i="18" s="1"/>
  <c r="H25" i="18"/>
  <c r="I25" i="18" s="1"/>
  <c r="H29" i="18"/>
  <c r="I29" i="18" s="1"/>
  <c r="H37" i="18"/>
  <c r="I37" i="18" s="1"/>
  <c r="H41" i="18"/>
  <c r="I41" i="18" s="1"/>
  <c r="H45" i="18"/>
  <c r="I45" i="18" s="1"/>
  <c r="H53" i="18"/>
  <c r="I53" i="18" s="1"/>
  <c r="H57" i="18"/>
  <c r="I57" i="18" s="1"/>
  <c r="H61" i="18"/>
  <c r="I61" i="18" s="1"/>
  <c r="H65" i="18"/>
  <c r="I65" i="18" s="1"/>
  <c r="H8" i="18"/>
  <c r="I8" i="18" s="1"/>
  <c r="E16" i="19"/>
  <c r="E50" i="18"/>
  <c r="G50" i="18" s="1"/>
  <c r="H50" i="18" s="1"/>
  <c r="E49" i="18"/>
  <c r="G49" i="18" s="1"/>
  <c r="H49" i="18" s="1"/>
  <c r="I49" i="18" s="1"/>
  <c r="E48" i="18"/>
  <c r="G48" i="18" s="1"/>
  <c r="H48" i="18" s="1"/>
  <c r="I48" i="18" s="1"/>
  <c r="E43" i="18"/>
  <c r="G43" i="18" s="1"/>
  <c r="H43" i="18" s="1"/>
  <c r="I43" i="18" s="1"/>
  <c r="E34" i="18"/>
  <c r="G34" i="18" s="1"/>
  <c r="H34" i="18" s="1"/>
  <c r="E33" i="18"/>
  <c r="G33" i="18" s="1"/>
  <c r="H33" i="18" s="1"/>
  <c r="I33" i="18" s="1"/>
  <c r="E32" i="18"/>
  <c r="G32" i="18" s="1"/>
  <c r="H32" i="18" s="1"/>
  <c r="I32" i="18" s="1"/>
  <c r="E28" i="18"/>
  <c r="G28" i="18" s="1"/>
  <c r="H28" i="18" s="1"/>
  <c r="E20" i="18"/>
  <c r="G20" i="18" s="1"/>
  <c r="H20" i="18" s="1"/>
  <c r="G27" i="9"/>
  <c r="I27" i="9" s="1"/>
  <c r="J27" i="9" s="1"/>
  <c r="K27" i="9" s="1"/>
  <c r="L27" i="9" s="1"/>
  <c r="G24" i="9"/>
  <c r="I24" i="9" s="1"/>
  <c r="J24" i="9" s="1"/>
  <c r="K24" i="9" s="1"/>
  <c r="L24" i="9" s="1"/>
  <c r="G23" i="9"/>
  <c r="I23" i="9" s="1"/>
  <c r="J23" i="9" s="1"/>
  <c r="K23" i="9" s="1"/>
  <c r="L23" i="9" s="1"/>
  <c r="G22" i="9"/>
  <c r="I22" i="9" s="1"/>
  <c r="J22" i="9" s="1"/>
  <c r="K22" i="9" s="1"/>
  <c r="L22" i="9" s="1"/>
  <c r="G21" i="9"/>
  <c r="I21" i="9" s="1"/>
  <c r="J21" i="9" s="1"/>
  <c r="K21" i="9" s="1"/>
  <c r="L21" i="9" s="1"/>
  <c r="G20" i="9"/>
  <c r="I20" i="9" s="1"/>
  <c r="J20" i="9" s="1"/>
  <c r="K20" i="9" s="1"/>
  <c r="L20" i="9" s="1"/>
  <c r="G19" i="9"/>
  <c r="I19" i="9" s="1"/>
  <c r="J19" i="9" s="1"/>
  <c r="K19" i="9" s="1"/>
  <c r="L19" i="9" s="1"/>
  <c r="G17" i="9"/>
  <c r="I17" i="9" s="1"/>
  <c r="J17" i="9" s="1"/>
  <c r="G16" i="9"/>
  <c r="I16" i="9" s="1"/>
  <c r="J16" i="9" s="1"/>
  <c r="K16" i="9" s="1"/>
  <c r="L16" i="9" s="1"/>
  <c r="G15" i="9"/>
  <c r="I15" i="9" s="1"/>
  <c r="J15" i="9" s="1"/>
  <c r="K15" i="9" s="1"/>
  <c r="L15" i="9" s="1"/>
  <c r="G14" i="9"/>
  <c r="I14" i="9" s="1"/>
  <c r="J14" i="9" s="1"/>
  <c r="K14" i="9" s="1"/>
  <c r="L14" i="9" s="1"/>
  <c r="G13" i="9"/>
  <c r="I13" i="9" s="1"/>
  <c r="J13" i="9" s="1"/>
  <c r="K13" i="9" s="1"/>
  <c r="L13" i="9" s="1"/>
  <c r="G12" i="9"/>
  <c r="I12" i="9" s="1"/>
  <c r="J12" i="9" s="1"/>
  <c r="K12" i="9" s="1"/>
  <c r="L12" i="9" s="1"/>
  <c r="G11" i="9"/>
  <c r="I11" i="9" s="1"/>
  <c r="J11" i="9" s="1"/>
  <c r="K11" i="9" s="1"/>
  <c r="L11" i="9" s="1"/>
  <c r="G10" i="9"/>
  <c r="I10" i="9" s="1"/>
  <c r="J10" i="9" s="1"/>
  <c r="K10" i="9" s="1"/>
  <c r="L10" i="9" s="1"/>
  <c r="G9" i="9"/>
  <c r="I9" i="9" s="1"/>
  <c r="J9" i="9" s="1"/>
  <c r="K9" i="9" s="1"/>
  <c r="G8" i="9"/>
  <c r="I8" i="9" s="1"/>
  <c r="J13" i="17" l="1"/>
  <c r="I50" i="18"/>
  <c r="E19" i="17"/>
  <c r="C9" i="15" s="1"/>
  <c r="I20" i="18"/>
  <c r="G69" i="18"/>
  <c r="C8" i="15" s="1"/>
  <c r="I34" i="18"/>
  <c r="I28" i="18"/>
  <c r="J16" i="17"/>
  <c r="H19" i="17"/>
  <c r="I16" i="19"/>
  <c r="H16" i="19"/>
  <c r="J12" i="17"/>
  <c r="J8" i="9"/>
  <c r="I30" i="9"/>
  <c r="L9" i="9"/>
  <c r="J18" i="17"/>
  <c r="H69" i="18"/>
  <c r="E8" i="15" s="1"/>
  <c r="I13" i="18"/>
  <c r="J19" i="17" l="1"/>
  <c r="F9" i="15" s="1"/>
  <c r="I19" i="17"/>
  <c r="E9" i="15" s="1"/>
  <c r="I69" i="18"/>
  <c r="F8" i="15" s="1"/>
  <c r="K8" i="9"/>
  <c r="J30" i="9"/>
  <c r="C7" i="15" s="1"/>
  <c r="C10" i="15" s="1"/>
  <c r="C11" i="15" s="1"/>
  <c r="L8" i="9" l="1"/>
  <c r="L30" i="9" s="1"/>
  <c r="F7" i="15" s="1"/>
  <c r="F10" i="15" s="1"/>
  <c r="F11" i="15" s="1"/>
  <c r="K30" i="9"/>
  <c r="E7" i="15" s="1"/>
  <c r="E10" i="15" s="1"/>
  <c r="E11" i="15" s="1"/>
</calcChain>
</file>

<file path=xl/sharedStrings.xml><?xml version="1.0" encoding="utf-8"?>
<sst xmlns="http://schemas.openxmlformats.org/spreadsheetml/2006/main" count="419" uniqueCount="238">
  <si>
    <t>P.č.</t>
  </si>
  <si>
    <t>EUR</t>
  </si>
  <si>
    <t>ks</t>
  </si>
  <si>
    <t>€/rok</t>
  </si>
  <si>
    <t>*</t>
  </si>
  <si>
    <t>Typ nádoby</t>
  </si>
  <si>
    <t>Počet vývozov</t>
  </si>
  <si>
    <t>za rok</t>
  </si>
  <si>
    <t>J.c. za vývoz</t>
  </si>
  <si>
    <t>Zber a odvoz odpadu</t>
  </si>
  <si>
    <t>Prenájom nádob</t>
  </si>
  <si>
    <t>€/ks/rok</t>
  </si>
  <si>
    <t>Prenájom celkom</t>
  </si>
  <si>
    <t>Cena za zber, odvoz a prenájom nádob</t>
  </si>
  <si>
    <t>€/rok bez DPH</t>
  </si>
  <si>
    <t>DPH</t>
  </si>
  <si>
    <t>Cena celkom</t>
  </si>
  <si>
    <t>€/rok s DPH</t>
  </si>
  <si>
    <t>1.</t>
  </si>
  <si>
    <t>2.</t>
  </si>
  <si>
    <t>1 100l</t>
  </si>
  <si>
    <t>**</t>
  </si>
  <si>
    <t>€/ tonu</t>
  </si>
  <si>
    <t xml:space="preserve">€/rok </t>
  </si>
  <si>
    <t>Druh a kat. číslo  odpadu</t>
  </si>
  <si>
    <t>Objemný odpad: 20 03 07</t>
  </si>
  <si>
    <t>Počet prenajatých nádob</t>
  </si>
  <si>
    <t>A</t>
  </si>
  <si>
    <t>B</t>
  </si>
  <si>
    <t>D</t>
  </si>
  <si>
    <t>x</t>
  </si>
  <si>
    <t>Cena za zneškodnenie vrátane poplatku</t>
  </si>
  <si>
    <t>C</t>
  </si>
  <si>
    <t>E</t>
  </si>
  <si>
    <t>F</t>
  </si>
  <si>
    <t>t/rok</t>
  </si>
  <si>
    <t xml:space="preserve">Predpokladané množstvo odpadu                </t>
  </si>
  <si>
    <t>Počet*</t>
  </si>
  <si>
    <t>Zmesový komunálny odpad:   20 03 01</t>
  </si>
  <si>
    <t>VOK = veľkoobjemový kontajner</t>
  </si>
  <si>
    <t>Druh služby</t>
  </si>
  <si>
    <t>€/ks</t>
  </si>
  <si>
    <t>Poplatok podľa zák. 329/2018 Z.z. o poplatkoch za uloženie odpadov a na poplatok sa neúčtuje DPH</t>
  </si>
  <si>
    <t>120l</t>
  </si>
  <si>
    <t>240 l</t>
  </si>
  <si>
    <t>Odpad z čistenia ulíc: 20 03 03</t>
  </si>
  <si>
    <t>1 100l - mimoriadne vývozy (sviatky a pod.)</t>
  </si>
  <si>
    <t>vrece 120 l</t>
  </si>
  <si>
    <t>VOK 7 m3 (Podskala)</t>
  </si>
  <si>
    <t>VOK 14 m3 (Podskala)</t>
  </si>
  <si>
    <t>VOK 14 m3  (Hájik)</t>
  </si>
  <si>
    <t>VOK 14 m3 (Vilčurňa)</t>
  </si>
  <si>
    <t>VOK  20 m3 (jarné, jesenné upratovanie)*</t>
  </si>
  <si>
    <t>VOK 10 m3 (jarné, jesenné upratovanie) *</t>
  </si>
  <si>
    <t>cena prenájmu je zahrnutá v j.c.</t>
  </si>
  <si>
    <t>VOK 20 m3 z cintorínov**</t>
  </si>
  <si>
    <t>prenájom uviesť za 1 deň</t>
  </si>
  <si>
    <t>1 100 l - príležitostné podujatia*</t>
  </si>
  <si>
    <t>Služba</t>
  </si>
  <si>
    <t>Popis</t>
  </si>
  <si>
    <t>MJ</t>
  </si>
  <si>
    <t>Cena za MJ (EUR bez DPH)</t>
  </si>
  <si>
    <t>Cena spolu (EUR bez DPH/rok)</t>
  </si>
  <si>
    <t>Cena spolu (EUR s DPH/rok)</t>
  </si>
  <si>
    <t>Zber a odvoz nezákonne uloženého odpadu zo stojísk</t>
  </si>
  <si>
    <t>km</t>
  </si>
  <si>
    <t>manipulácia s vozidlom</t>
  </si>
  <si>
    <t>práca pomocníka</t>
  </si>
  <si>
    <t>hod</t>
  </si>
  <si>
    <t>výmena zámku</t>
  </si>
  <si>
    <t>práca a materiál</t>
  </si>
  <si>
    <t>umývanie a dezinfekcia nádob 1 100 l</t>
  </si>
  <si>
    <t>umývanie a dezinfekcia nádob VOK</t>
  </si>
  <si>
    <t>Zber a odvoz ZKO</t>
  </si>
  <si>
    <t>odvoz</t>
  </si>
  <si>
    <t>zber a odvoz vriec z triedeného zberu odpadov znečistených nad prípustnú hodnotu</t>
  </si>
  <si>
    <t>zber a odvoz objemného odpadu</t>
  </si>
  <si>
    <t>mobilný zber , km</t>
  </si>
  <si>
    <t>mobilný zber , 15 min.</t>
  </si>
  <si>
    <t>mobilný zber , práca</t>
  </si>
  <si>
    <t>hod.</t>
  </si>
  <si>
    <t>15 min</t>
  </si>
  <si>
    <t>zber odpadu s obsahom škodlivých látok</t>
  </si>
  <si>
    <t>mobilný zber , použitie vozidla</t>
  </si>
  <si>
    <t>zber jedlých olejov a tukov</t>
  </si>
  <si>
    <t>paušál</t>
  </si>
  <si>
    <t>mesiac</t>
  </si>
  <si>
    <t>prevádzka zberného dvora - Sadová ul.</t>
  </si>
  <si>
    <t>prevádzka zberného dvora - DSO</t>
  </si>
  <si>
    <t xml:space="preserve">prevádzka zberného dvora </t>
  </si>
  <si>
    <t>nakládka odpadu - nakladač</t>
  </si>
  <si>
    <t>Rôzne služby</t>
  </si>
  <si>
    <t>biologicky rozložiteľný kuchynský a reštauračný odpad 20 02 08</t>
  </si>
  <si>
    <t>zemina a kamenivo 20 02 02</t>
  </si>
  <si>
    <t>odpad z čistenia kanalizácie 20 03 06</t>
  </si>
  <si>
    <t>drevo iné ako uvedené v 20 01 37</t>
  </si>
  <si>
    <t>odpad s obsahom škodlivých látok (viď tab. č.8 opisu)</t>
  </si>
  <si>
    <t>Poplatok za uloženie odpadov na skládke*</t>
  </si>
  <si>
    <t>Poplatok za uloženie odpadov**</t>
  </si>
  <si>
    <t>uviesť v prípade zneškodnenia odpadu na skládke odpadov</t>
  </si>
  <si>
    <t>zber stanovištia, vozidlo</t>
  </si>
  <si>
    <t>zber stanovištia, práca</t>
  </si>
  <si>
    <t>zber stanovištia, použitie vozidla</t>
  </si>
  <si>
    <t>15 min.</t>
  </si>
  <si>
    <t>zber a odvoz odpadu z miest s nezákonne umiestneným odpadom</t>
  </si>
  <si>
    <t>kolesový nakladač</t>
  </si>
  <si>
    <t>vývoz VOK 7m3 DSO</t>
  </si>
  <si>
    <t xml:space="preserve">paušál </t>
  </si>
  <si>
    <t>vývoz NO za účelom zneškodnenia vozidlom do 3,5 t</t>
  </si>
  <si>
    <t>jazda vozidlom s VOK</t>
  </si>
  <si>
    <t>zber elektroodpadov</t>
  </si>
  <si>
    <t>odvoz odpadu za účelom zneškodnenia (20 03 03)</t>
  </si>
  <si>
    <t>vývoz odpadov z VOK za účelom zhodnotenia mimo mesta SNV, do 30 km (napr. drevo), bez vleku</t>
  </si>
  <si>
    <t>vývoz odpadov z VOK za účelom zhodnotenia mimo mesta SNV, do 30 km (napr. drevo), s vlekom - 2 ks VOK</t>
  </si>
  <si>
    <t>vývoz odpadov z VOK za účelom zhodnotenia mimo mesta SNV, manipulácia s VOK</t>
  </si>
  <si>
    <t>prenájom VOK 20 m3/rok</t>
  </si>
  <si>
    <t>prenájom VOK 30 m3/rok</t>
  </si>
  <si>
    <t>prenájom VOK 7 m3/rok</t>
  </si>
  <si>
    <t>jazda vozidlom VOK</t>
  </si>
  <si>
    <t>VOK 7 m3 , vývoz KO organizácie</t>
  </si>
  <si>
    <t>zber a odvoz nádob 1 100 l z triedeného zberu odpadov znečistených nad prípustnú hodnotu</t>
  </si>
  <si>
    <t>zber a odvoz nádob 1 300 l (zvon) z triedeného zberu odpadov znečistených nad prípustnú hodnotu</t>
  </si>
  <si>
    <t>práca</t>
  </si>
  <si>
    <t xml:space="preserve">1) Zber a odvoz KO z nádob </t>
  </si>
  <si>
    <t>vývoz VOK 20 m3</t>
  </si>
  <si>
    <t>vývoz VOK 10 m3</t>
  </si>
  <si>
    <t>deň</t>
  </si>
  <si>
    <t>3) Zneškodnenie/zhodnotenie odpadu</t>
  </si>
  <si>
    <t>2)</t>
  </si>
  <si>
    <t>3.</t>
  </si>
  <si>
    <t>mobilný zber , vozidlo</t>
  </si>
  <si>
    <t>paušal</t>
  </si>
  <si>
    <t>prenájom VOK 20 m3</t>
  </si>
  <si>
    <t>prenájom VOK 10 m3</t>
  </si>
  <si>
    <t>použitie vozidla</t>
  </si>
  <si>
    <t>tlač a distribúcia kalendárov zberu odpadov pre rodinné domy</t>
  </si>
  <si>
    <t>leták A4 obojstranny, farebný</t>
  </si>
  <si>
    <t>vývoz VOK 20 m3, objemný odpad</t>
  </si>
  <si>
    <t>vývoz VOK 30 m3, objemný odpad</t>
  </si>
  <si>
    <t>3.a)  Ceny za zneškodnenie/zhodnotenie odpadov s obsahom škodlivých látok</t>
  </si>
  <si>
    <t xml:space="preserve">Druhy odpadov podľa Vyhlášky MŽP SR č. 365/2015 Z.z, ktorou sa ustanovuje Katalóg odpadov, zbierané  na území mesta Spišská Nová Ves </t>
  </si>
  <si>
    <t>Predpokladané množstvo odpadu</t>
  </si>
  <si>
    <t>J.c. za zneškodnenie/ zhodnotenie</t>
  </si>
  <si>
    <t>Cena za zneškodnenie/ zhodnotenie</t>
  </si>
  <si>
    <t>Katalogové číslo</t>
  </si>
  <si>
    <t>Názov odpadu</t>
  </si>
  <si>
    <t>Kategória odpadu</t>
  </si>
  <si>
    <t>EUR/tonu</t>
  </si>
  <si>
    <t>EUR/rok bez DPH</t>
  </si>
  <si>
    <t>EUR/rok s DPH</t>
  </si>
  <si>
    <t xml:space="preserve">obaly obsahujúce zvyšky nebezpečných látok alebo kontaminované nebezpečnými látkami </t>
  </si>
  <si>
    <t xml:space="preserve">N </t>
  </si>
  <si>
    <t>20 01 13</t>
  </si>
  <si>
    <t>rozpúšťadlá</t>
  </si>
  <si>
    <t>20 01 14</t>
  </si>
  <si>
    <t>kyseliny</t>
  </si>
  <si>
    <t>20 01 15</t>
  </si>
  <si>
    <t>zásady</t>
  </si>
  <si>
    <t>20 01 19</t>
  </si>
  <si>
    <t>pesticídy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</si>
  <si>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</si>
  <si>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</si>
  <si>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</si>
  <si>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</si>
  <si>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>20 01 37</t>
  </si>
  <si>
    <t>drevo obsahujúce nebezpečné látky</t>
  </si>
  <si>
    <t>VOK 20 m3 (Vilčurňa)</t>
  </si>
  <si>
    <t>zber a odvoz textilu</t>
  </si>
  <si>
    <t>umývanie a dezinfekcia nádob 120  l</t>
  </si>
  <si>
    <t>umývanie a dezinfekcia nádob 240 l</t>
  </si>
  <si>
    <t>zber a odvoz nádob 240 l z triedeného zberu odpadov znečistených nad prípustnú hodnotu</t>
  </si>
  <si>
    <t>120 l - neprístupné miesta bežnej zvozovej technike</t>
  </si>
  <si>
    <t>čipovanie nádob</t>
  </si>
  <si>
    <t>montáž čipov</t>
  </si>
  <si>
    <t>prevádzka evidenčného systému - práca</t>
  </si>
  <si>
    <t>šatstvo 20 01 10</t>
  </si>
  <si>
    <t>J.c. za zneškodnenie/zhodnotenie</t>
  </si>
  <si>
    <t>Cena za zhodnotenie/ zneškodnenie</t>
  </si>
  <si>
    <t>4.</t>
  </si>
  <si>
    <t>5.</t>
  </si>
  <si>
    <t>6.</t>
  </si>
  <si>
    <t>7.</t>
  </si>
  <si>
    <t>8.</t>
  </si>
  <si>
    <t>9.</t>
  </si>
  <si>
    <t>10.</t>
  </si>
  <si>
    <t>Množstvo MJ /rok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</si>
  <si>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</si>
  <si>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</si>
  <si>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</si>
  <si>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</si>
  <si>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</si>
  <si>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</si>
  <si>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</si>
  <si>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</si>
  <si>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</si>
  <si>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</si>
  <si>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</si>
  <si>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</si>
  <si>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Spolu za rok (1+2+3)</t>
  </si>
  <si>
    <t>Názov zákazky: "Služby komplexného nakladania s odpadmi    2024-2028 – Mesto Spišská Nová Ves“.</t>
  </si>
  <si>
    <t>€/tonu</t>
  </si>
  <si>
    <t xml:space="preserve">Spolu 1) Zber a odvoz KO </t>
  </si>
  <si>
    <t>Spolu 2) Rôzne služby</t>
  </si>
  <si>
    <t>Spolu 3) Znešk./zhodn. Odpadu</t>
  </si>
  <si>
    <t>Spolu 3.a) - Znešk./zhodn. odpadu s obsahom škodlivých látok</t>
  </si>
  <si>
    <t>Časť</t>
  </si>
  <si>
    <t>1)</t>
  </si>
  <si>
    <t>3)</t>
  </si>
  <si>
    <r>
      <rPr>
        <b/>
        <sz val="8"/>
        <rFont val="Calibri"/>
        <family val="2"/>
        <charset val="238"/>
        <scheme val="minor"/>
      </rPr>
      <t>D</t>
    </r>
    <r>
      <rPr>
        <sz val="8"/>
        <rFont val="Calibri"/>
        <family val="2"/>
        <charset val="238"/>
        <scheme val="minor"/>
      </rPr>
      <t>=AxBxC</t>
    </r>
  </si>
  <si>
    <r>
      <rPr>
        <b/>
        <sz val="8"/>
        <rFont val="Calibri"/>
        <family val="2"/>
        <charset val="238"/>
        <scheme val="minor"/>
      </rPr>
      <t>G</t>
    </r>
    <r>
      <rPr>
        <sz val="8"/>
        <rFont val="Calibri"/>
        <family val="2"/>
        <charset val="238"/>
        <scheme val="minor"/>
      </rPr>
      <t>=ExF</t>
    </r>
  </si>
  <si>
    <r>
      <rPr>
        <b/>
        <sz val="8"/>
        <rFont val="Calibri"/>
        <family val="2"/>
        <charset val="238"/>
        <scheme val="minor"/>
      </rPr>
      <t>H</t>
    </r>
    <r>
      <rPr>
        <sz val="8"/>
        <rFont val="Calibri"/>
        <family val="2"/>
        <charset val="238"/>
        <scheme val="minor"/>
      </rPr>
      <t>=D+G</t>
    </r>
  </si>
  <si>
    <r>
      <rPr>
        <b/>
        <sz val="8"/>
        <rFont val="Calibri"/>
        <family val="2"/>
        <charset val="238"/>
        <scheme val="minor"/>
      </rPr>
      <t>I</t>
    </r>
    <r>
      <rPr>
        <sz val="8"/>
        <rFont val="Calibri"/>
        <family val="2"/>
        <charset val="238"/>
        <scheme val="minor"/>
      </rPr>
      <t>=Hx20%</t>
    </r>
  </si>
  <si>
    <r>
      <rPr>
        <b/>
        <sz val="8"/>
        <rFont val="Calibri"/>
        <family val="2"/>
        <charset val="238"/>
        <scheme val="minor"/>
      </rPr>
      <t>J</t>
    </r>
    <r>
      <rPr>
        <sz val="8"/>
        <rFont val="Calibri"/>
        <family val="2"/>
        <charset val="238"/>
        <scheme val="minor"/>
      </rPr>
      <t>=H+I</t>
    </r>
  </si>
  <si>
    <r>
      <rPr>
        <b/>
        <sz val="8"/>
        <rFont val="Calibri"/>
        <family val="2"/>
        <charset val="238"/>
        <scheme val="minor"/>
      </rPr>
      <t>C</t>
    </r>
    <r>
      <rPr>
        <sz val="8"/>
        <rFont val="Calibri"/>
        <family val="2"/>
        <charset val="238"/>
        <scheme val="minor"/>
      </rPr>
      <t>=DxG</t>
    </r>
  </si>
  <si>
    <r>
      <rPr>
        <b/>
        <sz val="8"/>
        <rFont val="Calibri"/>
        <family val="2"/>
        <charset val="238"/>
        <scheme val="minor"/>
      </rPr>
      <t>D</t>
    </r>
    <r>
      <rPr>
        <sz val="8"/>
        <rFont val="Calibri"/>
        <family val="2"/>
        <charset val="238"/>
        <scheme val="minor"/>
      </rPr>
      <t>=Cx20%</t>
    </r>
  </si>
  <si>
    <r>
      <rPr>
        <b/>
        <sz val="8"/>
        <rFont val="Calibri"/>
        <family val="2"/>
        <charset val="238"/>
        <scheme val="minor"/>
      </rPr>
      <t>E</t>
    </r>
    <r>
      <rPr>
        <sz val="8"/>
        <rFont val="Calibri"/>
        <family val="2"/>
        <charset val="238"/>
        <scheme val="minor"/>
      </rPr>
      <t>=C+D</t>
    </r>
  </si>
  <si>
    <r>
      <rPr>
        <b/>
        <sz val="8"/>
        <rFont val="Calibri"/>
        <family val="2"/>
        <charset val="238"/>
        <scheme val="minor"/>
      </rPr>
      <t>C</t>
    </r>
    <r>
      <rPr>
        <sz val="8"/>
        <rFont val="Calibri"/>
        <family val="2"/>
        <charset val="238"/>
        <scheme val="minor"/>
      </rPr>
      <t>=AxB</t>
    </r>
  </si>
  <si>
    <r>
      <rPr>
        <b/>
        <sz val="8"/>
        <rFont val="Calibri"/>
        <family val="2"/>
        <charset val="238"/>
        <scheme val="minor"/>
      </rPr>
      <t>E</t>
    </r>
    <r>
      <rPr>
        <sz val="8"/>
        <rFont val="Calibri"/>
        <family val="2"/>
        <charset val="238"/>
        <scheme val="minor"/>
      </rPr>
      <t>=AxD</t>
    </r>
  </si>
  <si>
    <r>
      <rPr>
        <b/>
        <sz val="8"/>
        <rFont val="Calibri"/>
        <family val="2"/>
        <charset val="238"/>
        <scheme val="minor"/>
      </rPr>
      <t>F</t>
    </r>
    <r>
      <rPr>
        <sz val="8"/>
        <rFont val="Calibri"/>
        <family val="2"/>
        <charset val="238"/>
        <scheme val="minor"/>
      </rPr>
      <t>=C+E</t>
    </r>
  </si>
  <si>
    <r>
      <rPr>
        <b/>
        <sz val="8"/>
        <rFont val="Calibri"/>
        <family val="2"/>
        <charset val="238"/>
        <scheme val="minor"/>
      </rPr>
      <t>G</t>
    </r>
    <r>
      <rPr>
        <sz val="8"/>
        <rFont val="Calibri"/>
        <family val="2"/>
        <charset val="238"/>
        <scheme val="minor"/>
      </rPr>
      <t>=Cx20%</t>
    </r>
  </si>
  <si>
    <r>
      <rPr>
        <b/>
        <sz val="8"/>
        <rFont val="Calibri"/>
        <family val="2"/>
        <charset val="238"/>
        <scheme val="minor"/>
      </rPr>
      <t>H</t>
    </r>
    <r>
      <rPr>
        <sz val="8"/>
        <rFont val="Calibri"/>
        <family val="2"/>
        <charset val="238"/>
        <scheme val="minor"/>
      </rPr>
      <t>=F+G</t>
    </r>
  </si>
  <si>
    <r>
      <t>C</t>
    </r>
    <r>
      <rPr>
        <sz val="8"/>
        <rFont val="Calibri"/>
        <family val="2"/>
        <charset val="238"/>
        <scheme val="minor"/>
      </rPr>
      <t>=AxB</t>
    </r>
  </si>
  <si>
    <r>
      <t>D</t>
    </r>
    <r>
      <rPr>
        <sz val="8"/>
        <rFont val="Calibri"/>
        <family val="2"/>
        <charset val="238"/>
        <scheme val="minor"/>
      </rPr>
      <t>=Cx20%</t>
    </r>
  </si>
  <si>
    <r>
      <t>E</t>
    </r>
    <r>
      <rPr>
        <sz val="8"/>
        <rFont val="Calibri"/>
        <family val="2"/>
        <charset val="238"/>
        <scheme val="minor"/>
      </rPr>
      <t>=C+D</t>
    </r>
  </si>
  <si>
    <t>15 01 10                         (20 01 05)</t>
  </si>
  <si>
    <t>Cena celkom s DPH</t>
  </si>
  <si>
    <t>Zber a odvoz komunálneho odpadu z nádob</t>
  </si>
  <si>
    <t>Zneškodňovanie/zhodnocovanie odpadov</t>
  </si>
  <si>
    <t>Zákonný poplatok bez DPH v Eur</t>
  </si>
  <si>
    <t>Cena bez DPH v Eur</t>
  </si>
  <si>
    <t>Celkové náklady na zákazku:</t>
  </si>
  <si>
    <t>Spolu za 48 mesiacov  (od 01.06.2024 do 31.5.2028)</t>
  </si>
  <si>
    <t>Názov zákazky: "Služby komplexného nakladania s odpadmi    2024-2028, Mesto Spišská Nová Ves“.</t>
  </si>
  <si>
    <t>Názov zákazky: "Služby komplexného nakladania s odpadmi    2024-2028 , Mesto Spišská Nová Ves“.</t>
  </si>
  <si>
    <t>Názov zákazky: "Služby komplexného nakladania s odpadmi    2024-2028,  Mesto Spišská Nová Ves“.</t>
  </si>
  <si>
    <t>Výpočet zmluvnej ceny - ocenenie predmetu zákazky</t>
  </si>
  <si>
    <t>Drobný stavebný odpad: 20 03 08 - zhodnotenie</t>
  </si>
  <si>
    <t>Drobný stavebný odpad: 20 03 08 - zneškodnenie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</si>
</sst>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0"/>
      <name val="Times New Roman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9" fontId="10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4" fontId="10" fillId="0" borderId="1" xfId="0" applyNumberFormat="1" applyFont="1" applyBorder="1" applyAlignment="1" applyProtection="1">
      <alignment horizontal="right" vertical="center"/>
      <protection hidden="1"/>
    </xf>
    <xf numFmtId="4" fontId="10" fillId="0" borderId="0" xfId="0" applyNumberFormat="1" applyFont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4" fontId="10" fillId="2" borderId="1" xfId="0" applyNumberFormat="1" applyFont="1" applyFill="1" applyBorder="1" applyAlignment="1" applyProtection="1">
      <alignment horizontal="right" vertical="center"/>
      <protection hidden="1"/>
    </xf>
    <xf numFmtId="0" fontId="10" fillId="0" borderId="1" xfId="0" applyFont="1" applyBorder="1" applyProtection="1">
      <protection hidden="1"/>
    </xf>
    <xf numFmtId="0" fontId="9" fillId="5" borderId="1" xfId="0" applyFont="1" applyFill="1" applyBorder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4" fontId="10" fillId="5" borderId="1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9" fontId="9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center"/>
      <protection hidden="1"/>
    </xf>
    <xf numFmtId="2" fontId="10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 wrapText="1" shrinkToFi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2" fontId="10" fillId="0" borderId="0" xfId="0" applyNumberFormat="1" applyFont="1" applyAlignment="1" applyProtection="1">
      <alignment horizontal="center" vertical="center"/>
      <protection hidden="1"/>
    </xf>
    <xf numFmtId="4" fontId="10" fillId="0" borderId="0" xfId="0" applyNumberFormat="1" applyFont="1" applyAlignment="1" applyProtection="1">
      <alignment horizontal="right" vertical="center"/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2" fontId="9" fillId="0" borderId="0" xfId="0" applyNumberFormat="1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horizontal="right"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2" fontId="10" fillId="4" borderId="1" xfId="0" applyNumberFormat="1" applyFont="1" applyFill="1" applyBorder="1" applyAlignment="1" applyProtection="1">
      <alignment horizontal="right" vertical="center"/>
      <protection locked="0"/>
    </xf>
    <xf numFmtId="4" fontId="10" fillId="4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left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left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vertical="top" wrapText="1"/>
      <protection hidden="1"/>
    </xf>
    <xf numFmtId="0" fontId="10" fillId="0" borderId="1" xfId="0" applyFont="1" applyBorder="1" applyAlignment="1" applyProtection="1">
      <alignment vertical="top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4" fontId="10" fillId="0" borderId="1" xfId="0" applyNumberFormat="1" applyFont="1" applyBorder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horizontal="left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left" vertical="center" wrapText="1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4" fontId="10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9" fontId="9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4" fontId="10" fillId="0" borderId="8" xfId="0" applyNumberFormat="1" applyFont="1" applyBorder="1" applyAlignment="1" applyProtection="1">
      <alignment horizontal="righ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3" fontId="10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3" fontId="10" fillId="0" borderId="2" xfId="0" applyNumberFormat="1" applyFont="1" applyBorder="1" applyAlignment="1" applyProtection="1">
      <alignment horizontal="center" vertical="center"/>
      <protection hidden="1"/>
    </xf>
    <xf numFmtId="0" fontId="9" fillId="5" borderId="8" xfId="0" applyFont="1" applyFill="1" applyBorder="1" applyAlignment="1" applyProtection="1">
      <alignment horizontal="center" vertical="center"/>
      <protection hidden="1"/>
    </xf>
    <xf numFmtId="3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4" fontId="9" fillId="5" borderId="1" xfId="0" applyNumberFormat="1" applyFont="1" applyFill="1" applyBorder="1" applyAlignment="1" applyProtection="1">
      <alignment horizontal="right" vertical="center"/>
      <protection hidden="1"/>
    </xf>
    <xf numFmtId="4" fontId="10" fillId="4" borderId="2" xfId="0" applyNumberFormat="1" applyFont="1" applyFill="1" applyBorder="1" applyAlignment="1" applyProtection="1">
      <alignment horizontal="right" vertical="center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6" fillId="3" borderId="8" xfId="0" applyFont="1" applyFill="1" applyBorder="1" applyAlignment="1" applyProtection="1">
      <alignment horizontal="center" vertical="center" wrapText="1"/>
      <protection hidden="1"/>
    </xf>
    <xf numFmtId="0" fontId="16" fillId="3" borderId="10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9" fontId="9" fillId="3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0" borderId="10" xfId="0" applyFont="1" applyBorder="1" applyAlignment="1" applyProtection="1">
      <alignment horizontal="left" vertical="center" wrapText="1"/>
      <protection hidden="1"/>
    </xf>
    <xf numFmtId="0" fontId="16" fillId="5" borderId="1" xfId="0" applyFont="1" applyFill="1" applyBorder="1" applyAlignment="1" applyProtection="1">
      <alignment horizontal="left" vertical="center" wrapText="1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165" fontId="9" fillId="5" borderId="1" xfId="0" applyNumberFormat="1" applyFont="1" applyFill="1" applyBorder="1" applyAlignment="1" applyProtection="1">
      <alignment horizontal="center" vertical="center"/>
      <protection hidden="1"/>
    </xf>
    <xf numFmtId="4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Protection="1">
      <protection hidden="1"/>
    </xf>
    <xf numFmtId="4" fontId="1" fillId="9" borderId="1" xfId="0" applyNumberFormat="1" applyFont="1" applyFill="1" applyBorder="1" applyAlignment="1" applyProtection="1">
      <alignment vertical="center"/>
      <protection hidden="1"/>
    </xf>
    <xf numFmtId="4" fontId="1" fillId="8" borderId="10" xfId="0" applyNumberFormat="1" applyFont="1" applyFill="1" applyBorder="1" applyAlignment="1" applyProtection="1">
      <alignment vertical="center"/>
      <protection hidden="1"/>
    </xf>
    <xf numFmtId="4" fontId="7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0" fontId="9" fillId="6" borderId="6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9" fillId="6" borderId="4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8" fillId="5" borderId="8" xfId="0" applyFont="1" applyFill="1" applyBorder="1" applyAlignment="1" applyProtection="1">
      <alignment horizontal="left" vertical="center" wrapText="1"/>
      <protection hidden="1"/>
    </xf>
    <xf numFmtId="0" fontId="8" fillId="5" borderId="10" xfId="0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6" fillId="8" borderId="1" xfId="0" applyFont="1" applyFill="1" applyBorder="1" applyAlignment="1" applyProtection="1">
      <alignment horizontal="left" vertical="center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4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Normal="100" workbookViewId="0">
      <selection activeCell="J8" sqref="J8"/>
    </sheetView>
  </sheetViews>
  <sheetFormatPr defaultColWidth="9.33203125" defaultRowHeight="10.199999999999999" x14ac:dyDescent="0.2"/>
  <cols>
    <col min="1" max="1" width="7.44140625" style="6" customWidth="1"/>
    <col min="2" max="2" width="34.6640625" style="6" customWidth="1"/>
    <col min="3" max="3" width="7.6640625" style="6" customWidth="1"/>
    <col min="4" max="4" width="8.109375" style="6" customWidth="1"/>
    <col min="5" max="5" width="9.33203125" style="6" customWidth="1"/>
    <col min="6" max="6" width="14" style="6" customWidth="1"/>
    <col min="7" max="8" width="10.33203125" style="6" customWidth="1"/>
    <col min="9" max="9" width="12" style="6" customWidth="1"/>
    <col min="10" max="10" width="14" style="6" customWidth="1"/>
    <col min="11" max="11" width="11.33203125" style="6" customWidth="1"/>
    <col min="12" max="12" width="13.109375" style="6" customWidth="1"/>
    <col min="13" max="13" width="9.33203125" style="6"/>
    <col min="14" max="14" width="14" style="6" customWidth="1"/>
    <col min="15" max="16384" width="9.33203125" style="6"/>
  </cols>
  <sheetData>
    <row r="1" spans="1:14" s="1" customFormat="1" ht="15.6" x14ac:dyDescent="0.3">
      <c r="A1" s="1" t="s">
        <v>232</v>
      </c>
    </row>
    <row r="2" spans="1:14" s="2" customFormat="1" ht="24" customHeight="1" x14ac:dyDescent="0.3">
      <c r="A2" s="129" t="s">
        <v>235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4" s="2" customFormat="1" ht="15.6" x14ac:dyDescent="0.3">
      <c r="A3" s="1" t="s">
        <v>123</v>
      </c>
    </row>
    <row r="5" spans="1:14" ht="30.75" customHeight="1" x14ac:dyDescent="0.2">
      <c r="A5" s="131" t="s">
        <v>0</v>
      </c>
      <c r="B5" s="133" t="s">
        <v>5</v>
      </c>
      <c r="C5" s="3" t="s">
        <v>37</v>
      </c>
      <c r="D5" s="4" t="s">
        <v>6</v>
      </c>
      <c r="E5" s="4" t="s">
        <v>8</v>
      </c>
      <c r="F5" s="4" t="s">
        <v>9</v>
      </c>
      <c r="G5" s="4" t="s">
        <v>26</v>
      </c>
      <c r="H5" s="4" t="s">
        <v>10</v>
      </c>
      <c r="I5" s="4" t="s">
        <v>12</v>
      </c>
      <c r="J5" s="4" t="s">
        <v>13</v>
      </c>
      <c r="K5" s="3" t="s">
        <v>15</v>
      </c>
      <c r="L5" s="5" t="s">
        <v>16</v>
      </c>
    </row>
    <row r="6" spans="1:14" x14ac:dyDescent="0.2">
      <c r="A6" s="132"/>
      <c r="B6" s="134"/>
      <c r="C6" s="7" t="s">
        <v>2</v>
      </c>
      <c r="D6" s="7" t="s">
        <v>7</v>
      </c>
      <c r="E6" s="7" t="s">
        <v>41</v>
      </c>
      <c r="F6" s="7" t="s">
        <v>23</v>
      </c>
      <c r="G6" s="7" t="s">
        <v>2</v>
      </c>
      <c r="H6" s="7" t="s">
        <v>11</v>
      </c>
      <c r="I6" s="7" t="s">
        <v>3</v>
      </c>
      <c r="J6" s="7" t="s">
        <v>14</v>
      </c>
      <c r="K6" s="8">
        <v>0.2</v>
      </c>
      <c r="L6" s="9" t="s">
        <v>17</v>
      </c>
    </row>
    <row r="7" spans="1:14" x14ac:dyDescent="0.2">
      <c r="A7" s="10"/>
      <c r="B7" s="11"/>
      <c r="C7" s="12" t="s">
        <v>27</v>
      </c>
      <c r="D7" s="12" t="s">
        <v>28</v>
      </c>
      <c r="E7" s="12" t="s">
        <v>32</v>
      </c>
      <c r="F7" s="11" t="s">
        <v>208</v>
      </c>
      <c r="G7" s="12" t="s">
        <v>33</v>
      </c>
      <c r="H7" s="12" t="s">
        <v>34</v>
      </c>
      <c r="I7" s="11" t="s">
        <v>209</v>
      </c>
      <c r="J7" s="11" t="s">
        <v>210</v>
      </c>
      <c r="K7" s="13" t="s">
        <v>211</v>
      </c>
      <c r="L7" s="14" t="s">
        <v>212</v>
      </c>
    </row>
    <row r="8" spans="1:14" ht="15" customHeight="1" x14ac:dyDescent="0.2">
      <c r="A8" s="15" t="s">
        <v>18</v>
      </c>
      <c r="B8" s="16" t="s">
        <v>43</v>
      </c>
      <c r="C8" s="15">
        <v>2830</v>
      </c>
      <c r="D8" s="15">
        <v>52</v>
      </c>
      <c r="E8" s="57"/>
      <c r="F8" s="17">
        <f>ROUND(C8*D8*E8,2)</f>
        <v>0</v>
      </c>
      <c r="G8" s="15">
        <f>C8</f>
        <v>2830</v>
      </c>
      <c r="H8" s="58"/>
      <c r="I8" s="17">
        <f>ROUND(G8*H8,2)</f>
        <v>0</v>
      </c>
      <c r="J8" s="17">
        <f>F8+I8</f>
        <v>0</v>
      </c>
      <c r="K8" s="17">
        <f>ROUND(J8*20%,2)</f>
        <v>0</v>
      </c>
      <c r="L8" s="17">
        <f>J8+K8</f>
        <v>0</v>
      </c>
      <c r="N8" s="18"/>
    </row>
    <row r="9" spans="1:14" ht="15" customHeight="1" x14ac:dyDescent="0.2">
      <c r="A9" s="15" t="s">
        <v>19</v>
      </c>
      <c r="B9" s="16" t="s">
        <v>43</v>
      </c>
      <c r="C9" s="15">
        <v>420</v>
      </c>
      <c r="D9" s="15">
        <v>26</v>
      </c>
      <c r="E9" s="57"/>
      <c r="F9" s="17">
        <f t="shared" ref="F9:F29" si="0">ROUND(C9*D9*E9,2)</f>
        <v>0</v>
      </c>
      <c r="G9" s="15">
        <f t="shared" ref="G9:G17" si="1">C9</f>
        <v>420</v>
      </c>
      <c r="H9" s="58"/>
      <c r="I9" s="17">
        <f t="shared" ref="I9:I29" si="2">ROUND(G9*H9,2)</f>
        <v>0</v>
      </c>
      <c r="J9" s="17">
        <f t="shared" ref="J9:J29" si="3">F9+I9</f>
        <v>0</v>
      </c>
      <c r="K9" s="17">
        <f t="shared" ref="K9:K29" si="4">ROUND(J9*20%,2)</f>
        <v>0</v>
      </c>
      <c r="L9" s="17">
        <f t="shared" ref="L9:L29" si="5">J9+K9</f>
        <v>0</v>
      </c>
      <c r="N9" s="18"/>
    </row>
    <row r="10" spans="1:14" ht="15" customHeight="1" x14ac:dyDescent="0.2">
      <c r="A10" s="15" t="s">
        <v>129</v>
      </c>
      <c r="B10" s="16" t="s">
        <v>43</v>
      </c>
      <c r="C10" s="15">
        <v>5</v>
      </c>
      <c r="D10" s="15">
        <v>12</v>
      </c>
      <c r="E10" s="57"/>
      <c r="F10" s="17">
        <f t="shared" si="0"/>
        <v>0</v>
      </c>
      <c r="G10" s="15">
        <f t="shared" si="1"/>
        <v>5</v>
      </c>
      <c r="H10" s="58"/>
      <c r="I10" s="17">
        <f t="shared" si="2"/>
        <v>0</v>
      </c>
      <c r="J10" s="17">
        <f t="shared" si="3"/>
        <v>0</v>
      </c>
      <c r="K10" s="17">
        <f t="shared" si="4"/>
        <v>0</v>
      </c>
      <c r="L10" s="17">
        <f t="shared" si="5"/>
        <v>0</v>
      </c>
      <c r="N10" s="18"/>
    </row>
    <row r="11" spans="1:14" ht="15" customHeight="1" x14ac:dyDescent="0.2">
      <c r="A11" s="15" t="s">
        <v>178</v>
      </c>
      <c r="B11" s="16" t="s">
        <v>47</v>
      </c>
      <c r="C11" s="15">
        <v>0</v>
      </c>
      <c r="D11" s="15">
        <v>26</v>
      </c>
      <c r="E11" s="57"/>
      <c r="F11" s="17">
        <f t="shared" si="0"/>
        <v>0</v>
      </c>
      <c r="G11" s="15">
        <f t="shared" si="1"/>
        <v>0</v>
      </c>
      <c r="H11" s="58"/>
      <c r="I11" s="17">
        <f t="shared" si="2"/>
        <v>0</v>
      </c>
      <c r="J11" s="17">
        <f t="shared" si="3"/>
        <v>0</v>
      </c>
      <c r="K11" s="17">
        <f t="shared" si="4"/>
        <v>0</v>
      </c>
      <c r="L11" s="17">
        <f t="shared" si="5"/>
        <v>0</v>
      </c>
      <c r="N11" s="18"/>
    </row>
    <row r="12" spans="1:14" ht="15" customHeight="1" x14ac:dyDescent="0.2">
      <c r="A12" s="15" t="s">
        <v>179</v>
      </c>
      <c r="B12" s="16" t="s">
        <v>44</v>
      </c>
      <c r="C12" s="15">
        <v>120</v>
      </c>
      <c r="D12" s="15">
        <v>52</v>
      </c>
      <c r="E12" s="57"/>
      <c r="F12" s="17">
        <f t="shared" si="0"/>
        <v>0</v>
      </c>
      <c r="G12" s="15">
        <f t="shared" si="1"/>
        <v>120</v>
      </c>
      <c r="H12" s="58"/>
      <c r="I12" s="17">
        <f t="shared" si="2"/>
        <v>0</v>
      </c>
      <c r="J12" s="17">
        <f t="shared" si="3"/>
        <v>0</v>
      </c>
      <c r="K12" s="17">
        <f t="shared" si="4"/>
        <v>0</v>
      </c>
      <c r="L12" s="17">
        <f t="shared" si="5"/>
        <v>0</v>
      </c>
      <c r="N12" s="18"/>
    </row>
    <row r="13" spans="1:14" ht="15" customHeight="1" x14ac:dyDescent="0.2">
      <c r="A13" s="15" t="s">
        <v>180</v>
      </c>
      <c r="B13" s="16" t="s">
        <v>44</v>
      </c>
      <c r="C13" s="15">
        <v>50</v>
      </c>
      <c r="D13" s="15">
        <v>26</v>
      </c>
      <c r="E13" s="57"/>
      <c r="F13" s="17">
        <f t="shared" si="0"/>
        <v>0</v>
      </c>
      <c r="G13" s="15">
        <f t="shared" si="1"/>
        <v>50</v>
      </c>
      <c r="H13" s="58"/>
      <c r="I13" s="17">
        <f t="shared" si="2"/>
        <v>0</v>
      </c>
      <c r="J13" s="17">
        <f t="shared" si="3"/>
        <v>0</v>
      </c>
      <c r="K13" s="17">
        <f t="shared" si="4"/>
        <v>0</v>
      </c>
      <c r="L13" s="17">
        <f t="shared" si="5"/>
        <v>0</v>
      </c>
      <c r="N13" s="18"/>
    </row>
    <row r="14" spans="1:14" ht="15" customHeight="1" x14ac:dyDescent="0.2">
      <c r="A14" s="15" t="s">
        <v>181</v>
      </c>
      <c r="B14" s="16" t="s">
        <v>20</v>
      </c>
      <c r="C14" s="15">
        <v>250</v>
      </c>
      <c r="D14" s="15">
        <v>52</v>
      </c>
      <c r="E14" s="57"/>
      <c r="F14" s="17">
        <f t="shared" si="0"/>
        <v>0</v>
      </c>
      <c r="G14" s="15">
        <f t="shared" si="1"/>
        <v>250</v>
      </c>
      <c r="H14" s="58"/>
      <c r="I14" s="17">
        <f t="shared" si="2"/>
        <v>0</v>
      </c>
      <c r="J14" s="17">
        <f t="shared" si="3"/>
        <v>0</v>
      </c>
      <c r="K14" s="17">
        <f t="shared" si="4"/>
        <v>0</v>
      </c>
      <c r="L14" s="17">
        <f t="shared" si="5"/>
        <v>0</v>
      </c>
    </row>
    <row r="15" spans="1:14" ht="15" customHeight="1" x14ac:dyDescent="0.2">
      <c r="A15" s="15" t="s">
        <v>182</v>
      </c>
      <c r="B15" s="16" t="s">
        <v>20</v>
      </c>
      <c r="C15" s="15">
        <v>135</v>
      </c>
      <c r="D15" s="15">
        <v>104</v>
      </c>
      <c r="E15" s="57"/>
      <c r="F15" s="17">
        <f t="shared" si="0"/>
        <v>0</v>
      </c>
      <c r="G15" s="15">
        <f t="shared" si="1"/>
        <v>135</v>
      </c>
      <c r="H15" s="58"/>
      <c r="I15" s="17">
        <f t="shared" si="2"/>
        <v>0</v>
      </c>
      <c r="J15" s="17">
        <f t="shared" si="3"/>
        <v>0</v>
      </c>
      <c r="K15" s="17">
        <f t="shared" si="4"/>
        <v>0</v>
      </c>
      <c r="L15" s="17">
        <f t="shared" si="5"/>
        <v>0</v>
      </c>
      <c r="N15" s="18"/>
    </row>
    <row r="16" spans="1:14" ht="15" customHeight="1" x14ac:dyDescent="0.2">
      <c r="A16" s="15" t="s">
        <v>183</v>
      </c>
      <c r="B16" s="16" t="s">
        <v>20</v>
      </c>
      <c r="C16" s="15">
        <v>390</v>
      </c>
      <c r="D16" s="15">
        <v>156</v>
      </c>
      <c r="E16" s="57"/>
      <c r="F16" s="17">
        <f t="shared" si="0"/>
        <v>0</v>
      </c>
      <c r="G16" s="15">
        <f t="shared" si="1"/>
        <v>390</v>
      </c>
      <c r="H16" s="58"/>
      <c r="I16" s="17">
        <f t="shared" si="2"/>
        <v>0</v>
      </c>
      <c r="J16" s="17">
        <f t="shared" si="3"/>
        <v>0</v>
      </c>
      <c r="K16" s="17">
        <f t="shared" si="4"/>
        <v>0</v>
      </c>
      <c r="L16" s="17">
        <f t="shared" si="5"/>
        <v>0</v>
      </c>
      <c r="N16" s="18"/>
    </row>
    <row r="17" spans="1:14" ht="15" customHeight="1" x14ac:dyDescent="0.2">
      <c r="A17" s="15" t="s">
        <v>184</v>
      </c>
      <c r="B17" s="16" t="s">
        <v>20</v>
      </c>
      <c r="C17" s="15">
        <v>125</v>
      </c>
      <c r="D17" s="15">
        <v>26</v>
      </c>
      <c r="E17" s="57"/>
      <c r="F17" s="17">
        <f t="shared" si="0"/>
        <v>0</v>
      </c>
      <c r="G17" s="15">
        <f t="shared" si="1"/>
        <v>125</v>
      </c>
      <c r="H17" s="58"/>
      <c r="I17" s="17">
        <f t="shared" si="2"/>
        <v>0</v>
      </c>
      <c r="J17" s="17">
        <f t="shared" si="3"/>
        <v>0</v>
      </c>
      <c r="K17" s="17">
        <f t="shared" si="4"/>
        <v>0</v>
      </c>
      <c r="L17" s="17">
        <f t="shared" si="5"/>
        <v>0</v>
      </c>
      <c r="N17" s="18"/>
    </row>
    <row r="18" spans="1:14" ht="15" customHeight="1" x14ac:dyDescent="0.2">
      <c r="A18" s="15" t="s">
        <v>186</v>
      </c>
      <c r="B18" s="19" t="s">
        <v>46</v>
      </c>
      <c r="C18" s="15">
        <v>550</v>
      </c>
      <c r="D18" s="15">
        <v>5</v>
      </c>
      <c r="E18" s="57"/>
      <c r="F18" s="17">
        <f t="shared" si="0"/>
        <v>0</v>
      </c>
      <c r="G18" s="15" t="s">
        <v>30</v>
      </c>
      <c r="H18" s="20"/>
      <c r="I18" s="17"/>
      <c r="J18" s="17">
        <f t="shared" si="3"/>
        <v>0</v>
      </c>
      <c r="K18" s="17">
        <f t="shared" si="4"/>
        <v>0</v>
      </c>
      <c r="L18" s="17">
        <f t="shared" si="5"/>
        <v>0</v>
      </c>
      <c r="N18" s="18"/>
    </row>
    <row r="19" spans="1:14" ht="15" customHeight="1" x14ac:dyDescent="0.2">
      <c r="A19" s="15" t="s">
        <v>187</v>
      </c>
      <c r="B19" s="21" t="s">
        <v>49</v>
      </c>
      <c r="C19" s="15">
        <v>1</v>
      </c>
      <c r="D19" s="15">
        <v>104</v>
      </c>
      <c r="E19" s="57"/>
      <c r="F19" s="17">
        <f t="shared" si="0"/>
        <v>0</v>
      </c>
      <c r="G19" s="15">
        <f t="shared" ref="G19:G27" si="6">C19</f>
        <v>1</v>
      </c>
      <c r="H19" s="58"/>
      <c r="I19" s="17">
        <f t="shared" si="2"/>
        <v>0</v>
      </c>
      <c r="J19" s="17">
        <f t="shared" si="3"/>
        <v>0</v>
      </c>
      <c r="K19" s="17">
        <f t="shared" si="4"/>
        <v>0</v>
      </c>
      <c r="L19" s="17">
        <f t="shared" si="5"/>
        <v>0</v>
      </c>
      <c r="N19" s="18"/>
    </row>
    <row r="20" spans="1:14" ht="15" customHeight="1" x14ac:dyDescent="0.2">
      <c r="A20" s="15" t="s">
        <v>188</v>
      </c>
      <c r="B20" s="21" t="s">
        <v>48</v>
      </c>
      <c r="C20" s="15">
        <v>1</v>
      </c>
      <c r="D20" s="15">
        <v>104</v>
      </c>
      <c r="E20" s="57"/>
      <c r="F20" s="17">
        <f t="shared" si="0"/>
        <v>0</v>
      </c>
      <c r="G20" s="15">
        <f t="shared" si="6"/>
        <v>1</v>
      </c>
      <c r="H20" s="58"/>
      <c r="I20" s="17">
        <f t="shared" si="2"/>
        <v>0</v>
      </c>
      <c r="J20" s="17">
        <f t="shared" si="3"/>
        <v>0</v>
      </c>
      <c r="K20" s="17">
        <f t="shared" si="4"/>
        <v>0</v>
      </c>
      <c r="L20" s="17">
        <f t="shared" si="5"/>
        <v>0</v>
      </c>
      <c r="N20" s="18"/>
    </row>
    <row r="21" spans="1:14" ht="15" customHeight="1" x14ac:dyDescent="0.2">
      <c r="A21" s="15" t="s">
        <v>189</v>
      </c>
      <c r="B21" s="21" t="s">
        <v>50</v>
      </c>
      <c r="C21" s="15">
        <v>1</v>
      </c>
      <c r="D21" s="15">
        <v>104</v>
      </c>
      <c r="E21" s="57"/>
      <c r="F21" s="17">
        <f t="shared" si="0"/>
        <v>0</v>
      </c>
      <c r="G21" s="15">
        <f t="shared" si="6"/>
        <v>1</v>
      </c>
      <c r="H21" s="58"/>
      <c r="I21" s="17">
        <f t="shared" si="2"/>
        <v>0</v>
      </c>
      <c r="J21" s="17">
        <f t="shared" si="3"/>
        <v>0</v>
      </c>
      <c r="K21" s="17">
        <f t="shared" si="4"/>
        <v>0</v>
      </c>
      <c r="L21" s="17">
        <f t="shared" si="5"/>
        <v>0</v>
      </c>
      <c r="N21" s="18"/>
    </row>
    <row r="22" spans="1:14" ht="15" customHeight="1" x14ac:dyDescent="0.2">
      <c r="A22" s="15" t="s">
        <v>190</v>
      </c>
      <c r="B22" s="21" t="s">
        <v>51</v>
      </c>
      <c r="C22" s="15">
        <v>6</v>
      </c>
      <c r="D22" s="15">
        <v>104</v>
      </c>
      <c r="E22" s="57"/>
      <c r="F22" s="17">
        <f t="shared" si="0"/>
        <v>0</v>
      </c>
      <c r="G22" s="15">
        <f t="shared" si="6"/>
        <v>6</v>
      </c>
      <c r="H22" s="58"/>
      <c r="I22" s="17">
        <f t="shared" si="2"/>
        <v>0</v>
      </c>
      <c r="J22" s="17">
        <f t="shared" si="3"/>
        <v>0</v>
      </c>
      <c r="K22" s="17">
        <f t="shared" si="4"/>
        <v>0</v>
      </c>
      <c r="L22" s="17">
        <f t="shared" si="5"/>
        <v>0</v>
      </c>
      <c r="N22" s="18"/>
    </row>
    <row r="23" spans="1:14" ht="15" customHeight="1" x14ac:dyDescent="0.2">
      <c r="A23" s="15" t="s">
        <v>191</v>
      </c>
      <c r="B23" s="21" t="s">
        <v>166</v>
      </c>
      <c r="C23" s="15">
        <v>1</v>
      </c>
      <c r="D23" s="15">
        <v>104</v>
      </c>
      <c r="E23" s="57"/>
      <c r="F23" s="17">
        <f t="shared" si="0"/>
        <v>0</v>
      </c>
      <c r="G23" s="15">
        <f t="shared" si="6"/>
        <v>1</v>
      </c>
      <c r="H23" s="58"/>
      <c r="I23" s="17">
        <f t="shared" si="2"/>
        <v>0</v>
      </c>
      <c r="J23" s="17">
        <f t="shared" si="3"/>
        <v>0</v>
      </c>
      <c r="K23" s="17">
        <f t="shared" si="4"/>
        <v>0</v>
      </c>
      <c r="L23" s="17">
        <f t="shared" si="5"/>
        <v>0</v>
      </c>
      <c r="N23" s="18"/>
    </row>
    <row r="24" spans="1:14" ht="15" customHeight="1" x14ac:dyDescent="0.2">
      <c r="A24" s="15" t="s">
        <v>192</v>
      </c>
      <c r="B24" s="21" t="s">
        <v>119</v>
      </c>
      <c r="C24" s="15">
        <v>2</v>
      </c>
      <c r="D24" s="15">
        <v>12</v>
      </c>
      <c r="E24" s="57"/>
      <c r="F24" s="17">
        <f t="shared" si="0"/>
        <v>0</v>
      </c>
      <c r="G24" s="15">
        <f t="shared" si="6"/>
        <v>2</v>
      </c>
      <c r="H24" s="58"/>
      <c r="I24" s="17">
        <f t="shared" si="2"/>
        <v>0</v>
      </c>
      <c r="J24" s="17">
        <f t="shared" si="3"/>
        <v>0</v>
      </c>
      <c r="K24" s="17">
        <f t="shared" si="4"/>
        <v>0</v>
      </c>
      <c r="L24" s="17">
        <f t="shared" si="5"/>
        <v>0</v>
      </c>
      <c r="N24" s="18"/>
    </row>
    <row r="25" spans="1:14" ht="15" customHeight="1" x14ac:dyDescent="0.2">
      <c r="A25" s="15" t="s">
        <v>193</v>
      </c>
      <c r="B25" s="19" t="s">
        <v>53</v>
      </c>
      <c r="C25" s="15">
        <v>19</v>
      </c>
      <c r="D25" s="15">
        <v>2</v>
      </c>
      <c r="E25" s="57"/>
      <c r="F25" s="17">
        <f t="shared" si="0"/>
        <v>0</v>
      </c>
      <c r="G25" s="15">
        <v>0</v>
      </c>
      <c r="H25" s="58"/>
      <c r="I25" s="17">
        <f t="shared" si="2"/>
        <v>0</v>
      </c>
      <c r="J25" s="17">
        <f t="shared" si="3"/>
        <v>0</v>
      </c>
      <c r="K25" s="17">
        <f t="shared" si="4"/>
        <v>0</v>
      </c>
      <c r="L25" s="17">
        <f t="shared" si="5"/>
        <v>0</v>
      </c>
      <c r="N25" s="18"/>
    </row>
    <row r="26" spans="1:14" ht="15" customHeight="1" x14ac:dyDescent="0.2">
      <c r="A26" s="15" t="s">
        <v>194</v>
      </c>
      <c r="B26" s="19" t="s">
        <v>52</v>
      </c>
      <c r="C26" s="15">
        <v>4</v>
      </c>
      <c r="D26" s="15">
        <v>2</v>
      </c>
      <c r="E26" s="57"/>
      <c r="F26" s="17">
        <f t="shared" si="0"/>
        <v>0</v>
      </c>
      <c r="G26" s="15">
        <v>0</v>
      </c>
      <c r="H26" s="58"/>
      <c r="I26" s="17">
        <f t="shared" si="2"/>
        <v>0</v>
      </c>
      <c r="J26" s="17">
        <f t="shared" si="3"/>
        <v>0</v>
      </c>
      <c r="K26" s="17">
        <f t="shared" si="4"/>
        <v>0</v>
      </c>
      <c r="L26" s="17">
        <f t="shared" si="5"/>
        <v>0</v>
      </c>
      <c r="N26" s="18"/>
    </row>
    <row r="27" spans="1:14" ht="15" customHeight="1" x14ac:dyDescent="0.2">
      <c r="A27" s="15" t="s">
        <v>195</v>
      </c>
      <c r="B27" s="19" t="s">
        <v>55</v>
      </c>
      <c r="C27" s="15">
        <v>1</v>
      </c>
      <c r="D27" s="15">
        <v>40</v>
      </c>
      <c r="E27" s="57"/>
      <c r="F27" s="17">
        <f t="shared" si="0"/>
        <v>0</v>
      </c>
      <c r="G27" s="15">
        <f t="shared" si="6"/>
        <v>1</v>
      </c>
      <c r="H27" s="58"/>
      <c r="I27" s="17">
        <f t="shared" si="2"/>
        <v>0</v>
      </c>
      <c r="J27" s="17">
        <f t="shared" si="3"/>
        <v>0</v>
      </c>
      <c r="K27" s="17">
        <f t="shared" si="4"/>
        <v>0</v>
      </c>
      <c r="L27" s="17">
        <f t="shared" si="5"/>
        <v>0</v>
      </c>
      <c r="N27" s="18"/>
    </row>
    <row r="28" spans="1:14" ht="15" customHeight="1" x14ac:dyDescent="0.2">
      <c r="A28" s="15" t="s">
        <v>196</v>
      </c>
      <c r="B28" s="19" t="s">
        <v>57</v>
      </c>
      <c r="C28" s="15">
        <v>10</v>
      </c>
      <c r="D28" s="15">
        <v>6</v>
      </c>
      <c r="E28" s="57"/>
      <c r="F28" s="17">
        <f t="shared" si="0"/>
        <v>0</v>
      </c>
      <c r="G28" s="15" t="s">
        <v>30</v>
      </c>
      <c r="H28" s="20"/>
      <c r="I28" s="17"/>
      <c r="J28" s="17">
        <f t="shared" si="3"/>
        <v>0</v>
      </c>
      <c r="K28" s="17">
        <f t="shared" si="4"/>
        <v>0</v>
      </c>
      <c r="L28" s="17">
        <f t="shared" si="5"/>
        <v>0</v>
      </c>
      <c r="N28" s="18"/>
    </row>
    <row r="29" spans="1:14" x14ac:dyDescent="0.2">
      <c r="A29" s="15" t="s">
        <v>197</v>
      </c>
      <c r="B29" s="19" t="s">
        <v>171</v>
      </c>
      <c r="C29" s="15">
        <v>35</v>
      </c>
      <c r="D29" s="15">
        <v>52</v>
      </c>
      <c r="E29" s="57"/>
      <c r="F29" s="17">
        <f t="shared" si="0"/>
        <v>0</v>
      </c>
      <c r="G29" s="15">
        <f>C29</f>
        <v>35</v>
      </c>
      <c r="H29" s="58"/>
      <c r="I29" s="17">
        <f t="shared" si="2"/>
        <v>0</v>
      </c>
      <c r="J29" s="17">
        <f t="shared" si="3"/>
        <v>0</v>
      </c>
      <c r="K29" s="17">
        <f t="shared" si="4"/>
        <v>0</v>
      </c>
      <c r="L29" s="17">
        <f t="shared" si="5"/>
        <v>0</v>
      </c>
      <c r="N29" s="18"/>
    </row>
    <row r="30" spans="1:14" s="26" customFormat="1" ht="16.5" customHeight="1" x14ac:dyDescent="0.25">
      <c r="A30" s="22"/>
      <c r="B30" s="23" t="s">
        <v>201</v>
      </c>
      <c r="C30" s="24" t="s">
        <v>30</v>
      </c>
      <c r="D30" s="24" t="s">
        <v>30</v>
      </c>
      <c r="E30" s="24" t="s">
        <v>30</v>
      </c>
      <c r="F30" s="25">
        <f>SUM(F8:F29)</f>
        <v>0</v>
      </c>
      <c r="G30" s="24" t="s">
        <v>30</v>
      </c>
      <c r="H30" s="24" t="s">
        <v>30</v>
      </c>
      <c r="I30" s="25">
        <f t="shared" ref="I30:L30" si="7">SUM(I8:I29)</f>
        <v>0</v>
      </c>
      <c r="J30" s="25">
        <f t="shared" si="7"/>
        <v>0</v>
      </c>
      <c r="K30" s="25">
        <f t="shared" si="7"/>
        <v>0</v>
      </c>
      <c r="L30" s="25">
        <f t="shared" si="7"/>
        <v>0</v>
      </c>
    </row>
    <row r="31" spans="1:14" ht="14.25" customHeight="1" x14ac:dyDescent="0.2">
      <c r="B31" s="6" t="s">
        <v>39</v>
      </c>
      <c r="H31" s="27"/>
      <c r="I31" s="27"/>
      <c r="J31" s="18"/>
      <c r="K31" s="18"/>
      <c r="L31" s="28"/>
    </row>
    <row r="32" spans="1:14" ht="14.25" customHeight="1" x14ac:dyDescent="0.2">
      <c r="A32" s="27" t="s">
        <v>4</v>
      </c>
      <c r="B32" s="6" t="s">
        <v>54</v>
      </c>
      <c r="H32" s="27"/>
      <c r="I32" s="27"/>
      <c r="J32" s="18"/>
      <c r="K32" s="18"/>
      <c r="L32" s="28"/>
    </row>
    <row r="33" spans="1:12" ht="15.75" customHeight="1" x14ac:dyDescent="0.2">
      <c r="A33" s="29" t="s">
        <v>21</v>
      </c>
      <c r="B33" s="135" t="s">
        <v>56</v>
      </c>
      <c r="C33" s="135"/>
      <c r="D33" s="135"/>
      <c r="E33" s="135"/>
      <c r="F33" s="135"/>
      <c r="G33" s="135"/>
      <c r="H33" s="27"/>
      <c r="I33" s="27"/>
      <c r="J33" s="18"/>
      <c r="K33" s="18"/>
      <c r="L33" s="28"/>
    </row>
    <row r="34" spans="1:12" ht="12" customHeight="1" x14ac:dyDescent="0.2">
      <c r="A34" s="30"/>
      <c r="C34" s="27"/>
      <c r="D34" s="27"/>
      <c r="E34" s="27"/>
      <c r="F34" s="27"/>
      <c r="G34" s="27"/>
      <c r="H34" s="27"/>
      <c r="I34" s="27"/>
      <c r="J34" s="18"/>
      <c r="K34" s="18"/>
      <c r="L34" s="28"/>
    </row>
    <row r="35" spans="1:12" x14ac:dyDescent="0.2">
      <c r="A35" s="31"/>
      <c r="B35" s="32"/>
      <c r="C35" s="33"/>
      <c r="D35" s="31"/>
      <c r="E35" s="31"/>
      <c r="F35" s="31"/>
      <c r="G35" s="31"/>
      <c r="H35" s="31"/>
      <c r="I35" s="34"/>
      <c r="J35" s="31"/>
    </row>
    <row r="36" spans="1:12" x14ac:dyDescent="0.2">
      <c r="A36" s="31"/>
      <c r="B36" s="35"/>
      <c r="C36" s="36"/>
      <c r="D36" s="27"/>
      <c r="E36" s="27"/>
      <c r="F36" s="37"/>
      <c r="G36" s="27"/>
      <c r="H36" s="27"/>
      <c r="I36" s="27"/>
      <c r="J36" s="27"/>
    </row>
    <row r="37" spans="1:12" ht="35.1" customHeight="1" x14ac:dyDescent="0.2">
      <c r="A37" s="27"/>
      <c r="B37" s="32"/>
      <c r="C37" s="27"/>
      <c r="D37" s="18"/>
      <c r="E37" s="18"/>
      <c r="F37" s="18"/>
      <c r="G37" s="18"/>
      <c r="H37" s="18"/>
      <c r="I37" s="27"/>
      <c r="J37" s="18"/>
    </row>
    <row r="38" spans="1:12" ht="35.1" customHeight="1" x14ac:dyDescent="0.2">
      <c r="A38" s="27"/>
      <c r="B38" s="38"/>
      <c r="C38" s="27"/>
      <c r="D38" s="18"/>
      <c r="E38" s="18"/>
      <c r="F38" s="18"/>
      <c r="G38" s="18"/>
      <c r="H38" s="18"/>
      <c r="I38" s="27"/>
      <c r="J38" s="18"/>
    </row>
    <row r="39" spans="1:12" ht="35.1" customHeight="1" x14ac:dyDescent="0.2">
      <c r="A39" s="27"/>
      <c r="C39" s="27"/>
      <c r="D39" s="18"/>
      <c r="E39" s="18"/>
      <c r="F39" s="18"/>
      <c r="G39" s="18"/>
      <c r="H39" s="18"/>
      <c r="I39" s="27"/>
      <c r="J39" s="18"/>
    </row>
    <row r="40" spans="1:12" x14ac:dyDescent="0.2">
      <c r="A40" s="31"/>
      <c r="E40" s="18"/>
      <c r="F40" s="27"/>
      <c r="G40" s="18"/>
      <c r="H40" s="28"/>
      <c r="I40" s="18"/>
      <c r="J40" s="28"/>
    </row>
    <row r="45" spans="1:12" x14ac:dyDescent="0.2">
      <c r="A45" s="30"/>
      <c r="B45" s="33"/>
    </row>
    <row r="46" spans="1:12" x14ac:dyDescent="0.2">
      <c r="A46" s="30"/>
      <c r="B46" s="36"/>
    </row>
    <row r="47" spans="1:12" ht="65.25" customHeight="1" x14ac:dyDescent="0.2">
      <c r="A47" s="39"/>
      <c r="B47" s="40"/>
      <c r="C47" s="33"/>
      <c r="D47" s="33"/>
      <c r="E47" s="39"/>
      <c r="F47" s="33"/>
    </row>
    <row r="48" spans="1:12" ht="14.25" customHeight="1" x14ac:dyDescent="0.2">
      <c r="B48" s="40"/>
      <c r="C48" s="27"/>
      <c r="D48" s="27"/>
      <c r="E48" s="37"/>
      <c r="F48" s="27"/>
    </row>
    <row r="49" spans="1:7" ht="20.100000000000001" customHeight="1" x14ac:dyDescent="0.2">
      <c r="B49" s="40"/>
      <c r="C49" s="40"/>
    </row>
    <row r="50" spans="1:7" ht="20.100000000000001" customHeight="1" x14ac:dyDescent="0.2">
      <c r="B50" s="40"/>
      <c r="C50" s="40"/>
    </row>
    <row r="51" spans="1:7" ht="20.100000000000001" customHeight="1" x14ac:dyDescent="0.2">
      <c r="B51" s="40"/>
      <c r="C51" s="40"/>
    </row>
    <row r="52" spans="1:7" ht="20.100000000000001" customHeight="1" x14ac:dyDescent="0.2">
      <c r="B52" s="40"/>
      <c r="C52" s="40"/>
    </row>
    <row r="53" spans="1:7" ht="20.100000000000001" customHeight="1" x14ac:dyDescent="0.2">
      <c r="B53" s="41"/>
      <c r="C53" s="40"/>
    </row>
    <row r="54" spans="1:7" ht="20.100000000000001" customHeight="1" x14ac:dyDescent="0.2">
      <c r="C54" s="40"/>
    </row>
    <row r="55" spans="1:7" ht="20.100000000000001" customHeight="1" x14ac:dyDescent="0.2">
      <c r="A55" s="42"/>
      <c r="C55" s="43"/>
      <c r="D55" s="41"/>
      <c r="E55" s="42"/>
      <c r="F55" s="42"/>
    </row>
    <row r="57" spans="1:7" x14ac:dyDescent="0.2">
      <c r="A57" s="30"/>
      <c r="B57" s="44"/>
    </row>
    <row r="58" spans="1:7" x14ac:dyDescent="0.2">
      <c r="A58" s="30"/>
      <c r="B58" s="45"/>
    </row>
    <row r="59" spans="1:7" ht="39.75" customHeight="1" x14ac:dyDescent="0.2">
      <c r="A59" s="130"/>
      <c r="B59" s="46"/>
      <c r="C59" s="44"/>
      <c r="D59" s="45"/>
      <c r="E59" s="45"/>
      <c r="F59" s="45"/>
      <c r="G59" s="45"/>
    </row>
    <row r="60" spans="1:7" x14ac:dyDescent="0.2">
      <c r="A60" s="130"/>
      <c r="B60" s="46"/>
      <c r="C60" s="45"/>
      <c r="D60" s="45"/>
      <c r="E60" s="45"/>
      <c r="F60" s="45"/>
      <c r="G60" s="45"/>
    </row>
    <row r="61" spans="1:7" ht="18.75" customHeight="1" x14ac:dyDescent="0.2">
      <c r="A61" s="27"/>
      <c r="B61" s="30"/>
      <c r="C61" s="47"/>
      <c r="D61" s="48"/>
      <c r="E61" s="49"/>
      <c r="F61" s="50"/>
      <c r="G61" s="50"/>
    </row>
    <row r="62" spans="1:7" ht="23.25" customHeight="1" x14ac:dyDescent="0.2">
      <c r="A62" s="27"/>
      <c r="C62" s="47"/>
      <c r="D62" s="48"/>
      <c r="E62" s="49"/>
      <c r="F62" s="50"/>
      <c r="G62" s="50"/>
    </row>
    <row r="63" spans="1:7" ht="24" customHeight="1" x14ac:dyDescent="0.2">
      <c r="A63" s="30"/>
      <c r="C63" s="51"/>
      <c r="D63" s="52"/>
      <c r="E63" s="53"/>
      <c r="F63" s="54"/>
      <c r="G63" s="54"/>
    </row>
    <row r="65" spans="1:2" x14ac:dyDescent="0.2">
      <c r="A65" s="55"/>
      <c r="B65" s="56"/>
    </row>
    <row r="67" spans="1:2" x14ac:dyDescent="0.2">
      <c r="A67" s="56"/>
    </row>
    <row r="69" spans="1:2" x14ac:dyDescent="0.2">
      <c r="B69" s="26"/>
    </row>
    <row r="71" spans="1:2" ht="27" customHeight="1" x14ac:dyDescent="0.2"/>
    <row r="73" spans="1:2" x14ac:dyDescent="0.2">
      <c r="B73" s="26"/>
    </row>
    <row r="75" spans="1:2" ht="27" customHeight="1" x14ac:dyDescent="0.2"/>
    <row r="83" ht="13.5" customHeight="1" x14ac:dyDescent="0.2"/>
    <row r="105" ht="25.5" customHeight="1" x14ac:dyDescent="0.2"/>
  </sheetData>
  <sheetProtection algorithmName="SHA-512" hashValue="7DaOZkyaHYFwYOptdp6Y1fb1Gll6th5oZOhi0E1YkkmBM2A7vCVz+4CcHhhwxZqwPQB9KAlizMenMtWc7WyiqQ==" saltValue="ghCKcGY5ljdCh9lEStvzBA==" spinCount="100000" sheet="1" objects="1" scenarios="1"/>
  <mergeCells count="5">
    <mergeCell ref="A2:L2"/>
    <mergeCell ref="A59:A60"/>
    <mergeCell ref="A5:A6"/>
    <mergeCell ref="B5:B6"/>
    <mergeCell ref="B33:G33"/>
  </mergeCells>
  <pageMargins left="0.39370078740157483" right="0.39370078740157483" top="0.74803149606299213" bottom="0.27559055118110237" header="0.31496062992125984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Normal="100" workbookViewId="0"/>
  </sheetViews>
  <sheetFormatPr defaultColWidth="9.33203125" defaultRowHeight="15" customHeight="1" x14ac:dyDescent="0.2"/>
  <cols>
    <col min="1" max="1" width="5.6640625" style="78" customWidth="1"/>
    <col min="2" max="2" width="46.33203125" style="38" customWidth="1"/>
    <col min="3" max="3" width="39.109375" style="38" customWidth="1"/>
    <col min="4" max="4" width="7.44140625" style="6" bestFit="1" customWidth="1"/>
    <col min="5" max="5" width="8.6640625" style="56" customWidth="1"/>
    <col min="6" max="6" width="10.109375" style="6" customWidth="1"/>
    <col min="7" max="7" width="12.6640625" style="6" customWidth="1"/>
    <col min="8" max="8" width="11.44140625" style="6" customWidth="1"/>
    <col min="9" max="9" width="12.77734375" style="6" customWidth="1"/>
    <col min="10" max="13" width="9.33203125" style="6" customWidth="1"/>
    <col min="14" max="14" width="22.109375" style="6" customWidth="1"/>
    <col min="15" max="15" width="17" style="6" customWidth="1"/>
    <col min="16" max="16384" width="9.33203125" style="6"/>
  </cols>
  <sheetData>
    <row r="1" spans="1:9" s="1" customFormat="1" ht="15.6" x14ac:dyDescent="0.3">
      <c r="A1" s="1" t="s">
        <v>233</v>
      </c>
      <c r="B1" s="59"/>
      <c r="C1" s="59"/>
    </row>
    <row r="3" spans="1:9" s="2" customFormat="1" ht="15" customHeight="1" x14ac:dyDescent="0.3">
      <c r="A3" s="60" t="s">
        <v>128</v>
      </c>
      <c r="B3" s="61" t="s">
        <v>91</v>
      </c>
      <c r="C3" s="61"/>
      <c r="D3" s="61"/>
      <c r="E3" s="61"/>
      <c r="F3" s="61"/>
      <c r="G3" s="61"/>
      <c r="H3" s="61"/>
      <c r="I3" s="61"/>
    </row>
    <row r="4" spans="1:9" ht="15" customHeight="1" x14ac:dyDescent="0.2">
      <c r="A4" s="62"/>
      <c r="B4" s="63"/>
      <c r="C4" s="63"/>
      <c r="D4" s="63"/>
      <c r="E4" s="63"/>
      <c r="F4" s="63"/>
      <c r="G4" s="63"/>
      <c r="H4" s="63"/>
      <c r="I4" s="63"/>
    </row>
    <row r="5" spans="1:9" ht="15" customHeight="1" x14ac:dyDescent="0.2">
      <c r="A5" s="136" t="s">
        <v>0</v>
      </c>
      <c r="B5" s="136" t="s">
        <v>58</v>
      </c>
      <c r="C5" s="136" t="s">
        <v>59</v>
      </c>
      <c r="D5" s="136" t="s">
        <v>60</v>
      </c>
      <c r="E5" s="136" t="s">
        <v>185</v>
      </c>
      <c r="F5" s="136" t="s">
        <v>61</v>
      </c>
      <c r="G5" s="136" t="s">
        <v>62</v>
      </c>
      <c r="H5" s="136" t="s">
        <v>15</v>
      </c>
      <c r="I5" s="136" t="s">
        <v>63</v>
      </c>
    </row>
    <row r="6" spans="1:9" ht="21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</row>
    <row r="7" spans="1:9" ht="12.75" customHeight="1" x14ac:dyDescent="0.2">
      <c r="A7" s="64"/>
      <c r="B7" s="65"/>
      <c r="C7" s="64"/>
      <c r="D7" s="64"/>
      <c r="E7" s="66" t="s">
        <v>27</v>
      </c>
      <c r="F7" s="64" t="s">
        <v>28</v>
      </c>
      <c r="G7" s="11" t="s">
        <v>213</v>
      </c>
      <c r="H7" s="13" t="s">
        <v>214</v>
      </c>
      <c r="I7" s="14" t="s">
        <v>215</v>
      </c>
    </row>
    <row r="8" spans="1:9" ht="10.199999999999999" x14ac:dyDescent="0.2">
      <c r="A8" s="67">
        <v>1</v>
      </c>
      <c r="B8" s="68" t="s">
        <v>64</v>
      </c>
      <c r="C8" s="68" t="s">
        <v>109</v>
      </c>
      <c r="D8" s="69" t="s">
        <v>65</v>
      </c>
      <c r="E8" s="70">
        <v>2650</v>
      </c>
      <c r="F8" s="79"/>
      <c r="G8" s="71">
        <f>ROUND(E8*F8,2)</f>
        <v>0</v>
      </c>
      <c r="H8" s="71">
        <f>ROUND(G8*20%,2)</f>
        <v>0</v>
      </c>
      <c r="I8" s="71">
        <f>G8+H8</f>
        <v>0</v>
      </c>
    </row>
    <row r="9" spans="1:9" ht="10.199999999999999" x14ac:dyDescent="0.2">
      <c r="A9" s="67">
        <v>2</v>
      </c>
      <c r="B9" s="68" t="s">
        <v>64</v>
      </c>
      <c r="C9" s="68" t="s">
        <v>66</v>
      </c>
      <c r="D9" s="69" t="s">
        <v>103</v>
      </c>
      <c r="E9" s="70">
        <v>820</v>
      </c>
      <c r="F9" s="79"/>
      <c r="G9" s="71">
        <f t="shared" ref="G9:G66" si="0">ROUND(E9*F9,2)</f>
        <v>0</v>
      </c>
      <c r="H9" s="71">
        <f t="shared" ref="H9:H68" si="1">ROUND(G9*20%,2)</f>
        <v>0</v>
      </c>
      <c r="I9" s="71">
        <f t="shared" ref="I9:I68" si="2">G9+H9</f>
        <v>0</v>
      </c>
    </row>
    <row r="10" spans="1:9" ht="10.199999999999999" x14ac:dyDescent="0.2">
      <c r="A10" s="67">
        <v>3</v>
      </c>
      <c r="B10" s="68" t="s">
        <v>64</v>
      </c>
      <c r="C10" s="68" t="s">
        <v>67</v>
      </c>
      <c r="D10" s="69" t="s">
        <v>68</v>
      </c>
      <c r="E10" s="70">
        <v>400</v>
      </c>
      <c r="F10" s="79"/>
      <c r="G10" s="71">
        <f t="shared" si="0"/>
        <v>0</v>
      </c>
      <c r="H10" s="71">
        <f t="shared" si="1"/>
        <v>0</v>
      </c>
      <c r="I10" s="71">
        <f t="shared" si="2"/>
        <v>0</v>
      </c>
    </row>
    <row r="11" spans="1:9" ht="10.199999999999999" x14ac:dyDescent="0.2">
      <c r="A11" s="67">
        <v>4</v>
      </c>
      <c r="B11" s="68" t="s">
        <v>69</v>
      </c>
      <c r="C11" s="68" t="s">
        <v>70</v>
      </c>
      <c r="D11" s="69" t="s">
        <v>2</v>
      </c>
      <c r="E11" s="70">
        <v>15</v>
      </c>
      <c r="F11" s="79"/>
      <c r="G11" s="71">
        <f t="shared" si="0"/>
        <v>0</v>
      </c>
      <c r="H11" s="71">
        <f t="shared" si="1"/>
        <v>0</v>
      </c>
      <c r="I11" s="71">
        <f t="shared" si="2"/>
        <v>0</v>
      </c>
    </row>
    <row r="12" spans="1:9" ht="10.199999999999999" x14ac:dyDescent="0.2">
      <c r="A12" s="67">
        <v>5</v>
      </c>
      <c r="B12" s="68" t="s">
        <v>73</v>
      </c>
      <c r="C12" s="68" t="s">
        <v>168</v>
      </c>
      <c r="D12" s="69" t="s">
        <v>2</v>
      </c>
      <c r="E12" s="70">
        <v>6510</v>
      </c>
      <c r="F12" s="79"/>
      <c r="G12" s="71">
        <f t="shared" si="0"/>
        <v>0</v>
      </c>
      <c r="H12" s="71">
        <f t="shared" si="1"/>
        <v>0</v>
      </c>
      <c r="I12" s="71">
        <f t="shared" si="2"/>
        <v>0</v>
      </c>
    </row>
    <row r="13" spans="1:9" ht="10.199999999999999" x14ac:dyDescent="0.2">
      <c r="A13" s="67">
        <v>6</v>
      </c>
      <c r="B13" s="68" t="s">
        <v>73</v>
      </c>
      <c r="C13" s="68" t="s">
        <v>169</v>
      </c>
      <c r="D13" s="69" t="s">
        <v>2</v>
      </c>
      <c r="E13" s="70">
        <v>340</v>
      </c>
      <c r="F13" s="79"/>
      <c r="G13" s="71">
        <f t="shared" si="0"/>
        <v>0</v>
      </c>
      <c r="H13" s="71">
        <f t="shared" si="1"/>
        <v>0</v>
      </c>
      <c r="I13" s="71">
        <f t="shared" si="2"/>
        <v>0</v>
      </c>
    </row>
    <row r="14" spans="1:9" ht="10.199999999999999" x14ac:dyDescent="0.2">
      <c r="A14" s="67">
        <v>7</v>
      </c>
      <c r="B14" s="68" t="s">
        <v>73</v>
      </c>
      <c r="C14" s="68" t="s">
        <v>71</v>
      </c>
      <c r="D14" s="69" t="s">
        <v>2</v>
      </c>
      <c r="E14" s="70">
        <v>1800</v>
      </c>
      <c r="F14" s="79"/>
      <c r="G14" s="71">
        <f t="shared" si="0"/>
        <v>0</v>
      </c>
      <c r="H14" s="71">
        <f t="shared" si="1"/>
        <v>0</v>
      </c>
      <c r="I14" s="71">
        <f t="shared" si="2"/>
        <v>0</v>
      </c>
    </row>
    <row r="15" spans="1:9" ht="10.199999999999999" x14ac:dyDescent="0.2">
      <c r="A15" s="67">
        <v>8</v>
      </c>
      <c r="B15" s="68" t="s">
        <v>73</v>
      </c>
      <c r="C15" s="68" t="s">
        <v>72</v>
      </c>
      <c r="D15" s="69" t="s">
        <v>2</v>
      </c>
      <c r="E15" s="70">
        <v>34</v>
      </c>
      <c r="F15" s="79"/>
      <c r="G15" s="71">
        <f t="shared" si="0"/>
        <v>0</v>
      </c>
      <c r="H15" s="71">
        <f t="shared" si="1"/>
        <v>0</v>
      </c>
      <c r="I15" s="71">
        <f t="shared" si="2"/>
        <v>0</v>
      </c>
    </row>
    <row r="16" spans="1:9" ht="20.399999999999999" x14ac:dyDescent="0.2">
      <c r="A16" s="67">
        <v>9</v>
      </c>
      <c r="B16" s="68" t="s">
        <v>170</v>
      </c>
      <c r="C16" s="68" t="s">
        <v>74</v>
      </c>
      <c r="D16" s="69" t="s">
        <v>2</v>
      </c>
      <c r="E16" s="70">
        <v>100</v>
      </c>
      <c r="F16" s="79"/>
      <c r="G16" s="71">
        <f t="shared" si="0"/>
        <v>0</v>
      </c>
      <c r="H16" s="71">
        <f t="shared" si="1"/>
        <v>0</v>
      </c>
      <c r="I16" s="71">
        <f t="shared" si="2"/>
        <v>0</v>
      </c>
    </row>
    <row r="17" spans="1:15" ht="20.399999999999999" x14ac:dyDescent="0.2">
      <c r="A17" s="67">
        <v>10</v>
      </c>
      <c r="B17" s="68" t="s">
        <v>120</v>
      </c>
      <c r="C17" s="68" t="s">
        <v>74</v>
      </c>
      <c r="D17" s="69" t="s">
        <v>2</v>
      </c>
      <c r="E17" s="70">
        <v>50</v>
      </c>
      <c r="F17" s="79"/>
      <c r="G17" s="71">
        <f t="shared" si="0"/>
        <v>0</v>
      </c>
      <c r="H17" s="71">
        <f t="shared" si="1"/>
        <v>0</v>
      </c>
      <c r="I17" s="71">
        <f t="shared" si="2"/>
        <v>0</v>
      </c>
      <c r="M17" s="138"/>
      <c r="N17" s="138"/>
      <c r="O17" s="138"/>
    </row>
    <row r="18" spans="1:15" ht="20.399999999999999" x14ac:dyDescent="0.2">
      <c r="A18" s="67">
        <v>11</v>
      </c>
      <c r="B18" s="68" t="s">
        <v>121</v>
      </c>
      <c r="C18" s="68" t="s">
        <v>74</v>
      </c>
      <c r="D18" s="69" t="s">
        <v>2</v>
      </c>
      <c r="E18" s="70">
        <v>50</v>
      </c>
      <c r="F18" s="79"/>
      <c r="G18" s="71">
        <f t="shared" si="0"/>
        <v>0</v>
      </c>
      <c r="H18" s="71">
        <f t="shared" si="1"/>
        <v>0</v>
      </c>
      <c r="I18" s="71">
        <f t="shared" si="2"/>
        <v>0</v>
      </c>
      <c r="M18" s="72"/>
      <c r="N18" s="72"/>
      <c r="O18" s="72"/>
    </row>
    <row r="19" spans="1:15" ht="20.399999999999999" x14ac:dyDescent="0.2">
      <c r="A19" s="67">
        <v>12</v>
      </c>
      <c r="B19" s="68" t="s">
        <v>75</v>
      </c>
      <c r="C19" s="68" t="s">
        <v>74</v>
      </c>
      <c r="D19" s="69" t="s">
        <v>2</v>
      </c>
      <c r="E19" s="70">
        <v>0</v>
      </c>
      <c r="F19" s="79"/>
      <c r="G19" s="71">
        <f t="shared" si="0"/>
        <v>0</v>
      </c>
      <c r="H19" s="71">
        <f t="shared" si="1"/>
        <v>0</v>
      </c>
      <c r="I19" s="71">
        <f t="shared" si="2"/>
        <v>0</v>
      </c>
    </row>
    <row r="20" spans="1:15" ht="10.199999999999999" x14ac:dyDescent="0.2">
      <c r="A20" s="67">
        <v>13</v>
      </c>
      <c r="B20" s="68" t="s">
        <v>76</v>
      </c>
      <c r="C20" s="68" t="s">
        <v>77</v>
      </c>
      <c r="D20" s="69" t="s">
        <v>65</v>
      </c>
      <c r="E20" s="70">
        <f>180*2</f>
        <v>360</v>
      </c>
      <c r="F20" s="79"/>
      <c r="G20" s="71">
        <f t="shared" si="0"/>
        <v>0</v>
      </c>
      <c r="H20" s="71">
        <f t="shared" si="1"/>
        <v>0</v>
      </c>
      <c r="I20" s="71">
        <f t="shared" si="2"/>
        <v>0</v>
      </c>
    </row>
    <row r="21" spans="1:15" ht="10.199999999999999" x14ac:dyDescent="0.2">
      <c r="A21" s="67">
        <v>14</v>
      </c>
      <c r="B21" s="68" t="s">
        <v>76</v>
      </c>
      <c r="C21" s="68" t="s">
        <v>78</v>
      </c>
      <c r="D21" s="69" t="s">
        <v>103</v>
      </c>
      <c r="E21" s="70">
        <v>170</v>
      </c>
      <c r="F21" s="79"/>
      <c r="G21" s="71">
        <f t="shared" si="0"/>
        <v>0</v>
      </c>
      <c r="H21" s="71">
        <f t="shared" si="1"/>
        <v>0</v>
      </c>
      <c r="I21" s="71">
        <f t="shared" si="2"/>
        <v>0</v>
      </c>
    </row>
    <row r="22" spans="1:15" ht="10.199999999999999" x14ac:dyDescent="0.2">
      <c r="A22" s="67">
        <v>15</v>
      </c>
      <c r="B22" s="68" t="s">
        <v>76</v>
      </c>
      <c r="C22" s="68" t="s">
        <v>79</v>
      </c>
      <c r="D22" s="69" t="s">
        <v>80</v>
      </c>
      <c r="E22" s="70">
        <v>90</v>
      </c>
      <c r="F22" s="79"/>
      <c r="G22" s="71">
        <f t="shared" si="0"/>
        <v>0</v>
      </c>
      <c r="H22" s="71">
        <f t="shared" si="1"/>
        <v>0</v>
      </c>
      <c r="I22" s="71">
        <f t="shared" si="2"/>
        <v>0</v>
      </c>
    </row>
    <row r="23" spans="1:15" ht="10.199999999999999" x14ac:dyDescent="0.2">
      <c r="A23" s="67">
        <v>16</v>
      </c>
      <c r="B23" s="68" t="s">
        <v>82</v>
      </c>
      <c r="C23" s="68" t="s">
        <v>100</v>
      </c>
      <c r="D23" s="69" t="s">
        <v>65</v>
      </c>
      <c r="E23" s="70">
        <v>70</v>
      </c>
      <c r="F23" s="79"/>
      <c r="G23" s="71">
        <f t="shared" si="0"/>
        <v>0</v>
      </c>
      <c r="H23" s="71">
        <f t="shared" si="1"/>
        <v>0</v>
      </c>
      <c r="I23" s="71">
        <f t="shared" si="2"/>
        <v>0</v>
      </c>
    </row>
    <row r="24" spans="1:15" ht="10.199999999999999" x14ac:dyDescent="0.2">
      <c r="A24" s="67">
        <v>17</v>
      </c>
      <c r="B24" s="68" t="s">
        <v>82</v>
      </c>
      <c r="C24" s="68" t="s">
        <v>102</v>
      </c>
      <c r="D24" s="69" t="s">
        <v>103</v>
      </c>
      <c r="E24" s="70">
        <v>40</v>
      </c>
      <c r="F24" s="79"/>
      <c r="G24" s="71">
        <f t="shared" si="0"/>
        <v>0</v>
      </c>
      <c r="H24" s="71">
        <f t="shared" si="1"/>
        <v>0</v>
      </c>
      <c r="I24" s="71">
        <f t="shared" si="2"/>
        <v>0</v>
      </c>
    </row>
    <row r="25" spans="1:15" ht="10.199999999999999" x14ac:dyDescent="0.2">
      <c r="A25" s="67">
        <v>18</v>
      </c>
      <c r="B25" s="68" t="s">
        <v>82</v>
      </c>
      <c r="C25" s="68" t="s">
        <v>101</v>
      </c>
      <c r="D25" s="69" t="s">
        <v>80</v>
      </c>
      <c r="E25" s="70">
        <v>10</v>
      </c>
      <c r="F25" s="79"/>
      <c r="G25" s="71">
        <f t="shared" si="0"/>
        <v>0</v>
      </c>
      <c r="H25" s="71">
        <f t="shared" si="1"/>
        <v>0</v>
      </c>
      <c r="I25" s="71">
        <f t="shared" si="2"/>
        <v>0</v>
      </c>
    </row>
    <row r="26" spans="1:15" ht="10.199999999999999" x14ac:dyDescent="0.2">
      <c r="A26" s="67">
        <v>19</v>
      </c>
      <c r="B26" s="68" t="s">
        <v>82</v>
      </c>
      <c r="C26" s="68" t="s">
        <v>130</v>
      </c>
      <c r="D26" s="69" t="s">
        <v>65</v>
      </c>
      <c r="E26" s="70">
        <v>480</v>
      </c>
      <c r="F26" s="79"/>
      <c r="G26" s="71">
        <f t="shared" si="0"/>
        <v>0</v>
      </c>
      <c r="H26" s="71">
        <f t="shared" si="1"/>
        <v>0</v>
      </c>
      <c r="I26" s="71">
        <f t="shared" si="2"/>
        <v>0</v>
      </c>
    </row>
    <row r="27" spans="1:15" ht="10.199999999999999" x14ac:dyDescent="0.2">
      <c r="A27" s="67">
        <v>20</v>
      </c>
      <c r="B27" s="68" t="s">
        <v>82</v>
      </c>
      <c r="C27" s="68" t="s">
        <v>83</v>
      </c>
      <c r="D27" s="69" t="s">
        <v>81</v>
      </c>
      <c r="E27" s="70">
        <v>270</v>
      </c>
      <c r="F27" s="79"/>
      <c r="G27" s="71">
        <f t="shared" si="0"/>
        <v>0</v>
      </c>
      <c r="H27" s="71">
        <f t="shared" si="1"/>
        <v>0</v>
      </c>
      <c r="I27" s="71">
        <f t="shared" si="2"/>
        <v>0</v>
      </c>
    </row>
    <row r="28" spans="1:15" ht="10.199999999999999" x14ac:dyDescent="0.2">
      <c r="A28" s="67">
        <v>21</v>
      </c>
      <c r="B28" s="68" t="s">
        <v>82</v>
      </c>
      <c r="C28" s="68" t="s">
        <v>79</v>
      </c>
      <c r="D28" s="69" t="s">
        <v>80</v>
      </c>
      <c r="E28" s="70">
        <f>40*2</f>
        <v>80</v>
      </c>
      <c r="F28" s="79"/>
      <c r="G28" s="71">
        <f t="shared" si="0"/>
        <v>0</v>
      </c>
      <c r="H28" s="71">
        <f t="shared" si="1"/>
        <v>0</v>
      </c>
      <c r="I28" s="71">
        <f t="shared" si="2"/>
        <v>0</v>
      </c>
    </row>
    <row r="29" spans="1:15" ht="10.199999999999999" x14ac:dyDescent="0.2">
      <c r="A29" s="67">
        <v>22</v>
      </c>
      <c r="B29" s="68" t="s">
        <v>110</v>
      </c>
      <c r="C29" s="68" t="s">
        <v>100</v>
      </c>
      <c r="D29" s="69" t="s">
        <v>65</v>
      </c>
      <c r="E29" s="70">
        <v>70</v>
      </c>
      <c r="F29" s="79"/>
      <c r="G29" s="71">
        <f t="shared" si="0"/>
        <v>0</v>
      </c>
      <c r="H29" s="71">
        <f t="shared" si="1"/>
        <v>0</v>
      </c>
      <c r="I29" s="71">
        <f t="shared" si="2"/>
        <v>0</v>
      </c>
    </row>
    <row r="30" spans="1:15" ht="10.199999999999999" x14ac:dyDescent="0.2">
      <c r="A30" s="67">
        <v>23</v>
      </c>
      <c r="B30" s="68" t="s">
        <v>110</v>
      </c>
      <c r="C30" s="68" t="s">
        <v>102</v>
      </c>
      <c r="D30" s="69" t="s">
        <v>103</v>
      </c>
      <c r="E30" s="70">
        <v>40</v>
      </c>
      <c r="F30" s="79"/>
      <c r="G30" s="71">
        <f t="shared" si="0"/>
        <v>0</v>
      </c>
      <c r="H30" s="71">
        <f t="shared" si="1"/>
        <v>0</v>
      </c>
      <c r="I30" s="71">
        <f t="shared" si="2"/>
        <v>0</v>
      </c>
    </row>
    <row r="31" spans="1:15" ht="10.199999999999999" x14ac:dyDescent="0.2">
      <c r="A31" s="67">
        <v>24</v>
      </c>
      <c r="B31" s="68" t="s">
        <v>110</v>
      </c>
      <c r="C31" s="68" t="s">
        <v>101</v>
      </c>
      <c r="D31" s="69" t="s">
        <v>80</v>
      </c>
      <c r="E31" s="70">
        <v>20</v>
      </c>
      <c r="F31" s="79"/>
      <c r="G31" s="71">
        <f t="shared" si="0"/>
        <v>0</v>
      </c>
      <c r="H31" s="71">
        <f t="shared" si="1"/>
        <v>0</v>
      </c>
      <c r="I31" s="71">
        <f t="shared" si="2"/>
        <v>0</v>
      </c>
    </row>
    <row r="32" spans="1:15" ht="10.199999999999999" x14ac:dyDescent="0.2">
      <c r="A32" s="67">
        <v>25</v>
      </c>
      <c r="B32" s="68" t="s">
        <v>110</v>
      </c>
      <c r="C32" s="68" t="s">
        <v>130</v>
      </c>
      <c r="D32" s="69" t="s">
        <v>65</v>
      </c>
      <c r="E32" s="70">
        <f>135*2</f>
        <v>270</v>
      </c>
      <c r="F32" s="79"/>
      <c r="G32" s="71">
        <f t="shared" si="0"/>
        <v>0</v>
      </c>
      <c r="H32" s="71">
        <f t="shared" si="1"/>
        <v>0</v>
      </c>
      <c r="I32" s="71">
        <f t="shared" si="2"/>
        <v>0</v>
      </c>
    </row>
    <row r="33" spans="1:9" ht="10.199999999999999" x14ac:dyDescent="0.2">
      <c r="A33" s="67">
        <v>26</v>
      </c>
      <c r="B33" s="68" t="s">
        <v>110</v>
      </c>
      <c r="C33" s="68" t="s">
        <v>83</v>
      </c>
      <c r="D33" s="69" t="s">
        <v>81</v>
      </c>
      <c r="E33" s="70">
        <f>13*2*2</f>
        <v>52</v>
      </c>
      <c r="F33" s="79"/>
      <c r="G33" s="71">
        <f t="shared" si="0"/>
        <v>0</v>
      </c>
      <c r="H33" s="71">
        <f t="shared" si="1"/>
        <v>0</v>
      </c>
      <c r="I33" s="71">
        <f t="shared" si="2"/>
        <v>0</v>
      </c>
    </row>
    <row r="34" spans="1:9" ht="10.199999999999999" x14ac:dyDescent="0.2">
      <c r="A34" s="67">
        <v>27</v>
      </c>
      <c r="B34" s="68" t="s">
        <v>110</v>
      </c>
      <c r="C34" s="68" t="s">
        <v>79</v>
      </c>
      <c r="D34" s="69" t="s">
        <v>80</v>
      </c>
      <c r="E34" s="70">
        <f>26*2</f>
        <v>52</v>
      </c>
      <c r="F34" s="79"/>
      <c r="G34" s="71">
        <f t="shared" si="0"/>
        <v>0</v>
      </c>
      <c r="H34" s="71">
        <f t="shared" si="1"/>
        <v>0</v>
      </c>
      <c r="I34" s="71">
        <f t="shared" si="2"/>
        <v>0</v>
      </c>
    </row>
    <row r="35" spans="1:9" ht="10.199999999999999" x14ac:dyDescent="0.2">
      <c r="A35" s="67">
        <v>28</v>
      </c>
      <c r="B35" s="68" t="s">
        <v>84</v>
      </c>
      <c r="C35" s="68" t="s">
        <v>130</v>
      </c>
      <c r="D35" s="69" t="s">
        <v>65</v>
      </c>
      <c r="E35" s="70">
        <v>270</v>
      </c>
      <c r="F35" s="79"/>
      <c r="G35" s="71">
        <f t="shared" si="0"/>
        <v>0</v>
      </c>
      <c r="H35" s="71">
        <f t="shared" si="1"/>
        <v>0</v>
      </c>
      <c r="I35" s="71">
        <f t="shared" si="2"/>
        <v>0</v>
      </c>
    </row>
    <row r="36" spans="1:9" ht="10.199999999999999" x14ac:dyDescent="0.2">
      <c r="A36" s="67">
        <v>29</v>
      </c>
      <c r="B36" s="68" t="s">
        <v>84</v>
      </c>
      <c r="C36" s="68" t="s">
        <v>83</v>
      </c>
      <c r="D36" s="69" t="s">
        <v>81</v>
      </c>
      <c r="E36" s="70">
        <v>120</v>
      </c>
      <c r="F36" s="79"/>
      <c r="G36" s="71">
        <f t="shared" si="0"/>
        <v>0</v>
      </c>
      <c r="H36" s="71">
        <f t="shared" si="1"/>
        <v>0</v>
      </c>
      <c r="I36" s="71">
        <f t="shared" si="2"/>
        <v>0</v>
      </c>
    </row>
    <row r="37" spans="1:9" ht="10.199999999999999" x14ac:dyDescent="0.2">
      <c r="A37" s="67">
        <v>30</v>
      </c>
      <c r="B37" s="68" t="s">
        <v>84</v>
      </c>
      <c r="C37" s="68" t="s">
        <v>79</v>
      </c>
      <c r="D37" s="69" t="s">
        <v>80</v>
      </c>
      <c r="E37" s="70">
        <v>30</v>
      </c>
      <c r="F37" s="79"/>
      <c r="G37" s="71">
        <f t="shared" si="0"/>
        <v>0</v>
      </c>
      <c r="H37" s="71">
        <f t="shared" si="1"/>
        <v>0</v>
      </c>
      <c r="I37" s="71">
        <f t="shared" si="2"/>
        <v>0</v>
      </c>
    </row>
    <row r="38" spans="1:9" ht="10.199999999999999" x14ac:dyDescent="0.2">
      <c r="A38" s="67">
        <v>31</v>
      </c>
      <c r="B38" s="68" t="s">
        <v>87</v>
      </c>
      <c r="C38" s="68" t="s">
        <v>85</v>
      </c>
      <c r="D38" s="69" t="s">
        <v>86</v>
      </c>
      <c r="E38" s="70">
        <v>12</v>
      </c>
      <c r="F38" s="79"/>
      <c r="G38" s="71">
        <f t="shared" si="0"/>
        <v>0</v>
      </c>
      <c r="H38" s="71">
        <f t="shared" si="1"/>
        <v>0</v>
      </c>
      <c r="I38" s="71">
        <f t="shared" si="2"/>
        <v>0</v>
      </c>
    </row>
    <row r="39" spans="1:9" ht="10.199999999999999" x14ac:dyDescent="0.2">
      <c r="A39" s="67">
        <v>32</v>
      </c>
      <c r="B39" s="68" t="s">
        <v>88</v>
      </c>
      <c r="C39" s="68" t="s">
        <v>85</v>
      </c>
      <c r="D39" s="69" t="s">
        <v>86</v>
      </c>
      <c r="E39" s="70">
        <v>12</v>
      </c>
      <c r="F39" s="79"/>
      <c r="G39" s="71">
        <f t="shared" si="0"/>
        <v>0</v>
      </c>
      <c r="H39" s="71">
        <f t="shared" si="1"/>
        <v>0</v>
      </c>
      <c r="I39" s="71">
        <f t="shared" si="2"/>
        <v>0</v>
      </c>
    </row>
    <row r="40" spans="1:9" ht="10.199999999999999" x14ac:dyDescent="0.2">
      <c r="A40" s="67">
        <v>33</v>
      </c>
      <c r="B40" s="68" t="s">
        <v>89</v>
      </c>
      <c r="C40" s="68" t="s">
        <v>90</v>
      </c>
      <c r="D40" s="69" t="s">
        <v>81</v>
      </c>
      <c r="E40" s="70">
        <v>150</v>
      </c>
      <c r="F40" s="79"/>
      <c r="G40" s="71">
        <f t="shared" si="0"/>
        <v>0</v>
      </c>
      <c r="H40" s="71">
        <f t="shared" si="1"/>
        <v>0</v>
      </c>
      <c r="I40" s="71">
        <f t="shared" si="2"/>
        <v>0</v>
      </c>
    </row>
    <row r="41" spans="1:9" ht="10.199999999999999" x14ac:dyDescent="0.2">
      <c r="A41" s="67">
        <v>34</v>
      </c>
      <c r="B41" s="68" t="s">
        <v>89</v>
      </c>
      <c r="C41" s="68" t="s">
        <v>111</v>
      </c>
      <c r="D41" s="69" t="s">
        <v>65</v>
      </c>
      <c r="E41" s="70">
        <v>620</v>
      </c>
      <c r="F41" s="79"/>
      <c r="G41" s="71">
        <f t="shared" si="0"/>
        <v>0</v>
      </c>
      <c r="H41" s="71">
        <f t="shared" si="1"/>
        <v>0</v>
      </c>
      <c r="I41" s="71">
        <f t="shared" si="2"/>
        <v>0</v>
      </c>
    </row>
    <row r="42" spans="1:9" ht="10.199999999999999" x14ac:dyDescent="0.2">
      <c r="A42" s="67">
        <v>35</v>
      </c>
      <c r="B42" s="68" t="s">
        <v>89</v>
      </c>
      <c r="C42" s="68" t="s">
        <v>111</v>
      </c>
      <c r="D42" s="69" t="s">
        <v>103</v>
      </c>
      <c r="E42" s="70">
        <v>180</v>
      </c>
      <c r="F42" s="79"/>
      <c r="G42" s="71">
        <f t="shared" si="0"/>
        <v>0</v>
      </c>
      <c r="H42" s="71">
        <f t="shared" si="1"/>
        <v>0</v>
      </c>
      <c r="I42" s="71">
        <f t="shared" si="2"/>
        <v>0</v>
      </c>
    </row>
    <row r="43" spans="1:9" ht="10.199999999999999" x14ac:dyDescent="0.2">
      <c r="A43" s="67">
        <v>36</v>
      </c>
      <c r="B43" s="68" t="s">
        <v>89</v>
      </c>
      <c r="C43" s="68" t="s">
        <v>137</v>
      </c>
      <c r="D43" s="69" t="s">
        <v>85</v>
      </c>
      <c r="E43" s="70">
        <f>45*12</f>
        <v>540</v>
      </c>
      <c r="F43" s="79"/>
      <c r="G43" s="71">
        <f t="shared" si="0"/>
        <v>0</v>
      </c>
      <c r="H43" s="71">
        <f t="shared" si="1"/>
        <v>0</v>
      </c>
      <c r="I43" s="71">
        <f t="shared" si="2"/>
        <v>0</v>
      </c>
    </row>
    <row r="44" spans="1:9" ht="10.199999999999999" x14ac:dyDescent="0.2">
      <c r="A44" s="67">
        <v>37</v>
      </c>
      <c r="B44" s="68" t="s">
        <v>89</v>
      </c>
      <c r="C44" s="68" t="s">
        <v>138</v>
      </c>
      <c r="D44" s="69" t="s">
        <v>85</v>
      </c>
      <c r="E44" s="70">
        <v>26</v>
      </c>
      <c r="F44" s="79"/>
      <c r="G44" s="71">
        <f t="shared" si="0"/>
        <v>0</v>
      </c>
      <c r="H44" s="71">
        <f t="shared" si="1"/>
        <v>0</v>
      </c>
      <c r="I44" s="71">
        <f t="shared" si="2"/>
        <v>0</v>
      </c>
    </row>
    <row r="45" spans="1:9" ht="10.199999999999999" x14ac:dyDescent="0.2">
      <c r="A45" s="67">
        <v>38</v>
      </c>
      <c r="B45" s="68" t="s">
        <v>89</v>
      </c>
      <c r="C45" s="68" t="s">
        <v>106</v>
      </c>
      <c r="D45" s="69" t="s">
        <v>107</v>
      </c>
      <c r="E45" s="70">
        <v>53</v>
      </c>
      <c r="F45" s="79"/>
      <c r="G45" s="71">
        <f t="shared" si="0"/>
        <v>0</v>
      </c>
      <c r="H45" s="71">
        <f t="shared" si="1"/>
        <v>0</v>
      </c>
      <c r="I45" s="71">
        <f t="shared" si="2"/>
        <v>0</v>
      </c>
    </row>
    <row r="46" spans="1:9" ht="20.399999999999999" x14ac:dyDescent="0.2">
      <c r="A46" s="67">
        <v>39</v>
      </c>
      <c r="B46" s="68" t="s">
        <v>89</v>
      </c>
      <c r="C46" s="68" t="s">
        <v>112</v>
      </c>
      <c r="D46" s="69" t="s">
        <v>65</v>
      </c>
      <c r="E46" s="70">
        <v>2020</v>
      </c>
      <c r="F46" s="79"/>
      <c r="G46" s="71">
        <f t="shared" si="0"/>
        <v>0</v>
      </c>
      <c r="H46" s="71">
        <f t="shared" si="1"/>
        <v>0</v>
      </c>
      <c r="I46" s="71">
        <f t="shared" si="2"/>
        <v>0</v>
      </c>
    </row>
    <row r="47" spans="1:9" ht="20.399999999999999" x14ac:dyDescent="0.2">
      <c r="A47" s="67">
        <v>40</v>
      </c>
      <c r="B47" s="68" t="s">
        <v>89</v>
      </c>
      <c r="C47" s="68" t="s">
        <v>113</v>
      </c>
      <c r="D47" s="69" t="s">
        <v>65</v>
      </c>
      <c r="E47" s="70">
        <v>0</v>
      </c>
      <c r="F47" s="79"/>
      <c r="G47" s="71">
        <f t="shared" si="0"/>
        <v>0</v>
      </c>
      <c r="H47" s="71">
        <f t="shared" si="1"/>
        <v>0</v>
      </c>
      <c r="I47" s="71">
        <f t="shared" si="2"/>
        <v>0</v>
      </c>
    </row>
    <row r="48" spans="1:9" ht="20.399999999999999" x14ac:dyDescent="0.2">
      <c r="A48" s="67">
        <v>41</v>
      </c>
      <c r="B48" s="68" t="s">
        <v>89</v>
      </c>
      <c r="C48" s="68" t="s">
        <v>114</v>
      </c>
      <c r="D48" s="69" t="s">
        <v>2</v>
      </c>
      <c r="E48" s="70">
        <f>8*4*3</f>
        <v>96</v>
      </c>
      <c r="F48" s="79"/>
      <c r="G48" s="71">
        <f t="shared" si="0"/>
        <v>0</v>
      </c>
      <c r="H48" s="71">
        <f t="shared" si="1"/>
        <v>0</v>
      </c>
      <c r="I48" s="71">
        <f t="shared" si="2"/>
        <v>0</v>
      </c>
    </row>
    <row r="49" spans="1:9" ht="10.199999999999999" x14ac:dyDescent="0.2">
      <c r="A49" s="67">
        <v>42</v>
      </c>
      <c r="B49" s="68" t="s">
        <v>89</v>
      </c>
      <c r="C49" s="68" t="s">
        <v>108</v>
      </c>
      <c r="D49" s="69" t="s">
        <v>65</v>
      </c>
      <c r="E49" s="70">
        <f>135*12</f>
        <v>1620</v>
      </c>
      <c r="F49" s="79"/>
      <c r="G49" s="71">
        <f t="shared" si="0"/>
        <v>0</v>
      </c>
      <c r="H49" s="71">
        <f t="shared" si="1"/>
        <v>0</v>
      </c>
      <c r="I49" s="71">
        <f t="shared" si="2"/>
        <v>0</v>
      </c>
    </row>
    <row r="50" spans="1:9" ht="10.199999999999999" x14ac:dyDescent="0.2">
      <c r="A50" s="67">
        <v>43</v>
      </c>
      <c r="B50" s="68" t="s">
        <v>89</v>
      </c>
      <c r="C50" s="68" t="s">
        <v>108</v>
      </c>
      <c r="D50" s="69" t="s">
        <v>103</v>
      </c>
      <c r="E50" s="70">
        <f>8*12</f>
        <v>96</v>
      </c>
      <c r="F50" s="79"/>
      <c r="G50" s="71">
        <f t="shared" si="0"/>
        <v>0</v>
      </c>
      <c r="H50" s="71">
        <f t="shared" si="1"/>
        <v>0</v>
      </c>
      <c r="I50" s="71">
        <f t="shared" si="2"/>
        <v>0</v>
      </c>
    </row>
    <row r="51" spans="1:9" ht="10.199999999999999" x14ac:dyDescent="0.2">
      <c r="A51" s="67">
        <v>44</v>
      </c>
      <c r="B51" s="68" t="s">
        <v>89</v>
      </c>
      <c r="C51" s="68" t="s">
        <v>115</v>
      </c>
      <c r="D51" s="69" t="s">
        <v>2</v>
      </c>
      <c r="E51" s="70">
        <v>3</v>
      </c>
      <c r="F51" s="79"/>
      <c r="G51" s="71">
        <f t="shared" si="0"/>
        <v>0</v>
      </c>
      <c r="H51" s="71">
        <f t="shared" si="1"/>
        <v>0</v>
      </c>
      <c r="I51" s="71">
        <f t="shared" si="2"/>
        <v>0</v>
      </c>
    </row>
    <row r="52" spans="1:9" ht="10.199999999999999" x14ac:dyDescent="0.2">
      <c r="A52" s="67">
        <v>45</v>
      </c>
      <c r="B52" s="68" t="s">
        <v>89</v>
      </c>
      <c r="C52" s="68" t="s">
        <v>116</v>
      </c>
      <c r="D52" s="69" t="s">
        <v>2</v>
      </c>
      <c r="E52" s="70">
        <v>1</v>
      </c>
      <c r="F52" s="79"/>
      <c r="G52" s="71">
        <f t="shared" si="0"/>
        <v>0</v>
      </c>
      <c r="H52" s="71">
        <f t="shared" si="1"/>
        <v>0</v>
      </c>
      <c r="I52" s="71">
        <f t="shared" si="2"/>
        <v>0</v>
      </c>
    </row>
    <row r="53" spans="1:9" ht="10.199999999999999" x14ac:dyDescent="0.2">
      <c r="A53" s="67">
        <v>46</v>
      </c>
      <c r="B53" s="68" t="s">
        <v>89</v>
      </c>
      <c r="C53" s="68" t="s">
        <v>117</v>
      </c>
      <c r="D53" s="69" t="s">
        <v>2</v>
      </c>
      <c r="E53" s="70">
        <v>1</v>
      </c>
      <c r="F53" s="79"/>
      <c r="G53" s="71">
        <f t="shared" si="0"/>
        <v>0</v>
      </c>
      <c r="H53" s="71">
        <f t="shared" si="1"/>
        <v>0</v>
      </c>
      <c r="I53" s="71">
        <f t="shared" si="2"/>
        <v>0</v>
      </c>
    </row>
    <row r="54" spans="1:9" ht="10.199999999999999" x14ac:dyDescent="0.2">
      <c r="A54" s="67">
        <v>47</v>
      </c>
      <c r="B54" s="68" t="s">
        <v>104</v>
      </c>
      <c r="C54" s="68" t="s">
        <v>118</v>
      </c>
      <c r="D54" s="69" t="s">
        <v>65</v>
      </c>
      <c r="E54" s="70">
        <v>750</v>
      </c>
      <c r="F54" s="79"/>
      <c r="G54" s="71">
        <f t="shared" si="0"/>
        <v>0</v>
      </c>
      <c r="H54" s="71">
        <f t="shared" si="1"/>
        <v>0</v>
      </c>
      <c r="I54" s="71">
        <f t="shared" si="2"/>
        <v>0</v>
      </c>
    </row>
    <row r="55" spans="1:9" ht="10.199999999999999" x14ac:dyDescent="0.2">
      <c r="A55" s="67">
        <v>48</v>
      </c>
      <c r="B55" s="68" t="s">
        <v>104</v>
      </c>
      <c r="C55" s="68" t="s">
        <v>134</v>
      </c>
      <c r="D55" s="69" t="s">
        <v>103</v>
      </c>
      <c r="E55" s="70">
        <v>420</v>
      </c>
      <c r="F55" s="79"/>
      <c r="G55" s="71">
        <f t="shared" si="0"/>
        <v>0</v>
      </c>
      <c r="H55" s="71">
        <f t="shared" si="1"/>
        <v>0</v>
      </c>
      <c r="I55" s="71">
        <f t="shared" si="2"/>
        <v>0</v>
      </c>
    </row>
    <row r="56" spans="1:9" ht="10.199999999999999" x14ac:dyDescent="0.2">
      <c r="A56" s="67">
        <v>49</v>
      </c>
      <c r="B56" s="68" t="s">
        <v>104</v>
      </c>
      <c r="C56" s="68" t="s">
        <v>105</v>
      </c>
      <c r="D56" s="69" t="s">
        <v>103</v>
      </c>
      <c r="E56" s="70">
        <v>260</v>
      </c>
      <c r="F56" s="79"/>
      <c r="G56" s="71">
        <f t="shared" si="0"/>
        <v>0</v>
      </c>
      <c r="H56" s="71">
        <f t="shared" si="1"/>
        <v>0</v>
      </c>
      <c r="I56" s="71">
        <f t="shared" si="2"/>
        <v>0</v>
      </c>
    </row>
    <row r="57" spans="1:9" ht="10.199999999999999" x14ac:dyDescent="0.2">
      <c r="A57" s="67">
        <v>50</v>
      </c>
      <c r="B57" s="68" t="s">
        <v>104</v>
      </c>
      <c r="C57" s="68" t="s">
        <v>105</v>
      </c>
      <c r="D57" s="69" t="s">
        <v>65</v>
      </c>
      <c r="E57" s="70">
        <v>90</v>
      </c>
      <c r="F57" s="79"/>
      <c r="G57" s="71">
        <f t="shared" si="0"/>
        <v>0</v>
      </c>
      <c r="H57" s="71">
        <f t="shared" si="1"/>
        <v>0</v>
      </c>
      <c r="I57" s="71">
        <f t="shared" si="2"/>
        <v>0</v>
      </c>
    </row>
    <row r="58" spans="1:9" ht="10.199999999999999" x14ac:dyDescent="0.2">
      <c r="A58" s="67">
        <v>51</v>
      </c>
      <c r="B58" s="68" t="s">
        <v>104</v>
      </c>
      <c r="C58" s="68" t="s">
        <v>122</v>
      </c>
      <c r="D58" s="69" t="s">
        <v>80</v>
      </c>
      <c r="E58" s="70">
        <v>180</v>
      </c>
      <c r="F58" s="79"/>
      <c r="G58" s="71">
        <f t="shared" si="0"/>
        <v>0</v>
      </c>
      <c r="H58" s="71">
        <f t="shared" si="1"/>
        <v>0</v>
      </c>
      <c r="I58" s="71">
        <f t="shared" si="2"/>
        <v>0</v>
      </c>
    </row>
    <row r="59" spans="1:9" ht="10.199999999999999" x14ac:dyDescent="0.2">
      <c r="A59" s="67">
        <v>52</v>
      </c>
      <c r="B59" s="68" t="s">
        <v>104</v>
      </c>
      <c r="C59" s="68" t="s">
        <v>124</v>
      </c>
      <c r="D59" s="69" t="s">
        <v>131</v>
      </c>
      <c r="E59" s="70">
        <v>60</v>
      </c>
      <c r="F59" s="79"/>
      <c r="G59" s="71">
        <f t="shared" si="0"/>
        <v>0</v>
      </c>
      <c r="H59" s="71">
        <f t="shared" si="1"/>
        <v>0</v>
      </c>
      <c r="I59" s="71">
        <f t="shared" si="2"/>
        <v>0</v>
      </c>
    </row>
    <row r="60" spans="1:9" ht="10.199999999999999" x14ac:dyDescent="0.2">
      <c r="A60" s="67">
        <v>53</v>
      </c>
      <c r="B60" s="68" t="s">
        <v>104</v>
      </c>
      <c r="C60" s="68" t="s">
        <v>125</v>
      </c>
      <c r="D60" s="69" t="s">
        <v>131</v>
      </c>
      <c r="E60" s="70">
        <v>10</v>
      </c>
      <c r="F60" s="79"/>
      <c r="G60" s="71">
        <f t="shared" si="0"/>
        <v>0</v>
      </c>
      <c r="H60" s="71">
        <f t="shared" si="1"/>
        <v>0</v>
      </c>
      <c r="I60" s="71">
        <f t="shared" si="2"/>
        <v>0</v>
      </c>
    </row>
    <row r="61" spans="1:9" ht="10.199999999999999" x14ac:dyDescent="0.2">
      <c r="A61" s="67">
        <v>54</v>
      </c>
      <c r="B61" s="68" t="s">
        <v>104</v>
      </c>
      <c r="C61" s="68" t="s">
        <v>132</v>
      </c>
      <c r="D61" s="69" t="s">
        <v>126</v>
      </c>
      <c r="E61" s="70">
        <v>30</v>
      </c>
      <c r="F61" s="79"/>
      <c r="G61" s="71">
        <f t="shared" si="0"/>
        <v>0</v>
      </c>
      <c r="H61" s="71">
        <f t="shared" si="1"/>
        <v>0</v>
      </c>
      <c r="I61" s="71">
        <f t="shared" si="2"/>
        <v>0</v>
      </c>
    </row>
    <row r="62" spans="1:9" ht="10.199999999999999" x14ac:dyDescent="0.2">
      <c r="A62" s="67">
        <v>55</v>
      </c>
      <c r="B62" s="68" t="s">
        <v>104</v>
      </c>
      <c r="C62" s="68" t="s">
        <v>133</v>
      </c>
      <c r="D62" s="69" t="s">
        <v>126</v>
      </c>
      <c r="E62" s="70">
        <v>10</v>
      </c>
      <c r="F62" s="79"/>
      <c r="G62" s="71">
        <f t="shared" si="0"/>
        <v>0</v>
      </c>
      <c r="H62" s="71">
        <f t="shared" si="1"/>
        <v>0</v>
      </c>
      <c r="I62" s="71">
        <f t="shared" si="2"/>
        <v>0</v>
      </c>
    </row>
    <row r="63" spans="1:9" ht="10.199999999999999" x14ac:dyDescent="0.2">
      <c r="A63" s="67">
        <v>56</v>
      </c>
      <c r="B63" s="68" t="s">
        <v>135</v>
      </c>
      <c r="C63" s="68" t="s">
        <v>136</v>
      </c>
      <c r="D63" s="69" t="s">
        <v>2</v>
      </c>
      <c r="E63" s="70">
        <v>5000</v>
      </c>
      <c r="F63" s="79"/>
      <c r="G63" s="71">
        <f t="shared" si="0"/>
        <v>0</v>
      </c>
      <c r="H63" s="71">
        <f t="shared" si="1"/>
        <v>0</v>
      </c>
      <c r="I63" s="71">
        <f t="shared" si="2"/>
        <v>0</v>
      </c>
    </row>
    <row r="64" spans="1:9" ht="10.199999999999999" x14ac:dyDescent="0.2">
      <c r="A64" s="67">
        <v>57</v>
      </c>
      <c r="B64" s="68" t="s">
        <v>167</v>
      </c>
      <c r="C64" s="68" t="s">
        <v>77</v>
      </c>
      <c r="D64" s="69" t="s">
        <v>65</v>
      </c>
      <c r="E64" s="70">
        <v>470</v>
      </c>
      <c r="F64" s="79"/>
      <c r="G64" s="71">
        <f t="shared" si="0"/>
        <v>0</v>
      </c>
      <c r="H64" s="71">
        <f t="shared" si="1"/>
        <v>0</v>
      </c>
      <c r="I64" s="71">
        <f t="shared" si="2"/>
        <v>0</v>
      </c>
    </row>
    <row r="65" spans="1:9" ht="10.199999999999999" x14ac:dyDescent="0.2">
      <c r="A65" s="67">
        <v>58</v>
      </c>
      <c r="B65" s="68" t="s">
        <v>167</v>
      </c>
      <c r="C65" s="68" t="s">
        <v>78</v>
      </c>
      <c r="D65" s="69" t="s">
        <v>103</v>
      </c>
      <c r="E65" s="70">
        <v>190</v>
      </c>
      <c r="F65" s="79"/>
      <c r="G65" s="71">
        <f t="shared" si="0"/>
        <v>0</v>
      </c>
      <c r="H65" s="71">
        <f t="shared" si="1"/>
        <v>0</v>
      </c>
      <c r="I65" s="71">
        <f t="shared" si="2"/>
        <v>0</v>
      </c>
    </row>
    <row r="66" spans="1:9" ht="10.199999999999999" x14ac:dyDescent="0.2">
      <c r="A66" s="67">
        <v>59</v>
      </c>
      <c r="B66" s="68" t="s">
        <v>167</v>
      </c>
      <c r="C66" s="68" t="s">
        <v>79</v>
      </c>
      <c r="D66" s="69" t="s">
        <v>80</v>
      </c>
      <c r="E66" s="70">
        <v>110</v>
      </c>
      <c r="F66" s="79"/>
      <c r="G66" s="71">
        <f t="shared" si="0"/>
        <v>0</v>
      </c>
      <c r="H66" s="71">
        <f t="shared" si="1"/>
        <v>0</v>
      </c>
      <c r="I66" s="71">
        <f t="shared" si="2"/>
        <v>0</v>
      </c>
    </row>
    <row r="67" spans="1:9" ht="10.199999999999999" x14ac:dyDescent="0.2">
      <c r="A67" s="67">
        <v>60</v>
      </c>
      <c r="B67" s="68" t="s">
        <v>172</v>
      </c>
      <c r="C67" s="68" t="s">
        <v>173</v>
      </c>
      <c r="D67" s="69" t="s">
        <v>2</v>
      </c>
      <c r="E67" s="70">
        <v>4235</v>
      </c>
      <c r="F67" s="79"/>
      <c r="G67" s="71">
        <f>ROUND(E67*F67,2)</f>
        <v>0</v>
      </c>
      <c r="H67" s="71">
        <f t="shared" si="1"/>
        <v>0</v>
      </c>
      <c r="I67" s="71">
        <f t="shared" si="2"/>
        <v>0</v>
      </c>
    </row>
    <row r="68" spans="1:9" ht="10.199999999999999" x14ac:dyDescent="0.2">
      <c r="A68" s="67">
        <v>61</v>
      </c>
      <c r="B68" s="68" t="s">
        <v>172</v>
      </c>
      <c r="C68" s="68" t="s">
        <v>174</v>
      </c>
      <c r="D68" s="69" t="s">
        <v>107</v>
      </c>
      <c r="E68" s="70">
        <v>12</v>
      </c>
      <c r="F68" s="79"/>
      <c r="G68" s="71">
        <f>ROUND(E68*F68,2)</f>
        <v>0</v>
      </c>
      <c r="H68" s="71">
        <f t="shared" si="1"/>
        <v>0</v>
      </c>
      <c r="I68" s="71">
        <f t="shared" si="2"/>
        <v>0</v>
      </c>
    </row>
    <row r="69" spans="1:9" s="26" customFormat="1" ht="15.75" customHeight="1" x14ac:dyDescent="0.25">
      <c r="A69" s="73"/>
      <c r="B69" s="74" t="s">
        <v>202</v>
      </c>
      <c r="C69" s="73"/>
      <c r="D69" s="75" t="s">
        <v>30</v>
      </c>
      <c r="E69" s="75" t="s">
        <v>30</v>
      </c>
      <c r="F69" s="76" t="s">
        <v>30</v>
      </c>
      <c r="G69" s="77">
        <f>SUM(G8:G68)</f>
        <v>0</v>
      </c>
      <c r="H69" s="77">
        <f t="shared" ref="H69:I69" si="3">SUM(H8:H68)</f>
        <v>0</v>
      </c>
      <c r="I69" s="77">
        <f t="shared" si="3"/>
        <v>0</v>
      </c>
    </row>
  </sheetData>
  <sheetProtection algorithmName="SHA-512" hashValue="j6Tw2YLHvBsdw2is4V+HmyJ9pfRoWldE3qoJvFX7OL1pigLHiCoS5ga+pVayDKvPLOOfAde3BTkOJL8lKFU9VQ==" saltValue="50zc6ZKj0IRzvJKniyQnqQ==" spinCount="100000" sheet="1" objects="1" scenarios="1"/>
  <mergeCells count="10">
    <mergeCell ref="A5:A6"/>
    <mergeCell ref="M17:O17"/>
    <mergeCell ref="B5:B6"/>
    <mergeCell ref="C5:C6"/>
    <mergeCell ref="D5:D6"/>
    <mergeCell ref="E5:E6"/>
    <mergeCell ref="F5:F6"/>
    <mergeCell ref="G5:G6"/>
    <mergeCell ref="H5:H6"/>
    <mergeCell ref="I5:I6"/>
  </mergeCells>
  <pageMargins left="0.39370078740157483" right="0.39370078740157483" top="0.74803149606299213" bottom="0.3937007874015748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115" zoomScaleNormal="115" workbookViewId="0">
      <selection activeCell="F8" sqref="F8"/>
    </sheetView>
  </sheetViews>
  <sheetFormatPr defaultColWidth="9.33203125" defaultRowHeight="10.199999999999999" x14ac:dyDescent="0.2"/>
  <cols>
    <col min="1" max="1" width="6" style="6" customWidth="1"/>
    <col min="2" max="2" width="50" style="6" customWidth="1"/>
    <col min="3" max="3" width="12.6640625" style="56" customWidth="1"/>
    <col min="4" max="4" width="12.109375" style="6" customWidth="1"/>
    <col min="5" max="5" width="13" style="6" customWidth="1"/>
    <col min="6" max="6" width="10.44140625" style="6" customWidth="1"/>
    <col min="7" max="7" width="12.109375" style="6" customWidth="1"/>
    <col min="8" max="8" width="14.6640625" style="6" customWidth="1"/>
    <col min="9" max="9" width="11.44140625" style="6" customWidth="1"/>
    <col min="10" max="10" width="13.109375" style="6" customWidth="1"/>
    <col min="11" max="16384" width="9.33203125" style="6"/>
  </cols>
  <sheetData>
    <row r="1" spans="1:10" s="1" customFormat="1" ht="15.6" x14ac:dyDescent="0.3">
      <c r="A1" s="1" t="s">
        <v>234</v>
      </c>
    </row>
    <row r="2" spans="1:10" s="2" customFormat="1" ht="15.6" x14ac:dyDescent="0.3">
      <c r="C2" s="80"/>
    </row>
    <row r="3" spans="1:10" s="2" customFormat="1" ht="15.6" x14ac:dyDescent="0.3">
      <c r="A3" s="81" t="s">
        <v>127</v>
      </c>
      <c r="C3" s="80"/>
    </row>
    <row r="5" spans="1:10" ht="45.75" customHeight="1" x14ac:dyDescent="0.2">
      <c r="A5" s="139" t="s">
        <v>0</v>
      </c>
      <c r="B5" s="139" t="s">
        <v>24</v>
      </c>
      <c r="C5" s="83" t="s">
        <v>36</v>
      </c>
      <c r="D5" s="83" t="s">
        <v>176</v>
      </c>
      <c r="E5" s="83" t="s">
        <v>177</v>
      </c>
      <c r="F5" s="83" t="s">
        <v>97</v>
      </c>
      <c r="G5" s="83" t="s">
        <v>98</v>
      </c>
      <c r="H5" s="83" t="s">
        <v>31</v>
      </c>
      <c r="I5" s="82" t="s">
        <v>15</v>
      </c>
      <c r="J5" s="82" t="s">
        <v>16</v>
      </c>
    </row>
    <row r="6" spans="1:10" x14ac:dyDescent="0.2">
      <c r="A6" s="139"/>
      <c r="B6" s="139"/>
      <c r="C6" s="83" t="s">
        <v>35</v>
      </c>
      <c r="D6" s="82" t="s">
        <v>22</v>
      </c>
      <c r="E6" s="82" t="s">
        <v>14</v>
      </c>
      <c r="F6" s="82" t="s">
        <v>200</v>
      </c>
      <c r="G6" s="82" t="s">
        <v>3</v>
      </c>
      <c r="H6" s="82" t="s">
        <v>14</v>
      </c>
      <c r="I6" s="84">
        <v>0.2</v>
      </c>
      <c r="J6" s="82" t="s">
        <v>17</v>
      </c>
    </row>
    <row r="7" spans="1:10" ht="15" customHeight="1" x14ac:dyDescent="0.2">
      <c r="A7" s="85"/>
      <c r="B7" s="86"/>
      <c r="C7" s="87" t="s">
        <v>27</v>
      </c>
      <c r="D7" s="12" t="s">
        <v>28</v>
      </c>
      <c r="E7" s="11" t="s">
        <v>216</v>
      </c>
      <c r="F7" s="88" t="s">
        <v>29</v>
      </c>
      <c r="G7" s="89" t="s">
        <v>217</v>
      </c>
      <c r="H7" s="90" t="s">
        <v>218</v>
      </c>
      <c r="I7" s="90" t="s">
        <v>219</v>
      </c>
      <c r="J7" s="90" t="s">
        <v>220</v>
      </c>
    </row>
    <row r="8" spans="1:10" ht="15" customHeight="1" x14ac:dyDescent="0.2">
      <c r="A8" s="15" t="s">
        <v>18</v>
      </c>
      <c r="B8" s="91" t="s">
        <v>38</v>
      </c>
      <c r="C8" s="15">
        <v>8500</v>
      </c>
      <c r="D8" s="58"/>
      <c r="E8" s="17">
        <f>ROUND(C8*D8,2)</f>
        <v>0</v>
      </c>
      <c r="F8" s="58"/>
      <c r="G8" s="92">
        <f>ROUND(C8*F8,2)</f>
        <v>0</v>
      </c>
      <c r="H8" s="17">
        <f>E8+G8</f>
        <v>0</v>
      </c>
      <c r="I8" s="17">
        <f>ROUND(E8*20%,2)</f>
        <v>0</v>
      </c>
      <c r="J8" s="17">
        <f>H8+I8</f>
        <v>0</v>
      </c>
    </row>
    <row r="9" spans="1:10" ht="15" customHeight="1" x14ac:dyDescent="0.2">
      <c r="A9" s="15" t="s">
        <v>19</v>
      </c>
      <c r="B9" s="91" t="s">
        <v>45</v>
      </c>
      <c r="C9" s="15">
        <v>400</v>
      </c>
      <c r="D9" s="58"/>
      <c r="E9" s="17">
        <f t="shared" ref="E9:E13" si="0">ROUND(C9*D9,2)</f>
        <v>0</v>
      </c>
      <c r="F9" s="58"/>
      <c r="G9" s="92">
        <f t="shared" ref="G9:G18" si="1">ROUND(C9*F9,2)</f>
        <v>0</v>
      </c>
      <c r="H9" s="17">
        <f t="shared" ref="H9:H18" si="2">E9+G9</f>
        <v>0</v>
      </c>
      <c r="I9" s="17">
        <f t="shared" ref="I9:I18" si="3">ROUND(E9*20%,2)</f>
        <v>0</v>
      </c>
      <c r="J9" s="17">
        <f t="shared" ref="J9:J18" si="4">H9+I9</f>
        <v>0</v>
      </c>
    </row>
    <row r="10" spans="1:10" ht="15" customHeight="1" x14ac:dyDescent="0.2">
      <c r="A10" s="15" t="s">
        <v>129</v>
      </c>
      <c r="B10" s="93" t="s">
        <v>25</v>
      </c>
      <c r="C10" s="15">
        <v>900</v>
      </c>
      <c r="D10" s="58"/>
      <c r="E10" s="17">
        <f t="shared" si="0"/>
        <v>0</v>
      </c>
      <c r="F10" s="58"/>
      <c r="G10" s="92">
        <f t="shared" si="1"/>
        <v>0</v>
      </c>
      <c r="H10" s="17">
        <f t="shared" si="2"/>
        <v>0</v>
      </c>
      <c r="I10" s="17">
        <f t="shared" si="3"/>
        <v>0</v>
      </c>
      <c r="J10" s="17">
        <f t="shared" si="4"/>
        <v>0</v>
      </c>
    </row>
    <row r="11" spans="1:10" ht="15" customHeight="1" x14ac:dyDescent="0.2">
      <c r="A11" s="15" t="s">
        <v>178</v>
      </c>
      <c r="B11" s="94" t="s">
        <v>236</v>
      </c>
      <c r="C11" s="95">
        <v>150</v>
      </c>
      <c r="D11" s="103"/>
      <c r="E11" s="17">
        <f t="shared" ref="E11" si="5">ROUND(C11*D11,2)</f>
        <v>0</v>
      </c>
      <c r="F11" s="103"/>
      <c r="G11" s="92">
        <f t="shared" ref="G11" si="6">ROUND(C11*F11,2)</f>
        <v>0</v>
      </c>
      <c r="H11" s="17">
        <f t="shared" ref="H11" si="7">E11+G11</f>
        <v>0</v>
      </c>
      <c r="I11" s="17">
        <f t="shared" si="3"/>
        <v>0</v>
      </c>
      <c r="J11" s="17">
        <f t="shared" ref="J11" si="8">H11+I11</f>
        <v>0</v>
      </c>
    </row>
    <row r="12" spans="1:10" ht="15" customHeight="1" x14ac:dyDescent="0.2">
      <c r="A12" s="15" t="s">
        <v>179</v>
      </c>
      <c r="B12" s="94" t="s">
        <v>237</v>
      </c>
      <c r="C12" s="95">
        <v>250</v>
      </c>
      <c r="D12" s="103"/>
      <c r="E12" s="17">
        <f t="shared" si="0"/>
        <v>0</v>
      </c>
      <c r="F12" s="103"/>
      <c r="G12" s="92">
        <f t="shared" si="1"/>
        <v>0</v>
      </c>
      <c r="H12" s="17">
        <f t="shared" si="2"/>
        <v>0</v>
      </c>
      <c r="I12" s="17">
        <f t="shared" si="3"/>
        <v>0</v>
      </c>
      <c r="J12" s="17">
        <f t="shared" si="4"/>
        <v>0</v>
      </c>
    </row>
    <row r="13" spans="1:10" ht="15" customHeight="1" x14ac:dyDescent="0.2">
      <c r="A13" s="15" t="s">
        <v>180</v>
      </c>
      <c r="B13" s="94" t="s">
        <v>93</v>
      </c>
      <c r="C13" s="95">
        <v>20</v>
      </c>
      <c r="D13" s="103"/>
      <c r="E13" s="17">
        <f t="shared" si="0"/>
        <v>0</v>
      </c>
      <c r="F13" s="103"/>
      <c r="G13" s="92">
        <f t="shared" si="1"/>
        <v>0</v>
      </c>
      <c r="H13" s="17">
        <f t="shared" si="2"/>
        <v>0</v>
      </c>
      <c r="I13" s="17">
        <f t="shared" si="3"/>
        <v>0</v>
      </c>
      <c r="J13" s="17">
        <f t="shared" si="4"/>
        <v>0</v>
      </c>
    </row>
    <row r="14" spans="1:10" ht="15" customHeight="1" x14ac:dyDescent="0.2">
      <c r="A14" s="15" t="s">
        <v>181</v>
      </c>
      <c r="B14" s="91" t="s">
        <v>96</v>
      </c>
      <c r="C14" s="96">
        <v>5</v>
      </c>
      <c r="D14" s="97" t="s">
        <v>30</v>
      </c>
      <c r="E14" s="17">
        <f>'3a-Rozpis NO'!G16</f>
        <v>0</v>
      </c>
      <c r="F14" s="58"/>
      <c r="G14" s="92">
        <f t="shared" si="1"/>
        <v>0</v>
      </c>
      <c r="H14" s="17">
        <f t="shared" si="2"/>
        <v>0</v>
      </c>
      <c r="I14" s="17">
        <f t="shared" si="3"/>
        <v>0</v>
      </c>
      <c r="J14" s="17">
        <f t="shared" si="4"/>
        <v>0</v>
      </c>
    </row>
    <row r="15" spans="1:10" ht="15" customHeight="1" x14ac:dyDescent="0.2">
      <c r="A15" s="15" t="s">
        <v>182</v>
      </c>
      <c r="B15" s="91" t="s">
        <v>92</v>
      </c>
      <c r="C15" s="96">
        <v>5</v>
      </c>
      <c r="D15" s="58"/>
      <c r="E15" s="17">
        <f t="shared" ref="E15:E18" si="9">ROUND(C15*D15,2)</f>
        <v>0</v>
      </c>
      <c r="F15" s="58"/>
      <c r="G15" s="92">
        <f t="shared" si="1"/>
        <v>0</v>
      </c>
      <c r="H15" s="17">
        <f t="shared" si="2"/>
        <v>0</v>
      </c>
      <c r="I15" s="17">
        <f t="shared" si="3"/>
        <v>0</v>
      </c>
      <c r="J15" s="17">
        <f t="shared" si="4"/>
        <v>0</v>
      </c>
    </row>
    <row r="16" spans="1:10" ht="15" customHeight="1" x14ac:dyDescent="0.2">
      <c r="A16" s="15" t="s">
        <v>183</v>
      </c>
      <c r="B16" s="91" t="s">
        <v>94</v>
      </c>
      <c r="C16" s="96">
        <v>1</v>
      </c>
      <c r="D16" s="58"/>
      <c r="E16" s="17">
        <f t="shared" si="9"/>
        <v>0</v>
      </c>
      <c r="F16" s="58"/>
      <c r="G16" s="92">
        <f t="shared" si="1"/>
        <v>0</v>
      </c>
      <c r="H16" s="17">
        <f t="shared" si="2"/>
        <v>0</v>
      </c>
      <c r="I16" s="17">
        <f t="shared" si="3"/>
        <v>0</v>
      </c>
      <c r="J16" s="17">
        <f t="shared" si="4"/>
        <v>0</v>
      </c>
    </row>
    <row r="17" spans="1:10" ht="15" customHeight="1" x14ac:dyDescent="0.2">
      <c r="A17" s="15" t="s">
        <v>184</v>
      </c>
      <c r="B17" s="94" t="s">
        <v>95</v>
      </c>
      <c r="C17" s="98">
        <v>70</v>
      </c>
      <c r="D17" s="103"/>
      <c r="E17" s="17">
        <f t="shared" si="9"/>
        <v>0</v>
      </c>
      <c r="F17" s="103"/>
      <c r="G17" s="92">
        <f t="shared" si="1"/>
        <v>0</v>
      </c>
      <c r="H17" s="17">
        <f t="shared" si="2"/>
        <v>0</v>
      </c>
      <c r="I17" s="17">
        <f t="shared" si="3"/>
        <v>0</v>
      </c>
      <c r="J17" s="17">
        <f t="shared" si="4"/>
        <v>0</v>
      </c>
    </row>
    <row r="18" spans="1:10" ht="15" customHeight="1" x14ac:dyDescent="0.2">
      <c r="A18" s="15" t="s">
        <v>186</v>
      </c>
      <c r="B18" s="94" t="s">
        <v>175</v>
      </c>
      <c r="C18" s="98">
        <v>25</v>
      </c>
      <c r="D18" s="103"/>
      <c r="E18" s="17">
        <f t="shared" si="9"/>
        <v>0</v>
      </c>
      <c r="F18" s="103"/>
      <c r="G18" s="92">
        <f t="shared" si="1"/>
        <v>0</v>
      </c>
      <c r="H18" s="17">
        <f t="shared" si="2"/>
        <v>0</v>
      </c>
      <c r="I18" s="17">
        <f t="shared" si="3"/>
        <v>0</v>
      </c>
      <c r="J18" s="17">
        <f t="shared" si="4"/>
        <v>0</v>
      </c>
    </row>
    <row r="19" spans="1:10" ht="15" customHeight="1" x14ac:dyDescent="0.2">
      <c r="A19" s="99"/>
      <c r="B19" s="23" t="s">
        <v>203</v>
      </c>
      <c r="C19" s="100">
        <f>SUM(C8:C18)</f>
        <v>10326</v>
      </c>
      <c r="D19" s="101" t="s">
        <v>30</v>
      </c>
      <c r="E19" s="102">
        <f>SUM(E8:E18)</f>
        <v>0</v>
      </c>
      <c r="F19" s="24" t="s">
        <v>30</v>
      </c>
      <c r="G19" s="102">
        <f>SUM(G8:G18)</f>
        <v>0</v>
      </c>
      <c r="H19" s="102">
        <f t="shared" ref="H19:J19" si="10">SUM(H8:H18)</f>
        <v>0</v>
      </c>
      <c r="I19" s="102">
        <f t="shared" si="10"/>
        <v>0</v>
      </c>
      <c r="J19" s="102">
        <f t="shared" si="10"/>
        <v>0</v>
      </c>
    </row>
    <row r="21" spans="1:10" x14ac:dyDescent="0.2">
      <c r="A21" s="6" t="s">
        <v>4</v>
      </c>
      <c r="B21" s="6" t="s">
        <v>99</v>
      </c>
    </row>
    <row r="22" spans="1:10" x14ac:dyDescent="0.2">
      <c r="A22" s="6" t="s">
        <v>21</v>
      </c>
      <c r="B22" s="6" t="s">
        <v>42</v>
      </c>
    </row>
  </sheetData>
  <sheetProtection algorithmName="SHA-512" hashValue="01XddKH0o+KVgPKvKY3nlkhFDk+GG40ug/Kksd1OTAIqM8F398B2WOtlb9sI8LBufLAk2I3KuF0jC/IiYboWiA==" saltValue="dPK/a153AwpTU/U7cIFqiQ==" spinCount="100000" sheet="1" objects="1" scenarios="1"/>
  <mergeCells count="2">
    <mergeCell ref="A5:A6"/>
    <mergeCell ref="B5:B6"/>
  </mergeCells>
  <pageMargins left="0.46" right="0.25" top="0.75" bottom="0.75" header="0.3" footer="0.3"/>
  <pageSetup paperSize="9" fitToWidth="0" orientation="landscape" r:id="rId1"/>
  <ignoredErrors>
    <ignoredError sqref="E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/>
  </sheetViews>
  <sheetFormatPr defaultColWidth="9.33203125" defaultRowHeight="10.199999999999999" x14ac:dyDescent="0.2"/>
  <cols>
    <col min="1" max="1" width="13.77734375" style="6" customWidth="1"/>
    <col min="2" max="2" width="38.6640625" style="6" customWidth="1"/>
    <col min="3" max="3" width="18.6640625" style="6" customWidth="1"/>
    <col min="4" max="4" width="8.77734375" style="6" customWidth="1"/>
    <col min="5" max="5" width="13" style="6" customWidth="1"/>
    <col min="6" max="6" width="12" style="6" customWidth="1"/>
    <col min="7" max="7" width="13.6640625" style="6" customWidth="1"/>
    <col min="8" max="8" width="12" style="6" customWidth="1"/>
    <col min="9" max="9" width="13.6640625" style="6" customWidth="1"/>
    <col min="10" max="16384" width="9.33203125" style="6"/>
  </cols>
  <sheetData>
    <row r="1" spans="1:12" s="1" customFormat="1" ht="15.6" x14ac:dyDescent="0.3">
      <c r="A1" s="1" t="s">
        <v>232</v>
      </c>
    </row>
    <row r="2" spans="1:12" s="2" customFormat="1" ht="15.6" x14ac:dyDescent="0.3"/>
    <row r="3" spans="1:12" s="2" customFormat="1" ht="26.25" customHeight="1" x14ac:dyDescent="0.3">
      <c r="A3" s="144" t="s">
        <v>139</v>
      </c>
      <c r="B3" s="144"/>
      <c r="C3" s="144"/>
      <c r="D3" s="144"/>
      <c r="E3" s="144"/>
      <c r="F3" s="144"/>
      <c r="G3" s="144"/>
    </row>
    <row r="4" spans="1:12" ht="13.35" customHeight="1" x14ac:dyDescent="0.2"/>
    <row r="5" spans="1:12" s="26" customFormat="1" ht="30.6" x14ac:dyDescent="0.25">
      <c r="A5" s="145" t="s">
        <v>140</v>
      </c>
      <c r="B5" s="145"/>
      <c r="C5" s="145"/>
      <c r="D5" s="145"/>
      <c r="E5" s="104" t="s">
        <v>141</v>
      </c>
      <c r="F5" s="104" t="s">
        <v>142</v>
      </c>
      <c r="G5" s="104" t="s">
        <v>143</v>
      </c>
      <c r="H5" s="104" t="s">
        <v>15</v>
      </c>
      <c r="I5" s="104" t="s">
        <v>143</v>
      </c>
    </row>
    <row r="6" spans="1:12" s="26" customFormat="1" ht="24.75" customHeight="1" x14ac:dyDescent="0.25">
      <c r="A6" s="104" t="s">
        <v>144</v>
      </c>
      <c r="B6" s="145" t="s">
        <v>145</v>
      </c>
      <c r="C6" s="145"/>
      <c r="D6" s="104" t="s">
        <v>146</v>
      </c>
      <c r="E6" s="105" t="s">
        <v>35</v>
      </c>
      <c r="F6" s="83" t="s">
        <v>147</v>
      </c>
      <c r="G6" s="83" t="s">
        <v>148</v>
      </c>
      <c r="H6" s="84">
        <v>0.2</v>
      </c>
      <c r="I6" s="83" t="s">
        <v>149</v>
      </c>
    </row>
    <row r="7" spans="1:12" ht="15.75" customHeight="1" x14ac:dyDescent="0.2">
      <c r="A7" s="106"/>
      <c r="B7" s="107"/>
      <c r="C7" s="108"/>
      <c r="D7" s="106"/>
      <c r="E7" s="109" t="s">
        <v>27</v>
      </c>
      <c r="F7" s="87" t="s">
        <v>28</v>
      </c>
      <c r="G7" s="87" t="s">
        <v>221</v>
      </c>
      <c r="H7" s="110" t="s">
        <v>222</v>
      </c>
      <c r="I7" s="87" t="s">
        <v>223</v>
      </c>
    </row>
    <row r="8" spans="1:12" ht="21.75" customHeight="1" x14ac:dyDescent="0.2">
      <c r="A8" s="111" t="s">
        <v>224</v>
      </c>
      <c r="B8" s="143" t="s">
        <v>150</v>
      </c>
      <c r="C8" s="143"/>
      <c r="D8" s="112" t="s">
        <v>151</v>
      </c>
      <c r="E8" s="15">
        <v>0</v>
      </c>
      <c r="F8" s="58"/>
      <c r="G8" s="17">
        <f>ROUND(E8*F8,2)</f>
        <v>0</v>
      </c>
      <c r="H8" s="17">
        <f>ROUND(G8*20%,2)</f>
        <v>0</v>
      </c>
      <c r="I8" s="17">
        <f>G8+H8</f>
        <v>0</v>
      </c>
      <c r="L8" s="78"/>
    </row>
    <row r="9" spans="1:12" x14ac:dyDescent="0.2">
      <c r="A9" s="111" t="s">
        <v>152</v>
      </c>
      <c r="B9" s="142" t="s">
        <v>153</v>
      </c>
      <c r="C9" s="142"/>
      <c r="D9" s="112" t="s">
        <v>151</v>
      </c>
      <c r="E9" s="15">
        <v>1.5</v>
      </c>
      <c r="F9" s="58"/>
      <c r="G9" s="17">
        <f t="shared" ref="G9:G15" si="0">ROUND(E9*F9,2)</f>
        <v>0</v>
      </c>
      <c r="H9" s="17">
        <f t="shared" ref="H9:H15" si="1">ROUND(G9*20%,2)</f>
        <v>0</v>
      </c>
      <c r="I9" s="17">
        <f t="shared" ref="I9:I15" si="2">G9+H9</f>
        <v>0</v>
      </c>
      <c r="L9" s="78"/>
    </row>
    <row r="10" spans="1:12" x14ac:dyDescent="0.2">
      <c r="A10" s="111" t="s">
        <v>154</v>
      </c>
      <c r="B10" s="113" t="s">
        <v>155</v>
      </c>
      <c r="C10" s="114"/>
      <c r="D10" s="112" t="s">
        <v>151</v>
      </c>
      <c r="E10" s="15">
        <v>0</v>
      </c>
      <c r="F10" s="58"/>
      <c r="G10" s="17">
        <f t="shared" si="0"/>
        <v>0</v>
      </c>
      <c r="H10" s="17">
        <f t="shared" si="1"/>
        <v>0</v>
      </c>
      <c r="I10" s="17">
        <f t="shared" si="2"/>
        <v>0</v>
      </c>
      <c r="L10" s="78"/>
    </row>
    <row r="11" spans="1:12" x14ac:dyDescent="0.2">
      <c r="A11" s="111" t="s">
        <v>156</v>
      </c>
      <c r="B11" s="113" t="s">
        <v>157</v>
      </c>
      <c r="C11" s="114"/>
      <c r="D11" s="112" t="s">
        <v>151</v>
      </c>
      <c r="E11" s="15">
        <v>0</v>
      </c>
      <c r="F11" s="58"/>
      <c r="G11" s="17">
        <f t="shared" si="0"/>
        <v>0</v>
      </c>
      <c r="H11" s="17">
        <f t="shared" si="1"/>
        <v>0</v>
      </c>
      <c r="I11" s="17">
        <f t="shared" si="2"/>
        <v>0</v>
      </c>
      <c r="L11" s="78"/>
    </row>
    <row r="12" spans="1:12" x14ac:dyDescent="0.2">
      <c r="A12" s="111" t="s">
        <v>158</v>
      </c>
      <c r="B12" s="113" t="s">
        <v>159</v>
      </c>
      <c r="C12" s="114"/>
      <c r="D12" s="112" t="s">
        <v>151</v>
      </c>
      <c r="E12" s="15">
        <v>0</v>
      </c>
      <c r="F12" s="58"/>
      <c r="G12" s="17">
        <f t="shared" si="0"/>
        <v>0</v>
      </c>
      <c r="H12" s="17">
        <f t="shared" si="1"/>
        <v>0</v>
      </c>
      <c r="I12" s="17">
        <f t="shared" si="2"/>
        <v>0</v>
      </c>
      <c r="L12" s="78"/>
    </row>
    <row r="13" spans="1:12" x14ac:dyDescent="0.2">
      <c r="A13" s="111" t="s">
        <v>160</v>
      </c>
      <c r="B13" s="143" t="s">
        <v>161</v>
      </c>
      <c r="C13" s="143"/>
      <c r="D13" s="112" t="s">
        <v>151</v>
      </c>
      <c r="E13" s="15">
        <v>0</v>
      </c>
      <c r="F13" s="58"/>
      <c r="G13" s="17">
        <f t="shared" si="0"/>
        <v>0</v>
      </c>
      <c r="H13" s="17">
        <f t="shared" si="1"/>
        <v>0</v>
      </c>
      <c r="I13" s="17">
        <f t="shared" si="2"/>
        <v>0</v>
      </c>
      <c r="L13" s="78"/>
    </row>
    <row r="14" spans="1:12" x14ac:dyDescent="0.2">
      <c r="A14" s="111" t="s">
        <v>162</v>
      </c>
      <c r="B14" s="143" t="s">
        <v>163</v>
      </c>
      <c r="C14" s="143"/>
      <c r="D14" s="112" t="s">
        <v>151</v>
      </c>
      <c r="E14" s="15">
        <v>3.5</v>
      </c>
      <c r="F14" s="58"/>
      <c r="G14" s="17">
        <f t="shared" si="0"/>
        <v>0</v>
      </c>
      <c r="H14" s="17">
        <f t="shared" si="1"/>
        <v>0</v>
      </c>
      <c r="I14" s="17">
        <f t="shared" si="2"/>
        <v>0</v>
      </c>
      <c r="L14" s="78"/>
    </row>
    <row r="15" spans="1:12" x14ac:dyDescent="0.2">
      <c r="A15" s="111" t="s">
        <v>164</v>
      </c>
      <c r="B15" s="142" t="s">
        <v>165</v>
      </c>
      <c r="C15" s="142"/>
      <c r="D15" s="112" t="s">
        <v>151</v>
      </c>
      <c r="E15" s="15">
        <v>0</v>
      </c>
      <c r="F15" s="58"/>
      <c r="G15" s="17">
        <f t="shared" si="0"/>
        <v>0</v>
      </c>
      <c r="H15" s="17">
        <f t="shared" si="1"/>
        <v>0</v>
      </c>
      <c r="I15" s="17">
        <f t="shared" si="2"/>
        <v>0</v>
      </c>
      <c r="L15" s="78"/>
    </row>
    <row r="16" spans="1:12" s="26" customFormat="1" ht="20.25" customHeight="1" x14ac:dyDescent="0.25">
      <c r="A16" s="115"/>
      <c r="B16" s="140" t="s">
        <v>204</v>
      </c>
      <c r="C16" s="141"/>
      <c r="D16" s="116"/>
      <c r="E16" s="117">
        <f>SUM(E8:E15)</f>
        <v>5</v>
      </c>
      <c r="F16" s="118" t="s">
        <v>30</v>
      </c>
      <c r="G16" s="102">
        <f>SUM(G8:G15)</f>
        <v>0</v>
      </c>
      <c r="H16" s="102">
        <f t="shared" ref="H16:I16" si="3">SUM(H8:H15)</f>
        <v>0</v>
      </c>
      <c r="I16" s="102">
        <f t="shared" si="3"/>
        <v>0</v>
      </c>
    </row>
  </sheetData>
  <sheetProtection algorithmName="SHA-512" hashValue="qFEKIZXcIXuPatNNqmhsqtpOIkep8v40ZoNKfkqUWWDK4i31VYmDf3En9RvG+qsXAdXHd//eLCgoHBL0FvIsfA==" saltValue="a8270qnQyrQRHO2q14+ogw==" spinCount="100000" sheet="1" objects="1" scenarios="1"/>
  <mergeCells count="9">
    <mergeCell ref="B16:C16"/>
    <mergeCell ref="B9:C9"/>
    <mergeCell ref="B13:C13"/>
    <mergeCell ref="B14:C14"/>
    <mergeCell ref="A3:G3"/>
    <mergeCell ref="A5:D5"/>
    <mergeCell ref="B6:C6"/>
    <mergeCell ref="B8:C8"/>
    <mergeCell ref="B15:C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"/>
  <sheetViews>
    <sheetView zoomScaleNormal="100" workbookViewId="0">
      <selection activeCell="D23" sqref="D23"/>
    </sheetView>
  </sheetViews>
  <sheetFormatPr defaultColWidth="9.33203125" defaultRowHeight="13.8" x14ac:dyDescent="0.3"/>
  <cols>
    <col min="1" max="1" width="6.109375" style="120" customWidth="1"/>
    <col min="2" max="2" width="47.109375" style="120" customWidth="1"/>
    <col min="3" max="6" width="19.109375" style="120" customWidth="1"/>
    <col min="7" max="7" width="9.33203125" style="120"/>
    <col min="8" max="8" width="13.33203125" style="120" bestFit="1" customWidth="1"/>
    <col min="9" max="16384" width="9.33203125" style="120"/>
  </cols>
  <sheetData>
    <row r="1" spans="1:13" s="1" customFormat="1" ht="15.6" x14ac:dyDescent="0.3">
      <c r="A1" s="1" t="s">
        <v>199</v>
      </c>
    </row>
    <row r="2" spans="1:13" s="2" customFormat="1" ht="15.6" x14ac:dyDescent="0.3"/>
    <row r="3" spans="1:13" s="2" customFormat="1" ht="15.6" x14ac:dyDescent="0.3">
      <c r="A3" s="146" t="s">
        <v>230</v>
      </c>
      <c r="B3" s="146"/>
      <c r="C3" s="146"/>
      <c r="D3" s="146"/>
      <c r="E3" s="146"/>
      <c r="F3" s="146"/>
    </row>
    <row r="4" spans="1:13" ht="15.6" x14ac:dyDescent="0.3">
      <c r="A4" s="119"/>
      <c r="B4" s="119"/>
      <c r="C4" s="119"/>
      <c r="D4" s="119"/>
      <c r="E4" s="119"/>
      <c r="F4" s="119"/>
      <c r="G4" s="2"/>
      <c r="H4" s="2"/>
      <c r="I4" s="2"/>
      <c r="J4" s="2"/>
      <c r="K4" s="2"/>
      <c r="L4" s="2"/>
      <c r="M4" s="2"/>
    </row>
    <row r="5" spans="1:13" ht="15.6" x14ac:dyDescent="0.3">
      <c r="A5" s="147" t="s">
        <v>205</v>
      </c>
      <c r="B5" s="147" t="s">
        <v>40</v>
      </c>
      <c r="C5" s="150" t="s">
        <v>229</v>
      </c>
      <c r="D5" s="150" t="s">
        <v>228</v>
      </c>
      <c r="E5" s="150" t="s">
        <v>15</v>
      </c>
      <c r="F5" s="150" t="s">
        <v>225</v>
      </c>
      <c r="G5" s="2"/>
      <c r="H5" s="2"/>
      <c r="I5" s="2"/>
      <c r="J5" s="2"/>
      <c r="K5" s="2"/>
      <c r="L5" s="2"/>
      <c r="M5" s="2"/>
    </row>
    <row r="6" spans="1:13" ht="15.6" x14ac:dyDescent="0.3">
      <c r="A6" s="147"/>
      <c r="B6" s="147"/>
      <c r="C6" s="151"/>
      <c r="D6" s="151" t="s">
        <v>1</v>
      </c>
      <c r="E6" s="151" t="s">
        <v>1</v>
      </c>
      <c r="F6" s="151" t="s">
        <v>1</v>
      </c>
      <c r="G6" s="2"/>
      <c r="H6" s="2"/>
      <c r="I6" s="2"/>
      <c r="J6" s="2"/>
      <c r="K6" s="2"/>
      <c r="L6" s="2"/>
      <c r="M6" s="2"/>
    </row>
    <row r="7" spans="1:13" ht="20.399999999999999" customHeight="1" x14ac:dyDescent="0.3">
      <c r="A7" s="121" t="s">
        <v>206</v>
      </c>
      <c r="B7" s="122" t="s">
        <v>226</v>
      </c>
      <c r="C7" s="123">
        <f>'1-Zber a odvoz'!J30</f>
        <v>0</v>
      </c>
      <c r="D7" s="124" t="s">
        <v>30</v>
      </c>
      <c r="E7" s="123">
        <f>'1-Zber a odvoz'!K30</f>
        <v>0</v>
      </c>
      <c r="F7" s="123">
        <f>'1-Zber a odvoz'!L30</f>
        <v>0</v>
      </c>
      <c r="G7" s="2"/>
      <c r="H7" s="125"/>
      <c r="I7" s="2"/>
      <c r="J7" s="2"/>
      <c r="K7" s="2"/>
      <c r="L7" s="2"/>
      <c r="M7" s="2"/>
    </row>
    <row r="8" spans="1:13" ht="20.399999999999999" customHeight="1" x14ac:dyDescent="0.3">
      <c r="A8" s="121" t="s">
        <v>128</v>
      </c>
      <c r="B8" s="122" t="s">
        <v>91</v>
      </c>
      <c r="C8" s="123">
        <f>'2-Rôzne'!G69</f>
        <v>0</v>
      </c>
      <c r="D8" s="124" t="s">
        <v>30</v>
      </c>
      <c r="E8" s="123">
        <f>'2-Rôzne'!H69</f>
        <v>0</v>
      </c>
      <c r="F8" s="123">
        <f>'2-Rôzne'!I69</f>
        <v>0</v>
      </c>
      <c r="G8" s="2"/>
      <c r="H8" s="125"/>
      <c r="I8" s="2"/>
      <c r="J8" s="2"/>
      <c r="K8" s="2"/>
      <c r="L8" s="2"/>
      <c r="M8" s="2"/>
    </row>
    <row r="9" spans="1:13" ht="20.399999999999999" customHeight="1" x14ac:dyDescent="0.3">
      <c r="A9" s="121" t="s">
        <v>207</v>
      </c>
      <c r="B9" s="122" t="s">
        <v>227</v>
      </c>
      <c r="C9" s="123">
        <f>'3-Zneškodnenie'!E19</f>
        <v>0</v>
      </c>
      <c r="D9" s="123">
        <f>'3-Zneškodnenie'!G19</f>
        <v>0</v>
      </c>
      <c r="E9" s="123">
        <f>'3-Zneškodnenie'!I19</f>
        <v>0</v>
      </c>
      <c r="F9" s="123">
        <f>'3-Zneškodnenie'!J19</f>
        <v>0</v>
      </c>
      <c r="G9" s="2"/>
      <c r="H9" s="2"/>
      <c r="I9" s="2"/>
      <c r="J9" s="2"/>
      <c r="K9" s="2"/>
      <c r="L9" s="2"/>
      <c r="M9" s="2"/>
    </row>
    <row r="10" spans="1:13" ht="19.5" customHeight="1" x14ac:dyDescent="0.3">
      <c r="A10" s="148" t="s">
        <v>198</v>
      </c>
      <c r="B10" s="148"/>
      <c r="C10" s="126">
        <f>SUM(C7:C9)</f>
        <v>0</v>
      </c>
      <c r="D10" s="126">
        <f t="shared" ref="D10:F10" si="0">SUM(D7:D9)</f>
        <v>0</v>
      </c>
      <c r="E10" s="126">
        <f t="shared" si="0"/>
        <v>0</v>
      </c>
      <c r="F10" s="126">
        <f t="shared" si="0"/>
        <v>0</v>
      </c>
      <c r="G10" s="2"/>
      <c r="H10" s="2"/>
      <c r="I10" s="2"/>
      <c r="J10" s="2"/>
      <c r="K10" s="2"/>
      <c r="L10" s="2"/>
      <c r="M10" s="2"/>
    </row>
    <row r="11" spans="1:13" ht="21.75" customHeight="1" x14ac:dyDescent="0.3">
      <c r="A11" s="149" t="s">
        <v>231</v>
      </c>
      <c r="B11" s="149"/>
      <c r="C11" s="127">
        <f>C10*4</f>
        <v>0</v>
      </c>
      <c r="D11" s="127">
        <f t="shared" ref="D11:F11" si="1">D10*4</f>
        <v>0</v>
      </c>
      <c r="E11" s="127">
        <f t="shared" si="1"/>
        <v>0</v>
      </c>
      <c r="F11" s="127">
        <f t="shared" si="1"/>
        <v>0</v>
      </c>
      <c r="G11" s="2"/>
      <c r="H11" s="2"/>
      <c r="I11" s="2"/>
      <c r="J11" s="2"/>
      <c r="K11" s="2"/>
      <c r="L11" s="2"/>
      <c r="M11" s="2"/>
    </row>
    <row r="14" spans="1:13" x14ac:dyDescent="0.3">
      <c r="F14" s="128"/>
    </row>
  </sheetData>
  <sheetProtection algorithmName="SHA-512" hashValue="ArgoVfg624Fnq4sLoWT3/wbDGTUlAeoZxtXghausxHv81sA8rr2yRlOXCwSZGK30ewU/uPofdEz6J8D3YZEoSg==" saltValue="mAxvKXG3Etbq4UtCy72CaA==" spinCount="100000" sheet="1" objects="1" scenarios="1"/>
  <mergeCells count="9">
    <mergeCell ref="A3:F3"/>
    <mergeCell ref="A5:A6"/>
    <mergeCell ref="B5:B6"/>
    <mergeCell ref="A10:B10"/>
    <mergeCell ref="A11:B11"/>
    <mergeCell ref="C5:C6"/>
    <mergeCell ref="D5:D6"/>
    <mergeCell ref="E5:E6"/>
    <mergeCell ref="F5:F6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1-Zber a odvoz</vt:lpstr>
      <vt:lpstr>2-Rôzne</vt:lpstr>
      <vt:lpstr>3-Zneškodnenie</vt:lpstr>
      <vt:lpstr>3a-Rozpis NO</vt:lpstr>
      <vt:lpstr>Celkové náklady</vt:lpstr>
      <vt:lpstr>'2-Rôzne'!Názvy_tlače</vt:lpstr>
      <vt:lpstr>'Celkové náklady'!Oblasť_tlače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2019-10-09T13:47:22Z</dcterms:created>
  <dcterms:modified xsi:type="dcterms:W3CDTF">2024-03-18T17:39:42Z</dcterms:modified>
</cp:coreProperties>
</file>