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368" activeTab="1"/>
  </bookViews>
  <sheets>
    <sheet name="Rekapitulácia stavby" sheetId="1" r:id="rId1"/>
    <sheet name="SO 02 - Ustajňovací objek..." sheetId="2" r:id="rId2"/>
    <sheet name="Rekap" sheetId="3" r:id="rId3"/>
    <sheet name="Položky" sheetId="4" r:id="rId4"/>
    <sheet name="Rozv R 02" sheetId="5" r:id="rId5"/>
  </sheets>
  <definedNames>
    <definedName name="_xlnm._FilterDatabase" localSheetId="1" hidden="1">'SO 02 - Ustajňovací objek...'!$C$139:$K$334</definedName>
    <definedName name="_xlnm.Print_Titles" localSheetId="3">Položky!$1:$1</definedName>
    <definedName name="_xlnm.Print_Titles" localSheetId="0">'Rekapitulácia stavby'!$92:$92</definedName>
    <definedName name="_xlnm.Print_Titles" localSheetId="1">'SO 02 - Ustajňovací objek...'!$139:$139</definedName>
    <definedName name="_xlnm.Print_Area" localSheetId="3">Položky!$A$1:$G$117</definedName>
    <definedName name="_xlnm.Print_Area" localSheetId="2">Rekap!$A$1:$C$23</definedName>
    <definedName name="_xlnm.Print_Area" localSheetId="0">'Rekapitulácia stavby'!$D$4:$AO$76,'Rekapitulácia stavby'!$C$82:$AQ$96</definedName>
    <definedName name="_xlnm.Print_Area" localSheetId="4">'Rozv R 02'!$A$1:$F$34</definedName>
    <definedName name="_xlnm.Print_Area" localSheetId="1">'SO 02 - Ustajňovací objek...'!$C$4:$J$76,'SO 02 - Ustajňovací objek...'!$C$127:$J$334</definedName>
  </definedNames>
  <calcPr calcId="124519"/>
</workbook>
</file>

<file path=xl/calcChain.xml><?xml version="1.0" encoding="utf-8"?>
<calcChain xmlns="http://schemas.openxmlformats.org/spreadsheetml/2006/main">
  <c r="F5" i="5"/>
  <c r="F6"/>
  <c r="F25" s="1"/>
  <c r="F26" s="1"/>
  <c r="F7"/>
  <c r="F8"/>
  <c r="F9"/>
  <c r="F10"/>
  <c r="F11"/>
  <c r="F12"/>
  <c r="F17"/>
  <c r="F18"/>
  <c r="F19"/>
  <c r="F20"/>
  <c r="F21"/>
  <c r="F22"/>
  <c r="G13" i="4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56"/>
  <c r="G61" s="1"/>
  <c r="C8" i="3" s="1"/>
  <c r="G57" i="4"/>
  <c r="G58"/>
  <c r="G59"/>
  <c r="G60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14"/>
  <c r="G117" s="1"/>
  <c r="C12" i="3" s="1"/>
  <c r="C13" s="1"/>
  <c r="G115" i="4"/>
  <c r="G116"/>
  <c r="G107" l="1"/>
  <c r="C6" i="3" s="1"/>
  <c r="G49" i="4"/>
  <c r="C5" i="3" s="1"/>
  <c r="F28" i="5"/>
  <c r="C16" i="3" s="1"/>
  <c r="C7" l="1"/>
  <c r="C9" s="1"/>
  <c r="C17"/>
  <c r="C18" s="1"/>
  <c r="C21" l="1"/>
  <c r="I332" i="2" s="1"/>
  <c r="J37"/>
  <c r="J36"/>
  <c r="AY95" i="1"/>
  <c r="J35" i="2"/>
  <c r="AX95" i="1" s="1"/>
  <c r="BI334" i="2"/>
  <c r="BH334"/>
  <c r="BG334"/>
  <c r="BE334"/>
  <c r="T334"/>
  <c r="T333"/>
  <c r="R334"/>
  <c r="R333" s="1"/>
  <c r="P334"/>
  <c r="P333"/>
  <c r="BI332"/>
  <c r="BH332"/>
  <c r="BG332"/>
  <c r="BE332"/>
  <c r="T332"/>
  <c r="T331" s="1"/>
  <c r="T330" s="1"/>
  <c r="R332"/>
  <c r="R331"/>
  <c r="R330" s="1"/>
  <c r="P332"/>
  <c r="P331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6"/>
  <c r="BH206"/>
  <c r="BG206"/>
  <c r="BE206"/>
  <c r="T206"/>
  <c r="T205"/>
  <c r="R206"/>
  <c r="R205" s="1"/>
  <c r="P206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F136"/>
  <c r="F134"/>
  <c r="E132"/>
  <c r="F91"/>
  <c r="F89"/>
  <c r="E87"/>
  <c r="J24"/>
  <c r="E24"/>
  <c r="J137" s="1"/>
  <c r="J23"/>
  <c r="J21"/>
  <c r="E21"/>
  <c r="J91" s="1"/>
  <c r="J20"/>
  <c r="J18"/>
  <c r="E18"/>
  <c r="F137" s="1"/>
  <c r="J17"/>
  <c r="J12"/>
  <c r="J134"/>
  <c r="E7"/>
  <c r="E130" s="1"/>
  <c r="L90" i="1"/>
  <c r="AM90"/>
  <c r="AM89"/>
  <c r="L89"/>
  <c r="AM87"/>
  <c r="L87"/>
  <c r="L85"/>
  <c r="L84"/>
  <c r="J328" i="2"/>
  <c r="J321"/>
  <c r="J315"/>
  <c r="J312"/>
  <c r="BK305"/>
  <c r="BK301"/>
  <c r="J293"/>
  <c r="J288"/>
  <c r="J277"/>
  <c r="J270"/>
  <c r="BK261"/>
  <c r="J259"/>
  <c r="J253"/>
  <c r="J245"/>
  <c r="BK240"/>
  <c r="J230"/>
  <c r="J224"/>
  <c r="BK217"/>
  <c r="BK209"/>
  <c r="BK197"/>
  <c r="BK188"/>
  <c r="J180"/>
  <c r="BK176"/>
  <c r="J169"/>
  <c r="J159"/>
  <c r="BK153"/>
  <c r="J147"/>
  <c r="BK144"/>
  <c r="BK328"/>
  <c r="J319"/>
  <c r="BK314"/>
  <c r="J305"/>
  <c r="BK300"/>
  <c r="J296"/>
  <c r="J291"/>
  <c r="J286"/>
  <c r="J282"/>
  <c r="BK275"/>
  <c r="J261"/>
  <c r="BK253"/>
  <c r="BK245"/>
  <c r="BK238"/>
  <c r="J229"/>
  <c r="BK221"/>
  <c r="BK216"/>
  <c r="BK201"/>
  <c r="BK195"/>
  <c r="J187"/>
  <c r="J181"/>
  <c r="J170"/>
  <c r="J163"/>
  <c r="BK155"/>
  <c r="BK327"/>
  <c r="BK312"/>
  <c r="J303"/>
  <c r="J283"/>
  <c r="BK276"/>
  <c r="BK266"/>
  <c r="BK260"/>
  <c r="J247"/>
  <c r="BK225"/>
  <c r="J215"/>
  <c r="J210"/>
  <c r="BK199"/>
  <c r="J197"/>
  <c r="J189"/>
  <c r="J184"/>
  <c r="BK172"/>
  <c r="J167"/>
  <c r="BK162"/>
  <c r="J334"/>
  <c r="BK324"/>
  <c r="BK316"/>
  <c r="J301"/>
  <c r="BK295"/>
  <c r="J287"/>
  <c r="J279"/>
  <c r="J273"/>
  <c r="J266"/>
  <c r="BK258"/>
  <c r="J249"/>
  <c r="BK242"/>
  <c r="J236"/>
  <c r="BK231"/>
  <c r="J227"/>
  <c r="J216"/>
  <c r="J209"/>
  <c r="J201"/>
  <c r="J190"/>
  <c r="BK182"/>
  <c r="BK165"/>
  <c r="J156"/>
  <c r="BK148"/>
  <c r="J144"/>
  <c r="J289"/>
  <c r="BK271"/>
  <c r="J255"/>
  <c r="BK249"/>
  <c r="J242"/>
  <c r="BK234"/>
  <c r="BK222"/>
  <c r="BK212"/>
  <c r="J200"/>
  <c r="BK194"/>
  <c r="BK186"/>
  <c r="J168"/>
  <c r="BK160"/>
  <c r="BK149"/>
  <c r="BK323"/>
  <c r="J302"/>
  <c r="BK280"/>
  <c r="J271"/>
  <c r="J263"/>
  <c r="BK259"/>
  <c r="J246"/>
  <c r="BK223"/>
  <c r="BK213"/>
  <c r="J206"/>
  <c r="J196"/>
  <c r="J188"/>
  <c r="BK181"/>
  <c r="J171"/>
  <c r="J166"/>
  <c r="BK158"/>
  <c r="AS94" i="1"/>
  <c r="BK325" i="2"/>
  <c r="J323"/>
  <c r="BK313"/>
  <c r="J300"/>
  <c r="BK289"/>
  <c r="J285"/>
  <c r="J280"/>
  <c r="J272"/>
  <c r="BK263"/>
  <c r="J250"/>
  <c r="J243"/>
  <c r="BK239"/>
  <c r="BK233"/>
  <c r="BK228"/>
  <c r="J223"/>
  <c r="J213"/>
  <c r="J203"/>
  <c r="J194"/>
  <c r="BK184"/>
  <c r="J177"/>
  <c r="BK169"/>
  <c r="J157"/>
  <c r="BK150"/>
  <c r="BK145"/>
  <c r="BK329"/>
  <c r="J322"/>
  <c r="J320"/>
  <c r="J314"/>
  <c r="BK310"/>
  <c r="BK307"/>
  <c r="BK304"/>
  <c r="BK296"/>
  <c r="J292"/>
  <c r="J290"/>
  <c r="J278"/>
  <c r="J274"/>
  <c r="BK265"/>
  <c r="J264"/>
  <c r="J257"/>
  <c r="J254"/>
  <c r="BK250"/>
  <c r="BK241"/>
  <c r="J235"/>
  <c r="J228"/>
  <c r="J225"/>
  <c r="J220"/>
  <c r="BK211"/>
  <c r="J202"/>
  <c r="BK192"/>
  <c r="BK190"/>
  <c r="BK183"/>
  <c r="BK177"/>
  <c r="J172"/>
  <c r="J162"/>
  <c r="J158"/>
  <c r="J155"/>
  <c r="J148"/>
  <c r="J145"/>
  <c r="BK332"/>
  <c r="BK321"/>
  <c r="BK315"/>
  <c r="BK306"/>
  <c r="J297"/>
  <c r="J295"/>
  <c r="BK293"/>
  <c r="BK287"/>
  <c r="BK283"/>
  <c r="BK277"/>
  <c r="J269"/>
  <c r="J256"/>
  <c r="BK246"/>
  <c r="J239"/>
  <c r="BK236"/>
  <c r="BK227"/>
  <c r="J217"/>
  <c r="BK204"/>
  <c r="BK198"/>
  <c r="BK191"/>
  <c r="J175"/>
  <c r="BK166"/>
  <c r="BK157"/>
  <c r="J150"/>
  <c r="BK320"/>
  <c r="J307"/>
  <c r="J299"/>
  <c r="BK272"/>
  <c r="J265"/>
  <c r="J251"/>
  <c r="J231"/>
  <c r="J222"/>
  <c r="J212"/>
  <c r="BK202"/>
  <c r="J198"/>
  <c r="BK187"/>
  <c r="J179"/>
  <c r="BK170"/>
  <c r="J165"/>
  <c r="J153"/>
  <c r="J329"/>
  <c r="BK318"/>
  <c r="J306"/>
  <c r="BK297"/>
  <c r="BK288"/>
  <c r="J284"/>
  <c r="J276"/>
  <c r="BK270"/>
  <c r="BK264"/>
  <c r="BK255"/>
  <c r="BK247"/>
  <c r="J240"/>
  <c r="BK235"/>
  <c r="BK230"/>
  <c r="J226"/>
  <c r="BK215"/>
  <c r="BK206"/>
  <c r="J192"/>
  <c r="BK180"/>
  <c r="J176"/>
  <c r="J164"/>
  <c r="J154"/>
  <c r="J149"/>
  <c r="J143"/>
  <c r="J332"/>
  <c r="J324"/>
  <c r="BK319"/>
  <c r="J313"/>
  <c r="J309"/>
  <c r="BK303"/>
  <c r="J294"/>
  <c r="BK291"/>
  <c r="BK285"/>
  <c r="J275"/>
  <c r="J268"/>
  <c r="J260"/>
  <c r="J258"/>
  <c r="BK256"/>
  <c r="J252"/>
  <c r="BK244"/>
  <c r="J238"/>
  <c r="J233"/>
  <c r="BK226"/>
  <c r="J218"/>
  <c r="J204"/>
  <c r="J199"/>
  <c r="J186"/>
  <c r="BK179"/>
  <c r="BK175"/>
  <c r="BK167"/>
  <c r="J160"/>
  <c r="BK156"/>
  <c r="J152"/>
  <c r="BK146"/>
  <c r="BK334"/>
  <c r="J325"/>
  <c r="J318"/>
  <c r="J310"/>
  <c r="J304"/>
  <c r="BK299"/>
  <c r="BK294"/>
  <c r="BK290"/>
  <c r="BK284"/>
  <c r="BK278"/>
  <c r="BK273"/>
  <c r="BK257"/>
  <c r="BK251"/>
  <c r="BK243"/>
  <c r="J237"/>
  <c r="BK224"/>
  <c r="BK218"/>
  <c r="BK203"/>
  <c r="BK196"/>
  <c r="BK189"/>
  <c r="J182"/>
  <c r="BK171"/>
  <c r="BK164"/>
  <c r="BK154"/>
  <c r="J146"/>
  <c r="J316"/>
  <c r="BK309"/>
  <c r="BK279"/>
  <c r="BK268"/>
  <c r="BK262"/>
  <c r="BK252"/>
  <c r="J241"/>
  <c r="J221"/>
  <c r="J211"/>
  <c r="BK200"/>
  <c r="J191"/>
  <c r="BK185"/>
  <c r="BK174"/>
  <c r="BK168"/>
  <c r="BK163"/>
  <c r="BK143"/>
  <c r="J327"/>
  <c r="BK322"/>
  <c r="BK302"/>
  <c r="BK292"/>
  <c r="BK286"/>
  <c r="BK282"/>
  <c r="BK274"/>
  <c r="BK269"/>
  <c r="J262"/>
  <c r="BK254"/>
  <c r="J244"/>
  <c r="BK237"/>
  <c r="J234"/>
  <c r="BK229"/>
  <c r="BK220"/>
  <c r="BK210"/>
  <c r="J195"/>
  <c r="J185"/>
  <c r="J183"/>
  <c r="J174"/>
  <c r="BK159"/>
  <c r="BK152"/>
  <c r="BK147"/>
  <c r="T142" l="1"/>
  <c r="R151"/>
  <c r="P161"/>
  <c r="P173"/>
  <c r="P178"/>
  <c r="T193"/>
  <c r="P208"/>
  <c r="BK214"/>
  <c r="J214" s="1"/>
  <c r="J107" s="1"/>
  <c r="BK219"/>
  <c r="J219"/>
  <c r="J108" s="1"/>
  <c r="R219"/>
  <c r="R232"/>
  <c r="R248"/>
  <c r="R267"/>
  <c r="P281"/>
  <c r="BK298"/>
  <c r="J298"/>
  <c r="J113" s="1"/>
  <c r="BK151"/>
  <c r="J151"/>
  <c r="J99"/>
  <c r="BK161"/>
  <c r="J161"/>
  <c r="J100"/>
  <c r="BK173"/>
  <c r="J173" s="1"/>
  <c r="J101" s="1"/>
  <c r="T173"/>
  <c r="T178"/>
  <c r="R193"/>
  <c r="BK208"/>
  <c r="J208"/>
  <c r="J106"/>
  <c r="BK232"/>
  <c r="J232" s="1"/>
  <c r="J109" s="1"/>
  <c r="T232"/>
  <c r="T248"/>
  <c r="BK281"/>
  <c r="J281"/>
  <c r="J112"/>
  <c r="T281"/>
  <c r="T298"/>
  <c r="T308"/>
  <c r="R311"/>
  <c r="R317"/>
  <c r="BK142"/>
  <c r="R142"/>
  <c r="T151"/>
  <c r="R161"/>
  <c r="R173"/>
  <c r="R178"/>
  <c r="P193"/>
  <c r="R208"/>
  <c r="P214"/>
  <c r="T214"/>
  <c r="T219"/>
  <c r="BK248"/>
  <c r="J248" s="1"/>
  <c r="J110" s="1"/>
  <c r="BK267"/>
  <c r="J267" s="1"/>
  <c r="J111" s="1"/>
  <c r="T267"/>
  <c r="R298"/>
  <c r="P308"/>
  <c r="BK311"/>
  <c r="J311"/>
  <c r="J115"/>
  <c r="BK317"/>
  <c r="J317" s="1"/>
  <c r="J116" s="1"/>
  <c r="T317"/>
  <c r="P326"/>
  <c r="R326"/>
  <c r="P142"/>
  <c r="P151"/>
  <c r="T161"/>
  <c r="BK178"/>
  <c r="J178"/>
  <c r="J102"/>
  <c r="BK193"/>
  <c r="J193" s="1"/>
  <c r="J103" s="1"/>
  <c r="T208"/>
  <c r="R214"/>
  <c r="P219"/>
  <c r="P232"/>
  <c r="P248"/>
  <c r="P267"/>
  <c r="R281"/>
  <c r="P298"/>
  <c r="BK308"/>
  <c r="J308" s="1"/>
  <c r="J114" s="1"/>
  <c r="R308"/>
  <c r="P311"/>
  <c r="T311"/>
  <c r="P317"/>
  <c r="BK326"/>
  <c r="J326"/>
  <c r="J117" s="1"/>
  <c r="T326"/>
  <c r="BK205"/>
  <c r="J205"/>
  <c r="J104" s="1"/>
  <c r="BK331"/>
  <c r="J331" s="1"/>
  <c r="J119" s="1"/>
  <c r="BK333"/>
  <c r="J333" s="1"/>
  <c r="J120" s="1"/>
  <c r="F92"/>
  <c r="BF143"/>
  <c r="BF144"/>
  <c r="BF145"/>
  <c r="BF147"/>
  <c r="BF148"/>
  <c r="BF155"/>
  <c r="BF156"/>
  <c r="BF163"/>
  <c r="BF172"/>
  <c r="BF175"/>
  <c r="BF176"/>
  <c r="BF184"/>
  <c r="BF189"/>
  <c r="BF191"/>
  <c r="BF192"/>
  <c r="BF195"/>
  <c r="BF200"/>
  <c r="BF212"/>
  <c r="BF225"/>
  <c r="BF228"/>
  <c r="BF235"/>
  <c r="BF239"/>
  <c r="BF242"/>
  <c r="BF243"/>
  <c r="BF244"/>
  <c r="BF247"/>
  <c r="BF249"/>
  <c r="BF250"/>
  <c r="BF257"/>
  <c r="BF261"/>
  <c r="BF275"/>
  <c r="BF279"/>
  <c r="BF287"/>
  <c r="BF289"/>
  <c r="BF290"/>
  <c r="BF296"/>
  <c r="BF300"/>
  <c r="BF305"/>
  <c r="BF310"/>
  <c r="BF325"/>
  <c r="BF328"/>
  <c r="BF332"/>
  <c r="J89"/>
  <c r="J92"/>
  <c r="J136"/>
  <c r="BF146"/>
  <c r="BF152"/>
  <c r="BF153"/>
  <c r="BF162"/>
  <c r="BF164"/>
  <c r="BF165"/>
  <c r="BF166"/>
  <c r="BF170"/>
  <c r="BF177"/>
  <c r="BF179"/>
  <c r="BF180"/>
  <c r="BF181"/>
  <c r="BF183"/>
  <c r="BF186"/>
  <c r="BF188"/>
  <c r="BF190"/>
  <c r="BF196"/>
  <c r="BF197"/>
  <c r="BF203"/>
  <c r="BF209"/>
  <c r="BF210"/>
  <c r="BF211"/>
  <c r="BF213"/>
  <c r="BF217"/>
  <c r="BF220"/>
  <c r="BF221"/>
  <c r="BF224"/>
  <c r="BF230"/>
  <c r="BF236"/>
  <c r="BF240"/>
  <c r="BF245"/>
  <c r="BF251"/>
  <c r="BF255"/>
  <c r="BF264"/>
  <c r="BF265"/>
  <c r="BF270"/>
  <c r="BF271"/>
  <c r="BF282"/>
  <c r="BF302"/>
  <c r="BF314"/>
  <c r="BF315"/>
  <c r="BF322"/>
  <c r="BF149"/>
  <c r="BF154"/>
  <c r="BF167"/>
  <c r="BF169"/>
  <c r="BF174"/>
  <c r="BF187"/>
  <c r="BF199"/>
  <c r="BF204"/>
  <c r="BF206"/>
  <c r="BF215"/>
  <c r="BF226"/>
  <c r="BF233"/>
  <c r="BF238"/>
  <c r="BF241"/>
  <c r="BF254"/>
  <c r="BF256"/>
  <c r="BF259"/>
  <c r="BF263"/>
  <c r="BF266"/>
  <c r="BF268"/>
  <c r="BF272"/>
  <c r="BF274"/>
  <c r="BF280"/>
  <c r="BF284"/>
  <c r="BF291"/>
  <c r="BF292"/>
  <c r="BF297"/>
  <c r="BF299"/>
  <c r="BF301"/>
  <c r="BF309"/>
  <c r="BF313"/>
  <c r="BF316"/>
  <c r="BF318"/>
  <c r="BF329"/>
  <c r="E85"/>
  <c r="BF150"/>
  <c r="BF157"/>
  <c r="BF158"/>
  <c r="BF159"/>
  <c r="BF160"/>
  <c r="BF168"/>
  <c r="BF171"/>
  <c r="BF182"/>
  <c r="BF185"/>
  <c r="BF194"/>
  <c r="BF198"/>
  <c r="BF201"/>
  <c r="BF202"/>
  <c r="BF216"/>
  <c r="BF218"/>
  <c r="BF222"/>
  <c r="BF223"/>
  <c r="BF227"/>
  <c r="BF229"/>
  <c r="BF231"/>
  <c r="BF234"/>
  <c r="BF237"/>
  <c r="BF246"/>
  <c r="BF252"/>
  <c r="BF253"/>
  <c r="BF258"/>
  <c r="BF260"/>
  <c r="BF262"/>
  <c r="BF269"/>
  <c r="BF273"/>
  <c r="BF276"/>
  <c r="BF277"/>
  <c r="BF278"/>
  <c r="BF283"/>
  <c r="BF285"/>
  <c r="BF286"/>
  <c r="BF288"/>
  <c r="BF293"/>
  <c r="BF294"/>
  <c r="BF295"/>
  <c r="BF303"/>
  <c r="BF304"/>
  <c r="BF306"/>
  <c r="BF307"/>
  <c r="BF312"/>
  <c r="BF319"/>
  <c r="BF320"/>
  <c r="BF321"/>
  <c r="BF323"/>
  <c r="BF324"/>
  <c r="BF327"/>
  <c r="BF334"/>
  <c r="F37"/>
  <c r="BD95" i="1" s="1"/>
  <c r="BD94" s="1"/>
  <c r="W33" s="1"/>
  <c r="J33" i="2"/>
  <c r="AV95" i="1" s="1"/>
  <c r="F36" i="2"/>
  <c r="BC95" i="1" s="1"/>
  <c r="BC94" s="1"/>
  <c r="W32" s="1"/>
  <c r="F33" i="2"/>
  <c r="AZ95" i="1" s="1"/>
  <c r="AZ94" s="1"/>
  <c r="AV94" s="1"/>
  <c r="AK29" s="1"/>
  <c r="F35" i="2"/>
  <c r="BB95" i="1" s="1"/>
  <c r="BB94" s="1"/>
  <c r="W31" s="1"/>
  <c r="R207" i="2" l="1"/>
  <c r="P141"/>
  <c r="BK141"/>
  <c r="T207"/>
  <c r="R141"/>
  <c r="R140" s="1"/>
  <c r="P207"/>
  <c r="T141"/>
  <c r="T140" s="1"/>
  <c r="J142"/>
  <c r="J98" s="1"/>
  <c r="BK207"/>
  <c r="J207" s="1"/>
  <c r="J105" s="1"/>
  <c r="BK330"/>
  <c r="J330" s="1"/>
  <c r="J118" s="1"/>
  <c r="AX94" i="1"/>
  <c r="AY94"/>
  <c r="W29"/>
  <c r="F34" i="2"/>
  <c r="BA95" i="1" s="1"/>
  <c r="BA94" s="1"/>
  <c r="W30" s="1"/>
  <c r="J34" i="2"/>
  <c r="AW95" i="1" s="1"/>
  <c r="AT95" s="1"/>
  <c r="P140" i="2" l="1"/>
  <c r="AU95" i="1"/>
  <c r="AU94" s="1"/>
  <c r="BK140" i="2"/>
  <c r="J140" s="1"/>
  <c r="J96" s="1"/>
  <c r="J141"/>
  <c r="J97" s="1"/>
  <c r="AW94" i="1"/>
  <c r="AK30" s="1"/>
  <c r="J30" i="2" l="1"/>
  <c r="AG95" i="1" s="1"/>
  <c r="AG94" s="1"/>
  <c r="AT94"/>
  <c r="AN94" l="1"/>
  <c r="AK26"/>
  <c r="AK35" s="1"/>
  <c r="J39" i="2"/>
  <c r="AN95" i="1"/>
</calcChain>
</file>

<file path=xl/sharedStrings.xml><?xml version="1.0" encoding="utf-8"?>
<sst xmlns="http://schemas.openxmlformats.org/spreadsheetml/2006/main" count="3059" uniqueCount="969">
  <si>
    <t>Export Komplet</t>
  </si>
  <si>
    <t/>
  </si>
  <si>
    <t>2.0</t>
  </si>
  <si>
    <t>ZAMOK</t>
  </si>
  <si>
    <t>False</t>
  </si>
  <si>
    <t>{1aad71a0-7df1-4c34-8d0b-a29ddfb7054d}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</si>
  <si>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</si>
  <si>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</si>
  <si>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</si>
  <si>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</si>
  <si>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</si>
  <si>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</si>
  <si>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HD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</si>
  <si>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</si>
  <si>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</si>
  <si>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Hospodársky dvor Čremošné, rozšírenie prevádzkových priestorov</t>
  </si>
  <si>
    <t>JKSO:</t>
  </si>
  <si>
    <t>KS:</t>
  </si>
  <si>
    <t>Miesto:</t>
  </si>
  <si>
    <t xml:space="preserve"> </t>
  </si>
  <si>
    <t>Dátum:</t>
  </si>
  <si>
    <t>12. 1. 2024</t>
  </si>
  <si>
    <t>Objednávateľ:</t>
  </si>
  <si>
    <t>IČO:</t>
  </si>
  <si>
    <t xml:space="preserve">Morky Petránek s.r.o. 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</si>
  <si>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</si>
  <si>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</si>
  <si>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</si>
  <si>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</si>
  <si>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</si>
  <si>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</si>
  <si>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</si>
  <si>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</si>
  <si>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</si>
  <si>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</si>
  <si>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</si>
  <si>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</si>
  <si>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</si>
  <si>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</si>
  <si>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</si>
  <si>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</si>
  <si>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</si>
  <si>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</si>
  <si>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</si>
  <si>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</si>
  <si>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</si>
  <si>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</si>
  <si>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</si>
  <si>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</si>
  <si>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</si>
  <si>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</si>
  <si>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</si>
  <si>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</si>
  <si>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</si>
  <si>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</si>
  <si>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</si>
  <si>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</si>
  <si>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</si>
  <si>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</si>
  <si>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</si>
  <si>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</si>
  <si>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</si>
  <si>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</si>
  <si>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</si>
  <si>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</si>
  <si>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</si>
  <si>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</si>
  <si>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</si>
  <si>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</si>
  <si>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</si>
  <si>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</si>
  <si>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</si>
  <si>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</si>
  <si>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</si>
  <si>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</si>
  <si>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</si>
  <si>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</si>
  <si>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</si>
  <si>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02</t>
  </si>
  <si>
    <t>Ustajňovací objekt koní</t>
  </si>
  <si>
    <t>STA</t>
  </si>
  <si>
    <t>1</t>
  </si>
  <si>
    <t>{f83b8fe8-0dc0-42d1-9bbe-1148ee1655b4}</t>
  </si>
  <si>
    <t>KRYCÍ LIST ROZPOČTU</t>
  </si>
  <si>
    <t>Objekt:</t>
  </si>
  <si>
    <t>SO 02 - Ustajňovací objekt koní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</si>
  <si>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</si>
  <si>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</si>
  <si>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</si>
  <si>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</si>
  <si>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</si>
  <si>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</si>
  <si>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</si>
  <si>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</si>
  <si>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</si>
  <si>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</si>
  <si>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</si>
  <si>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</si>
  <si>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</si>
  <si>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</si>
  <si>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</si>
  <si>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</si>
  <si>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</si>
  <si>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</si>
  <si>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723 - Zdravotechnika - vnútorný plynovod</t>
  </si>
  <si>
    <t xml:space="preserve">    725 - Zdravotechnika - zariaďovacie predmety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</si>
  <si>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</si>
  <si>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</si>
  <si>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</si>
  <si>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</si>
  <si>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</si>
  <si>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</si>
  <si>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</si>
  <si>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</si>
  <si>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</si>
  <si>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</si>
  <si>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</si>
  <si>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</si>
  <si>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</si>
  <si>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</si>
  <si>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</si>
  <si>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</si>
  <si>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</si>
  <si>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</si>
  <si>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</si>
  <si>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</si>
  <si>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</si>
  <si>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</si>
  <si>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</si>
  <si>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</si>
  <si>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</si>
  <si>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</si>
  <si>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</si>
  <si>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</si>
  <si>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</si>
  <si>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</si>
  <si>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2</t>
  </si>
  <si>
    <t>-882615455</t>
  </si>
  <si>
    <t>122201101.S</t>
  </si>
  <si>
    <t>Odkopávka a prekopávka nezapažená v hornine 3, do 100 m3</t>
  </si>
  <si>
    <t>-1305179904</t>
  </si>
  <si>
    <t>3</t>
  </si>
  <si>
    <t>122201109.S</t>
  </si>
  <si>
    <t>Odkopávky a prekopávky nezapažené. Príplatok k cenám za lepivosť horniny 3</t>
  </si>
  <si>
    <t>1811025397</t>
  </si>
  <si>
    <t>132201101.S</t>
  </si>
  <si>
    <t>Výkop ryhy do šírky 600 mm v horn.3 do 100 m3</t>
  </si>
  <si>
    <t>-1313564447</t>
  </si>
  <si>
    <t>5</t>
  </si>
  <si>
    <t>132201109.S</t>
  </si>
  <si>
    <t>Príplatok k cene za lepivosť pri hĺbení rýh šírky do 600 mm zapažených i nezapažených s urovnaním dna v hornine 3</t>
  </si>
  <si>
    <t>35303007</t>
  </si>
  <si>
    <t>6</t>
  </si>
  <si>
    <t>133201201.S</t>
  </si>
  <si>
    <t>Výkop šachty nezapaženej, hornina 3 do 100 m3</t>
  </si>
  <si>
    <t>1627998421</t>
  </si>
  <si>
    <t>7</t>
  </si>
  <si>
    <t>133201209.S</t>
  </si>
  <si>
    <t>Príplatok k cenám za lepivosť horniny tr.3</t>
  </si>
  <si>
    <t>2081372287</t>
  </si>
  <si>
    <t>8</t>
  </si>
  <si>
    <t>174101001.S</t>
  </si>
  <si>
    <t>Zásyp sypaninou so zhutnením jám, šachiet, rýh, zárezov alebo okolo objektov do 100 m3</t>
  </si>
  <si>
    <t>1520067756</t>
  </si>
  <si>
    <t>Zakladanie</t>
  </si>
  <si>
    <t>9</t>
  </si>
  <si>
    <t>215901101.S</t>
  </si>
  <si>
    <t>Zhutnenie podložia z rastlej horniny 1 až 4 pod násypy, z hornina súdržných do 92 % PS a nesúdržných</t>
  </si>
  <si>
    <t>m2</t>
  </si>
  <si>
    <t>715503287</t>
  </si>
  <si>
    <t>10</t>
  </si>
  <si>
    <t>271533001.S</t>
  </si>
  <si>
    <t>Násyp pod základové konštrukcie so zhutnením z  kameniva hrubého drveného fr.32-63 mm</t>
  </si>
  <si>
    <t>-120932299</t>
  </si>
  <si>
    <t>11</t>
  </si>
  <si>
    <t>273321511.S</t>
  </si>
  <si>
    <t>Betón základových dosiek, železový (bez výstuže), tr. C 30/37</t>
  </si>
  <si>
    <t>-1733672587</t>
  </si>
  <si>
    <t>12</t>
  </si>
  <si>
    <t>273351215.S</t>
  </si>
  <si>
    <t>Debnenie stien základových dosiek, zhotovenie-dielce</t>
  </si>
  <si>
    <t>-1604014279</t>
  </si>
  <si>
    <t>274271041.S</t>
  </si>
  <si>
    <t>Murivo základových pásov (m3) z betónových debniacich tvárnic s betónovou výplňou C 16/20 hrúbky 300 mm</t>
  </si>
  <si>
    <t>-144538493</t>
  </si>
  <si>
    <t>1108274225</t>
  </si>
  <si>
    <t>274361825</t>
  </si>
  <si>
    <t>t</t>
  </si>
  <si>
    <t>777620983</t>
  </si>
  <si>
    <t>16</t>
  </si>
  <si>
    <t>274313711.S</t>
  </si>
  <si>
    <t>Betón základových pásov, prostý tr. C 25/30</t>
  </si>
  <si>
    <t>-1920544175</t>
  </si>
  <si>
    <t>275313711.S</t>
  </si>
  <si>
    <t>Betón základových pätiek, prostý tr. C 25/30</t>
  </si>
  <si>
    <t>-1975467863</t>
  </si>
  <si>
    <t>Zvislé a kompletné konštrukcie</t>
  </si>
  <si>
    <t>311272041.S</t>
  </si>
  <si>
    <t>Murivo nosné (m3) z betónových debniacich tvárnic s betónovou výplňou C 16/20 hrúbky 300 mm</t>
  </si>
  <si>
    <t>-372534049</t>
  </si>
  <si>
    <t>311361825.S</t>
  </si>
  <si>
    <t>Výstuž pre murivo nosné z betónových debniacich tvárnic s betónovou výplňou z ocele B500 (10505)</t>
  </si>
  <si>
    <t>862443783</t>
  </si>
  <si>
    <t>317321411.S</t>
  </si>
  <si>
    <t>Betón prekladov železový (bez výstuže) tr. C 25/30</t>
  </si>
  <si>
    <t>1245875469</t>
  </si>
  <si>
    <t>317351107.S</t>
  </si>
  <si>
    <t>Debnenie prekladu  vrátane podpornej konštrukcie výšky do 4 m zhotovenie</t>
  </si>
  <si>
    <t>-185133507</t>
  </si>
  <si>
    <t>317351108.S</t>
  </si>
  <si>
    <t>Debnenie prekladu  vrátane podpornej konštrukcie výšky do 4 m odstránenie</t>
  </si>
  <si>
    <t>143102950</t>
  </si>
  <si>
    <t>317361821.S</t>
  </si>
  <si>
    <t>Výstuž prekladov z ocele B500 (10505)</t>
  </si>
  <si>
    <t>696313708</t>
  </si>
  <si>
    <t>331321410.S</t>
  </si>
  <si>
    <t>Betón stĺpov a pilierov hranatých, ťahadiel, rámových stojok, vzpier, železový (bez výstuže) tr. C 25/30</t>
  </si>
  <si>
    <t>-1299673749</t>
  </si>
  <si>
    <t>331351101.S</t>
  </si>
  <si>
    <t>Debnenie hranatých stĺpov prierezu pravouhlého štvoruholníka výšky do 4 m, zhotovenie-dielce</t>
  </si>
  <si>
    <t>-1840794528</t>
  </si>
  <si>
    <t>331351102.S</t>
  </si>
  <si>
    <t>Debnenie hranatých stĺpov prierezu pravouhlého štvoruholníka výšky do 4 m, odstránenie-dielce</t>
  </si>
  <si>
    <t>459839815</t>
  </si>
  <si>
    <t>331361821.S</t>
  </si>
  <si>
    <t>Výstuž stĺpov, pilierov, stojok hranatých z bet. ocele B500 (10505)</t>
  </si>
  <si>
    <t>1051254125</t>
  </si>
  <si>
    <t>342272104</t>
  </si>
  <si>
    <t>Priečky z tvárnic YTONG hr. 150 mm P2-500 hladkých, na MVC a maltu YTONG (150x249x599)</t>
  </si>
  <si>
    <t>1733526650</t>
  </si>
  <si>
    <t>Vodorovné konštrukcie</t>
  </si>
  <si>
    <t>417321515.S</t>
  </si>
  <si>
    <t>Betón stužujúcich pásov a vencov železový tr. C 25/30</t>
  </si>
  <si>
    <t>-2086220950</t>
  </si>
  <si>
    <t>417351115.S</t>
  </si>
  <si>
    <t>Debnenie bočníc stužujúcich pásov a vencov vrátane vzpier zhotovenie</t>
  </si>
  <si>
    <t>-1271123472</t>
  </si>
  <si>
    <t>417351116.S</t>
  </si>
  <si>
    <t>Debnenie bočníc stužujúcich pásov a vencov vrátane vzpier odstránenie</t>
  </si>
  <si>
    <t>-262376416</t>
  </si>
  <si>
    <t>32</t>
  </si>
  <si>
    <t>417361821.S</t>
  </si>
  <si>
    <t>Výstuž stužujúcich pásov a vencov z betonárskej ocele B500 (10505)</t>
  </si>
  <si>
    <t>-1006948246</t>
  </si>
  <si>
    <t>Úpravy povrchov, podlahy, osadenie</t>
  </si>
  <si>
    <t>612401191.S</t>
  </si>
  <si>
    <t>Omietka jednotlivých malých plôch vnútorných stien akoukoľvek maltou do 0, 09 m2</t>
  </si>
  <si>
    <t>ks</t>
  </si>
  <si>
    <t>1064118963</t>
  </si>
  <si>
    <t>612460364.S</t>
  </si>
  <si>
    <t>Vnútorná omietka stien vápennocementová jednovrstvová, hr. 15 mm</t>
  </si>
  <si>
    <t>-1946114966</t>
  </si>
  <si>
    <t>612465115</t>
  </si>
  <si>
    <t>Príprava vnútorného podkladu stien BAUMIT, penetračný náter Baumit BetonKontakt</t>
  </si>
  <si>
    <t>1060900657</t>
  </si>
  <si>
    <t>622460124.S</t>
  </si>
  <si>
    <t>Príprava vonkajšieho podkladu stien penetráciou pod omietky a nátery</t>
  </si>
  <si>
    <t>487284245</t>
  </si>
  <si>
    <t>622464222</t>
  </si>
  <si>
    <t>Vonkajšia omietka stien tenkovrstvová BAUMIT, silikátová, Baumit SilikatTop, škrabaná, hr. 2 mm</t>
  </si>
  <si>
    <t>1044878852</t>
  </si>
  <si>
    <t>622481119.S</t>
  </si>
  <si>
    <t>Potiahnutie vonkajších stien sklotextilnou mriežkou s celoplošným prilepením</t>
  </si>
  <si>
    <t>-157642203</t>
  </si>
  <si>
    <t>625251382</t>
  </si>
  <si>
    <t>Kontaktný zatepľovací systém hr. 50 mm BAUMIT STAR - (XPS), skrutkovacie kotvy</t>
  </si>
  <si>
    <t>785741601</t>
  </si>
  <si>
    <t>632452253.S</t>
  </si>
  <si>
    <t>Cementový poter (vhodný aj ako spádový), pevnosti v tlaku 25 MPa, hr. 50-90 mm</t>
  </si>
  <si>
    <t>863472815</t>
  </si>
  <si>
    <t>632452725.S</t>
  </si>
  <si>
    <t>Cementová samonivelizačná stierka Densit, pevnosti v tlaku 35 MPa, hr. 8 mm</t>
  </si>
  <si>
    <t>-2005161988</t>
  </si>
  <si>
    <t>632481112.S</t>
  </si>
  <si>
    <t>Vložka z rabicového pletiva do cementového poteru alebo mazaniny s povrchom drôtu pozinkovaným</t>
  </si>
  <si>
    <t>-575655165</t>
  </si>
  <si>
    <t>642942111.S</t>
  </si>
  <si>
    <t>Osadenie oceľovej dverovej zárubne alebo rámu, plochy otvoru do 2,5 m2</t>
  </si>
  <si>
    <t>1803637177</t>
  </si>
  <si>
    <t>M</t>
  </si>
  <si>
    <t>553310007600.S</t>
  </si>
  <si>
    <t>Zárubňa oceľová oblá šxvxhr 800x1970x100 mm P</t>
  </si>
  <si>
    <t>-1359991954</t>
  </si>
  <si>
    <t>553310007800.S</t>
  </si>
  <si>
    <t>Zárubňa oceľová oblá šxvxhr 900x1970x100 mm P</t>
  </si>
  <si>
    <t>1758343912</t>
  </si>
  <si>
    <t>642944321.S</t>
  </si>
  <si>
    <t>Dodatočná montáž oceľovej dverovej zárubne, plochy otvoru nad 4,5 m2</t>
  </si>
  <si>
    <t>-1958714561</t>
  </si>
  <si>
    <t>Ostatné konštrukcie a práce-búranie</t>
  </si>
  <si>
    <t>935111211.S</t>
  </si>
  <si>
    <t>Osadenie priekopového žľabu z betónových priekopových tvárnic šírky nad 500 do 800 mm</t>
  </si>
  <si>
    <t>m</t>
  </si>
  <si>
    <t>-1582354485</t>
  </si>
  <si>
    <t>Tvárnica priekopová a melioračná, žľabovka betónová TBM 1-103, rozmer 500x1025x80/100 mm</t>
  </si>
  <si>
    <t>1772411231</t>
  </si>
  <si>
    <t>941942001.S</t>
  </si>
  <si>
    <t>Montáž lešenia rámového systémového s podlahami šírky do 0,75 m, výšky do 10 m</t>
  </si>
  <si>
    <t>-1521405649</t>
  </si>
  <si>
    <t>941942801.S</t>
  </si>
  <si>
    <t>Demontáž lešenia rámového systémového s podlahami šírky do 0,75 m, výšky do 10 m</t>
  </si>
  <si>
    <t>-677310817</t>
  </si>
  <si>
    <t>941942901.S</t>
  </si>
  <si>
    <t>Príplatok za prvý a každý ďalší i začatý týždeň použitia lešenia rámového systémového šírky do 0,75 m, výšky do 10 m</t>
  </si>
  <si>
    <t>1601887477</t>
  </si>
  <si>
    <t>953945304.S</t>
  </si>
  <si>
    <t>Hliníkový soklový profil šírky 53 mm</t>
  </si>
  <si>
    <t>438301577</t>
  </si>
  <si>
    <t>953997961.S</t>
  </si>
  <si>
    <t>Montáž hranatej plastovej vetracej mriežky plochy do 0,06 m2</t>
  </si>
  <si>
    <t>-939266206</t>
  </si>
  <si>
    <t>429720338000.S</t>
  </si>
  <si>
    <t>Mriežka ventilačná plastová, hranatá so sieťkou, rozmery šxvxhr 200x200x15 mm</t>
  </si>
  <si>
    <t>519629801</t>
  </si>
  <si>
    <t>953997962.S</t>
  </si>
  <si>
    <t>Montáž hranatej plastovej vetracej mriežky plochy nad 0,06 m2</t>
  </si>
  <si>
    <t>1585242130</t>
  </si>
  <si>
    <t>429720338200.S</t>
  </si>
  <si>
    <t>Mriežka ventilačná plastová, hranatá so sieťkou, rozmery šxvxhr 600x200x15 mm</t>
  </si>
  <si>
    <t>1950319423</t>
  </si>
  <si>
    <t>971052241.S</t>
  </si>
  <si>
    <t>Vybúranie otvoru v želzobet. priečkach a stenách plochy do 0,0225 m2, do 300 mm,  -0,01700t</t>
  </si>
  <si>
    <t>115547351</t>
  </si>
  <si>
    <t>99</t>
  </si>
  <si>
    <t>Presun hmôt HSV</t>
  </si>
  <si>
    <t>998011001.S</t>
  </si>
  <si>
    <t>Presun hmôt pre budovy (801, 803, 812), zvislá konštr. z tehál, tvárnic, z kovu výšky do 6 m</t>
  </si>
  <si>
    <t>762057672</t>
  </si>
  <si>
    <t>PSV</t>
  </si>
  <si>
    <t>Práce a dodávky PSV</t>
  </si>
  <si>
    <t>711</t>
  </si>
  <si>
    <t>Izolácie proti vode a vlhkosti</t>
  </si>
  <si>
    <t>711131102.S</t>
  </si>
  <si>
    <t>Zhotovenie geotextílie alebo tkaniny na plochu vodorovnú</t>
  </si>
  <si>
    <t>2024227922</t>
  </si>
  <si>
    <t>693110004710.S</t>
  </si>
  <si>
    <t>Geotextília polypropylénová netkaná 400 g/m2</t>
  </si>
  <si>
    <t>946350508</t>
  </si>
  <si>
    <t>711133001.S</t>
  </si>
  <si>
    <t>Zhotovenie izolácie proti zemnej vlhkosti PVC fóliou položenou voľne na vodorovnej ploche so zvarením spoju</t>
  </si>
  <si>
    <t>257967275</t>
  </si>
  <si>
    <t>283220000300.S</t>
  </si>
  <si>
    <t>Hydroizolačná fólia PVC-P, hr. 1,5 mm, š. 1,3 m, izolácia základov proti zemnej vlhkosti, tlakovej vode, radónu</t>
  </si>
  <si>
    <t>2127916399</t>
  </si>
  <si>
    <t>998711201.S</t>
  </si>
  <si>
    <t>Presun hmôt pre izoláciu proti vode v objektoch výšky do 6 m</t>
  </si>
  <si>
    <t>%</t>
  </si>
  <si>
    <t>-183573265</t>
  </si>
  <si>
    <t>713</t>
  </si>
  <si>
    <t>Izolácie tepelné</t>
  </si>
  <si>
    <t>64</t>
  </si>
  <si>
    <t>713161500.S</t>
  </si>
  <si>
    <t>-1426160547</t>
  </si>
  <si>
    <t>631640001000</t>
  </si>
  <si>
    <t>Pás ISOVER DOMO PLUS 10, 100x1200x8400 mm, izolácia zo sklenej vlny vhodná pre šikmé strechy, podkrovia, stropy a ľahké podlahy</t>
  </si>
  <si>
    <t>-744009708</t>
  </si>
  <si>
    <t>283280007000</t>
  </si>
  <si>
    <t>Parozábrana AirGuard Sd5 8327AD, Sd=5 m, parobrzda pre reguláciu vodných pár pre strechy, stropy a steny</t>
  </si>
  <si>
    <t>-1950143113</t>
  </si>
  <si>
    <t>998713201.S</t>
  </si>
  <si>
    <t>Presun hmôt pre izolácie tepelné v objektoch výšky do 6 m</t>
  </si>
  <si>
    <t>1477657659</t>
  </si>
  <si>
    <t>721</t>
  </si>
  <si>
    <t>Zdravotechnika - vnútorná kanalizácia</t>
  </si>
  <si>
    <t>721171109.S</t>
  </si>
  <si>
    <t>Potrubie z PVC - U odpadové ležaté hrdlové D 110 mm</t>
  </si>
  <si>
    <t>1828224193</t>
  </si>
  <si>
    <t>721171110.S</t>
  </si>
  <si>
    <t>Potrubie z PVC - U odpadové ležaté hrdlové D 125 mm</t>
  </si>
  <si>
    <t>1229661217</t>
  </si>
  <si>
    <t>721171502</t>
  </si>
  <si>
    <t>Potrubie z rúr PE-HD GEBERIT Dxt 40x3 mm odpadné prípojné</t>
  </si>
  <si>
    <t>-1093606645</t>
  </si>
  <si>
    <t>721172109.S</t>
  </si>
  <si>
    <t>Potrubie z PVC - U odpadové zvislé hrdlové Dxt 110x2,2 mm</t>
  </si>
  <si>
    <t>-1019894065</t>
  </si>
  <si>
    <t>721194104.S</t>
  </si>
  <si>
    <t>Zriadenie prípojky na potrubí vyvedenie a upevnenie odpadových výpustiek D 40 mm</t>
  </si>
  <si>
    <t>1815834066</t>
  </si>
  <si>
    <t>721213015.S</t>
  </si>
  <si>
    <t>Montáž podlahového vpustu s zvislým odtokom DN 110</t>
  </si>
  <si>
    <t>932169559</t>
  </si>
  <si>
    <t>286630025500</t>
  </si>
  <si>
    <t>Podlahový vpust HL310NPr, (0,5 l/s), vertikálny odtok DN 50/75/110, pevná izolačná príruba, mriežka 115x115 mm, zápachová uzávierka Primus, PE/nerez</t>
  </si>
  <si>
    <t>359665272</t>
  </si>
  <si>
    <t>APR4-1111</t>
  </si>
  <si>
    <t>Priemyselná bodová vpusť 200×200, nerez AISI 304</t>
  </si>
  <si>
    <t>901703258</t>
  </si>
  <si>
    <t>721274112.S</t>
  </si>
  <si>
    <t>Montáž ventilačných hlavíc - iných typov DN 100</t>
  </si>
  <si>
    <t>481106654</t>
  </si>
  <si>
    <t>HL810</t>
  </si>
  <si>
    <t>Vetracia sada DN110 - HL810</t>
  </si>
  <si>
    <t>-1851209189</t>
  </si>
  <si>
    <t>721290111.S</t>
  </si>
  <si>
    <t>Ostatné - skúška tesnosti kanalizácie v objektoch vodou do DN 125</t>
  </si>
  <si>
    <t>-66220501</t>
  </si>
  <si>
    <t>998721201.S</t>
  </si>
  <si>
    <t>Presun hmôt pre vnútornú kanalizáciu v objektoch výšky do 6 m</t>
  </si>
  <si>
    <t>-1359556747</t>
  </si>
  <si>
    <t>722</t>
  </si>
  <si>
    <t>Zdravotechnika - vnútorný vodovod</t>
  </si>
  <si>
    <t>722171132.S</t>
  </si>
  <si>
    <t>Plasthliníkové potrubie v tyčiach spájané lisovaním d 20 mm</t>
  </si>
  <si>
    <t>131447060</t>
  </si>
  <si>
    <t>722173072.S</t>
  </si>
  <si>
    <t>Montáž plasthliníkového kolena pre vodu lisovaním D 20 mm</t>
  </si>
  <si>
    <t>-40092007</t>
  </si>
  <si>
    <t>286220000300.S</t>
  </si>
  <si>
    <t>Koleno lisovacie pre plasthliníkové potrubia D 20/90 mm</t>
  </si>
  <si>
    <t>1482347083</t>
  </si>
  <si>
    <t>722181111.S</t>
  </si>
  <si>
    <t>Ochrana potrubia plstenými pásmi do DN 20</t>
  </si>
  <si>
    <t>-1407347577</t>
  </si>
  <si>
    <t>722221113.S</t>
  </si>
  <si>
    <t>Montáž guľového kohúta záhradného závitového G 3/4</t>
  </si>
  <si>
    <t>1201477866</t>
  </si>
  <si>
    <t>551110011700.S</t>
  </si>
  <si>
    <t>Guľový uzáver záhradný, 3/4" - 1" M, d 20 mm, páčka, niklovaná mosadz</t>
  </si>
  <si>
    <t>-881054681</t>
  </si>
  <si>
    <t>722221195.S</t>
  </si>
  <si>
    <t>Montáž tlakového redukčného závitového ventilu bez manometru G 3/4</t>
  </si>
  <si>
    <t>204447425</t>
  </si>
  <si>
    <t>551110017700.S</t>
  </si>
  <si>
    <t>Tlakový redukčný ventil, 3/4" mm, so šróbením, filtračným sitkom, bez manometru, PN 16, mosadz, plast</t>
  </si>
  <si>
    <t>-926813731</t>
  </si>
  <si>
    <t>722222014.S</t>
  </si>
  <si>
    <t>Montáž uzatváracieho ventilu šikmého na pitnú vodu DN 20</t>
  </si>
  <si>
    <t>1104284599</t>
  </si>
  <si>
    <t>551110029510.S</t>
  </si>
  <si>
    <t>Ventil uzatvárací šikmý DN 20 na pitnú vodu s vnútorným závitom, nestúpavé vreteno</t>
  </si>
  <si>
    <t>703254928</t>
  </si>
  <si>
    <t>722270205.S</t>
  </si>
  <si>
    <t>Montáž zariadenia pre magnetickú úpravu vody 3/4"</t>
  </si>
  <si>
    <t>-649418283</t>
  </si>
  <si>
    <t>436320007466.S</t>
  </si>
  <si>
    <t>Magnetická úprava vody, 3/4"x3/4"</t>
  </si>
  <si>
    <t>-599012419</t>
  </si>
  <si>
    <t>722290226.S</t>
  </si>
  <si>
    <t>Tlaková skúška vodovodného potrubia závitového do DN 50</t>
  </si>
  <si>
    <t>-615072666</t>
  </si>
  <si>
    <t>722290234.S</t>
  </si>
  <si>
    <t>Prepláchnutie a dezinfekcia vodovodného potrubia do DN 80</t>
  </si>
  <si>
    <t>938957058</t>
  </si>
  <si>
    <t>998722201.S</t>
  </si>
  <si>
    <t>Presun hmôt pre vnútorný vodovod v objektoch výšky do 6 m</t>
  </si>
  <si>
    <t>1911318891</t>
  </si>
  <si>
    <t>723</t>
  </si>
  <si>
    <t>Zdravotechnika - vnútorný plynovod</t>
  </si>
  <si>
    <t>723120202.S</t>
  </si>
  <si>
    <t>Potrubie z oceľových rúrok závitových čiernych spájaných zvarovaním - akosť 11 353.0 DN 15</t>
  </si>
  <si>
    <t>1155333896</t>
  </si>
  <si>
    <t>723120203.S</t>
  </si>
  <si>
    <t>Potrubie z oceľových rúrok závitových čiernych spájaných zvarovaním - akosť 11 353.0 DN 20</t>
  </si>
  <si>
    <t>-1126841622</t>
  </si>
  <si>
    <t>723120204.S</t>
  </si>
  <si>
    <t>Potrubie z oceľových rúrok závitových čiernych spájaných zvarovaním - akosť 11 353.0 DN 25</t>
  </si>
  <si>
    <t>-86156929</t>
  </si>
  <si>
    <t>316310000900.S</t>
  </si>
  <si>
    <t>Oblúk A-4D K 90° d 31,8 mm, ozn. 11353.0</t>
  </si>
  <si>
    <t>-652248603</t>
  </si>
  <si>
    <t>316170009100.S</t>
  </si>
  <si>
    <t>Redukcia varná DN 25/20, d 33,7/26,9 mm, hr. steny 2,6/2,3 mm, z čiernej uhlíkovej ocele</t>
  </si>
  <si>
    <t>55465172</t>
  </si>
  <si>
    <t>316170008800.S</t>
  </si>
  <si>
    <t>Redukcia varná DN 20/15, d 26,9/21,3 mm, hr. steny 2,3/2,0 mm, z čiernej uhlíkovej ocele</t>
  </si>
  <si>
    <t>-2053207489</t>
  </si>
  <si>
    <t>723150367.S</t>
  </si>
  <si>
    <t>Potrubie z oceľových rúrok hladkých čiernych, chránička Dxt 57x2,9 mm</t>
  </si>
  <si>
    <t>-1239457426</t>
  </si>
  <si>
    <t>723221033.S</t>
  </si>
  <si>
    <t>Montáž manometra radiálneho pre plyn D 63 mm</t>
  </si>
  <si>
    <t>-958082454</t>
  </si>
  <si>
    <t>388430004900.S</t>
  </si>
  <si>
    <t>661299966</t>
  </si>
  <si>
    <t>723230301.S</t>
  </si>
  <si>
    <t>Montáž flexibilnej hadice pre plyn pre bajonetové uzávery</t>
  </si>
  <si>
    <t>-1156001471</t>
  </si>
  <si>
    <t>552270009500.S</t>
  </si>
  <si>
    <t>Hadica flexibilná dvojplášťová pre bajonetové uzávery na plyn, 1/2"F x RS, dĺ. 1000 mm, nerez</t>
  </si>
  <si>
    <t>1863531596</t>
  </si>
  <si>
    <t>723231006.S</t>
  </si>
  <si>
    <t>Montáž guľového uzáveru plynu priameho G 1/2</t>
  </si>
  <si>
    <t>2041776962</t>
  </si>
  <si>
    <t>551340004700.S</t>
  </si>
  <si>
    <t>Guľový uzáver na plyn 1/2", plnoprietokový s obojstranne predĺženým závitom, niklovaná mosadz</t>
  </si>
  <si>
    <t>1531285818</t>
  </si>
  <si>
    <t>723231012.S</t>
  </si>
  <si>
    <t>Montáž guľového uzáveru plynu priameho G 1</t>
  </si>
  <si>
    <t>-1623282008</t>
  </si>
  <si>
    <t>551340004900.S</t>
  </si>
  <si>
    <t>Guľový uzáver na plyn 1", plnoprietokový s obojstranne predĺženým závitom, niklovaná mosadz</t>
  </si>
  <si>
    <t>228074931</t>
  </si>
  <si>
    <t>231710000300</t>
  </si>
  <si>
    <t>Pena DRYsystém TermoBRIK, 750 ml</t>
  </si>
  <si>
    <t>401620621</t>
  </si>
  <si>
    <t>723190909.S</t>
  </si>
  <si>
    <t>-971906218</t>
  </si>
  <si>
    <t>998723201.S</t>
  </si>
  <si>
    <t>Presun hmôt pre vnútorný plynovod v objektoch výšky do 6 m</t>
  </si>
  <si>
    <t>1768930254</t>
  </si>
  <si>
    <t>725</t>
  </si>
  <si>
    <t>Zdravotechnika - zariaďovacie predmety</t>
  </si>
  <si>
    <t>725219401.S</t>
  </si>
  <si>
    <t>Montáž umývadla keramického na skrutky do muriva, bez výtokovej armatúry</t>
  </si>
  <si>
    <t>601494678</t>
  </si>
  <si>
    <t>642110000200</t>
  </si>
  <si>
    <t>Umývadlo keramické CUBITO, rozmer 600x450x170 mm, biela, JIKA</t>
  </si>
  <si>
    <t>120622177</t>
  </si>
  <si>
    <t>725539140.S</t>
  </si>
  <si>
    <t>Montáž elektrického prietokového ohrievača malolitrážneho do 5 L</t>
  </si>
  <si>
    <t>-1933701180</t>
  </si>
  <si>
    <t>541310000100</t>
  </si>
  <si>
    <t>-1810777541</t>
  </si>
  <si>
    <t>725659102.S</t>
  </si>
  <si>
    <t>Montáž ohrievacieho telesa plynového s odťahom spalín obvodovou stenou súosovým</t>
  </si>
  <si>
    <t>2068636264</t>
  </si>
  <si>
    <t>484520000100</t>
  </si>
  <si>
    <t>Teleso vykurovacie plynové Karma Beta 3kW</t>
  </si>
  <si>
    <t>673746347</t>
  </si>
  <si>
    <t>725819401.S</t>
  </si>
  <si>
    <t>Montáž ventilu rohového s pripojovacou rúrkou G 1/2x3/8"</t>
  </si>
  <si>
    <t>-920081972</t>
  </si>
  <si>
    <t>551110019900</t>
  </si>
  <si>
    <t xml:space="preserve">Guľový ventil rohový, 1/2" - 3/8", s filtrom, bez matice, chrómovaná mosadz, </t>
  </si>
  <si>
    <t>-1400172189</t>
  </si>
  <si>
    <t>725829601.S</t>
  </si>
  <si>
    <t>Montáž batérie umývadlovej a drezovej stojankovej, pákovej alebo klasickej s mechanickým ovládaním</t>
  </si>
  <si>
    <t>922162798</t>
  </si>
  <si>
    <t>551450003800.S</t>
  </si>
  <si>
    <t>Batéria umývadlová stojanková páková</t>
  </si>
  <si>
    <t>433874792</t>
  </si>
  <si>
    <t>725869301.S</t>
  </si>
  <si>
    <t>Montáž zápachovej uzávierky pre zariaďovacie predmety, umývadlovej do D 40 mm</t>
  </si>
  <si>
    <t>970227585</t>
  </si>
  <si>
    <t>551620006400.S</t>
  </si>
  <si>
    <t>Zápachová uzávierka - sifón pre umývadlá DN 40</t>
  </si>
  <si>
    <t>272558560</t>
  </si>
  <si>
    <t>998725201.S</t>
  </si>
  <si>
    <t>Presun hmôt pre zariaďovacie predmety v objektoch výšky do 6 m</t>
  </si>
  <si>
    <t>-66265546</t>
  </si>
  <si>
    <t>762</t>
  </si>
  <si>
    <t>Konštrukcie tesárske</t>
  </si>
  <si>
    <t>762112110.S</t>
  </si>
  <si>
    <t>Montáž konštr.stien a priečok na hladko z hraneného a polohraneného reziva prierezovej plochy do 120 cm2</t>
  </si>
  <si>
    <t>1641737826</t>
  </si>
  <si>
    <t>762112130.S</t>
  </si>
  <si>
    <t>Montáž konštr.stien a priečok na hladko z hraneného a polohraneného reziva prierezovej plochy 224 - 288 cm2</t>
  </si>
  <si>
    <t>1871402670</t>
  </si>
  <si>
    <t>605420000108</t>
  </si>
  <si>
    <t xml:space="preserve">Rezivo stavebné z červ. smreku - hranoly hr. 50x100 140x200 mm dĺ. 4000-5000 mm, </t>
  </si>
  <si>
    <t>903030281</t>
  </si>
  <si>
    <t>762311103.S</t>
  </si>
  <si>
    <t>Montáž kotevných želiez, príložiek, pätiek, ťahadiel, s pripojením k drevenej konštrukcii</t>
  </si>
  <si>
    <t>205954361</t>
  </si>
  <si>
    <t>311720000900</t>
  </si>
  <si>
    <t>Tyč závitová M16 dlžka 1m + podložky + matky M16</t>
  </si>
  <si>
    <t>766566444</t>
  </si>
  <si>
    <t>762332120.S</t>
  </si>
  <si>
    <t>Montáž viazaných konštrukcií krovov striech z reziva priemernej plochy 120 - 224 cm2</t>
  </si>
  <si>
    <t>-93487834</t>
  </si>
  <si>
    <t>605420000300</t>
  </si>
  <si>
    <t xml:space="preserve">Rezivo stavebné zo smreku - hranoly hranené, stredové rezivo EBW hr. 100x180,160x140mm, dĺ. 4000-6000 mm, </t>
  </si>
  <si>
    <t>-411499970</t>
  </si>
  <si>
    <t xml:space="preserve">Montáž debnenia jednoduchých striech, na krokvy a kontralaty z dosiek </t>
  </si>
  <si>
    <t>-1270323643</t>
  </si>
  <si>
    <t>605410000200</t>
  </si>
  <si>
    <t>Rezivo stavebné zo smreku - dosky bočné triedené hr. 25 mm, š. 100-150 mm, dĺ. 4000-6000 mm,</t>
  </si>
  <si>
    <t>-1651904313</t>
  </si>
  <si>
    <t>762341251.S</t>
  </si>
  <si>
    <t>Montáž kontralát pre sklon do 22°</t>
  </si>
  <si>
    <t>1302994990</t>
  </si>
  <si>
    <t>605430000200</t>
  </si>
  <si>
    <t xml:space="preserve">Rezivo stavebné zo smreku - strešné laty impregnované hr. 50 mm, š. 50 mm, dĺ. 4000-5000 mm, </t>
  </si>
  <si>
    <t>-2141343535</t>
  </si>
  <si>
    <t>762395000.S</t>
  </si>
  <si>
    <t>Spojovacie prostriedky pre viazané konštrukcie krovov, debnenie a laťovanie, nadstrešné konštr., spádové kliny - svorky, dosky, klince, pásová oceľ, vruty</t>
  </si>
  <si>
    <t>30081044</t>
  </si>
  <si>
    <t>762841210.S</t>
  </si>
  <si>
    <t>Montáž podbíjania stropov a striech rovných z hobľovaných dosiek na zraz, vrátane olištovania škár</t>
  </si>
  <si>
    <t>471344308</t>
  </si>
  <si>
    <t>605460002400.S</t>
  </si>
  <si>
    <t>Dosky hobľované zo smreku 95x19 mm, sušené 14±2%, triedy 3A STN 480055, bez defektov, hniloby, hrčí</t>
  </si>
  <si>
    <t>-1080413944</t>
  </si>
  <si>
    <t>762895000.S</t>
  </si>
  <si>
    <t>450214125</t>
  </si>
  <si>
    <t>998762202.S</t>
  </si>
  <si>
    <t>Presun hmôt pre konštrukcie tesárske v objektoch výšky do 12 m</t>
  </si>
  <si>
    <t>170387421</t>
  </si>
  <si>
    <t>764</t>
  </si>
  <si>
    <t>Konštrukcie klampiarske</t>
  </si>
  <si>
    <t>764171247.S</t>
  </si>
  <si>
    <t>Pultové lemovanie pozink farebný, r.š. do 250 mm, sklon strechy do 30°</t>
  </si>
  <si>
    <t>-2087720511</t>
  </si>
  <si>
    <t>764173431</t>
  </si>
  <si>
    <t>Odkvapové lemovanie r.š. 250 mm, k strešnej krytine MASLEN, sklon strechy do 30°</t>
  </si>
  <si>
    <t>-1675714266</t>
  </si>
  <si>
    <t>764173601</t>
  </si>
  <si>
    <t>Záveterná lišta r.š. 310 mm, k strešnej krytine MASLEN, sklon strechy do 30°</t>
  </si>
  <si>
    <t>639980196</t>
  </si>
  <si>
    <t>764173702</t>
  </si>
  <si>
    <t>Prestupová manžeta pre strešnú krytinu MASLEN priemer otvoru 75 - 155 mm</t>
  </si>
  <si>
    <t>-1041742409</t>
  </si>
  <si>
    <t>764173712</t>
  </si>
  <si>
    <t>Krytina MASLEN - vetracia mriežka šírky 10 cm</t>
  </si>
  <si>
    <t>598496946</t>
  </si>
  <si>
    <t>764175521</t>
  </si>
  <si>
    <t>Krytina MASLEN - trapézový systém T-18, šírka 1125 mm, hr. 0,6 mm, sklon strechy do 30°</t>
  </si>
  <si>
    <t>-681810757</t>
  </si>
  <si>
    <t>764313001.S</t>
  </si>
  <si>
    <t>Oddeľovacia štruktúrovaná rohož s integrovanou poistnou hydroizoláciou pre krytiny z pozinkovaného farbeného plechu</t>
  </si>
  <si>
    <t>-826740525</t>
  </si>
  <si>
    <t>764410430.S</t>
  </si>
  <si>
    <t>Oplechovanie parapetov z pozinkovaného farbeného PZf plechu, vrátane rohov r.š. 200 mm</t>
  </si>
  <si>
    <t>1020437930</t>
  </si>
  <si>
    <t>998764201.S</t>
  </si>
  <si>
    <t>Presun hmôt pre konštrukcie klampiarske v objektoch výšky do 6 m</t>
  </si>
  <si>
    <t>-732357466</t>
  </si>
  <si>
    <t>765</t>
  </si>
  <si>
    <t>Konštrukcie - krytiny tvrdé</t>
  </si>
  <si>
    <t>765901146</t>
  </si>
  <si>
    <t>1934768797</t>
  </si>
  <si>
    <t>998765201.S</t>
  </si>
  <si>
    <t>Presun hmôt pre tvrdé krytiny v objektoch výšky do 6 m</t>
  </si>
  <si>
    <t>-1776276328</t>
  </si>
  <si>
    <t>766</t>
  </si>
  <si>
    <t>Konštrukcie stolárske</t>
  </si>
  <si>
    <t>766621081.S</t>
  </si>
  <si>
    <t>Montáž okna plastového na PUR penu</t>
  </si>
  <si>
    <t>-161574206</t>
  </si>
  <si>
    <t>611410000120.S</t>
  </si>
  <si>
    <t>Plastové okno jednokrídlové OS, vxš 750x1200 mm, izolačné dvojsklo, 6 komorový profil</t>
  </si>
  <si>
    <t>-1926705269</t>
  </si>
  <si>
    <t>766661422.S</t>
  </si>
  <si>
    <t>Montáž dverí drevených vchodových bezpečnostných do kovovej zárubne</t>
  </si>
  <si>
    <t>-1378477799</t>
  </si>
  <si>
    <t>611720000100.S</t>
  </si>
  <si>
    <t>Dvere vstupné bezpečnostné plné, šírka 800-900 mm, El/EW30+K3</t>
  </si>
  <si>
    <t>-1294528130</t>
  </si>
  <si>
    <t>998766201.S</t>
  </si>
  <si>
    <t>Presun hmot pre konštrukcie stolárske v objektoch výšky do 6 m</t>
  </si>
  <si>
    <t>-1129750845</t>
  </si>
  <si>
    <t>767</t>
  </si>
  <si>
    <t>Konštrukcie doplnkové kovové</t>
  </si>
  <si>
    <t>767131111.S</t>
  </si>
  <si>
    <t>Montáž stien a priečok z plechu spojených skrutkovaním</t>
  </si>
  <si>
    <t>-968527769</t>
  </si>
  <si>
    <t>138310000700</t>
  </si>
  <si>
    <t xml:space="preserve">Plech trapézový pozink farebný výška profilu-18,  hr. 0,5-0,75 mm, </t>
  </si>
  <si>
    <t>-611489640</t>
  </si>
  <si>
    <t>767651220.S</t>
  </si>
  <si>
    <t>Montáž vrát otočných, osadených do oceľovej zárubne z dielov, s plochou nad 6 do 9 m2</t>
  </si>
  <si>
    <t>1088010878</t>
  </si>
  <si>
    <t>553410058300.S</t>
  </si>
  <si>
    <t>Vráta dvojkrídlové drevené v oceľovom ráme,  zateplené TI 50mm skladacie 3300x2750 mm otváracie</t>
  </si>
  <si>
    <t>-1217696624</t>
  </si>
  <si>
    <t>767995103.S</t>
  </si>
  <si>
    <t>Montáž ostatných atypických kovových stavebných doplnkových konštrukcií nad 10 do 20 kg</t>
  </si>
  <si>
    <t>kg</t>
  </si>
  <si>
    <t>1609927014</t>
  </si>
  <si>
    <t>133840001100.S</t>
  </si>
  <si>
    <t>-1562376730</t>
  </si>
  <si>
    <t>767995355.S</t>
  </si>
  <si>
    <t>Výroba doplnku stavebného atypického o hmotnosti od 10,01 do 20,0 kg stupňa zložitosti 1</t>
  </si>
  <si>
    <t>2130111456</t>
  </si>
  <si>
    <t>998767201.S</t>
  </si>
  <si>
    <t>Presun hmôt pre kovové stavebné doplnkové konštrukcie v objektoch výšky do 6 m</t>
  </si>
  <si>
    <t>-619595657</t>
  </si>
  <si>
    <t>783</t>
  </si>
  <si>
    <t>Nátery</t>
  </si>
  <si>
    <t>7832902412</t>
  </si>
  <si>
    <t>Pozinkovaná galvanická úprava oceľových konštrukcií máčaním vo vani</t>
  </si>
  <si>
    <t>-1501842277</t>
  </si>
  <si>
    <t>783726200.S</t>
  </si>
  <si>
    <t>Nátery tesárskych konštrukcií syntetické na vzduchu schnúce lazurovacím lakom 2x lakovaním</t>
  </si>
  <si>
    <t>1158040944</t>
  </si>
  <si>
    <t>783782404.S</t>
  </si>
  <si>
    <t>Nátery tesárskych konštrukcií, povrchová impregnácia proti drevokaznému hmyzu, hubám a plesniam, jednonásobná</t>
  </si>
  <si>
    <t>-1159839557</t>
  </si>
  <si>
    <t>Práce a dodávky M</t>
  </si>
  <si>
    <t>21-M</t>
  </si>
  <si>
    <t>Elektromontáže</t>
  </si>
  <si>
    <t>21 M</t>
  </si>
  <si>
    <t>Elektromontáže + rozvádzač R02 - / samostatný rozpočet /</t>
  </si>
  <si>
    <t>súbor</t>
  </si>
  <si>
    <t>1733957575</t>
  </si>
  <si>
    <t>VRN</t>
  </si>
  <si>
    <t>Investičné náklady neobsiahnuté v cenách</t>
  </si>
  <si>
    <t>000300016.S</t>
  </si>
  <si>
    <t>Geodetické práce - vykonávané pred výstavbou určenie vytyčovacej siete, vytýčenie staveniska, staveb. objektu</t>
  </si>
  <si>
    <t>eur</t>
  </si>
  <si>
    <t>1024</t>
  </si>
  <si>
    <t>-769381263</t>
  </si>
  <si>
    <t>REKAPITULÁCIA CELKOM - bez DPH</t>
  </si>
  <si>
    <t>CELKOM DODÁVKA</t>
  </si>
  <si>
    <t>Doprava</t>
  </si>
  <si>
    <t>Rozvádzač R 02</t>
  </si>
  <si>
    <t>DODÁVKA ZARIADENÍ</t>
  </si>
  <si>
    <t xml:space="preserve">C.  </t>
  </si>
  <si>
    <t>CELKOM HZS</t>
  </si>
  <si>
    <t>Hodinová zúčtovacia sadzba</t>
  </si>
  <si>
    <t>HZS</t>
  </si>
  <si>
    <t xml:space="preserve">B.  </t>
  </si>
  <si>
    <t>CELKOM URN</t>
  </si>
  <si>
    <t>Východiskové revízie elektro (MONTÁŽ)</t>
  </si>
  <si>
    <t xml:space="preserve">  Podružný materiál</t>
  </si>
  <si>
    <t>Materiál za všetky montážne cenníky</t>
  </si>
  <si>
    <t>C21M - Elektromontáže (MONTÁŽ)</t>
  </si>
  <si>
    <t>UPRAVENÉ ROZPOČTOVÉ NÁKLADY</t>
  </si>
  <si>
    <t xml:space="preserve">A.  </t>
  </si>
  <si>
    <t>Základ DPH</t>
  </si>
  <si>
    <t>popis položky</t>
  </si>
  <si>
    <t>Kap.</t>
  </si>
  <si>
    <t>Rekapitulácia</t>
  </si>
  <si>
    <t>Celkom za prácu v HZS:</t>
  </si>
  <si>
    <t>hod.</t>
  </si>
  <si>
    <t>Úradná skúška</t>
  </si>
  <si>
    <t>HZS215</t>
  </si>
  <si>
    <t>Overenie dokumentácie oprávnenou osobou</t>
  </si>
  <si>
    <t>HZS210</t>
  </si>
  <si>
    <t>Nešpecifikované práce</t>
  </si>
  <si>
    <t>HZS1011</t>
  </si>
  <si>
    <t>Celkom [€]</t>
  </si>
  <si>
    <t>Jedn.</t>
  </si>
  <si>
    <t>Cena/jedn. [€]</t>
  </si>
  <si>
    <t>Popis položky</t>
  </si>
  <si>
    <t>Číslo pol.</t>
  </si>
  <si>
    <t>Por.č.</t>
  </si>
  <si>
    <t>Práca v HZS</t>
  </si>
  <si>
    <t>Celkom za materiály:</t>
  </si>
  <si>
    <t>svorka SZ</t>
  </si>
  <si>
    <t>t614109</t>
  </si>
  <si>
    <t>Páska 30 x 4 (1 kg)                              **</t>
  </si>
  <si>
    <t>t195304</t>
  </si>
  <si>
    <t>Nerezový drôt Ø 10                **</t>
  </si>
  <si>
    <t>t195010 A2</t>
  </si>
  <si>
    <t>Pozinkovaný drôt Ø 10                         **</t>
  </si>
  <si>
    <t>t195010</t>
  </si>
  <si>
    <t>Poistka nož. PNA000 40A gG (40484) (PN000 40A gG)</t>
  </si>
  <si>
    <t>S640142</t>
  </si>
  <si>
    <t>LISTA HRANATA  -45/          N3-M0-P45</t>
  </si>
  <si>
    <t>LHD 40X40 HA</t>
  </si>
  <si>
    <t>svietidlo LED SCHWABING 10SG, 10W, 700 lm, IP54, LEDINO</t>
  </si>
  <si>
    <t>LEDI10SG</t>
  </si>
  <si>
    <t>Svorkovnica HPS 16, 12-pólová, Elektro Bečov</t>
  </si>
  <si>
    <t>J441300</t>
  </si>
  <si>
    <t>LED svietidlo FarmSTAR 120cm / 25W, IP65, Forst Agro</t>
  </si>
  <si>
    <t>FOA34558</t>
  </si>
  <si>
    <t>Označovací štítok - s označením            *</t>
  </si>
  <si>
    <t>f711124/x  *</t>
  </si>
  <si>
    <t>svorka SS m.2 skr.s.p.</t>
  </si>
  <si>
    <t>f613119</t>
  </si>
  <si>
    <t>svorka SK</t>
  </si>
  <si>
    <t>f612110</t>
  </si>
  <si>
    <t>držiak ochranného uholníka DOU vr. 1</t>
  </si>
  <si>
    <t>f521113</t>
  </si>
  <si>
    <t>ochranný uholník OU 1,7 m</t>
  </si>
  <si>
    <t>f511121</t>
  </si>
  <si>
    <t>KS</t>
  </si>
  <si>
    <t>Krabicova rozvodka IP 67</t>
  </si>
  <si>
    <t>855</t>
  </si>
  <si>
    <t>PLX-STR.PREPÍNAČ DVOJ. SIV.</t>
  </si>
  <si>
    <t>69715</t>
  </si>
  <si>
    <t>PLX-STR.PREPÍNAČ 6 SIV.</t>
  </si>
  <si>
    <t>69711</t>
  </si>
  <si>
    <t>PLX-ZÁS. IP55 2P+T 16A DO SIV.</t>
  </si>
  <si>
    <t>69551</t>
  </si>
  <si>
    <t>ZAS.NAST.ROVN. 3P+N+E IP44 32A 6h</t>
  </si>
  <si>
    <t>522.3257</t>
  </si>
  <si>
    <t>DP 1200 39 W 4000K IP65 GY</t>
  </si>
  <si>
    <t>4058075079915</t>
  </si>
  <si>
    <t>DEHN S-MV Rd 8-10 6H+P FeZn</t>
  </si>
  <si>
    <t>390550</t>
  </si>
  <si>
    <t>CYKY-O 3x1,50</t>
  </si>
  <si>
    <t>32452</t>
  </si>
  <si>
    <t>CYKY-J 5x6,00</t>
  </si>
  <si>
    <t>32434</t>
  </si>
  <si>
    <t>CYKY-J 5x4,00</t>
  </si>
  <si>
    <t>32378</t>
  </si>
  <si>
    <t>CYKY-J 3x1,50</t>
  </si>
  <si>
    <t>32373</t>
  </si>
  <si>
    <t>CYKY-J 3x2,50</t>
  </si>
  <si>
    <t>32358</t>
  </si>
  <si>
    <t>DEHN SS 2xRd6-10/2xFI30 FeZn</t>
  </si>
  <si>
    <t>308025</t>
  </si>
  <si>
    <t>elektróda E-R 1160 2.5mm</t>
  </si>
  <si>
    <t>20005</t>
  </si>
  <si>
    <t>Svorka OBO 1801 ekvipotenciální</t>
  </si>
  <si>
    <t>10.076.259</t>
  </si>
  <si>
    <t>Hmoždinka HM  6</t>
  </si>
  <si>
    <t>10.074.744</t>
  </si>
  <si>
    <t>Hmoždinka HM  8</t>
  </si>
  <si>
    <t>10.074.483</t>
  </si>
  <si>
    <t>UPRM-TURBO 25 GR 3M/57 s hrdlom  -  Pevná inštalačná rúrka, 750N/5cm, -25až60°C, PVC</t>
  </si>
  <si>
    <t>084203</t>
  </si>
  <si>
    <t>CL 25 GR NEU/NEW  -  Príchytky - klipy</t>
  </si>
  <si>
    <t>082214</t>
  </si>
  <si>
    <t>poistková skriňa na zapustenie SPP 2A III P21, Hasma, č. 0321321</t>
  </si>
  <si>
    <t>0450040005</t>
  </si>
  <si>
    <t>SB 25 GR  -  Kolená nasúvacie</t>
  </si>
  <si>
    <t>020617</t>
  </si>
  <si>
    <t>SM 25 GR  -  Nasúvacie spojky</t>
  </si>
  <si>
    <t>020596</t>
  </si>
  <si>
    <t>Oceľová sieť 8 mm oko 150x150 mm; 2 x 3 m</t>
  </si>
  <si>
    <t>01402101</t>
  </si>
  <si>
    <t>CY/H07V-U / 6    ZELENO-ZLTY</t>
  </si>
  <si>
    <t>00100206</t>
  </si>
  <si>
    <t>CY/H07V-R /16    ZELENO-ZLTY</t>
  </si>
  <si>
    <t>00100192</t>
  </si>
  <si>
    <t>Materiály</t>
  </si>
  <si>
    <t>Celkom za cenník:</t>
  </si>
  <si>
    <t>měření</t>
  </si>
  <si>
    <t>1,00</t>
  </si>
  <si>
    <t>Mer.zemn.odporu pre zem.sieť do 100m pásky</t>
  </si>
  <si>
    <t>320410019</t>
  </si>
  <si>
    <t>okruh</t>
  </si>
  <si>
    <t>2,00</t>
  </si>
  <si>
    <t>Meranie odporu nulových slučiek 3-fáz.veden 3x380</t>
  </si>
  <si>
    <t>320410017</t>
  </si>
  <si>
    <t>Meranie odporu nulových slučiek 1-fáz.vedenia 230V</t>
  </si>
  <si>
    <t>320410016</t>
  </si>
  <si>
    <t>Kontrola rozvádzača nn 1 pole do hmotnosti 200 kg</t>
  </si>
  <si>
    <t>320410005</t>
  </si>
  <si>
    <t>objem</t>
  </si>
  <si>
    <t>Celk.prehl.el.zar.a vyhot.spr.do 10 tis.mont.pr.</t>
  </si>
  <si>
    <t>320410002</t>
  </si>
  <si>
    <t>Východiskové revízie elektro</t>
  </si>
  <si>
    <t>25,00</t>
  </si>
  <si>
    <t>lišta vkladacia s viečkom 40x40mm</t>
  </si>
  <si>
    <t>215012122</t>
  </si>
  <si>
    <t>osadenie hmoždinky do tehlového muriva HM 6</t>
  </si>
  <si>
    <t>211010001</t>
  </si>
  <si>
    <t>20,00</t>
  </si>
  <si>
    <t>prípl. za zaťahovanie káb. pri váhe káb. do 0.75kg</t>
  </si>
  <si>
    <t>210950201</t>
  </si>
  <si>
    <t>4,00</t>
  </si>
  <si>
    <t>CYKY-CYKYm 5Cx6 mm2 750V (VU)</t>
  </si>
  <si>
    <t>2108100171</t>
  </si>
  <si>
    <t>8,00</t>
  </si>
  <si>
    <t>CYKY-CYKYm 5Cx4 mm2 750V (VU)</t>
  </si>
  <si>
    <t>210810017</t>
  </si>
  <si>
    <t>CYKY-CYKYm 3Cx2.5 mm2 750V (VU)</t>
  </si>
  <si>
    <t>210810006</t>
  </si>
  <si>
    <t>60,00</t>
  </si>
  <si>
    <t>CYKY-CYKYm 3Cx1.5 mm2 750V (VU)</t>
  </si>
  <si>
    <t>210810005</t>
  </si>
  <si>
    <t>45,00</t>
  </si>
  <si>
    <t>CYKY-CYKYm 3Ax1.5 mm2 750V (VU)</t>
  </si>
  <si>
    <t>40,00</t>
  </si>
  <si>
    <t>ochran.pospoj. v práčov.apod. Cu 4-16 mm2 (vu+po)</t>
  </si>
  <si>
    <t>210220451</t>
  </si>
  <si>
    <t>6,00</t>
  </si>
  <si>
    <t>tvarovanie mont.dílu-jímača;ochran.trubky;uhoľníky</t>
  </si>
  <si>
    <t>210220431</t>
  </si>
  <si>
    <t>označenie zvodu štítkami smalt.;umelá hmota</t>
  </si>
  <si>
    <t>210220401</t>
  </si>
  <si>
    <t>ochranný uhoľník alebo rúrka s držiakmi do muriva</t>
  </si>
  <si>
    <t>210220372</t>
  </si>
  <si>
    <t>10,00</t>
  </si>
  <si>
    <t>svorky hromozv.nad 2 skrutky(ST;SJ;SK;SZ;SR01;02)</t>
  </si>
  <si>
    <t>210220302</t>
  </si>
  <si>
    <t>54,00</t>
  </si>
  <si>
    <t>DEHN - svorky hromozvodové  do 2 skrutiek</t>
  </si>
  <si>
    <t>2102203014</t>
  </si>
  <si>
    <t>svorky hromozvodové do 2 skrutky (SS;SR 03;SU;SU-A,B)</t>
  </si>
  <si>
    <t>210220301</t>
  </si>
  <si>
    <t>14,00</t>
  </si>
  <si>
    <t>uzem. mriežková siet v stajni - ochrana proti krokovému napätiu</t>
  </si>
  <si>
    <t>21022003101</t>
  </si>
  <si>
    <t>uzem. v betóne FeZn H 8-10 mm vr.svoriek;prepoj.aj.</t>
  </si>
  <si>
    <t>2102200221</t>
  </si>
  <si>
    <t>12,00</t>
  </si>
  <si>
    <t>uzem. prepoj cez rôzne prostredia zem - betón - vzduch</t>
  </si>
  <si>
    <t>21022002181</t>
  </si>
  <si>
    <t>uzem. v betóne FeZn do 120 mm2 vr.svoriek;prepoj.aj.</t>
  </si>
  <si>
    <t>2102200211</t>
  </si>
  <si>
    <t>priemyselné LED svietidlo Ledvance lineárne - prisadené</t>
  </si>
  <si>
    <t>2102000043412</t>
  </si>
  <si>
    <t>svietidlo LED prisadené, lineárne, určené pre stajne</t>
  </si>
  <si>
    <t>2102000043104</t>
  </si>
  <si>
    <t>svietidlo LED prisadené, určené pre stajne</t>
  </si>
  <si>
    <t>2102000043103</t>
  </si>
  <si>
    <t>hlavná uzemňovacia svorka</t>
  </si>
  <si>
    <t>210192545</t>
  </si>
  <si>
    <t>mont. plastových rozvodníc do 50kg</t>
  </si>
  <si>
    <t>2101900021</t>
  </si>
  <si>
    <t>poistková skriňa do steny do 3x100A</t>
  </si>
  <si>
    <t>210120121</t>
  </si>
  <si>
    <t>zás.CEE do 500V, 32A, 3L+N+E</t>
  </si>
  <si>
    <t>2101111012</t>
  </si>
  <si>
    <t>zás.  v krabici pr.mokré 10/16A 250V 2P+Z prieb.mont</t>
  </si>
  <si>
    <t>2101110225</t>
  </si>
  <si>
    <t>striedavý prepínač -radenie 6 nást.prost.vonk./mok</t>
  </si>
  <si>
    <t>210110024</t>
  </si>
  <si>
    <t>spín.nást.prost.vonk.sériový prepínač - radenie 5</t>
  </si>
  <si>
    <t>210110023</t>
  </si>
  <si>
    <t>3,00</t>
  </si>
  <si>
    <t>spín.nást.prost.vonk./mokré 1-pólový - radenie 1</t>
  </si>
  <si>
    <t>210110021</t>
  </si>
  <si>
    <t>ukonč.káb.zmršt.zákl.do 5x10 mm2</t>
  </si>
  <si>
    <t>210100259</t>
  </si>
  <si>
    <t>ukonč.káb.zmršt.zákl.do 5x4 mm2</t>
  </si>
  <si>
    <t>210100258</t>
  </si>
  <si>
    <t>ukonč.káb.zmršt.zákl.do 4x10 mm2</t>
  </si>
  <si>
    <t>210100251</t>
  </si>
  <si>
    <t>ukonč. 1 žil. vodičov do 16 mm2</t>
  </si>
  <si>
    <t>210100101</t>
  </si>
  <si>
    <t>krab.rozvodka na povrch s krytím IP 67, do 5x4mm2 vr.zapoj.</t>
  </si>
  <si>
    <t>210010348</t>
  </si>
  <si>
    <t>rúrka tuhá na povrch do 25mm (na príchytkách)</t>
  </si>
  <si>
    <t>2100100154</t>
  </si>
  <si>
    <t>C21M - Elektromontáže</t>
  </si>
  <si>
    <t>ELEKTROINŠTALÁCIA</t>
  </si>
  <si>
    <t>Časť :</t>
  </si>
  <si>
    <t>HD ČREMOŠNÉ.  SO 02  USTAJŇOVACÍ OBJEKT KONÍ</t>
  </si>
  <si>
    <t>Stavba :</t>
  </si>
  <si>
    <t>Č. zákazky :</t>
  </si>
  <si>
    <t>Cena rozvádzača R 02 celkom, bez DPH</t>
  </si>
  <si>
    <t>Náklady na montáž a zapojenie prístrojov</t>
  </si>
  <si>
    <t>Cena za prístroje a skrinky rozvádzača</t>
  </si>
  <si>
    <t>KUS</t>
  </si>
  <si>
    <t>AFDD séria Lisa, C 10 A, 2-pólový, 30 mA, typ A, 10 kA</t>
  </si>
  <si>
    <t>BA617210--</t>
  </si>
  <si>
    <t>Istič C25/3 10kA, charakteristika C, 25A, 3-pólový</t>
  </si>
  <si>
    <t>BM017325--</t>
  </si>
  <si>
    <t>Istič C16/1 10kA, charakteristika C, 16A, 1-pólový</t>
  </si>
  <si>
    <t>BM017116--</t>
  </si>
  <si>
    <t>Istič C10/1 10kA, charakteristika C, 10A, 1-pólový</t>
  </si>
  <si>
    <t>BM017110--</t>
  </si>
  <si>
    <t>Kompletný zvodič COMBTEC T1+2/B+C TNS, 4p, 12,5kA/275V</t>
  </si>
  <si>
    <t>IS211240-A</t>
  </si>
  <si>
    <t>Istič C32/1N 10kA, charakteristika C, 32A, 1-pólový+N</t>
  </si>
  <si>
    <t>BM017632--</t>
  </si>
  <si>
    <t>Cena</t>
  </si>
  <si>
    <t>Mer.jednotka</t>
  </si>
  <si>
    <t>J. cena</t>
  </si>
  <si>
    <t>Názov</t>
  </si>
  <si>
    <t xml:space="preserve">Obj.č. SCHRACK
</t>
  </si>
  <si>
    <t>Vst.zás.dom.modrá 2P+E, 16A IP54</t>
  </si>
  <si>
    <t>570.4091</t>
  </si>
  <si>
    <t>ZAS.VSTAVNA 3P+N+E 32A IP44 6h OPTIMA</t>
  </si>
  <si>
    <t>413.3267</t>
  </si>
  <si>
    <t>1000 ks</t>
  </si>
  <si>
    <t>Spojka PG29</t>
  </si>
  <si>
    <t>805.3336</t>
  </si>
  <si>
    <t>GUMOVA PRECHODKA 37,5MM IP55</t>
  </si>
  <si>
    <t>805.3306</t>
  </si>
  <si>
    <t>Rozbočovací mostík-modrý 7 mod</t>
  </si>
  <si>
    <t>654.007/N</t>
  </si>
  <si>
    <t>Mostík IP20 - 2x(3x35 a 10x16) modulov</t>
  </si>
  <si>
    <t>654.0320</t>
  </si>
  <si>
    <t>DOMINO-skr, 16 DIN, 3xotvr EUREKA/IEC309</t>
  </si>
  <si>
    <t>672.4316</t>
  </si>
  <si>
    <t>DOMINO-skrinka, 16 DIN, plná</t>
  </si>
  <si>
    <t>672.4116</t>
  </si>
  <si>
    <t xml:space="preserve">Obj.č. SCAME
</t>
  </si>
  <si>
    <t>ROZVÁDZAČ  R 02</t>
  </si>
  <si>
    <t>7623410031.S</t>
  </si>
  <si>
    <t>273351216.S</t>
  </si>
  <si>
    <t>Debnenie stien základových dosiek, odstránenie-dielce</t>
  </si>
  <si>
    <t>Výstuž pre murivo základových pásov z betónových debniacich tvárnic s betónovou výplňou z ocele B500 (10505)</t>
  </si>
  <si>
    <t>592270000200.S</t>
  </si>
  <si>
    <t>Montáž tepelnej izolácie striech šikmých kladená voľne medzi krokvy hr. do 10 cm s parozábranou</t>
  </si>
  <si>
    <t>Manometer radiálny pre plyn, 1/4", d 63 mm, 0-100 mbar/mm H2O IVAR.MM 63</t>
  </si>
  <si>
    <t>Tlaková skúška plynovodného potrubia</t>
  </si>
  <si>
    <t>Elektrický prietokový ohrievač EO 5 P beztlakový malolitrážny s batériou, inštalácia nad umývadlo, objem 5 l, TATRAMAT</t>
  </si>
  <si>
    <t>Spojovacie prostriedky pre podbíjanie - klince, svorky</t>
  </si>
  <si>
    <t>Strešná fólia JUTA Jutadach 150 do 35°, na krokvy</t>
  </si>
  <si>
    <t>Tyč oceľová prierezu U 150 mm valcovaná za tepla, ozn. 11 375, podľa EN ISO S235JR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</si>
</sst>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164" formatCode="#,##0.00%"/>
    <numFmt numFmtId="165" formatCode="dd\.mm\.yyyy"/>
    <numFmt numFmtId="166" formatCode="#,##0.00000"/>
    <numFmt numFmtId="167" formatCode="#,##0.000"/>
    <numFmt numFmtId="168" formatCode="[$-1041B]#,##0.00;\-#,##0.00"/>
    <numFmt numFmtId="169" formatCode="[$-1041B]#,##0;\-#,##0"/>
  </numFmts>
  <fonts count="53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</font>
    <font>
      <b/>
      <sz val="11"/>
      <name val="Calibri"/>
      <family val="2"/>
      <charset val="238"/>
    </font>
    <font>
      <b/>
      <sz val="8.25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25"/>
      <color rgb="FF000000"/>
      <name val="Arial"/>
    </font>
    <font>
      <b/>
      <sz val="8.25"/>
      <color rgb="FF000000"/>
      <name val="Arial"/>
    </font>
    <font>
      <b/>
      <sz val="12"/>
      <color rgb="FF0000FF"/>
      <name val="Arial"/>
    </font>
    <font>
      <sz val="9"/>
      <name val="Arial"/>
      <family val="2"/>
      <charset val="238"/>
    </font>
    <font>
      <b/>
      <sz val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E4E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6" fillId="0" borderId="0" applyNumberFormat="0" applyFill="0" applyBorder="0" applyAlignment="0" applyProtection="0"/>
    <xf numFmtId="0" fontId="1" fillId="0" borderId="0"/>
    <xf numFmtId="0" fontId="41" fillId="0" borderId="0"/>
    <xf numFmtId="0" fontId="41" fillId="0" borderId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5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167" fontId="33" fillId="0" borderId="0" xfId="0" applyNumberFormat="1" applyFont="1" applyAlignment="1">
      <alignment vertical="center"/>
    </xf>
    <xf numFmtId="0" fontId="9" fillId="0" borderId="3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protection locked="0"/>
    </xf>
    <xf numFmtId="167" fontId="7" fillId="0" borderId="0" xfId="0" applyNumberFormat="1" applyFont="1" applyAlignment="1" applyProtection="1"/>
    <xf numFmtId="0" fontId="9" fillId="0" borderId="3" xfId="0" applyFont="1" applyBorder="1" applyAlignment="1"/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166" fontId="9" fillId="0" borderId="0" xfId="0" applyNumberFormat="1" applyFont="1" applyBorder="1" applyAlignment="1" applyProtection="1"/>
    <xf numFmtId="166" fontId="9" fillId="0" borderId="15" xfId="0" applyNumberFormat="1" applyFont="1" applyBorder="1" applyAlignment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/>
    </xf>
    <xf numFmtId="167" fontId="8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8" fillId="0" borderId="0" xfId="2" applyFont="1" applyAlignment="1">
      <alignment vertical="top"/>
    </xf>
    <xf numFmtId="0" fontId="38" fillId="0" borderId="0" xfId="2" applyFont="1" applyAlignment="1">
      <alignment vertical="center"/>
    </xf>
    <xf numFmtId="2" fontId="39" fillId="0" borderId="23" xfId="2" applyNumberFormat="1" applyFont="1" applyBorder="1" applyAlignment="1">
      <alignment vertical="center"/>
    </xf>
    <xf numFmtId="0" fontId="39" fillId="0" borderId="23" xfId="2" applyFont="1" applyBorder="1" applyAlignment="1">
      <alignment horizontal="left" vertical="center" wrapText="1" indent="1"/>
    </xf>
    <xf numFmtId="0" fontId="39" fillId="0" borderId="23" xfId="2" applyFont="1" applyBorder="1" applyAlignment="1">
      <alignment horizontal="right" vertical="center"/>
    </xf>
    <xf numFmtId="2" fontId="38" fillId="0" borderId="0" xfId="2" applyNumberFormat="1" applyFont="1" applyAlignment="1">
      <alignment vertical="center"/>
    </xf>
    <xf numFmtId="0" fontId="38" fillId="0" borderId="0" xfId="2" applyFont="1" applyAlignment="1">
      <alignment horizontal="left" vertical="center" wrapText="1" indent="1"/>
    </xf>
    <xf numFmtId="0" fontId="38" fillId="0" borderId="0" xfId="2" applyFont="1" applyAlignment="1">
      <alignment horizontal="right" vertical="center"/>
    </xf>
    <xf numFmtId="2" fontId="39" fillId="0" borderId="2" xfId="2" applyNumberFormat="1" applyFont="1" applyBorder="1" applyAlignment="1">
      <alignment vertical="center"/>
    </xf>
    <xf numFmtId="0" fontId="39" fillId="0" borderId="2" xfId="2" applyFont="1" applyBorder="1" applyAlignment="1">
      <alignment horizontal="left" vertical="center" wrapText="1" indent="1"/>
    </xf>
    <xf numFmtId="0" fontId="39" fillId="0" borderId="2" xfId="2" applyFont="1" applyBorder="1" applyAlignment="1">
      <alignment horizontal="right" vertical="center"/>
    </xf>
    <xf numFmtId="0" fontId="38" fillId="0" borderId="0" xfId="2" applyFont="1" applyAlignment="1">
      <alignment horizontal="center" vertical="center"/>
    </xf>
    <xf numFmtId="2" fontId="39" fillId="0" borderId="0" xfId="2" applyNumberFormat="1" applyFont="1" applyAlignment="1">
      <alignment vertical="center"/>
    </xf>
    <xf numFmtId="0" fontId="39" fillId="0" borderId="0" xfId="2" applyFont="1" applyAlignment="1">
      <alignment horizontal="left" vertical="center" wrapText="1" indent="1"/>
    </xf>
    <xf numFmtId="0" fontId="39" fillId="0" borderId="0" xfId="2" applyFont="1" applyAlignment="1">
      <alignment horizontal="right" vertical="center"/>
    </xf>
    <xf numFmtId="0" fontId="38" fillId="5" borderId="24" xfId="2" applyFont="1" applyFill="1" applyBorder="1" applyAlignment="1">
      <alignment horizontal="right" vertical="center"/>
    </xf>
    <xf numFmtId="0" fontId="38" fillId="5" borderId="24" xfId="2" applyFont="1" applyFill="1" applyBorder="1" applyAlignment="1">
      <alignment horizontal="left" vertical="center" indent="1"/>
    </xf>
    <xf numFmtId="0" fontId="42" fillId="0" borderId="0" xfId="3" applyFont="1" applyFill="1" applyBorder="1"/>
    <xf numFmtId="0" fontId="42" fillId="0" borderId="0" xfId="3" applyFont="1" applyFill="1" applyBorder="1" applyAlignment="1">
      <alignment horizontal="center"/>
    </xf>
    <xf numFmtId="0" fontId="43" fillId="0" borderId="0" xfId="3" applyFont="1" applyFill="1" applyBorder="1" applyAlignment="1">
      <alignment vertical="center"/>
    </xf>
    <xf numFmtId="168" fontId="43" fillId="0" borderId="25" xfId="4" applyNumberFormat="1" applyFont="1" applyFill="1" applyBorder="1" applyAlignment="1">
      <alignment vertical="center"/>
    </xf>
    <xf numFmtId="0" fontId="43" fillId="0" borderId="25" xfId="4" applyNumberFormat="1" applyFont="1" applyFill="1" applyBorder="1" applyAlignment="1">
      <alignment vertical="center"/>
    </xf>
    <xf numFmtId="0" fontId="44" fillId="0" borderId="25" xfId="4" applyNumberFormat="1" applyFont="1" applyFill="1" applyBorder="1" applyAlignment="1">
      <alignment vertical="center" readingOrder="1"/>
    </xf>
    <xf numFmtId="168" fontId="45" fillId="0" borderId="0" xfId="4" applyNumberFormat="1" applyFont="1" applyFill="1" applyBorder="1" applyAlignment="1">
      <alignment horizontal="right" vertical="top" wrapText="1" readingOrder="1"/>
    </xf>
    <xf numFmtId="0" fontId="45" fillId="0" borderId="0" xfId="4" applyNumberFormat="1" applyFont="1" applyFill="1" applyBorder="1" applyAlignment="1">
      <alignment horizontal="center" vertical="top" wrapText="1"/>
    </xf>
    <xf numFmtId="168" fontId="45" fillId="0" borderId="0" xfId="4" applyNumberFormat="1" applyFont="1" applyFill="1" applyBorder="1" applyAlignment="1">
      <alignment horizontal="center" vertical="top" wrapText="1"/>
    </xf>
    <xf numFmtId="0" fontId="46" fillId="0" borderId="0" xfId="4" applyNumberFormat="1" applyFont="1" applyFill="1" applyBorder="1" applyAlignment="1">
      <alignment vertical="top" wrapText="1" readingOrder="1"/>
    </xf>
    <xf numFmtId="169" fontId="46" fillId="0" borderId="0" xfId="4" applyNumberFormat="1" applyFont="1" applyFill="1" applyBorder="1" applyAlignment="1">
      <alignment horizontal="center" vertical="top" wrapText="1"/>
    </xf>
    <xf numFmtId="0" fontId="47" fillId="0" borderId="25" xfId="4" applyNumberFormat="1" applyFont="1" applyFill="1" applyBorder="1" applyAlignment="1">
      <alignment horizontal="right" vertical="top" wrapText="1" readingOrder="1"/>
    </xf>
    <xf numFmtId="0" fontId="47" fillId="0" borderId="25" xfId="4" applyNumberFormat="1" applyFont="1" applyFill="1" applyBorder="1" applyAlignment="1">
      <alignment horizontal="center" vertical="top" wrapText="1"/>
    </xf>
    <xf numFmtId="0" fontId="47" fillId="0" borderId="25" xfId="4" applyNumberFormat="1" applyFont="1" applyFill="1" applyBorder="1" applyAlignment="1">
      <alignment vertical="top" wrapText="1" readingOrder="1"/>
    </xf>
    <xf numFmtId="0" fontId="46" fillId="0" borderId="0" xfId="4" applyNumberFormat="1" applyFont="1" applyFill="1" applyBorder="1" applyAlignment="1">
      <alignment horizontal="center" vertical="top" wrapText="1"/>
    </xf>
    <xf numFmtId="0" fontId="47" fillId="0" borderId="25" xfId="4" applyNumberFormat="1" applyFont="1" applyFill="1" applyBorder="1" applyAlignment="1">
      <alignment horizontal="right" vertical="center" wrapText="1" readingOrder="1"/>
    </xf>
    <xf numFmtId="0" fontId="47" fillId="0" borderId="25" xfId="4" applyNumberFormat="1" applyFont="1" applyFill="1" applyBorder="1" applyAlignment="1">
      <alignment horizontal="center" vertical="center" wrapText="1"/>
    </xf>
    <xf numFmtId="0" fontId="47" fillId="0" borderId="25" xfId="4" applyNumberFormat="1" applyFont="1" applyFill="1" applyBorder="1" applyAlignment="1">
      <alignment vertical="center" wrapText="1" readingOrder="1"/>
    </xf>
    <xf numFmtId="168" fontId="43" fillId="0" borderId="25" xfId="4" applyNumberFormat="1" applyFont="1" applyFill="1" applyBorder="1" applyAlignment="1">
      <alignment vertical="center" readingOrder="1"/>
    </xf>
    <xf numFmtId="0" fontId="43" fillId="0" borderId="25" xfId="4" applyNumberFormat="1" applyFont="1" applyFill="1" applyBorder="1" applyAlignment="1">
      <alignment vertical="center" readingOrder="1"/>
    </xf>
    <xf numFmtId="0" fontId="42" fillId="6" borderId="26" xfId="4" applyNumberFormat="1" applyFont="1" applyFill="1" applyBorder="1" applyAlignment="1">
      <alignment vertical="top" wrapText="1"/>
    </xf>
    <xf numFmtId="0" fontId="42" fillId="6" borderId="10" xfId="4" applyNumberFormat="1" applyFont="1" applyFill="1" applyBorder="1" applyAlignment="1">
      <alignment horizontal="center" vertical="top" wrapText="1"/>
    </xf>
    <xf numFmtId="0" fontId="42" fillId="6" borderId="10" xfId="4" applyNumberFormat="1" applyFont="1" applyFill="1" applyBorder="1" applyAlignment="1">
      <alignment vertical="top" wrapText="1"/>
    </xf>
    <xf numFmtId="0" fontId="42" fillId="6" borderId="9" xfId="4" applyNumberFormat="1" applyFont="1" applyFill="1" applyBorder="1" applyAlignment="1">
      <alignment horizontal="center" vertical="top" wrapText="1"/>
    </xf>
    <xf numFmtId="0" fontId="42" fillId="6" borderId="0" xfId="4" applyNumberFormat="1" applyFont="1" applyFill="1" applyBorder="1" applyAlignment="1">
      <alignment vertical="top" wrapText="1"/>
    </xf>
    <xf numFmtId="0" fontId="50" fillId="6" borderId="0" xfId="4" applyNumberFormat="1" applyFont="1" applyFill="1" applyBorder="1" applyAlignment="1">
      <alignment vertical="top"/>
    </xf>
    <xf numFmtId="0" fontId="50" fillId="6" borderId="3" xfId="4" applyNumberFormat="1" applyFont="1" applyFill="1" applyBorder="1" applyAlignment="1">
      <alignment vertical="top" wrapText="1"/>
    </xf>
    <xf numFmtId="0" fontId="50" fillId="6" borderId="0" xfId="4" applyNumberFormat="1" applyFont="1" applyFill="1" applyBorder="1" applyAlignment="1">
      <alignment horizontal="left" vertical="top" wrapText="1"/>
    </xf>
    <xf numFmtId="0" fontId="50" fillId="6" borderId="3" xfId="4" applyNumberFormat="1" applyFont="1" applyFill="1" applyBorder="1" applyAlignment="1">
      <alignment vertical="top"/>
    </xf>
    <xf numFmtId="0" fontId="42" fillId="6" borderId="28" xfId="4" applyNumberFormat="1" applyFont="1" applyFill="1" applyBorder="1" applyAlignment="1">
      <alignment vertical="top" wrapText="1"/>
    </xf>
    <xf numFmtId="0" fontId="42" fillId="6" borderId="2" xfId="4" applyNumberFormat="1" applyFont="1" applyFill="1" applyBorder="1" applyAlignment="1">
      <alignment horizontal="center" vertical="top" wrapText="1"/>
    </xf>
    <xf numFmtId="0" fontId="42" fillId="6" borderId="2" xfId="4" applyNumberFormat="1" applyFont="1" applyFill="1" applyBorder="1" applyAlignment="1">
      <alignment vertical="top" wrapText="1"/>
    </xf>
    <xf numFmtId="0" fontId="42" fillId="6" borderId="1" xfId="4" applyNumberFormat="1" applyFont="1" applyFill="1" applyBorder="1" applyAlignment="1">
      <alignment horizontal="center" vertical="top" wrapText="1"/>
    </xf>
    <xf numFmtId="0" fontId="1" fillId="0" borderId="0" xfId="2"/>
    <xf numFmtId="0" fontId="1" fillId="0" borderId="0" xfId="2" applyAlignment="1">
      <alignment horizontal="right"/>
    </xf>
    <xf numFmtId="0" fontId="1" fillId="0" borderId="0" xfId="2" applyAlignment="1">
      <alignment horizontal="center"/>
    </xf>
    <xf numFmtId="0" fontId="51" fillId="0" borderId="0" xfId="2" applyFont="1"/>
    <xf numFmtId="2" fontId="51" fillId="0" borderId="0" xfId="2" applyNumberFormat="1" applyFont="1" applyAlignment="1">
      <alignment horizontal="right"/>
    </xf>
    <xf numFmtId="0" fontId="51" fillId="0" borderId="0" xfId="2" applyFont="1" applyAlignment="1">
      <alignment horizontal="center"/>
    </xf>
    <xf numFmtId="2" fontId="1" fillId="0" borderId="0" xfId="2" applyNumberFormat="1" applyAlignment="1">
      <alignment horizontal="right"/>
    </xf>
    <xf numFmtId="0" fontId="1" fillId="0" borderId="0" xfId="2" applyProtection="1">
      <protection hidden="1"/>
    </xf>
    <xf numFmtId="0" fontId="1" fillId="0" borderId="0" xfId="2" applyAlignment="1" applyProtection="1">
      <alignment horizontal="center"/>
      <protection hidden="1"/>
    </xf>
    <xf numFmtId="0" fontId="1" fillId="0" borderId="0" xfId="2" applyFill="1" applyProtection="1">
      <protection hidden="1"/>
    </xf>
    <xf numFmtId="0" fontId="1" fillId="0" borderId="0" xfId="2" applyProtection="1">
      <protection locked="0"/>
    </xf>
    <xf numFmtId="0" fontId="1" fillId="0" borderId="0" xfId="2" applyAlignment="1" applyProtection="1">
      <alignment horizontal="right"/>
      <protection locked="0"/>
    </xf>
    <xf numFmtId="0" fontId="1" fillId="0" borderId="0" xfId="2" applyAlignment="1" applyProtection="1">
      <alignment horizontal="center"/>
      <protection locked="0"/>
    </xf>
    <xf numFmtId="2" fontId="1" fillId="0" borderId="0" xfId="2" applyNumberFormat="1" applyProtection="1">
      <protection locked="0"/>
    </xf>
    <xf numFmtId="44" fontId="1" fillId="0" borderId="0" xfId="2" applyNumberFormat="1" applyAlignment="1">
      <alignment horizontal="right"/>
    </xf>
    <xf numFmtId="0" fontId="37" fillId="7" borderId="0" xfId="2" applyFont="1" applyFill="1" applyAlignment="1">
      <alignment horizontal="right" vertical="top"/>
    </xf>
    <xf numFmtId="0" fontId="37" fillId="7" borderId="0" xfId="2" applyFont="1" applyFill="1" applyAlignment="1">
      <alignment horizontal="center" vertical="top"/>
    </xf>
    <xf numFmtId="0" fontId="37" fillId="7" borderId="0" xfId="2" applyFont="1" applyFill="1" applyBorder="1" applyAlignment="1">
      <alignment horizontal="center" vertical="top"/>
    </xf>
    <xf numFmtId="0" fontId="52" fillId="7" borderId="0" xfId="2" applyFont="1" applyFill="1" applyBorder="1" applyAlignment="1">
      <alignment horizontal="center" vertical="top" wrapText="1"/>
    </xf>
    <xf numFmtId="0" fontId="37" fillId="7" borderId="0" xfId="2" applyFont="1" applyFill="1" applyBorder="1" applyAlignment="1">
      <alignment vertical="top"/>
    </xf>
    <xf numFmtId="0" fontId="52" fillId="7" borderId="0" xfId="2" applyFont="1" applyFill="1" applyBorder="1" applyAlignment="1">
      <alignment vertical="top" wrapText="1"/>
    </xf>
    <xf numFmtId="0" fontId="1" fillId="0" borderId="0" xfId="2" applyAlignment="1">
      <alignment vertical="top"/>
    </xf>
    <xf numFmtId="2" fontId="1" fillId="0" borderId="0" xfId="2" applyNumberFormat="1" applyAlignment="1">
      <alignment horizontal="right" vertical="top"/>
    </xf>
    <xf numFmtId="0" fontId="1" fillId="0" borderId="0" xfId="2" applyAlignment="1">
      <alignment horizontal="center" vertical="top"/>
    </xf>
    <xf numFmtId="2" fontId="1" fillId="0" borderId="0" xfId="2" applyNumberFormat="1" applyAlignment="1" applyProtection="1">
      <alignment vertical="top"/>
      <protection locked="0"/>
    </xf>
    <xf numFmtId="2" fontId="49" fillId="0" borderId="0" xfId="3" applyNumberFormat="1" applyFont="1" applyFill="1" applyBorder="1" applyProtection="1">
      <protection locked="0"/>
    </xf>
    <xf numFmtId="2" fontId="49" fillId="0" borderId="0" xfId="3" applyNumberFormat="1" applyFont="1" applyFill="1" applyBorder="1" applyAlignment="1" applyProtection="1">
      <alignment vertical="top"/>
      <protection locked="0"/>
    </xf>
    <xf numFmtId="0" fontId="43" fillId="0" borderId="25" xfId="4" applyNumberFormat="1" applyFont="1" applyFill="1" applyBorder="1" applyAlignment="1" applyProtection="1">
      <alignment vertical="center" readingOrder="1"/>
    </xf>
    <xf numFmtId="168" fontId="45" fillId="0" borderId="0" xfId="4" applyNumberFormat="1" applyFont="1" applyFill="1" applyBorder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165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5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5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Alignment="1" applyProtection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0" fillId="0" borderId="0" xfId="2" applyFont="1" applyAlignment="1">
      <alignment horizontal="center" vertical="center"/>
    </xf>
    <xf numFmtId="0" fontId="48" fillId="0" borderId="0" xfId="4" applyNumberFormat="1" applyFont="1" applyFill="1" applyBorder="1" applyAlignment="1">
      <alignment horizontal="center" vertical="top" wrapText="1" readingOrder="1"/>
    </xf>
    <xf numFmtId="0" fontId="42" fillId="0" borderId="0" xfId="3" applyFont="1" applyFill="1" applyBorder="1"/>
    <xf numFmtId="0" fontId="42" fillId="6" borderId="0" xfId="4" applyNumberFormat="1" applyFont="1" applyFill="1" applyBorder="1" applyAlignment="1">
      <alignment vertical="top" wrapText="1"/>
    </xf>
    <xf numFmtId="0" fontId="42" fillId="6" borderId="27" xfId="4" applyNumberFormat="1" applyFont="1" applyFill="1" applyBorder="1" applyAlignment="1">
      <alignment vertical="top" wrapText="1"/>
    </xf>
    <xf numFmtId="0" fontId="51" fillId="0" borderId="0" xfId="2" applyFont="1" applyAlignment="1">
      <alignment horizontal="left"/>
    </xf>
  </cellXfs>
  <cellStyles count="5">
    <cellStyle name="Hypertextové prepojenie" xfId="1" builtinId="8"/>
    <cellStyle name="Normal" xfId="4"/>
    <cellStyle name="Normálna 2" xfId="3"/>
    <cellStyle name="normálne" xfId="0" builtinId="0" customBuiltin="1"/>
    <cellStyle name="normálne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opLeftCell="A79" workbookViewId="0">
      <selection activeCell="I96" sqref="I9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331" t="s">
        <v>12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19"/>
      <c r="AL5" s="19"/>
      <c r="AM5" s="19"/>
      <c r="AN5" s="19"/>
      <c r="AO5" s="19"/>
      <c r="AP5" s="19"/>
      <c r="AQ5" s="19"/>
      <c r="AR5" s="17"/>
      <c r="BE5" s="328" t="s">
        <v>13</v>
      </c>
      <c r="BS5" s="14" t="s">
        <v>6</v>
      </c>
    </row>
    <row r="6" spans="1:74" s="1" customFormat="1" ht="36.9" customHeight="1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333" t="s">
        <v>15</v>
      </c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19"/>
      <c r="AL6" s="19"/>
      <c r="AM6" s="19"/>
      <c r="AN6" s="19"/>
      <c r="AO6" s="19"/>
      <c r="AP6" s="19"/>
      <c r="AQ6" s="19"/>
      <c r="AR6" s="17"/>
      <c r="BE6" s="329"/>
      <c r="BS6" s="14" t="s">
        <v>6</v>
      </c>
    </row>
    <row r="7" spans="1:74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329"/>
      <c r="BS7" s="14" t="s">
        <v>6</v>
      </c>
    </row>
    <row r="8" spans="1:74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7" t="s">
        <v>21</v>
      </c>
      <c r="AO8" s="19"/>
      <c r="AP8" s="19"/>
      <c r="AQ8" s="19"/>
      <c r="AR8" s="17"/>
      <c r="BE8" s="329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329"/>
      <c r="BS9" s="14" t="s">
        <v>6</v>
      </c>
    </row>
    <row r="10" spans="1:74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329"/>
      <c r="BS10" s="14" t="s">
        <v>6</v>
      </c>
    </row>
    <row r="11" spans="1:74" s="1" customFormat="1" ht="18.45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329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329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27</v>
      </c>
      <c r="AO13" s="19"/>
      <c r="AP13" s="19"/>
      <c r="AQ13" s="19"/>
      <c r="AR13" s="17"/>
      <c r="BE13" s="329"/>
      <c r="BS13" s="14" t="s">
        <v>6</v>
      </c>
    </row>
    <row r="14" spans="1:74" ht="13.2">
      <c r="B14" s="18"/>
      <c r="C14" s="19"/>
      <c r="D14" s="19"/>
      <c r="E14" s="334" t="s">
        <v>27</v>
      </c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329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329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329"/>
      <c r="BS16" s="14" t="s">
        <v>4</v>
      </c>
    </row>
    <row r="17" spans="1:71" s="1" customFormat="1" ht="18.45" customHeight="1">
      <c r="B17" s="18"/>
      <c r="C17" s="19"/>
      <c r="D17" s="19"/>
      <c r="E17" s="24" t="s">
        <v>19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329"/>
      <c r="BS17" s="14" t="s">
        <v>29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329"/>
      <c r="BS18" s="14" t="s">
        <v>30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329"/>
      <c r="BS19" s="14" t="s">
        <v>30</v>
      </c>
    </row>
    <row r="20" spans="1:71" s="1" customFormat="1" ht="18.45" customHeight="1">
      <c r="B20" s="18"/>
      <c r="C20" s="19"/>
      <c r="D20" s="19"/>
      <c r="E20" s="24" t="s">
        <v>19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329"/>
      <c r="BS20" s="14" t="s">
        <v>29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329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329"/>
    </row>
    <row r="23" spans="1:71" s="1" customFormat="1" ht="16.5" customHeight="1">
      <c r="B23" s="18"/>
      <c r="C23" s="19"/>
      <c r="D23" s="19"/>
      <c r="E23" s="336" t="s">
        <v>1</v>
      </c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19"/>
      <c r="AP23" s="19"/>
      <c r="AQ23" s="19"/>
      <c r="AR23" s="17"/>
      <c r="BE23" s="329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329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329"/>
    </row>
    <row r="26" spans="1:71" s="2" customFormat="1" ht="25.95" customHeight="1">
      <c r="A26" s="31"/>
      <c r="B26" s="32"/>
      <c r="C26" s="33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37">
        <f>ROUND(AG94,2)</f>
        <v>0</v>
      </c>
      <c r="AL26" s="338"/>
      <c r="AM26" s="338"/>
      <c r="AN26" s="338"/>
      <c r="AO26" s="338"/>
      <c r="AP26" s="33"/>
      <c r="AQ26" s="33"/>
      <c r="AR26" s="36"/>
      <c r="BE26" s="329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329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9" t="s">
        <v>34</v>
      </c>
      <c r="M28" s="339"/>
      <c r="N28" s="339"/>
      <c r="O28" s="339"/>
      <c r="P28" s="339"/>
      <c r="Q28" s="33"/>
      <c r="R28" s="33"/>
      <c r="S28" s="33"/>
      <c r="T28" s="33"/>
      <c r="U28" s="33"/>
      <c r="V28" s="33"/>
      <c r="W28" s="339" t="s">
        <v>35</v>
      </c>
      <c r="X28" s="339"/>
      <c r="Y28" s="339"/>
      <c r="Z28" s="339"/>
      <c r="AA28" s="339"/>
      <c r="AB28" s="339"/>
      <c r="AC28" s="339"/>
      <c r="AD28" s="339"/>
      <c r="AE28" s="339"/>
      <c r="AF28" s="33"/>
      <c r="AG28" s="33"/>
      <c r="AH28" s="33"/>
      <c r="AI28" s="33"/>
      <c r="AJ28" s="33"/>
      <c r="AK28" s="339" t="s">
        <v>36</v>
      </c>
      <c r="AL28" s="339"/>
      <c r="AM28" s="339"/>
      <c r="AN28" s="339"/>
      <c r="AO28" s="339"/>
      <c r="AP28" s="33"/>
      <c r="AQ28" s="33"/>
      <c r="AR28" s="36"/>
      <c r="BE28" s="329"/>
    </row>
    <row r="29" spans="1:71" s="3" customFormat="1" ht="14.4" customHeight="1">
      <c r="B29" s="37"/>
      <c r="C29" s="38"/>
      <c r="D29" s="26" t="s">
        <v>37</v>
      </c>
      <c r="E29" s="38"/>
      <c r="F29" s="39" t="s">
        <v>38</v>
      </c>
      <c r="G29" s="38"/>
      <c r="H29" s="38"/>
      <c r="I29" s="38"/>
      <c r="J29" s="38"/>
      <c r="K29" s="38"/>
      <c r="L29" s="318">
        <v>0.2</v>
      </c>
      <c r="M29" s="317"/>
      <c r="N29" s="317"/>
      <c r="O29" s="317"/>
      <c r="P29" s="317"/>
      <c r="Q29" s="40"/>
      <c r="R29" s="40"/>
      <c r="S29" s="40"/>
      <c r="T29" s="40"/>
      <c r="U29" s="40"/>
      <c r="V29" s="40"/>
      <c r="W29" s="316">
        <f>ROUND(AZ94, 2)</f>
        <v>0</v>
      </c>
      <c r="X29" s="317"/>
      <c r="Y29" s="317"/>
      <c r="Z29" s="317"/>
      <c r="AA29" s="317"/>
      <c r="AB29" s="317"/>
      <c r="AC29" s="317"/>
      <c r="AD29" s="317"/>
      <c r="AE29" s="317"/>
      <c r="AF29" s="40"/>
      <c r="AG29" s="40"/>
      <c r="AH29" s="40"/>
      <c r="AI29" s="40"/>
      <c r="AJ29" s="40"/>
      <c r="AK29" s="316">
        <f>ROUND(AV94, 2)</f>
        <v>0</v>
      </c>
      <c r="AL29" s="317"/>
      <c r="AM29" s="317"/>
      <c r="AN29" s="317"/>
      <c r="AO29" s="317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330"/>
    </row>
    <row r="30" spans="1:71" s="3" customFormat="1" ht="14.4" customHeight="1">
      <c r="B30" s="37"/>
      <c r="C30" s="38"/>
      <c r="D30" s="38"/>
      <c r="E30" s="38"/>
      <c r="F30" s="39" t="s">
        <v>39</v>
      </c>
      <c r="G30" s="38"/>
      <c r="H30" s="38"/>
      <c r="I30" s="38"/>
      <c r="J30" s="38"/>
      <c r="K30" s="38"/>
      <c r="L30" s="318">
        <v>0.2</v>
      </c>
      <c r="M30" s="317"/>
      <c r="N30" s="317"/>
      <c r="O30" s="317"/>
      <c r="P30" s="317"/>
      <c r="Q30" s="40"/>
      <c r="R30" s="40"/>
      <c r="S30" s="40"/>
      <c r="T30" s="40"/>
      <c r="U30" s="40"/>
      <c r="V30" s="40"/>
      <c r="W30" s="316">
        <f>ROUND(BA94, 2)</f>
        <v>0</v>
      </c>
      <c r="X30" s="317"/>
      <c r="Y30" s="317"/>
      <c r="Z30" s="317"/>
      <c r="AA30" s="317"/>
      <c r="AB30" s="317"/>
      <c r="AC30" s="317"/>
      <c r="AD30" s="317"/>
      <c r="AE30" s="317"/>
      <c r="AF30" s="40"/>
      <c r="AG30" s="40"/>
      <c r="AH30" s="40"/>
      <c r="AI30" s="40"/>
      <c r="AJ30" s="40"/>
      <c r="AK30" s="316">
        <f>ROUND(AW94, 2)</f>
        <v>0</v>
      </c>
      <c r="AL30" s="317"/>
      <c r="AM30" s="317"/>
      <c r="AN30" s="317"/>
      <c r="AO30" s="317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330"/>
    </row>
    <row r="31" spans="1:71" s="3" customFormat="1" ht="14.4" hidden="1" customHeight="1"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327">
        <v>0.2</v>
      </c>
      <c r="M31" s="320"/>
      <c r="N31" s="320"/>
      <c r="O31" s="320"/>
      <c r="P31" s="320"/>
      <c r="Q31" s="38"/>
      <c r="R31" s="38"/>
      <c r="S31" s="38"/>
      <c r="T31" s="38"/>
      <c r="U31" s="38"/>
      <c r="V31" s="38"/>
      <c r="W31" s="319">
        <f>ROUND(BB94, 2)</f>
        <v>0</v>
      </c>
      <c r="X31" s="320"/>
      <c r="Y31" s="320"/>
      <c r="Z31" s="320"/>
      <c r="AA31" s="320"/>
      <c r="AB31" s="320"/>
      <c r="AC31" s="320"/>
      <c r="AD31" s="320"/>
      <c r="AE31" s="320"/>
      <c r="AF31" s="38"/>
      <c r="AG31" s="38"/>
      <c r="AH31" s="38"/>
      <c r="AI31" s="38"/>
      <c r="AJ31" s="38"/>
      <c r="AK31" s="319">
        <v>0</v>
      </c>
      <c r="AL31" s="320"/>
      <c r="AM31" s="320"/>
      <c r="AN31" s="320"/>
      <c r="AO31" s="320"/>
      <c r="AP31" s="38"/>
      <c r="AQ31" s="38"/>
      <c r="AR31" s="43"/>
      <c r="BE31" s="330"/>
    </row>
    <row r="32" spans="1:71" s="3" customFormat="1" ht="14.4" hidden="1" customHeight="1"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327">
        <v>0.2</v>
      </c>
      <c r="M32" s="320"/>
      <c r="N32" s="320"/>
      <c r="O32" s="320"/>
      <c r="P32" s="320"/>
      <c r="Q32" s="38"/>
      <c r="R32" s="38"/>
      <c r="S32" s="38"/>
      <c r="T32" s="38"/>
      <c r="U32" s="38"/>
      <c r="V32" s="38"/>
      <c r="W32" s="319">
        <f>ROUND(BC94, 2)</f>
        <v>0</v>
      </c>
      <c r="X32" s="320"/>
      <c r="Y32" s="320"/>
      <c r="Z32" s="320"/>
      <c r="AA32" s="320"/>
      <c r="AB32" s="320"/>
      <c r="AC32" s="320"/>
      <c r="AD32" s="320"/>
      <c r="AE32" s="320"/>
      <c r="AF32" s="38"/>
      <c r="AG32" s="38"/>
      <c r="AH32" s="38"/>
      <c r="AI32" s="38"/>
      <c r="AJ32" s="38"/>
      <c r="AK32" s="319">
        <v>0</v>
      </c>
      <c r="AL32" s="320"/>
      <c r="AM32" s="320"/>
      <c r="AN32" s="320"/>
      <c r="AO32" s="320"/>
      <c r="AP32" s="38"/>
      <c r="AQ32" s="38"/>
      <c r="AR32" s="43"/>
      <c r="BE32" s="330"/>
    </row>
    <row r="33" spans="1:57" s="3" customFormat="1" ht="14.4" hidden="1" customHeight="1">
      <c r="B33" s="37"/>
      <c r="C33" s="38"/>
      <c r="D33" s="38"/>
      <c r="E33" s="38"/>
      <c r="F33" s="39" t="s">
        <v>42</v>
      </c>
      <c r="G33" s="38"/>
      <c r="H33" s="38"/>
      <c r="I33" s="38"/>
      <c r="J33" s="38"/>
      <c r="K33" s="38"/>
      <c r="L33" s="318">
        <v>0</v>
      </c>
      <c r="M33" s="317"/>
      <c r="N33" s="317"/>
      <c r="O33" s="317"/>
      <c r="P33" s="317"/>
      <c r="Q33" s="40"/>
      <c r="R33" s="40"/>
      <c r="S33" s="40"/>
      <c r="T33" s="40"/>
      <c r="U33" s="40"/>
      <c r="V33" s="40"/>
      <c r="W33" s="316">
        <f>ROUND(BD94, 2)</f>
        <v>0</v>
      </c>
      <c r="X33" s="317"/>
      <c r="Y33" s="317"/>
      <c r="Z33" s="317"/>
      <c r="AA33" s="317"/>
      <c r="AB33" s="317"/>
      <c r="AC33" s="317"/>
      <c r="AD33" s="317"/>
      <c r="AE33" s="317"/>
      <c r="AF33" s="40"/>
      <c r="AG33" s="40"/>
      <c r="AH33" s="40"/>
      <c r="AI33" s="40"/>
      <c r="AJ33" s="40"/>
      <c r="AK33" s="316">
        <v>0</v>
      </c>
      <c r="AL33" s="317"/>
      <c r="AM33" s="317"/>
      <c r="AN33" s="317"/>
      <c r="AO33" s="317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330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329"/>
    </row>
    <row r="35" spans="1:57" s="2" customFormat="1" ht="25.95" customHeight="1">
      <c r="A35" s="31"/>
      <c r="B35" s="32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323" t="s">
        <v>45</v>
      </c>
      <c r="Y35" s="324"/>
      <c r="Z35" s="324"/>
      <c r="AA35" s="324"/>
      <c r="AB35" s="324"/>
      <c r="AC35" s="46"/>
      <c r="AD35" s="46"/>
      <c r="AE35" s="46"/>
      <c r="AF35" s="46"/>
      <c r="AG35" s="46"/>
      <c r="AH35" s="46"/>
      <c r="AI35" s="46"/>
      <c r="AJ35" s="46"/>
      <c r="AK35" s="325">
        <f>SUM(AK26:AK33)</f>
        <v>0</v>
      </c>
      <c r="AL35" s="324"/>
      <c r="AM35" s="324"/>
      <c r="AN35" s="324"/>
      <c r="AO35" s="326"/>
      <c r="AP35" s="44"/>
      <c r="AQ35" s="44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8"/>
      <c r="C49" s="49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47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53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48</v>
      </c>
      <c r="AI60" s="35"/>
      <c r="AJ60" s="35"/>
      <c r="AK60" s="35"/>
      <c r="AL60" s="35"/>
      <c r="AM60" s="53" t="s">
        <v>49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50" t="s">
        <v>50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51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53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48</v>
      </c>
      <c r="AI75" s="35"/>
      <c r="AJ75" s="35"/>
      <c r="AK75" s="35"/>
      <c r="AL75" s="35"/>
      <c r="AM75" s="53" t="s">
        <v>49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1" s="2" customFormat="1" ht="6.9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1" s="2" customFormat="1" ht="24.9" customHeight="1">
      <c r="A82" s="31"/>
      <c r="B82" s="32"/>
      <c r="C82" s="20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9"/>
      <c r="C84" s="26" t="s">
        <v>11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HD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" customHeight="1">
      <c r="B85" s="62"/>
      <c r="C85" s="63" t="s">
        <v>14</v>
      </c>
      <c r="D85" s="64"/>
      <c r="E85" s="64"/>
      <c r="F85" s="64"/>
      <c r="G85" s="64"/>
      <c r="H85" s="64"/>
      <c r="I85" s="64"/>
      <c r="J85" s="64"/>
      <c r="K85" s="64"/>
      <c r="L85" s="305" t="str">
        <f>K6</f>
        <v>Hospodársky dvor Čremošné, rozšírenie prevádzkových priestorov</v>
      </c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64"/>
      <c r="AL85" s="64"/>
      <c r="AM85" s="64"/>
      <c r="AN85" s="64"/>
      <c r="AO85" s="64"/>
      <c r="AP85" s="64"/>
      <c r="AQ85" s="64"/>
      <c r="AR85" s="65"/>
    </row>
    <row r="86" spans="1:91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/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307" t="str">
        <f>IF(AN8= "","",AN8)</f>
        <v>12. 1. 2024</v>
      </c>
      <c r="AN87" s="307"/>
      <c r="AO87" s="33"/>
      <c r="AP87" s="33"/>
      <c r="AQ87" s="33"/>
      <c r="AR87" s="36"/>
      <c r="BE87" s="31"/>
    </row>
    <row r="88" spans="1:91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 xml:space="preserve">Morky Petránek s.r.o.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308" t="str">
        <f>IF(E17="","",E17)</f>
        <v/>
      </c>
      <c r="AN89" s="309"/>
      <c r="AO89" s="309"/>
      <c r="AP89" s="309"/>
      <c r="AQ89" s="33"/>
      <c r="AR89" s="36"/>
      <c r="AS89" s="310" t="s">
        <v>53</v>
      </c>
      <c r="AT89" s="311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1" s="2" customFormat="1" ht="15.15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308" t="str">
        <f>IF(E20="","",E20)</f>
        <v/>
      </c>
      <c r="AN90" s="309"/>
      <c r="AO90" s="309"/>
      <c r="AP90" s="309"/>
      <c r="AQ90" s="33"/>
      <c r="AR90" s="36"/>
      <c r="AS90" s="312"/>
      <c r="AT90" s="313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1" s="2" customFormat="1" ht="10.9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314"/>
      <c r="AT91" s="315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1" s="2" customFormat="1" ht="29.25" customHeight="1">
      <c r="A92" s="31"/>
      <c r="B92" s="32"/>
      <c r="C92" s="300" t="s">
        <v>54</v>
      </c>
      <c r="D92" s="301"/>
      <c r="E92" s="301"/>
      <c r="F92" s="301"/>
      <c r="G92" s="301"/>
      <c r="H92" s="74"/>
      <c r="I92" s="302" t="s">
        <v>55</v>
      </c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3" t="s">
        <v>56</v>
      </c>
      <c r="AH92" s="301"/>
      <c r="AI92" s="301"/>
      <c r="AJ92" s="301"/>
      <c r="AK92" s="301"/>
      <c r="AL92" s="301"/>
      <c r="AM92" s="301"/>
      <c r="AN92" s="302" t="s">
        <v>57</v>
      </c>
      <c r="AO92" s="301"/>
      <c r="AP92" s="304"/>
      <c r="AQ92" s="75" t="s">
        <v>58</v>
      </c>
      <c r="AR92" s="36"/>
      <c r="AS92" s="76" t="s">
        <v>59</v>
      </c>
      <c r="AT92" s="77" t="s">
        <v>60</v>
      </c>
      <c r="AU92" s="77" t="s">
        <v>61</v>
      </c>
      <c r="AV92" s="77" t="s">
        <v>62</v>
      </c>
      <c r="AW92" s="77" t="s">
        <v>63</v>
      </c>
      <c r="AX92" s="77" t="s">
        <v>64</v>
      </c>
      <c r="AY92" s="77" t="s">
        <v>65</v>
      </c>
      <c r="AZ92" s="77" t="s">
        <v>66</v>
      </c>
      <c r="BA92" s="77" t="s">
        <v>67</v>
      </c>
      <c r="BB92" s="77" t="s">
        <v>68</v>
      </c>
      <c r="BC92" s="77" t="s">
        <v>69</v>
      </c>
      <c r="BD92" s="78" t="s">
        <v>70</v>
      </c>
      <c r="BE92" s="31"/>
    </row>
    <row r="93" spans="1:91" s="2" customFormat="1" ht="10.9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1" s="6" customFormat="1" ht="32.4" customHeight="1">
      <c r="B94" s="82"/>
      <c r="C94" s="83" t="s">
        <v>71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97">
        <f>ROUND(AG95,2)</f>
        <v>0</v>
      </c>
      <c r="AH94" s="297"/>
      <c r="AI94" s="297"/>
      <c r="AJ94" s="297"/>
      <c r="AK94" s="297"/>
      <c r="AL94" s="297"/>
      <c r="AM94" s="297"/>
      <c r="AN94" s="298">
        <f>SUM(AG94,AT94)</f>
        <v>0</v>
      </c>
      <c r="AO94" s="298"/>
      <c r="AP94" s="298"/>
      <c r="AQ94" s="86" t="s">
        <v>1</v>
      </c>
      <c r="AR94" s="87"/>
      <c r="AS94" s="88">
        <f>ROUND(AS95,2)</f>
        <v>0</v>
      </c>
      <c r="AT94" s="89">
        <f>ROUND(SUM(AV94:AW94),2)</f>
        <v>0</v>
      </c>
      <c r="AU94" s="90">
        <f>ROUND(AU95,5)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ROUND(AZ95,2)</f>
        <v>0</v>
      </c>
      <c r="BA94" s="89">
        <f>ROUND(BA95,2)</f>
        <v>0</v>
      </c>
      <c r="BB94" s="89">
        <f>ROUND(BB95,2)</f>
        <v>0</v>
      </c>
      <c r="BC94" s="89">
        <f>ROUND(BC95,2)</f>
        <v>0</v>
      </c>
      <c r="BD94" s="91">
        <f>ROUND(BD95,2)</f>
        <v>0</v>
      </c>
      <c r="BS94" s="92" t="s">
        <v>72</v>
      </c>
      <c r="BT94" s="92" t="s">
        <v>73</v>
      </c>
      <c r="BU94" s="93" t="s">
        <v>74</v>
      </c>
      <c r="BV94" s="92" t="s">
        <v>75</v>
      </c>
      <c r="BW94" s="92" t="s">
        <v>5</v>
      </c>
      <c r="BX94" s="92" t="s">
        <v>76</v>
      </c>
      <c r="CL94" s="92" t="s">
        <v>1</v>
      </c>
    </row>
    <row r="95" spans="1:91" s="7" customFormat="1" ht="16.5" customHeight="1">
      <c r="A95" s="94" t="s">
        <v>77</v>
      </c>
      <c r="B95" s="95"/>
      <c r="C95" s="96"/>
      <c r="D95" s="296" t="s">
        <v>78</v>
      </c>
      <c r="E95" s="296"/>
      <c r="F95" s="296"/>
      <c r="G95" s="296"/>
      <c r="H95" s="296"/>
      <c r="I95" s="97"/>
      <c r="J95" s="296" t="s">
        <v>79</v>
      </c>
      <c r="K95" s="296"/>
      <c r="L95" s="296"/>
      <c r="M95" s="296"/>
      <c r="N95" s="296"/>
      <c r="O95" s="296"/>
      <c r="P95" s="296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321">
        <f>'SO 02 - Ustajňovací objek...'!J30</f>
        <v>0</v>
      </c>
      <c r="AH95" s="322"/>
      <c r="AI95" s="322"/>
      <c r="AJ95" s="322"/>
      <c r="AK95" s="322"/>
      <c r="AL95" s="322"/>
      <c r="AM95" s="322"/>
      <c r="AN95" s="321">
        <f>SUM(AG95,AT95)</f>
        <v>0</v>
      </c>
      <c r="AO95" s="322"/>
      <c r="AP95" s="322"/>
      <c r="AQ95" s="98" t="s">
        <v>80</v>
      </c>
      <c r="AR95" s="99"/>
      <c r="AS95" s="100">
        <v>0</v>
      </c>
      <c r="AT95" s="101">
        <f>ROUND(SUM(AV95:AW95),2)</f>
        <v>0</v>
      </c>
      <c r="AU95" s="102">
        <f>'SO 02 - Ustajňovací objek...'!P140</f>
        <v>0</v>
      </c>
      <c r="AV95" s="101">
        <f>'SO 02 - Ustajňovací objek...'!J33</f>
        <v>0</v>
      </c>
      <c r="AW95" s="101">
        <f>'SO 02 - Ustajňovací objek...'!J34</f>
        <v>0</v>
      </c>
      <c r="AX95" s="101">
        <f>'SO 02 - Ustajňovací objek...'!J35</f>
        <v>0</v>
      </c>
      <c r="AY95" s="101">
        <f>'SO 02 - Ustajňovací objek...'!J36</f>
        <v>0</v>
      </c>
      <c r="AZ95" s="101">
        <f>'SO 02 - Ustajňovací objek...'!F33</f>
        <v>0</v>
      </c>
      <c r="BA95" s="101">
        <f>'SO 02 - Ustajňovací objek...'!F34</f>
        <v>0</v>
      </c>
      <c r="BB95" s="101">
        <f>'SO 02 - Ustajňovací objek...'!F35</f>
        <v>0</v>
      </c>
      <c r="BC95" s="101">
        <f>'SO 02 - Ustajňovací objek...'!F36</f>
        <v>0</v>
      </c>
      <c r="BD95" s="103">
        <f>'SO 02 - Ustajňovací objek...'!F37</f>
        <v>0</v>
      </c>
      <c r="BT95" s="104" t="s">
        <v>81</v>
      </c>
      <c r="BV95" s="104" t="s">
        <v>75</v>
      </c>
      <c r="BW95" s="104" t="s">
        <v>82</v>
      </c>
      <c r="BX95" s="104" t="s">
        <v>5</v>
      </c>
      <c r="CL95" s="104" t="s">
        <v>1</v>
      </c>
      <c r="CM95" s="104" t="s">
        <v>73</v>
      </c>
    </row>
    <row r="96" spans="1:91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sheet="1" objects="1" scenarios="1" formatColumns="0" formatRows="0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</mergeCells>
  <hyperlinks>
    <hyperlink ref="A95" location="'SO 02 - Ustajňovací objek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335"/>
  <sheetViews>
    <sheetView showGridLines="0" tabSelected="1" topLeftCell="A80" workbookViewId="0">
      <selection activeCell="H318" sqref="H318"/>
    </sheetView>
  </sheetViews>
  <sheetFormatPr defaultRowHeight="10.199999999999999"/>
  <cols>
    <col min="1" max="1" width="8.28515625" style="1" customWidth="1"/>
    <col min="2" max="2" width="1.140625" style="1" customWidth="1"/>
    <col min="3" max="3" width="5.28515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4" t="s">
        <v>82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73</v>
      </c>
    </row>
    <row r="4" spans="1:46" s="1" customFormat="1" ht="24.9" customHeight="1">
      <c r="B4" s="17"/>
      <c r="D4" s="107" t="s">
        <v>83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343" t="str">
        <f>'Rekapitulácia stavby'!K6</f>
        <v>Hospodársky dvor Čremošné, rozšírenie prevádzkových priestorov</v>
      </c>
      <c r="F7" s="344"/>
      <c r="G7" s="344"/>
      <c r="H7" s="344"/>
      <c r="L7" s="17"/>
    </row>
    <row r="8" spans="1:46" s="2" customFormat="1" ht="12" customHeight="1">
      <c r="A8" s="31"/>
      <c r="B8" s="36"/>
      <c r="C8" s="31"/>
      <c r="D8" s="109" t="s">
        <v>84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345" t="s">
        <v>85</v>
      </c>
      <c r="F9" s="346"/>
      <c r="G9" s="346"/>
      <c r="H9" s="346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 t="str">
        <f>'Rekapitulácia stavby'!AN8</f>
        <v>12. 1. 2024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22</v>
      </c>
      <c r="E14" s="31"/>
      <c r="F14" s="31"/>
      <c r="G14" s="31"/>
      <c r="H14" s="31"/>
      <c r="I14" s="109" t="s">
        <v>23</v>
      </c>
      <c r="J14" s="110" t="s">
        <v>1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24</v>
      </c>
      <c r="F15" s="31"/>
      <c r="G15" s="31"/>
      <c r="H15" s="31"/>
      <c r="I15" s="109" t="s">
        <v>25</v>
      </c>
      <c r="J15" s="110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26</v>
      </c>
      <c r="E17" s="31"/>
      <c r="F17" s="31"/>
      <c r="G17" s="31"/>
      <c r="H17" s="31"/>
      <c r="I17" s="109" t="s">
        <v>23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347" t="str">
        <f>'Rekapitulácia stavby'!E14</f>
        <v>Vyplň údaj</v>
      </c>
      <c r="F18" s="348"/>
      <c r="G18" s="348"/>
      <c r="H18" s="348"/>
      <c r="I18" s="109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28</v>
      </c>
      <c r="E20" s="31"/>
      <c r="F20" s="31"/>
      <c r="G20" s="31"/>
      <c r="H20" s="31"/>
      <c r="I20" s="109" t="s">
        <v>23</v>
      </c>
      <c r="J20" s="110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IF('Rekapitulácia stavby'!E17="","",'Rekapitulácia stavby'!E17)</f>
        <v xml:space="preserve"> </v>
      </c>
      <c r="F21" s="31"/>
      <c r="G21" s="31"/>
      <c r="H21" s="31"/>
      <c r="I21" s="109" t="s">
        <v>25</v>
      </c>
      <c r="J21" s="110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23</v>
      </c>
      <c r="J23" s="110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IF('Rekapitulácia stavby'!E20="","",'Rekapitulácia stavby'!E20)</f>
        <v xml:space="preserve"> </v>
      </c>
      <c r="F24" s="31"/>
      <c r="G24" s="31"/>
      <c r="H24" s="31"/>
      <c r="I24" s="109" t="s">
        <v>25</v>
      </c>
      <c r="J24" s="110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349" t="s">
        <v>1</v>
      </c>
      <c r="F27" s="349"/>
      <c r="G27" s="349"/>
      <c r="H27" s="34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ROUND(J140,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37</v>
      </c>
      <c r="E33" s="120" t="s">
        <v>38</v>
      </c>
      <c r="F33" s="121">
        <f>ROUND((SUM(BE140:BE334)),  2)</f>
        <v>0</v>
      </c>
      <c r="G33" s="122"/>
      <c r="H33" s="122"/>
      <c r="I33" s="123">
        <v>0.2</v>
      </c>
      <c r="J33" s="121">
        <f>ROUND(((SUM(BE140:BE334))*I33),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20" t="s">
        <v>39</v>
      </c>
      <c r="F34" s="121">
        <f>ROUND((SUM(BF140:BF334)),  2)</f>
        <v>0</v>
      </c>
      <c r="G34" s="122"/>
      <c r="H34" s="122"/>
      <c r="I34" s="123">
        <v>0.2</v>
      </c>
      <c r="J34" s="121">
        <f>ROUND(((SUM(BF140:BF334))*I34),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40</v>
      </c>
      <c r="F35" s="124">
        <f>ROUND((SUM(BG140:BG334)),  2)</f>
        <v>0</v>
      </c>
      <c r="G35" s="31"/>
      <c r="H35" s="31"/>
      <c r="I35" s="125">
        <v>0.2</v>
      </c>
      <c r="J35" s="124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41</v>
      </c>
      <c r="F36" s="124">
        <f>ROUND((SUM(BH140:BH334)),  2)</f>
        <v>0</v>
      </c>
      <c r="G36" s="31"/>
      <c r="H36" s="31"/>
      <c r="I36" s="125">
        <v>0.2</v>
      </c>
      <c r="J36" s="124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20" t="s">
        <v>42</v>
      </c>
      <c r="F37" s="121">
        <f>ROUND((SUM(BI140:BI334)),  2)</f>
        <v>0</v>
      </c>
      <c r="G37" s="122"/>
      <c r="H37" s="122"/>
      <c r="I37" s="123">
        <v>0</v>
      </c>
      <c r="J37" s="121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6"/>
      <c r="D39" s="127" t="s">
        <v>43</v>
      </c>
      <c r="E39" s="128"/>
      <c r="F39" s="128"/>
      <c r="G39" s="129" t="s">
        <v>44</v>
      </c>
      <c r="H39" s="130" t="s">
        <v>45</v>
      </c>
      <c r="I39" s="128"/>
      <c r="J39" s="131">
        <f>SUM(J30:J37)</f>
        <v>0</v>
      </c>
      <c r="K39" s="132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52"/>
      <c r="D50" s="133" t="s">
        <v>46</v>
      </c>
      <c r="E50" s="134"/>
      <c r="F50" s="134"/>
      <c r="G50" s="133" t="s">
        <v>47</v>
      </c>
      <c r="H50" s="134"/>
      <c r="I50" s="134"/>
      <c r="J50" s="134"/>
      <c r="K50" s="134"/>
      <c r="L50" s="5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5" t="s">
        <v>48</v>
      </c>
      <c r="E61" s="136"/>
      <c r="F61" s="137" t="s">
        <v>49</v>
      </c>
      <c r="G61" s="135" t="s">
        <v>48</v>
      </c>
      <c r="H61" s="136"/>
      <c r="I61" s="136"/>
      <c r="J61" s="138" t="s">
        <v>49</v>
      </c>
      <c r="K61" s="136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33" t="s">
        <v>50</v>
      </c>
      <c r="E65" s="139"/>
      <c r="F65" s="139"/>
      <c r="G65" s="133" t="s">
        <v>51</v>
      </c>
      <c r="H65" s="139"/>
      <c r="I65" s="139"/>
      <c r="J65" s="139"/>
      <c r="K65" s="139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5" t="s">
        <v>48</v>
      </c>
      <c r="E76" s="136"/>
      <c r="F76" s="137" t="s">
        <v>49</v>
      </c>
      <c r="G76" s="135" t="s">
        <v>48</v>
      </c>
      <c r="H76" s="136"/>
      <c r="I76" s="136"/>
      <c r="J76" s="138" t="s">
        <v>49</v>
      </c>
      <c r="K76" s="136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86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341" t="str">
        <f>E7</f>
        <v>Hospodársky dvor Čremošné, rozšírenie prevádzkových priestorov</v>
      </c>
      <c r="F85" s="342"/>
      <c r="G85" s="342"/>
      <c r="H85" s="342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84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305" t="str">
        <f>E9</f>
        <v>SO 02 - Ustajňovací objekt koní</v>
      </c>
      <c r="F87" s="340"/>
      <c r="G87" s="340"/>
      <c r="H87" s="340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/>
      </c>
      <c r="G89" s="33"/>
      <c r="H89" s="33"/>
      <c r="I89" s="26" t="s">
        <v>20</v>
      </c>
      <c r="J89" s="67" t="str">
        <f>IF(J12="","",J12)</f>
        <v>12. 1. 2024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22</v>
      </c>
      <c r="D91" s="33"/>
      <c r="E91" s="33"/>
      <c r="F91" s="24" t="str">
        <f>E15</f>
        <v xml:space="preserve">Morky Petránek s.r.o.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4" t="s">
        <v>87</v>
      </c>
      <c r="D94" s="145"/>
      <c r="E94" s="145"/>
      <c r="F94" s="145"/>
      <c r="G94" s="145"/>
      <c r="H94" s="145"/>
      <c r="I94" s="145"/>
      <c r="J94" s="146" t="s">
        <v>88</v>
      </c>
      <c r="K94" s="145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7" t="s">
        <v>89</v>
      </c>
      <c r="D96" s="33"/>
      <c r="E96" s="33"/>
      <c r="F96" s="33"/>
      <c r="G96" s="33"/>
      <c r="H96" s="33"/>
      <c r="I96" s="33"/>
      <c r="J96" s="85">
        <f>J140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90</v>
      </c>
    </row>
    <row r="97" spans="2:12" s="9" customFormat="1" ht="24.9" hidden="1" customHeight="1">
      <c r="B97" s="148"/>
      <c r="C97" s="149"/>
      <c r="D97" s="150" t="s">
        <v>91</v>
      </c>
      <c r="E97" s="151"/>
      <c r="F97" s="151"/>
      <c r="G97" s="151"/>
      <c r="H97" s="151"/>
      <c r="I97" s="151"/>
      <c r="J97" s="152">
        <f>J141</f>
        <v>0</v>
      </c>
      <c r="K97" s="149"/>
      <c r="L97" s="153"/>
    </row>
    <row r="98" spans="2:12" s="10" customFormat="1" ht="19.95" hidden="1" customHeight="1">
      <c r="B98" s="154"/>
      <c r="C98" s="155"/>
      <c r="D98" s="156" t="s">
        <v>92</v>
      </c>
      <c r="E98" s="157"/>
      <c r="F98" s="157"/>
      <c r="G98" s="157"/>
      <c r="H98" s="157"/>
      <c r="I98" s="157"/>
      <c r="J98" s="158">
        <f>J142</f>
        <v>0</v>
      </c>
      <c r="K98" s="155"/>
      <c r="L98" s="159"/>
    </row>
    <row r="99" spans="2:12" s="10" customFormat="1" ht="19.95" hidden="1" customHeight="1">
      <c r="B99" s="154"/>
      <c r="C99" s="155"/>
      <c r="D99" s="156" t="s">
        <v>93</v>
      </c>
      <c r="E99" s="157"/>
      <c r="F99" s="157"/>
      <c r="G99" s="157"/>
      <c r="H99" s="157"/>
      <c r="I99" s="157"/>
      <c r="J99" s="158">
        <f>J151</f>
        <v>0</v>
      </c>
      <c r="K99" s="155"/>
      <c r="L99" s="159"/>
    </row>
    <row r="100" spans="2:12" s="10" customFormat="1" ht="19.95" hidden="1" customHeight="1">
      <c r="B100" s="154"/>
      <c r="C100" s="155"/>
      <c r="D100" s="156" t="s">
        <v>94</v>
      </c>
      <c r="E100" s="157"/>
      <c r="F100" s="157"/>
      <c r="G100" s="157"/>
      <c r="H100" s="157"/>
      <c r="I100" s="157"/>
      <c r="J100" s="158">
        <f>J161</f>
        <v>0</v>
      </c>
      <c r="K100" s="155"/>
      <c r="L100" s="159"/>
    </row>
    <row r="101" spans="2:12" s="10" customFormat="1" ht="19.95" hidden="1" customHeight="1">
      <c r="B101" s="154"/>
      <c r="C101" s="155"/>
      <c r="D101" s="156" t="s">
        <v>95</v>
      </c>
      <c r="E101" s="157"/>
      <c r="F101" s="157"/>
      <c r="G101" s="157"/>
      <c r="H101" s="157"/>
      <c r="I101" s="157"/>
      <c r="J101" s="158">
        <f>J173</f>
        <v>0</v>
      </c>
      <c r="K101" s="155"/>
      <c r="L101" s="159"/>
    </row>
    <row r="102" spans="2:12" s="10" customFormat="1" ht="19.95" hidden="1" customHeight="1">
      <c r="B102" s="154"/>
      <c r="C102" s="155"/>
      <c r="D102" s="156" t="s">
        <v>96</v>
      </c>
      <c r="E102" s="157"/>
      <c r="F102" s="157"/>
      <c r="G102" s="157"/>
      <c r="H102" s="157"/>
      <c r="I102" s="157"/>
      <c r="J102" s="158">
        <f>J178</f>
        <v>0</v>
      </c>
      <c r="K102" s="155"/>
      <c r="L102" s="159"/>
    </row>
    <row r="103" spans="2:12" s="10" customFormat="1" ht="19.95" hidden="1" customHeight="1">
      <c r="B103" s="154"/>
      <c r="C103" s="155"/>
      <c r="D103" s="156" t="s">
        <v>97</v>
      </c>
      <c r="E103" s="157"/>
      <c r="F103" s="157"/>
      <c r="G103" s="157"/>
      <c r="H103" s="157"/>
      <c r="I103" s="157"/>
      <c r="J103" s="158">
        <f>J193</f>
        <v>0</v>
      </c>
      <c r="K103" s="155"/>
      <c r="L103" s="159"/>
    </row>
    <row r="104" spans="2:12" s="10" customFormat="1" ht="19.95" hidden="1" customHeight="1">
      <c r="B104" s="154"/>
      <c r="C104" s="155"/>
      <c r="D104" s="156" t="s">
        <v>98</v>
      </c>
      <c r="E104" s="157"/>
      <c r="F104" s="157"/>
      <c r="G104" s="157"/>
      <c r="H104" s="157"/>
      <c r="I104" s="157"/>
      <c r="J104" s="158">
        <f>J205</f>
        <v>0</v>
      </c>
      <c r="K104" s="155"/>
      <c r="L104" s="159"/>
    </row>
    <row r="105" spans="2:12" s="9" customFormat="1" ht="24.9" hidden="1" customHeight="1">
      <c r="B105" s="148"/>
      <c r="C105" s="149"/>
      <c r="D105" s="150" t="s">
        <v>99</v>
      </c>
      <c r="E105" s="151"/>
      <c r="F105" s="151"/>
      <c r="G105" s="151"/>
      <c r="H105" s="151"/>
      <c r="I105" s="151"/>
      <c r="J105" s="152">
        <f>J207</f>
        <v>0</v>
      </c>
      <c r="K105" s="149"/>
      <c r="L105" s="153"/>
    </row>
    <row r="106" spans="2:12" s="10" customFormat="1" ht="19.95" hidden="1" customHeight="1">
      <c r="B106" s="154"/>
      <c r="C106" s="155"/>
      <c r="D106" s="156" t="s">
        <v>100</v>
      </c>
      <c r="E106" s="157"/>
      <c r="F106" s="157"/>
      <c r="G106" s="157"/>
      <c r="H106" s="157"/>
      <c r="I106" s="157"/>
      <c r="J106" s="158">
        <f>J208</f>
        <v>0</v>
      </c>
      <c r="K106" s="155"/>
      <c r="L106" s="159"/>
    </row>
    <row r="107" spans="2:12" s="10" customFormat="1" ht="19.95" hidden="1" customHeight="1">
      <c r="B107" s="154"/>
      <c r="C107" s="155"/>
      <c r="D107" s="156" t="s">
        <v>101</v>
      </c>
      <c r="E107" s="157"/>
      <c r="F107" s="157"/>
      <c r="G107" s="157"/>
      <c r="H107" s="157"/>
      <c r="I107" s="157"/>
      <c r="J107" s="158">
        <f>J214</f>
        <v>0</v>
      </c>
      <c r="K107" s="155"/>
      <c r="L107" s="159"/>
    </row>
    <row r="108" spans="2:12" s="10" customFormat="1" ht="19.95" hidden="1" customHeight="1">
      <c r="B108" s="154"/>
      <c r="C108" s="155"/>
      <c r="D108" s="156" t="s">
        <v>102</v>
      </c>
      <c r="E108" s="157"/>
      <c r="F108" s="157"/>
      <c r="G108" s="157"/>
      <c r="H108" s="157"/>
      <c r="I108" s="157"/>
      <c r="J108" s="158">
        <f>J219</f>
        <v>0</v>
      </c>
      <c r="K108" s="155"/>
      <c r="L108" s="159"/>
    </row>
    <row r="109" spans="2:12" s="10" customFormat="1" ht="19.95" hidden="1" customHeight="1">
      <c r="B109" s="154"/>
      <c r="C109" s="155"/>
      <c r="D109" s="156" t="s">
        <v>103</v>
      </c>
      <c r="E109" s="157"/>
      <c r="F109" s="157"/>
      <c r="G109" s="157"/>
      <c r="H109" s="157"/>
      <c r="I109" s="157"/>
      <c r="J109" s="158">
        <f>J232</f>
        <v>0</v>
      </c>
      <c r="K109" s="155"/>
      <c r="L109" s="159"/>
    </row>
    <row r="110" spans="2:12" s="10" customFormat="1" ht="19.95" hidden="1" customHeight="1">
      <c r="B110" s="154"/>
      <c r="C110" s="155"/>
      <c r="D110" s="156" t="s">
        <v>104</v>
      </c>
      <c r="E110" s="157"/>
      <c r="F110" s="157"/>
      <c r="G110" s="157"/>
      <c r="H110" s="157"/>
      <c r="I110" s="157"/>
      <c r="J110" s="158">
        <f>J248</f>
        <v>0</v>
      </c>
      <c r="K110" s="155"/>
      <c r="L110" s="159"/>
    </row>
    <row r="111" spans="2:12" s="10" customFormat="1" ht="19.95" hidden="1" customHeight="1">
      <c r="B111" s="154"/>
      <c r="C111" s="155"/>
      <c r="D111" s="156" t="s">
        <v>105</v>
      </c>
      <c r="E111" s="157"/>
      <c r="F111" s="157"/>
      <c r="G111" s="157"/>
      <c r="H111" s="157"/>
      <c r="I111" s="157"/>
      <c r="J111" s="158">
        <f>J267</f>
        <v>0</v>
      </c>
      <c r="K111" s="155"/>
      <c r="L111" s="159"/>
    </row>
    <row r="112" spans="2:12" s="10" customFormat="1" ht="19.95" hidden="1" customHeight="1">
      <c r="B112" s="154"/>
      <c r="C112" s="155"/>
      <c r="D112" s="156" t="s">
        <v>106</v>
      </c>
      <c r="E112" s="157"/>
      <c r="F112" s="157"/>
      <c r="G112" s="157"/>
      <c r="H112" s="157"/>
      <c r="I112" s="157"/>
      <c r="J112" s="158">
        <f>J281</f>
        <v>0</v>
      </c>
      <c r="K112" s="155"/>
      <c r="L112" s="159"/>
    </row>
    <row r="113" spans="1:31" s="10" customFormat="1" ht="19.95" hidden="1" customHeight="1">
      <c r="B113" s="154"/>
      <c r="C113" s="155"/>
      <c r="D113" s="156" t="s">
        <v>107</v>
      </c>
      <c r="E113" s="157"/>
      <c r="F113" s="157"/>
      <c r="G113" s="157"/>
      <c r="H113" s="157"/>
      <c r="I113" s="157"/>
      <c r="J113" s="158">
        <f>J298</f>
        <v>0</v>
      </c>
      <c r="K113" s="155"/>
      <c r="L113" s="159"/>
    </row>
    <row r="114" spans="1:31" s="10" customFormat="1" ht="19.95" hidden="1" customHeight="1">
      <c r="B114" s="154"/>
      <c r="C114" s="155"/>
      <c r="D114" s="156" t="s">
        <v>108</v>
      </c>
      <c r="E114" s="157"/>
      <c r="F114" s="157"/>
      <c r="G114" s="157"/>
      <c r="H114" s="157"/>
      <c r="I114" s="157"/>
      <c r="J114" s="158">
        <f>J308</f>
        <v>0</v>
      </c>
      <c r="K114" s="155"/>
      <c r="L114" s="159"/>
    </row>
    <row r="115" spans="1:31" s="10" customFormat="1" ht="19.95" hidden="1" customHeight="1">
      <c r="B115" s="154"/>
      <c r="C115" s="155"/>
      <c r="D115" s="156" t="s">
        <v>109</v>
      </c>
      <c r="E115" s="157"/>
      <c r="F115" s="157"/>
      <c r="G115" s="157"/>
      <c r="H115" s="157"/>
      <c r="I115" s="157"/>
      <c r="J115" s="158">
        <f>J311</f>
        <v>0</v>
      </c>
      <c r="K115" s="155"/>
      <c r="L115" s="159"/>
    </row>
    <row r="116" spans="1:31" s="10" customFormat="1" ht="19.95" hidden="1" customHeight="1">
      <c r="B116" s="154"/>
      <c r="C116" s="155"/>
      <c r="D116" s="156" t="s">
        <v>110</v>
      </c>
      <c r="E116" s="157"/>
      <c r="F116" s="157"/>
      <c r="G116" s="157"/>
      <c r="H116" s="157"/>
      <c r="I116" s="157"/>
      <c r="J116" s="158">
        <f>J317</f>
        <v>0</v>
      </c>
      <c r="K116" s="155"/>
      <c r="L116" s="159"/>
    </row>
    <row r="117" spans="1:31" s="10" customFormat="1" ht="19.95" hidden="1" customHeight="1">
      <c r="B117" s="154"/>
      <c r="C117" s="155"/>
      <c r="D117" s="156" t="s">
        <v>111</v>
      </c>
      <c r="E117" s="157"/>
      <c r="F117" s="157"/>
      <c r="G117" s="157"/>
      <c r="H117" s="157"/>
      <c r="I117" s="157"/>
      <c r="J117" s="158">
        <f>J326</f>
        <v>0</v>
      </c>
      <c r="K117" s="155"/>
      <c r="L117" s="159"/>
    </row>
    <row r="118" spans="1:31" s="9" customFormat="1" ht="24.9" hidden="1" customHeight="1">
      <c r="B118" s="148"/>
      <c r="C118" s="149"/>
      <c r="D118" s="150" t="s">
        <v>112</v>
      </c>
      <c r="E118" s="151"/>
      <c r="F118" s="151"/>
      <c r="G118" s="151"/>
      <c r="H118" s="151"/>
      <c r="I118" s="151"/>
      <c r="J118" s="152">
        <f>J330</f>
        <v>0</v>
      </c>
      <c r="K118" s="149"/>
      <c r="L118" s="153"/>
    </row>
    <row r="119" spans="1:31" s="10" customFormat="1" ht="19.95" hidden="1" customHeight="1">
      <c r="B119" s="154"/>
      <c r="C119" s="155"/>
      <c r="D119" s="156" t="s">
        <v>113</v>
      </c>
      <c r="E119" s="157"/>
      <c r="F119" s="157"/>
      <c r="G119" s="157"/>
      <c r="H119" s="157"/>
      <c r="I119" s="157"/>
      <c r="J119" s="158">
        <f>J331</f>
        <v>0</v>
      </c>
      <c r="K119" s="155"/>
      <c r="L119" s="159"/>
    </row>
    <row r="120" spans="1:31" s="9" customFormat="1" ht="24.9" hidden="1" customHeight="1">
      <c r="B120" s="148"/>
      <c r="C120" s="149"/>
      <c r="D120" s="150" t="s">
        <v>114</v>
      </c>
      <c r="E120" s="151"/>
      <c r="F120" s="151"/>
      <c r="G120" s="151"/>
      <c r="H120" s="151"/>
      <c r="I120" s="151"/>
      <c r="J120" s="152">
        <f>J333</f>
        <v>0</v>
      </c>
      <c r="K120" s="149"/>
      <c r="L120" s="153"/>
    </row>
    <row r="121" spans="1:31" s="2" customFormat="1" ht="21.75" hidden="1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6.9" hidden="1" customHeight="1">
      <c r="A122" s="31"/>
      <c r="B122" s="55"/>
      <c r="C122" s="56"/>
      <c r="D122" s="56"/>
      <c r="E122" s="56"/>
      <c r="F122" s="56"/>
      <c r="G122" s="56"/>
      <c r="H122" s="56"/>
      <c r="I122" s="56"/>
      <c r="J122" s="56"/>
      <c r="K122" s="56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hidden="1"/>
    <row r="124" spans="1:31" hidden="1"/>
    <row r="125" spans="1:31" hidden="1"/>
    <row r="126" spans="1:31" s="2" customFormat="1" ht="6.9" customHeight="1">
      <c r="A126" s="31"/>
      <c r="B126" s="57"/>
      <c r="C126" s="58"/>
      <c r="D126" s="58"/>
      <c r="E126" s="58"/>
      <c r="F126" s="58"/>
      <c r="G126" s="58"/>
      <c r="H126" s="58"/>
      <c r="I126" s="58"/>
      <c r="J126" s="58"/>
      <c r="K126" s="58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24.9" customHeight="1">
      <c r="A127" s="31"/>
      <c r="B127" s="32"/>
      <c r="C127" s="20" t="s">
        <v>115</v>
      </c>
      <c r="D127" s="33"/>
      <c r="E127" s="33"/>
      <c r="F127" s="33"/>
      <c r="G127" s="33"/>
      <c r="H127" s="33"/>
      <c r="I127" s="33"/>
      <c r="J127" s="33"/>
      <c r="K127" s="33"/>
      <c r="L127" s="52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6.9" customHeight="1">
      <c r="A128" s="31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52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2" customHeight="1">
      <c r="A129" s="31"/>
      <c r="B129" s="32"/>
      <c r="C129" s="26" t="s">
        <v>14</v>
      </c>
      <c r="D129" s="33"/>
      <c r="E129" s="33"/>
      <c r="F129" s="33"/>
      <c r="G129" s="33"/>
      <c r="H129" s="33"/>
      <c r="I129" s="33"/>
      <c r="J129" s="33"/>
      <c r="K129" s="33"/>
      <c r="L129" s="52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6.5" customHeight="1">
      <c r="A130" s="31"/>
      <c r="B130" s="32"/>
      <c r="C130" s="33"/>
      <c r="D130" s="33"/>
      <c r="E130" s="341" t="str">
        <f>E7</f>
        <v>Hospodársky dvor Čremošné, rozšírenie prevádzkových priestorov</v>
      </c>
      <c r="F130" s="342"/>
      <c r="G130" s="342"/>
      <c r="H130" s="342"/>
      <c r="I130" s="33"/>
      <c r="J130" s="33"/>
      <c r="K130" s="33"/>
      <c r="L130" s="52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2" customHeight="1">
      <c r="A131" s="31"/>
      <c r="B131" s="32"/>
      <c r="C131" s="26" t="s">
        <v>84</v>
      </c>
      <c r="D131" s="33"/>
      <c r="E131" s="33"/>
      <c r="F131" s="33"/>
      <c r="G131" s="33"/>
      <c r="H131" s="33"/>
      <c r="I131" s="33"/>
      <c r="J131" s="33"/>
      <c r="K131" s="33"/>
      <c r="L131" s="52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6.5" customHeight="1">
      <c r="A132" s="31"/>
      <c r="B132" s="32"/>
      <c r="C132" s="33"/>
      <c r="D132" s="33"/>
      <c r="E132" s="305" t="str">
        <f>E9</f>
        <v>SO 02 - Ustajňovací objekt koní</v>
      </c>
      <c r="F132" s="340"/>
      <c r="G132" s="340"/>
      <c r="H132" s="340"/>
      <c r="I132" s="33"/>
      <c r="J132" s="33"/>
      <c r="K132" s="33"/>
      <c r="L132" s="52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6.9" customHeight="1">
      <c r="A133" s="31"/>
      <c r="B133" s="32"/>
      <c r="C133" s="33"/>
      <c r="D133" s="33"/>
      <c r="E133" s="33"/>
      <c r="F133" s="33"/>
      <c r="G133" s="33"/>
      <c r="H133" s="33"/>
      <c r="I133" s="33"/>
      <c r="J133" s="33"/>
      <c r="K133" s="33"/>
      <c r="L133" s="52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12" customHeight="1">
      <c r="A134" s="31"/>
      <c r="B134" s="32"/>
      <c r="C134" s="26" t="s">
        <v>18</v>
      </c>
      <c r="D134" s="33"/>
      <c r="E134" s="33"/>
      <c r="F134" s="24" t="str">
        <f>F12</f>
        <v/>
      </c>
      <c r="G134" s="33"/>
      <c r="H134" s="33"/>
      <c r="I134" s="26" t="s">
        <v>20</v>
      </c>
      <c r="J134" s="67" t="str">
        <f>IF(J12="","",J12)</f>
        <v>12. 1. 2024</v>
      </c>
      <c r="K134" s="33"/>
      <c r="L134" s="52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6.9" customHeight="1">
      <c r="A135" s="31"/>
      <c r="B135" s="32"/>
      <c r="C135" s="33"/>
      <c r="D135" s="33"/>
      <c r="E135" s="33"/>
      <c r="F135" s="33"/>
      <c r="G135" s="33"/>
      <c r="H135" s="33"/>
      <c r="I135" s="33"/>
      <c r="J135" s="33"/>
      <c r="K135" s="33"/>
      <c r="L135" s="52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15.15" customHeight="1">
      <c r="A136" s="31"/>
      <c r="B136" s="32"/>
      <c r="C136" s="26" t="s">
        <v>22</v>
      </c>
      <c r="D136" s="33"/>
      <c r="E136" s="33"/>
      <c r="F136" s="24" t="str">
        <f>E15</f>
        <v xml:space="preserve">Morky Petránek s.r.o. </v>
      </c>
      <c r="G136" s="33"/>
      <c r="H136" s="33"/>
      <c r="I136" s="26" t="s">
        <v>28</v>
      </c>
      <c r="J136" s="29" t="str">
        <f>E21</f>
        <v xml:space="preserve"> </v>
      </c>
      <c r="K136" s="33"/>
      <c r="L136" s="52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5.15" customHeight="1">
      <c r="A137" s="31"/>
      <c r="B137" s="32"/>
      <c r="C137" s="26" t="s">
        <v>26</v>
      </c>
      <c r="D137" s="33"/>
      <c r="E137" s="33"/>
      <c r="F137" s="24" t="str">
        <f>IF(E18="","",E18)</f>
        <v>Vyplň údaj</v>
      </c>
      <c r="G137" s="33"/>
      <c r="H137" s="33"/>
      <c r="I137" s="26" t="s">
        <v>31</v>
      </c>
      <c r="J137" s="29" t="str">
        <f>E24</f>
        <v xml:space="preserve"> </v>
      </c>
      <c r="K137" s="33"/>
      <c r="L137" s="52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2" customFormat="1" ht="10.35" customHeight="1">
      <c r="A138" s="31"/>
      <c r="B138" s="32"/>
      <c r="C138" s="33"/>
      <c r="D138" s="33"/>
      <c r="E138" s="33"/>
      <c r="F138" s="33"/>
      <c r="G138" s="33"/>
      <c r="H138" s="33"/>
      <c r="I138" s="33"/>
      <c r="J138" s="33"/>
      <c r="K138" s="33"/>
      <c r="L138" s="52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65" s="11" customFormat="1" ht="29.25" customHeight="1">
      <c r="A139" s="160"/>
      <c r="B139" s="161"/>
      <c r="C139" s="162" t="s">
        <v>116</v>
      </c>
      <c r="D139" s="163" t="s">
        <v>58</v>
      </c>
      <c r="E139" s="163" t="s">
        <v>54</v>
      </c>
      <c r="F139" s="163" t="s">
        <v>55</v>
      </c>
      <c r="G139" s="163" t="s">
        <v>117</v>
      </c>
      <c r="H139" s="163" t="s">
        <v>118</v>
      </c>
      <c r="I139" s="163" t="s">
        <v>119</v>
      </c>
      <c r="J139" s="164" t="s">
        <v>88</v>
      </c>
      <c r="K139" s="165" t="s">
        <v>120</v>
      </c>
      <c r="L139" s="166"/>
      <c r="M139" s="76" t="s">
        <v>1</v>
      </c>
      <c r="N139" s="77" t="s">
        <v>37</v>
      </c>
      <c r="O139" s="77" t="s">
        <v>121</v>
      </c>
      <c r="P139" s="77" t="s">
        <v>122</v>
      </c>
      <c r="Q139" s="77" t="s">
        <v>123</v>
      </c>
      <c r="R139" s="77" t="s">
        <v>124</v>
      </c>
      <c r="S139" s="77" t="s">
        <v>125</v>
      </c>
      <c r="T139" s="78" t="s">
        <v>126</v>
      </c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</row>
    <row r="140" spans="1:65" s="2" customFormat="1" ht="22.95" customHeight="1">
      <c r="A140" s="31"/>
      <c r="B140" s="32"/>
      <c r="C140" s="83" t="s">
        <v>89</v>
      </c>
      <c r="D140" s="33"/>
      <c r="E140" s="33"/>
      <c r="F140" s="33"/>
      <c r="G140" s="33"/>
      <c r="H140" s="33"/>
      <c r="I140" s="33"/>
      <c r="J140" s="167">
        <f>BK140</f>
        <v>0</v>
      </c>
      <c r="K140" s="33"/>
      <c r="L140" s="36"/>
      <c r="M140" s="79"/>
      <c r="N140" s="168"/>
      <c r="O140" s="80"/>
      <c r="P140" s="169">
        <f>P141+P207+P330+P333</f>
        <v>0</v>
      </c>
      <c r="Q140" s="80"/>
      <c r="R140" s="169">
        <f>R141+R207+R330+R333</f>
        <v>392.17174072350997</v>
      </c>
      <c r="S140" s="80"/>
      <c r="T140" s="170">
        <f>T141+T207+T330+T333</f>
        <v>1.7000000000000001E-2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T140" s="14" t="s">
        <v>72</v>
      </c>
      <c r="AU140" s="14" t="s">
        <v>90</v>
      </c>
      <c r="BK140" s="171">
        <f>BK141+BK207+BK330+BK333</f>
        <v>0</v>
      </c>
    </row>
    <row r="141" spans="1:65" s="12" customFormat="1" ht="25.95" customHeight="1">
      <c r="B141" s="172"/>
      <c r="C141" s="173"/>
      <c r="D141" s="174" t="s">
        <v>72</v>
      </c>
      <c r="E141" s="175" t="s">
        <v>127</v>
      </c>
      <c r="F141" s="175" t="s">
        <v>128</v>
      </c>
      <c r="G141" s="173"/>
      <c r="H141" s="173"/>
      <c r="I141" s="176"/>
      <c r="J141" s="177">
        <f>BK141</f>
        <v>0</v>
      </c>
      <c r="K141" s="173"/>
      <c r="L141" s="178"/>
      <c r="M141" s="179"/>
      <c r="N141" s="180"/>
      <c r="O141" s="180"/>
      <c r="P141" s="181">
        <f>P142+P151+P161+P173+P178+P193+P205</f>
        <v>0</v>
      </c>
      <c r="Q141" s="180"/>
      <c r="R141" s="181">
        <f>R142+R151+R161+R173+R178+R193+R205</f>
        <v>379.21172680470994</v>
      </c>
      <c r="S141" s="180"/>
      <c r="T141" s="182">
        <f>T142+T151+T161+T173+T178+T193+T205</f>
        <v>1.7000000000000001E-2</v>
      </c>
      <c r="AR141" s="183" t="s">
        <v>81</v>
      </c>
      <c r="AT141" s="184" t="s">
        <v>72</v>
      </c>
      <c r="AU141" s="184" t="s">
        <v>73</v>
      </c>
      <c r="AY141" s="183" t="s">
        <v>129</v>
      </c>
      <c r="BK141" s="185">
        <f>BK142+BK151+BK161+BK173+BK178+BK193+BK205</f>
        <v>0</v>
      </c>
    </row>
    <row r="142" spans="1:65" s="12" customFormat="1" ht="22.95" customHeight="1">
      <c r="B142" s="172"/>
      <c r="C142" s="173"/>
      <c r="D142" s="174" t="s">
        <v>72</v>
      </c>
      <c r="E142" s="186" t="s">
        <v>81</v>
      </c>
      <c r="F142" s="186" t="s">
        <v>130</v>
      </c>
      <c r="G142" s="173"/>
      <c r="H142" s="173"/>
      <c r="I142" s="176"/>
      <c r="J142" s="187">
        <f>BK142</f>
        <v>0</v>
      </c>
      <c r="K142" s="173"/>
      <c r="L142" s="178"/>
      <c r="M142" s="179"/>
      <c r="N142" s="180"/>
      <c r="O142" s="180"/>
      <c r="P142" s="181">
        <f>SUM(P143:P150)</f>
        <v>0</v>
      </c>
      <c r="Q142" s="180"/>
      <c r="R142" s="181">
        <f>SUM(R143:R150)</f>
        <v>0</v>
      </c>
      <c r="S142" s="180"/>
      <c r="T142" s="182">
        <f>SUM(T143:T150)</f>
        <v>0</v>
      </c>
      <c r="AR142" s="183" t="s">
        <v>81</v>
      </c>
      <c r="AT142" s="184" t="s">
        <v>72</v>
      </c>
      <c r="AU142" s="184" t="s">
        <v>81</v>
      </c>
      <c r="AY142" s="183" t="s">
        <v>129</v>
      </c>
      <c r="BK142" s="185">
        <f>SUM(BK143:BK150)</f>
        <v>0</v>
      </c>
    </row>
    <row r="143" spans="1:65" s="2" customFormat="1" ht="33" customHeight="1">
      <c r="A143" s="31"/>
      <c r="B143" s="32"/>
      <c r="C143" s="188" t="s">
        <v>81</v>
      </c>
      <c r="D143" s="188" t="s">
        <v>131</v>
      </c>
      <c r="E143" s="189" t="s">
        <v>132</v>
      </c>
      <c r="F143" s="190" t="s">
        <v>133</v>
      </c>
      <c r="G143" s="191" t="s">
        <v>134</v>
      </c>
      <c r="H143" s="192">
        <v>37.5</v>
      </c>
      <c r="I143" s="193"/>
      <c r="J143" s="192">
        <f t="shared" ref="J143:J150" si="0">ROUND(I143*H143,3)</f>
        <v>0</v>
      </c>
      <c r="K143" s="194"/>
      <c r="L143" s="36"/>
      <c r="M143" s="195" t="s">
        <v>1</v>
      </c>
      <c r="N143" s="196" t="s">
        <v>39</v>
      </c>
      <c r="O143" s="72"/>
      <c r="P143" s="197">
        <f t="shared" ref="P143:P150" si="1">O143*H143</f>
        <v>0</v>
      </c>
      <c r="Q143" s="197">
        <v>0</v>
      </c>
      <c r="R143" s="197">
        <f t="shared" ref="R143:R150" si="2">Q143*H143</f>
        <v>0</v>
      </c>
      <c r="S143" s="197">
        <v>0</v>
      </c>
      <c r="T143" s="198">
        <f t="shared" ref="T143:T150" si="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9" t="s">
        <v>135</v>
      </c>
      <c r="AT143" s="199" t="s">
        <v>131</v>
      </c>
      <c r="AU143" s="199" t="s">
        <v>136</v>
      </c>
      <c r="AY143" s="14" t="s">
        <v>129</v>
      </c>
      <c r="BE143" s="200">
        <f t="shared" ref="BE143:BE150" si="4">IF(N143="základná",J143,0)</f>
        <v>0</v>
      </c>
      <c r="BF143" s="200">
        <f t="shared" ref="BF143:BF150" si="5">IF(N143="znížená",J143,0)</f>
        <v>0</v>
      </c>
      <c r="BG143" s="200">
        <f t="shared" ref="BG143:BG150" si="6">IF(N143="zákl. prenesená",J143,0)</f>
        <v>0</v>
      </c>
      <c r="BH143" s="200">
        <f t="shared" ref="BH143:BH150" si="7">IF(N143="zníž. prenesená",J143,0)</f>
        <v>0</v>
      </c>
      <c r="BI143" s="200">
        <f t="shared" ref="BI143:BI150" si="8">IF(N143="nulová",J143,0)</f>
        <v>0</v>
      </c>
      <c r="BJ143" s="14" t="s">
        <v>136</v>
      </c>
      <c r="BK143" s="201">
        <f t="shared" ref="BK143:BK150" si="9">ROUND(I143*H143,3)</f>
        <v>0</v>
      </c>
      <c r="BL143" s="14" t="s">
        <v>135</v>
      </c>
      <c r="BM143" s="199" t="s">
        <v>137</v>
      </c>
    </row>
    <row r="144" spans="1:65" s="2" customFormat="1" ht="24.15" customHeight="1">
      <c r="A144" s="31"/>
      <c r="B144" s="32"/>
      <c r="C144" s="188" t="s">
        <v>136</v>
      </c>
      <c r="D144" s="188" t="s">
        <v>131</v>
      </c>
      <c r="E144" s="189" t="s">
        <v>138</v>
      </c>
      <c r="F144" s="190" t="s">
        <v>139</v>
      </c>
      <c r="G144" s="191" t="s">
        <v>134</v>
      </c>
      <c r="H144" s="192">
        <v>73.5</v>
      </c>
      <c r="I144" s="193"/>
      <c r="J144" s="192">
        <f t="shared" si="0"/>
        <v>0</v>
      </c>
      <c r="K144" s="194"/>
      <c r="L144" s="36"/>
      <c r="M144" s="195" t="s">
        <v>1</v>
      </c>
      <c r="N144" s="196" t="s">
        <v>39</v>
      </c>
      <c r="O144" s="72"/>
      <c r="P144" s="197">
        <f t="shared" si="1"/>
        <v>0</v>
      </c>
      <c r="Q144" s="197">
        <v>0</v>
      </c>
      <c r="R144" s="197">
        <f t="shared" si="2"/>
        <v>0</v>
      </c>
      <c r="S144" s="197">
        <v>0</v>
      </c>
      <c r="T144" s="198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9" t="s">
        <v>135</v>
      </c>
      <c r="AT144" s="199" t="s">
        <v>131</v>
      </c>
      <c r="AU144" s="199" t="s">
        <v>136</v>
      </c>
      <c r="AY144" s="14" t="s">
        <v>129</v>
      </c>
      <c r="BE144" s="200">
        <f t="shared" si="4"/>
        <v>0</v>
      </c>
      <c r="BF144" s="200">
        <f t="shared" si="5"/>
        <v>0</v>
      </c>
      <c r="BG144" s="200">
        <f t="shared" si="6"/>
        <v>0</v>
      </c>
      <c r="BH144" s="200">
        <f t="shared" si="7"/>
        <v>0</v>
      </c>
      <c r="BI144" s="200">
        <f t="shared" si="8"/>
        <v>0</v>
      </c>
      <c r="BJ144" s="14" t="s">
        <v>136</v>
      </c>
      <c r="BK144" s="201">
        <f t="shared" si="9"/>
        <v>0</v>
      </c>
      <c r="BL144" s="14" t="s">
        <v>135</v>
      </c>
      <c r="BM144" s="199" t="s">
        <v>140</v>
      </c>
    </row>
    <row r="145" spans="1:65" s="2" customFormat="1" ht="24.15" customHeight="1">
      <c r="A145" s="31"/>
      <c r="B145" s="32"/>
      <c r="C145" s="188" t="s">
        <v>141</v>
      </c>
      <c r="D145" s="188" t="s">
        <v>131</v>
      </c>
      <c r="E145" s="189" t="s">
        <v>142</v>
      </c>
      <c r="F145" s="190" t="s">
        <v>143</v>
      </c>
      <c r="G145" s="191" t="s">
        <v>134</v>
      </c>
      <c r="H145" s="192">
        <v>73.5</v>
      </c>
      <c r="I145" s="193"/>
      <c r="J145" s="192">
        <f t="shared" si="0"/>
        <v>0</v>
      </c>
      <c r="K145" s="194"/>
      <c r="L145" s="36"/>
      <c r="M145" s="195" t="s">
        <v>1</v>
      </c>
      <c r="N145" s="196" t="s">
        <v>39</v>
      </c>
      <c r="O145" s="72"/>
      <c r="P145" s="197">
        <f t="shared" si="1"/>
        <v>0</v>
      </c>
      <c r="Q145" s="197">
        <v>0</v>
      </c>
      <c r="R145" s="197">
        <f t="shared" si="2"/>
        <v>0</v>
      </c>
      <c r="S145" s="197">
        <v>0</v>
      </c>
      <c r="T145" s="198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9" t="s">
        <v>135</v>
      </c>
      <c r="AT145" s="199" t="s">
        <v>131</v>
      </c>
      <c r="AU145" s="199" t="s">
        <v>136</v>
      </c>
      <c r="AY145" s="14" t="s">
        <v>129</v>
      </c>
      <c r="BE145" s="200">
        <f t="shared" si="4"/>
        <v>0</v>
      </c>
      <c r="BF145" s="200">
        <f t="shared" si="5"/>
        <v>0</v>
      </c>
      <c r="BG145" s="200">
        <f t="shared" si="6"/>
        <v>0</v>
      </c>
      <c r="BH145" s="200">
        <f t="shared" si="7"/>
        <v>0</v>
      </c>
      <c r="BI145" s="200">
        <f t="shared" si="8"/>
        <v>0</v>
      </c>
      <c r="BJ145" s="14" t="s">
        <v>136</v>
      </c>
      <c r="BK145" s="201">
        <f t="shared" si="9"/>
        <v>0</v>
      </c>
      <c r="BL145" s="14" t="s">
        <v>135</v>
      </c>
      <c r="BM145" s="199" t="s">
        <v>144</v>
      </c>
    </row>
    <row r="146" spans="1:65" s="2" customFormat="1" ht="21.75" customHeight="1">
      <c r="A146" s="31"/>
      <c r="B146" s="32"/>
      <c r="C146" s="188" t="s">
        <v>135</v>
      </c>
      <c r="D146" s="188" t="s">
        <v>131</v>
      </c>
      <c r="E146" s="189" t="s">
        <v>145</v>
      </c>
      <c r="F146" s="190" t="s">
        <v>146</v>
      </c>
      <c r="G146" s="191" t="s">
        <v>134</v>
      </c>
      <c r="H146" s="192">
        <v>26.814</v>
      </c>
      <c r="I146" s="193"/>
      <c r="J146" s="192">
        <f t="shared" si="0"/>
        <v>0</v>
      </c>
      <c r="K146" s="194"/>
      <c r="L146" s="36"/>
      <c r="M146" s="195" t="s">
        <v>1</v>
      </c>
      <c r="N146" s="196" t="s">
        <v>39</v>
      </c>
      <c r="O146" s="72"/>
      <c r="P146" s="197">
        <f t="shared" si="1"/>
        <v>0</v>
      </c>
      <c r="Q146" s="197">
        <v>0</v>
      </c>
      <c r="R146" s="197">
        <f t="shared" si="2"/>
        <v>0</v>
      </c>
      <c r="S146" s="197">
        <v>0</v>
      </c>
      <c r="T146" s="198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9" t="s">
        <v>135</v>
      </c>
      <c r="AT146" s="199" t="s">
        <v>131</v>
      </c>
      <c r="AU146" s="199" t="s">
        <v>136</v>
      </c>
      <c r="AY146" s="14" t="s">
        <v>129</v>
      </c>
      <c r="BE146" s="200">
        <f t="shared" si="4"/>
        <v>0</v>
      </c>
      <c r="BF146" s="200">
        <f t="shared" si="5"/>
        <v>0</v>
      </c>
      <c r="BG146" s="200">
        <f t="shared" si="6"/>
        <v>0</v>
      </c>
      <c r="BH146" s="200">
        <f t="shared" si="7"/>
        <v>0</v>
      </c>
      <c r="BI146" s="200">
        <f t="shared" si="8"/>
        <v>0</v>
      </c>
      <c r="BJ146" s="14" t="s">
        <v>136</v>
      </c>
      <c r="BK146" s="201">
        <f t="shared" si="9"/>
        <v>0</v>
      </c>
      <c r="BL146" s="14" t="s">
        <v>135</v>
      </c>
      <c r="BM146" s="199" t="s">
        <v>147</v>
      </c>
    </row>
    <row r="147" spans="1:65" s="2" customFormat="1" ht="37.950000000000003" customHeight="1">
      <c r="A147" s="31"/>
      <c r="B147" s="32"/>
      <c r="C147" s="188" t="s">
        <v>148</v>
      </c>
      <c r="D147" s="188" t="s">
        <v>131</v>
      </c>
      <c r="E147" s="189" t="s">
        <v>149</v>
      </c>
      <c r="F147" s="190" t="s">
        <v>150</v>
      </c>
      <c r="G147" s="191" t="s">
        <v>134</v>
      </c>
      <c r="H147" s="192">
        <v>26.814</v>
      </c>
      <c r="I147" s="193"/>
      <c r="J147" s="192">
        <f t="shared" si="0"/>
        <v>0</v>
      </c>
      <c r="K147" s="194"/>
      <c r="L147" s="36"/>
      <c r="M147" s="195" t="s">
        <v>1</v>
      </c>
      <c r="N147" s="196" t="s">
        <v>39</v>
      </c>
      <c r="O147" s="72"/>
      <c r="P147" s="197">
        <f t="shared" si="1"/>
        <v>0</v>
      </c>
      <c r="Q147" s="197">
        <v>0</v>
      </c>
      <c r="R147" s="197">
        <f t="shared" si="2"/>
        <v>0</v>
      </c>
      <c r="S147" s="197">
        <v>0</v>
      </c>
      <c r="T147" s="198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9" t="s">
        <v>135</v>
      </c>
      <c r="AT147" s="199" t="s">
        <v>131</v>
      </c>
      <c r="AU147" s="199" t="s">
        <v>136</v>
      </c>
      <c r="AY147" s="14" t="s">
        <v>129</v>
      </c>
      <c r="BE147" s="200">
        <f t="shared" si="4"/>
        <v>0</v>
      </c>
      <c r="BF147" s="200">
        <f t="shared" si="5"/>
        <v>0</v>
      </c>
      <c r="BG147" s="200">
        <f t="shared" si="6"/>
        <v>0</v>
      </c>
      <c r="BH147" s="200">
        <f t="shared" si="7"/>
        <v>0</v>
      </c>
      <c r="BI147" s="200">
        <f t="shared" si="8"/>
        <v>0</v>
      </c>
      <c r="BJ147" s="14" t="s">
        <v>136</v>
      </c>
      <c r="BK147" s="201">
        <f t="shared" si="9"/>
        <v>0</v>
      </c>
      <c r="BL147" s="14" t="s">
        <v>135</v>
      </c>
      <c r="BM147" s="199" t="s">
        <v>151</v>
      </c>
    </row>
    <row r="148" spans="1:65" s="2" customFormat="1" ht="21.75" customHeight="1">
      <c r="A148" s="31"/>
      <c r="B148" s="32"/>
      <c r="C148" s="188" t="s">
        <v>152</v>
      </c>
      <c r="D148" s="188" t="s">
        <v>131</v>
      </c>
      <c r="E148" s="189" t="s">
        <v>153</v>
      </c>
      <c r="F148" s="190" t="s">
        <v>154</v>
      </c>
      <c r="G148" s="191" t="s">
        <v>134</v>
      </c>
      <c r="H148" s="192">
        <v>6.6109999999999998</v>
      </c>
      <c r="I148" s="193"/>
      <c r="J148" s="192">
        <f t="shared" si="0"/>
        <v>0</v>
      </c>
      <c r="K148" s="194"/>
      <c r="L148" s="36"/>
      <c r="M148" s="195" t="s">
        <v>1</v>
      </c>
      <c r="N148" s="196" t="s">
        <v>39</v>
      </c>
      <c r="O148" s="72"/>
      <c r="P148" s="197">
        <f t="shared" si="1"/>
        <v>0</v>
      </c>
      <c r="Q148" s="197">
        <v>0</v>
      </c>
      <c r="R148" s="197">
        <f t="shared" si="2"/>
        <v>0</v>
      </c>
      <c r="S148" s="197">
        <v>0</v>
      </c>
      <c r="T148" s="198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9" t="s">
        <v>135</v>
      </c>
      <c r="AT148" s="199" t="s">
        <v>131</v>
      </c>
      <c r="AU148" s="199" t="s">
        <v>136</v>
      </c>
      <c r="AY148" s="14" t="s">
        <v>129</v>
      </c>
      <c r="BE148" s="200">
        <f t="shared" si="4"/>
        <v>0</v>
      </c>
      <c r="BF148" s="200">
        <f t="shared" si="5"/>
        <v>0</v>
      </c>
      <c r="BG148" s="200">
        <f t="shared" si="6"/>
        <v>0</v>
      </c>
      <c r="BH148" s="200">
        <f t="shared" si="7"/>
        <v>0</v>
      </c>
      <c r="BI148" s="200">
        <f t="shared" si="8"/>
        <v>0</v>
      </c>
      <c r="BJ148" s="14" t="s">
        <v>136</v>
      </c>
      <c r="BK148" s="201">
        <f t="shared" si="9"/>
        <v>0</v>
      </c>
      <c r="BL148" s="14" t="s">
        <v>135</v>
      </c>
      <c r="BM148" s="199" t="s">
        <v>155</v>
      </c>
    </row>
    <row r="149" spans="1:65" s="2" customFormat="1" ht="16.5" customHeight="1">
      <c r="A149" s="31"/>
      <c r="B149" s="32"/>
      <c r="C149" s="188" t="s">
        <v>156</v>
      </c>
      <c r="D149" s="188" t="s">
        <v>131</v>
      </c>
      <c r="E149" s="189" t="s">
        <v>157</v>
      </c>
      <c r="F149" s="190" t="s">
        <v>158</v>
      </c>
      <c r="G149" s="191" t="s">
        <v>134</v>
      </c>
      <c r="H149" s="192">
        <v>6.6109999999999998</v>
      </c>
      <c r="I149" s="193"/>
      <c r="J149" s="192">
        <f t="shared" si="0"/>
        <v>0</v>
      </c>
      <c r="K149" s="194"/>
      <c r="L149" s="36"/>
      <c r="M149" s="195" t="s">
        <v>1</v>
      </c>
      <c r="N149" s="196" t="s">
        <v>39</v>
      </c>
      <c r="O149" s="72"/>
      <c r="P149" s="197">
        <f t="shared" si="1"/>
        <v>0</v>
      </c>
      <c r="Q149" s="197">
        <v>0</v>
      </c>
      <c r="R149" s="197">
        <f t="shared" si="2"/>
        <v>0</v>
      </c>
      <c r="S149" s="197">
        <v>0</v>
      </c>
      <c r="T149" s="198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9" t="s">
        <v>135</v>
      </c>
      <c r="AT149" s="199" t="s">
        <v>131</v>
      </c>
      <c r="AU149" s="199" t="s">
        <v>136</v>
      </c>
      <c r="AY149" s="14" t="s">
        <v>129</v>
      </c>
      <c r="BE149" s="200">
        <f t="shared" si="4"/>
        <v>0</v>
      </c>
      <c r="BF149" s="200">
        <f t="shared" si="5"/>
        <v>0</v>
      </c>
      <c r="BG149" s="200">
        <f t="shared" si="6"/>
        <v>0</v>
      </c>
      <c r="BH149" s="200">
        <f t="shared" si="7"/>
        <v>0</v>
      </c>
      <c r="BI149" s="200">
        <f t="shared" si="8"/>
        <v>0</v>
      </c>
      <c r="BJ149" s="14" t="s">
        <v>136</v>
      </c>
      <c r="BK149" s="201">
        <f t="shared" si="9"/>
        <v>0</v>
      </c>
      <c r="BL149" s="14" t="s">
        <v>135</v>
      </c>
      <c r="BM149" s="199" t="s">
        <v>159</v>
      </c>
    </row>
    <row r="150" spans="1:65" s="2" customFormat="1" ht="24.15" customHeight="1">
      <c r="A150" s="31"/>
      <c r="B150" s="32"/>
      <c r="C150" s="188">
        <v>9</v>
      </c>
      <c r="D150" s="188" t="s">
        <v>131</v>
      </c>
      <c r="E150" s="189" t="s">
        <v>161</v>
      </c>
      <c r="F150" s="190" t="s">
        <v>162</v>
      </c>
      <c r="G150" s="191" t="s">
        <v>134</v>
      </c>
      <c r="H150" s="192">
        <v>106.93</v>
      </c>
      <c r="I150" s="193"/>
      <c r="J150" s="192">
        <f t="shared" si="0"/>
        <v>0</v>
      </c>
      <c r="K150" s="194"/>
      <c r="L150" s="36"/>
      <c r="M150" s="195" t="s">
        <v>1</v>
      </c>
      <c r="N150" s="196" t="s">
        <v>39</v>
      </c>
      <c r="O150" s="72"/>
      <c r="P150" s="197">
        <f t="shared" si="1"/>
        <v>0</v>
      </c>
      <c r="Q150" s="197">
        <v>0</v>
      </c>
      <c r="R150" s="197">
        <f t="shared" si="2"/>
        <v>0</v>
      </c>
      <c r="S150" s="197">
        <v>0</v>
      </c>
      <c r="T150" s="198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9" t="s">
        <v>135</v>
      </c>
      <c r="AT150" s="199" t="s">
        <v>131</v>
      </c>
      <c r="AU150" s="199" t="s">
        <v>136</v>
      </c>
      <c r="AY150" s="14" t="s">
        <v>129</v>
      </c>
      <c r="BE150" s="200">
        <f t="shared" si="4"/>
        <v>0</v>
      </c>
      <c r="BF150" s="200">
        <f t="shared" si="5"/>
        <v>0</v>
      </c>
      <c r="BG150" s="200">
        <f t="shared" si="6"/>
        <v>0</v>
      </c>
      <c r="BH150" s="200">
        <f t="shared" si="7"/>
        <v>0</v>
      </c>
      <c r="BI150" s="200">
        <f t="shared" si="8"/>
        <v>0</v>
      </c>
      <c r="BJ150" s="14" t="s">
        <v>136</v>
      </c>
      <c r="BK150" s="201">
        <f t="shared" si="9"/>
        <v>0</v>
      </c>
      <c r="BL150" s="14" t="s">
        <v>135</v>
      </c>
      <c r="BM150" s="199" t="s">
        <v>163</v>
      </c>
    </row>
    <row r="151" spans="1:65" s="12" customFormat="1" ht="22.95" customHeight="1">
      <c r="B151" s="172"/>
      <c r="C151" s="173"/>
      <c r="D151" s="174" t="s">
        <v>72</v>
      </c>
      <c r="E151" s="186" t="s">
        <v>136</v>
      </c>
      <c r="F151" s="186" t="s">
        <v>164</v>
      </c>
      <c r="G151" s="173"/>
      <c r="H151" s="173"/>
      <c r="I151" s="176"/>
      <c r="J151" s="187">
        <f>BK151</f>
        <v>0</v>
      </c>
      <c r="K151" s="173"/>
      <c r="L151" s="178"/>
      <c r="M151" s="179"/>
      <c r="N151" s="180"/>
      <c r="O151" s="180"/>
      <c r="P151" s="181">
        <f>SUM(P152:P160)</f>
        <v>0</v>
      </c>
      <c r="Q151" s="180"/>
      <c r="R151" s="181">
        <f>SUM(R152:R160)</f>
        <v>234.0534384474</v>
      </c>
      <c r="S151" s="180"/>
      <c r="T151" s="182">
        <f>SUM(T152:T160)</f>
        <v>0</v>
      </c>
      <c r="AR151" s="183" t="s">
        <v>81</v>
      </c>
      <c r="AT151" s="184" t="s">
        <v>72</v>
      </c>
      <c r="AU151" s="184" t="s">
        <v>81</v>
      </c>
      <c r="AY151" s="183" t="s">
        <v>129</v>
      </c>
      <c r="BK151" s="185">
        <f>SUM(BK152:BK160)</f>
        <v>0</v>
      </c>
    </row>
    <row r="152" spans="1:65" s="2" customFormat="1" ht="33" customHeight="1">
      <c r="A152" s="31"/>
      <c r="B152" s="32"/>
      <c r="C152" s="188">
        <v>8</v>
      </c>
      <c r="D152" s="188" t="s">
        <v>131</v>
      </c>
      <c r="E152" s="189" t="s">
        <v>166</v>
      </c>
      <c r="F152" s="190" t="s">
        <v>167</v>
      </c>
      <c r="G152" s="191" t="s">
        <v>168</v>
      </c>
      <c r="H152" s="192">
        <v>170.1</v>
      </c>
      <c r="I152" s="193"/>
      <c r="J152" s="192">
        <f t="shared" ref="J152:J160" si="10">ROUND(I152*H152,3)</f>
        <v>0</v>
      </c>
      <c r="K152" s="194"/>
      <c r="L152" s="36"/>
      <c r="M152" s="195" t="s">
        <v>1</v>
      </c>
      <c r="N152" s="196" t="s">
        <v>39</v>
      </c>
      <c r="O152" s="72"/>
      <c r="P152" s="197">
        <f t="shared" ref="P152:P160" si="11">O152*H152</f>
        <v>0</v>
      </c>
      <c r="Q152" s="197">
        <v>0</v>
      </c>
      <c r="R152" s="197">
        <f t="shared" ref="R152:R160" si="12">Q152*H152</f>
        <v>0</v>
      </c>
      <c r="S152" s="197">
        <v>0</v>
      </c>
      <c r="T152" s="198">
        <f t="shared" ref="T152:T160" si="13"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9" t="s">
        <v>135</v>
      </c>
      <c r="AT152" s="199" t="s">
        <v>131</v>
      </c>
      <c r="AU152" s="199" t="s">
        <v>136</v>
      </c>
      <c r="AY152" s="14" t="s">
        <v>129</v>
      </c>
      <c r="BE152" s="200">
        <f t="shared" ref="BE152:BE160" si="14">IF(N152="základná",J152,0)</f>
        <v>0</v>
      </c>
      <c r="BF152" s="200">
        <f t="shared" ref="BF152:BF160" si="15">IF(N152="znížená",J152,0)</f>
        <v>0</v>
      </c>
      <c r="BG152" s="200">
        <f t="shared" ref="BG152:BG160" si="16">IF(N152="zákl. prenesená",J152,0)</f>
        <v>0</v>
      </c>
      <c r="BH152" s="200">
        <f t="shared" ref="BH152:BH160" si="17">IF(N152="zníž. prenesená",J152,0)</f>
        <v>0</v>
      </c>
      <c r="BI152" s="200">
        <f t="shared" ref="BI152:BI160" si="18">IF(N152="nulová",J152,0)</f>
        <v>0</v>
      </c>
      <c r="BJ152" s="14" t="s">
        <v>136</v>
      </c>
      <c r="BK152" s="201">
        <f t="shared" ref="BK152:BK160" si="19">ROUND(I152*H152,3)</f>
        <v>0</v>
      </c>
      <c r="BL152" s="14" t="s">
        <v>135</v>
      </c>
      <c r="BM152" s="199" t="s">
        <v>169</v>
      </c>
    </row>
    <row r="153" spans="1:65" s="2" customFormat="1" ht="24.15" customHeight="1">
      <c r="A153" s="31"/>
      <c r="B153" s="32"/>
      <c r="C153" s="188" t="s">
        <v>170</v>
      </c>
      <c r="D153" s="188" t="s">
        <v>131</v>
      </c>
      <c r="E153" s="189" t="s">
        <v>171</v>
      </c>
      <c r="F153" s="190" t="s">
        <v>172</v>
      </c>
      <c r="G153" s="191" t="s">
        <v>134</v>
      </c>
      <c r="H153" s="192">
        <v>41.429000000000002</v>
      </c>
      <c r="I153" s="193"/>
      <c r="J153" s="192">
        <f t="shared" si="10"/>
        <v>0</v>
      </c>
      <c r="K153" s="194"/>
      <c r="L153" s="36"/>
      <c r="M153" s="195" t="s">
        <v>1</v>
      </c>
      <c r="N153" s="196" t="s">
        <v>39</v>
      </c>
      <c r="O153" s="72"/>
      <c r="P153" s="197">
        <f t="shared" si="11"/>
        <v>0</v>
      </c>
      <c r="Q153" s="197">
        <v>2.0699999999999998</v>
      </c>
      <c r="R153" s="197">
        <f t="shared" si="12"/>
        <v>85.758029999999991</v>
      </c>
      <c r="S153" s="197">
        <v>0</v>
      </c>
      <c r="T153" s="198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9" t="s">
        <v>135</v>
      </c>
      <c r="AT153" s="199" t="s">
        <v>131</v>
      </c>
      <c r="AU153" s="199" t="s">
        <v>136</v>
      </c>
      <c r="AY153" s="14" t="s">
        <v>129</v>
      </c>
      <c r="BE153" s="200">
        <f t="shared" si="14"/>
        <v>0</v>
      </c>
      <c r="BF153" s="200">
        <f t="shared" si="15"/>
        <v>0</v>
      </c>
      <c r="BG153" s="200">
        <f t="shared" si="16"/>
        <v>0</v>
      </c>
      <c r="BH153" s="200">
        <f t="shared" si="17"/>
        <v>0</v>
      </c>
      <c r="BI153" s="200">
        <f t="shared" si="18"/>
        <v>0</v>
      </c>
      <c r="BJ153" s="14" t="s">
        <v>136</v>
      </c>
      <c r="BK153" s="201">
        <f t="shared" si="19"/>
        <v>0</v>
      </c>
      <c r="BL153" s="14" t="s">
        <v>135</v>
      </c>
      <c r="BM153" s="199" t="s">
        <v>173</v>
      </c>
    </row>
    <row r="154" spans="1:65" s="2" customFormat="1" ht="24.15" customHeight="1">
      <c r="A154" s="31"/>
      <c r="B154" s="32"/>
      <c r="C154" s="188" t="s">
        <v>174</v>
      </c>
      <c r="D154" s="188" t="s">
        <v>131</v>
      </c>
      <c r="E154" s="189" t="s">
        <v>175</v>
      </c>
      <c r="F154" s="190" t="s">
        <v>176</v>
      </c>
      <c r="G154" s="191" t="s">
        <v>134</v>
      </c>
      <c r="H154" s="192">
        <v>24.027000000000001</v>
      </c>
      <c r="I154" s="193"/>
      <c r="J154" s="192">
        <f t="shared" si="10"/>
        <v>0</v>
      </c>
      <c r="K154" s="194"/>
      <c r="L154" s="36"/>
      <c r="M154" s="195" t="s">
        <v>1</v>
      </c>
      <c r="N154" s="196" t="s">
        <v>39</v>
      </c>
      <c r="O154" s="72"/>
      <c r="P154" s="197">
        <f t="shared" si="11"/>
        <v>0</v>
      </c>
      <c r="Q154" s="197">
        <v>2.3453392000000002</v>
      </c>
      <c r="R154" s="197">
        <f t="shared" si="12"/>
        <v>56.351464958400008</v>
      </c>
      <c r="S154" s="197">
        <v>0</v>
      </c>
      <c r="T154" s="198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9" t="s">
        <v>135</v>
      </c>
      <c r="AT154" s="199" t="s">
        <v>131</v>
      </c>
      <c r="AU154" s="199" t="s">
        <v>136</v>
      </c>
      <c r="AY154" s="14" t="s">
        <v>129</v>
      </c>
      <c r="BE154" s="200">
        <f t="shared" si="14"/>
        <v>0</v>
      </c>
      <c r="BF154" s="200">
        <f t="shared" si="15"/>
        <v>0</v>
      </c>
      <c r="BG154" s="200">
        <f t="shared" si="16"/>
        <v>0</v>
      </c>
      <c r="BH154" s="200">
        <f t="shared" si="17"/>
        <v>0</v>
      </c>
      <c r="BI154" s="200">
        <f t="shared" si="18"/>
        <v>0</v>
      </c>
      <c r="BJ154" s="14" t="s">
        <v>136</v>
      </c>
      <c r="BK154" s="201">
        <f t="shared" si="19"/>
        <v>0</v>
      </c>
      <c r="BL154" s="14" t="s">
        <v>135</v>
      </c>
      <c r="BM154" s="199" t="s">
        <v>177</v>
      </c>
    </row>
    <row r="155" spans="1:65" s="2" customFormat="1" ht="21.75" customHeight="1">
      <c r="A155" s="31"/>
      <c r="B155" s="32"/>
      <c r="C155" s="188" t="s">
        <v>178</v>
      </c>
      <c r="D155" s="188" t="s">
        <v>131</v>
      </c>
      <c r="E155" s="189" t="s">
        <v>179</v>
      </c>
      <c r="F155" s="190" t="s">
        <v>180</v>
      </c>
      <c r="G155" s="191" t="s">
        <v>168</v>
      </c>
      <c r="H155" s="192">
        <v>12.348000000000001</v>
      </c>
      <c r="I155" s="193"/>
      <c r="J155" s="192">
        <f t="shared" si="10"/>
        <v>0</v>
      </c>
      <c r="K155" s="194"/>
      <c r="L155" s="36"/>
      <c r="M155" s="195" t="s">
        <v>1</v>
      </c>
      <c r="N155" s="196" t="s">
        <v>39</v>
      </c>
      <c r="O155" s="72"/>
      <c r="P155" s="197">
        <f t="shared" si="11"/>
        <v>0</v>
      </c>
      <c r="Q155" s="197">
        <v>1.5947400000000001E-3</v>
      </c>
      <c r="R155" s="197">
        <f t="shared" si="12"/>
        <v>1.9691849520000002E-2</v>
      </c>
      <c r="S155" s="197">
        <v>0</v>
      </c>
      <c r="T155" s="198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9" t="s">
        <v>135</v>
      </c>
      <c r="AT155" s="199" t="s">
        <v>131</v>
      </c>
      <c r="AU155" s="199" t="s">
        <v>136</v>
      </c>
      <c r="AY155" s="14" t="s">
        <v>129</v>
      </c>
      <c r="BE155" s="200">
        <f t="shared" si="14"/>
        <v>0</v>
      </c>
      <c r="BF155" s="200">
        <f t="shared" si="15"/>
        <v>0</v>
      </c>
      <c r="BG155" s="200">
        <f t="shared" si="16"/>
        <v>0</v>
      </c>
      <c r="BH155" s="200">
        <f t="shared" si="17"/>
        <v>0</v>
      </c>
      <c r="BI155" s="200">
        <f t="shared" si="18"/>
        <v>0</v>
      </c>
      <c r="BJ155" s="14" t="s">
        <v>136</v>
      </c>
      <c r="BK155" s="201">
        <f t="shared" si="19"/>
        <v>0</v>
      </c>
      <c r="BL155" s="14" t="s">
        <v>135</v>
      </c>
      <c r="BM155" s="199" t="s">
        <v>181</v>
      </c>
    </row>
    <row r="156" spans="1:65" s="2" customFormat="1" ht="37.950000000000003" customHeight="1">
      <c r="A156" s="31"/>
      <c r="B156" s="32"/>
      <c r="C156" s="188">
        <v>17</v>
      </c>
      <c r="D156" s="188" t="s">
        <v>131</v>
      </c>
      <c r="E156" s="189" t="s">
        <v>182</v>
      </c>
      <c r="F156" s="190" t="s">
        <v>183</v>
      </c>
      <c r="G156" s="191" t="s">
        <v>134</v>
      </c>
      <c r="H156" s="192">
        <v>17.047999999999998</v>
      </c>
      <c r="I156" s="193"/>
      <c r="J156" s="192">
        <f t="shared" si="10"/>
        <v>0</v>
      </c>
      <c r="K156" s="194"/>
      <c r="L156" s="36"/>
      <c r="M156" s="195" t="s">
        <v>1</v>
      </c>
      <c r="N156" s="196" t="s">
        <v>39</v>
      </c>
      <c r="O156" s="72"/>
      <c r="P156" s="197">
        <f t="shared" si="11"/>
        <v>0</v>
      </c>
      <c r="Q156" s="197">
        <v>2.11709076</v>
      </c>
      <c r="R156" s="197">
        <f t="shared" si="12"/>
        <v>36.092163276479994</v>
      </c>
      <c r="S156" s="197">
        <v>0</v>
      </c>
      <c r="T156" s="198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9" t="s">
        <v>135</v>
      </c>
      <c r="AT156" s="199" t="s">
        <v>131</v>
      </c>
      <c r="AU156" s="199" t="s">
        <v>136</v>
      </c>
      <c r="AY156" s="14" t="s">
        <v>129</v>
      </c>
      <c r="BE156" s="200">
        <f t="shared" si="14"/>
        <v>0</v>
      </c>
      <c r="BF156" s="200">
        <f t="shared" si="15"/>
        <v>0</v>
      </c>
      <c r="BG156" s="200">
        <f t="shared" si="16"/>
        <v>0</v>
      </c>
      <c r="BH156" s="200">
        <f t="shared" si="17"/>
        <v>0</v>
      </c>
      <c r="BI156" s="200">
        <f t="shared" si="18"/>
        <v>0</v>
      </c>
      <c r="BJ156" s="14" t="s">
        <v>136</v>
      </c>
      <c r="BK156" s="201">
        <f t="shared" si="19"/>
        <v>0</v>
      </c>
      <c r="BL156" s="14" t="s">
        <v>135</v>
      </c>
      <c r="BM156" s="199" t="s">
        <v>184</v>
      </c>
    </row>
    <row r="157" spans="1:65" s="2" customFormat="1" ht="21.75" customHeight="1">
      <c r="A157" s="31"/>
      <c r="B157" s="32"/>
      <c r="C157" s="188">
        <v>13</v>
      </c>
      <c r="D157" s="188" t="s">
        <v>131</v>
      </c>
      <c r="E157" s="189" t="s">
        <v>958</v>
      </c>
      <c r="F157" s="190" t="s">
        <v>959</v>
      </c>
      <c r="G157" s="191" t="s">
        <v>168</v>
      </c>
      <c r="H157" s="192">
        <v>12.348000000000001</v>
      </c>
      <c r="I157" s="193"/>
      <c r="J157" s="192">
        <f t="shared" si="10"/>
        <v>0</v>
      </c>
      <c r="K157" s="194"/>
      <c r="L157" s="36"/>
      <c r="M157" s="195" t="s">
        <v>1</v>
      </c>
      <c r="N157" s="196" t="s">
        <v>39</v>
      </c>
      <c r="O157" s="72"/>
      <c r="P157" s="197">
        <f t="shared" si="11"/>
        <v>0</v>
      </c>
      <c r="Q157" s="197">
        <v>0</v>
      </c>
      <c r="R157" s="197">
        <f t="shared" si="12"/>
        <v>0</v>
      </c>
      <c r="S157" s="197">
        <v>0</v>
      </c>
      <c r="T157" s="198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9" t="s">
        <v>135</v>
      </c>
      <c r="AT157" s="199" t="s">
        <v>131</v>
      </c>
      <c r="AU157" s="199" t="s">
        <v>136</v>
      </c>
      <c r="AY157" s="14" t="s">
        <v>129</v>
      </c>
      <c r="BE157" s="200">
        <f t="shared" si="14"/>
        <v>0</v>
      </c>
      <c r="BF157" s="200">
        <f t="shared" si="15"/>
        <v>0</v>
      </c>
      <c r="BG157" s="200">
        <f t="shared" si="16"/>
        <v>0</v>
      </c>
      <c r="BH157" s="200">
        <f t="shared" si="17"/>
        <v>0</v>
      </c>
      <c r="BI157" s="200">
        <f t="shared" si="18"/>
        <v>0</v>
      </c>
      <c r="BJ157" s="14" t="s">
        <v>136</v>
      </c>
      <c r="BK157" s="201">
        <f t="shared" si="19"/>
        <v>0</v>
      </c>
      <c r="BL157" s="14" t="s">
        <v>135</v>
      </c>
      <c r="BM157" s="199" t="s">
        <v>185</v>
      </c>
    </row>
    <row r="158" spans="1:65" s="2" customFormat="1" ht="24.15" customHeight="1">
      <c r="A158" s="31"/>
      <c r="B158" s="32"/>
      <c r="C158" s="188">
        <v>18</v>
      </c>
      <c r="D158" s="188" t="s">
        <v>131</v>
      </c>
      <c r="E158" s="189" t="s">
        <v>186</v>
      </c>
      <c r="F158" s="190" t="s">
        <v>960</v>
      </c>
      <c r="G158" s="191" t="s">
        <v>187</v>
      </c>
      <c r="H158" s="192">
        <v>0.71599999999999997</v>
      </c>
      <c r="I158" s="193"/>
      <c r="J158" s="192">
        <f t="shared" si="10"/>
        <v>0</v>
      </c>
      <c r="K158" s="194"/>
      <c r="L158" s="36"/>
      <c r="M158" s="195" t="s">
        <v>1</v>
      </c>
      <c r="N158" s="196" t="s">
        <v>39</v>
      </c>
      <c r="O158" s="72"/>
      <c r="P158" s="197">
        <f t="shared" si="11"/>
        <v>0</v>
      </c>
      <c r="Q158" s="197">
        <v>1.002</v>
      </c>
      <c r="R158" s="197">
        <f t="shared" si="12"/>
        <v>0.71743199999999996</v>
      </c>
      <c r="S158" s="197">
        <v>0</v>
      </c>
      <c r="T158" s="198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9" t="s">
        <v>135</v>
      </c>
      <c r="AT158" s="199" t="s">
        <v>131</v>
      </c>
      <c r="AU158" s="199" t="s">
        <v>136</v>
      </c>
      <c r="AY158" s="14" t="s">
        <v>129</v>
      </c>
      <c r="BE158" s="200">
        <f t="shared" si="14"/>
        <v>0</v>
      </c>
      <c r="BF158" s="200">
        <f t="shared" si="15"/>
        <v>0</v>
      </c>
      <c r="BG158" s="200">
        <f t="shared" si="16"/>
        <v>0</v>
      </c>
      <c r="BH158" s="200">
        <f t="shared" si="17"/>
        <v>0</v>
      </c>
      <c r="BI158" s="200">
        <f t="shared" si="18"/>
        <v>0</v>
      </c>
      <c r="BJ158" s="14" t="s">
        <v>136</v>
      </c>
      <c r="BK158" s="201">
        <f t="shared" si="19"/>
        <v>0</v>
      </c>
      <c r="BL158" s="14" t="s">
        <v>135</v>
      </c>
      <c r="BM158" s="199" t="s">
        <v>188</v>
      </c>
    </row>
    <row r="159" spans="1:65" s="2" customFormat="1" ht="16.5" customHeight="1">
      <c r="A159" s="31"/>
      <c r="B159" s="32"/>
      <c r="C159" s="188">
        <v>15</v>
      </c>
      <c r="D159" s="188" t="s">
        <v>131</v>
      </c>
      <c r="E159" s="189" t="s">
        <v>190</v>
      </c>
      <c r="F159" s="190" t="s">
        <v>191</v>
      </c>
      <c r="G159" s="191" t="s">
        <v>134</v>
      </c>
      <c r="H159" s="192">
        <v>18.904</v>
      </c>
      <c r="I159" s="193"/>
      <c r="J159" s="192">
        <f t="shared" si="10"/>
        <v>0</v>
      </c>
      <c r="K159" s="194"/>
      <c r="L159" s="36"/>
      <c r="M159" s="195" t="s">
        <v>1</v>
      </c>
      <c r="N159" s="196" t="s">
        <v>39</v>
      </c>
      <c r="O159" s="72"/>
      <c r="P159" s="197">
        <f t="shared" si="11"/>
        <v>0</v>
      </c>
      <c r="Q159" s="197">
        <v>2.4157202</v>
      </c>
      <c r="R159" s="197">
        <f t="shared" si="12"/>
        <v>45.666774660800002</v>
      </c>
      <c r="S159" s="197">
        <v>0</v>
      </c>
      <c r="T159" s="198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9" t="s">
        <v>135</v>
      </c>
      <c r="AT159" s="199" t="s">
        <v>131</v>
      </c>
      <c r="AU159" s="199" t="s">
        <v>136</v>
      </c>
      <c r="AY159" s="14" t="s">
        <v>129</v>
      </c>
      <c r="BE159" s="200">
        <f t="shared" si="14"/>
        <v>0</v>
      </c>
      <c r="BF159" s="200">
        <f t="shared" si="15"/>
        <v>0</v>
      </c>
      <c r="BG159" s="200">
        <f t="shared" si="16"/>
        <v>0</v>
      </c>
      <c r="BH159" s="200">
        <f t="shared" si="17"/>
        <v>0</v>
      </c>
      <c r="BI159" s="200">
        <f t="shared" si="18"/>
        <v>0</v>
      </c>
      <c r="BJ159" s="14" t="s">
        <v>136</v>
      </c>
      <c r="BK159" s="201">
        <f t="shared" si="19"/>
        <v>0</v>
      </c>
      <c r="BL159" s="14" t="s">
        <v>135</v>
      </c>
      <c r="BM159" s="199" t="s">
        <v>192</v>
      </c>
    </row>
    <row r="160" spans="1:65" s="2" customFormat="1" ht="16.5" customHeight="1">
      <c r="A160" s="31"/>
      <c r="B160" s="32"/>
      <c r="C160" s="188">
        <v>16</v>
      </c>
      <c r="D160" s="188" t="s">
        <v>131</v>
      </c>
      <c r="E160" s="189" t="s">
        <v>193</v>
      </c>
      <c r="F160" s="190" t="s">
        <v>194</v>
      </c>
      <c r="G160" s="191" t="s">
        <v>134</v>
      </c>
      <c r="H160" s="192">
        <v>3.911</v>
      </c>
      <c r="I160" s="193"/>
      <c r="J160" s="192">
        <f t="shared" si="10"/>
        <v>0</v>
      </c>
      <c r="K160" s="194"/>
      <c r="L160" s="36"/>
      <c r="M160" s="195" t="s">
        <v>1</v>
      </c>
      <c r="N160" s="196" t="s">
        <v>39</v>
      </c>
      <c r="O160" s="72"/>
      <c r="P160" s="197">
        <f t="shared" si="11"/>
        <v>0</v>
      </c>
      <c r="Q160" s="197">
        <v>2.4157202</v>
      </c>
      <c r="R160" s="197">
        <f t="shared" si="12"/>
        <v>9.4478817022000001</v>
      </c>
      <c r="S160" s="197">
        <v>0</v>
      </c>
      <c r="T160" s="198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9" t="s">
        <v>135</v>
      </c>
      <c r="AT160" s="199" t="s">
        <v>131</v>
      </c>
      <c r="AU160" s="199" t="s">
        <v>136</v>
      </c>
      <c r="AY160" s="14" t="s">
        <v>129</v>
      </c>
      <c r="BE160" s="200">
        <f t="shared" si="14"/>
        <v>0</v>
      </c>
      <c r="BF160" s="200">
        <f t="shared" si="15"/>
        <v>0</v>
      </c>
      <c r="BG160" s="200">
        <f t="shared" si="16"/>
        <v>0</v>
      </c>
      <c r="BH160" s="200">
        <f t="shared" si="17"/>
        <v>0</v>
      </c>
      <c r="BI160" s="200">
        <f t="shared" si="18"/>
        <v>0</v>
      </c>
      <c r="BJ160" s="14" t="s">
        <v>136</v>
      </c>
      <c r="BK160" s="201">
        <f t="shared" si="19"/>
        <v>0</v>
      </c>
      <c r="BL160" s="14" t="s">
        <v>135</v>
      </c>
      <c r="BM160" s="199" t="s">
        <v>195</v>
      </c>
    </row>
    <row r="161" spans="1:65" s="12" customFormat="1" ht="22.95" customHeight="1">
      <c r="B161" s="172"/>
      <c r="C161" s="173"/>
      <c r="D161" s="174" t="s">
        <v>72</v>
      </c>
      <c r="E161" s="186" t="s">
        <v>141</v>
      </c>
      <c r="F161" s="186" t="s">
        <v>196</v>
      </c>
      <c r="G161" s="173"/>
      <c r="H161" s="173"/>
      <c r="I161" s="176"/>
      <c r="J161" s="187">
        <f>BK161</f>
        <v>0</v>
      </c>
      <c r="K161" s="173"/>
      <c r="L161" s="178"/>
      <c r="M161" s="179"/>
      <c r="N161" s="180"/>
      <c r="O161" s="180"/>
      <c r="P161" s="181">
        <f>SUM(P162:P172)</f>
        <v>0</v>
      </c>
      <c r="Q161" s="180"/>
      <c r="R161" s="181">
        <f>SUM(R162:R172)</f>
        <v>96.524871488549991</v>
      </c>
      <c r="S161" s="180"/>
      <c r="T161" s="182">
        <f>SUM(T162:T172)</f>
        <v>0</v>
      </c>
      <c r="AR161" s="183" t="s">
        <v>81</v>
      </c>
      <c r="AT161" s="184" t="s">
        <v>72</v>
      </c>
      <c r="AU161" s="184" t="s">
        <v>81</v>
      </c>
      <c r="AY161" s="183" t="s">
        <v>129</v>
      </c>
      <c r="BK161" s="185">
        <f>SUM(BK162:BK172)</f>
        <v>0</v>
      </c>
    </row>
    <row r="162" spans="1:65" s="2" customFormat="1" ht="33" customHeight="1">
      <c r="A162" s="31"/>
      <c r="B162" s="32"/>
      <c r="C162" s="188">
        <v>31</v>
      </c>
      <c r="D162" s="188" t="s">
        <v>131</v>
      </c>
      <c r="E162" s="189" t="s">
        <v>197</v>
      </c>
      <c r="F162" s="190" t="s">
        <v>198</v>
      </c>
      <c r="G162" s="191" t="s">
        <v>134</v>
      </c>
      <c r="H162" s="192">
        <v>35.311</v>
      </c>
      <c r="I162" s="193"/>
      <c r="J162" s="192">
        <f t="shared" ref="J162:J172" si="20">ROUND(I162*H162,3)</f>
        <v>0</v>
      </c>
      <c r="K162" s="194"/>
      <c r="L162" s="36"/>
      <c r="M162" s="195" t="s">
        <v>1</v>
      </c>
      <c r="N162" s="196" t="s">
        <v>39</v>
      </c>
      <c r="O162" s="72"/>
      <c r="P162" s="197">
        <f t="shared" ref="P162:P172" si="21">O162*H162</f>
        <v>0</v>
      </c>
      <c r="Q162" s="197">
        <v>2.11709076</v>
      </c>
      <c r="R162" s="197">
        <f t="shared" ref="R162:R172" si="22">Q162*H162</f>
        <v>74.756591826359994</v>
      </c>
      <c r="S162" s="197">
        <v>0</v>
      </c>
      <c r="T162" s="198">
        <f t="shared" ref="T162:T172" si="23"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9" t="s">
        <v>135</v>
      </c>
      <c r="AT162" s="199" t="s">
        <v>131</v>
      </c>
      <c r="AU162" s="199" t="s">
        <v>136</v>
      </c>
      <c r="AY162" s="14" t="s">
        <v>129</v>
      </c>
      <c r="BE162" s="200">
        <f t="shared" ref="BE162:BE172" si="24">IF(N162="základná",J162,0)</f>
        <v>0</v>
      </c>
      <c r="BF162" s="200">
        <f t="shared" ref="BF162:BF172" si="25">IF(N162="znížená",J162,0)</f>
        <v>0</v>
      </c>
      <c r="BG162" s="200">
        <f t="shared" ref="BG162:BG172" si="26">IF(N162="zákl. prenesená",J162,0)</f>
        <v>0</v>
      </c>
      <c r="BH162" s="200">
        <f t="shared" ref="BH162:BH172" si="27">IF(N162="zníž. prenesená",J162,0)</f>
        <v>0</v>
      </c>
      <c r="BI162" s="200">
        <f t="shared" ref="BI162:BI172" si="28">IF(N162="nulová",J162,0)</f>
        <v>0</v>
      </c>
      <c r="BJ162" s="14" t="s">
        <v>136</v>
      </c>
      <c r="BK162" s="201">
        <f t="shared" ref="BK162:BK172" si="29">ROUND(I162*H162,3)</f>
        <v>0</v>
      </c>
      <c r="BL162" s="14" t="s">
        <v>135</v>
      </c>
      <c r="BM162" s="199" t="s">
        <v>199</v>
      </c>
    </row>
    <row r="163" spans="1:65" s="2" customFormat="1" ht="33" customHeight="1">
      <c r="A163" s="31"/>
      <c r="B163" s="32"/>
      <c r="C163" s="188">
        <v>32</v>
      </c>
      <c r="D163" s="188" t="s">
        <v>131</v>
      </c>
      <c r="E163" s="189" t="s">
        <v>200</v>
      </c>
      <c r="F163" s="190" t="s">
        <v>201</v>
      </c>
      <c r="G163" s="191" t="s">
        <v>187</v>
      </c>
      <c r="H163" s="192">
        <v>1.4830000000000001</v>
      </c>
      <c r="I163" s="193"/>
      <c r="J163" s="192">
        <f t="shared" si="20"/>
        <v>0</v>
      </c>
      <c r="K163" s="194"/>
      <c r="L163" s="36"/>
      <c r="M163" s="195" t="s">
        <v>1</v>
      </c>
      <c r="N163" s="196" t="s">
        <v>39</v>
      </c>
      <c r="O163" s="72"/>
      <c r="P163" s="197">
        <f t="shared" si="21"/>
        <v>0</v>
      </c>
      <c r="Q163" s="197">
        <v>1.002</v>
      </c>
      <c r="R163" s="197">
        <f t="shared" si="22"/>
        <v>1.4859660000000001</v>
      </c>
      <c r="S163" s="197">
        <v>0</v>
      </c>
      <c r="T163" s="198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9" t="s">
        <v>135</v>
      </c>
      <c r="AT163" s="199" t="s">
        <v>131</v>
      </c>
      <c r="AU163" s="199" t="s">
        <v>136</v>
      </c>
      <c r="AY163" s="14" t="s">
        <v>129</v>
      </c>
      <c r="BE163" s="200">
        <f t="shared" si="24"/>
        <v>0</v>
      </c>
      <c r="BF163" s="200">
        <f t="shared" si="25"/>
        <v>0</v>
      </c>
      <c r="BG163" s="200">
        <f t="shared" si="26"/>
        <v>0</v>
      </c>
      <c r="BH163" s="200">
        <f t="shared" si="27"/>
        <v>0</v>
      </c>
      <c r="BI163" s="200">
        <f t="shared" si="28"/>
        <v>0</v>
      </c>
      <c r="BJ163" s="14" t="s">
        <v>136</v>
      </c>
      <c r="BK163" s="201">
        <f t="shared" si="29"/>
        <v>0</v>
      </c>
      <c r="BL163" s="14" t="s">
        <v>135</v>
      </c>
      <c r="BM163" s="199" t="s">
        <v>202</v>
      </c>
    </row>
    <row r="164" spans="1:65" s="2" customFormat="1" ht="21.75" customHeight="1">
      <c r="A164" s="31"/>
      <c r="B164" s="32"/>
      <c r="C164" s="188">
        <v>19</v>
      </c>
      <c r="D164" s="188" t="s">
        <v>131</v>
      </c>
      <c r="E164" s="189" t="s">
        <v>203</v>
      </c>
      <c r="F164" s="190" t="s">
        <v>204</v>
      </c>
      <c r="G164" s="191" t="s">
        <v>134</v>
      </c>
      <c r="H164" s="192">
        <v>2.94</v>
      </c>
      <c r="I164" s="193"/>
      <c r="J164" s="192">
        <f t="shared" si="20"/>
        <v>0</v>
      </c>
      <c r="K164" s="194"/>
      <c r="L164" s="36"/>
      <c r="M164" s="195" t="s">
        <v>1</v>
      </c>
      <c r="N164" s="196" t="s">
        <v>39</v>
      </c>
      <c r="O164" s="72"/>
      <c r="P164" s="197">
        <f t="shared" si="21"/>
        <v>0</v>
      </c>
      <c r="Q164" s="197">
        <v>2.4160283499999999</v>
      </c>
      <c r="R164" s="197">
        <f t="shared" si="22"/>
        <v>7.1031233489999996</v>
      </c>
      <c r="S164" s="197">
        <v>0</v>
      </c>
      <c r="T164" s="198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9" t="s">
        <v>135</v>
      </c>
      <c r="AT164" s="199" t="s">
        <v>131</v>
      </c>
      <c r="AU164" s="199" t="s">
        <v>136</v>
      </c>
      <c r="AY164" s="14" t="s">
        <v>129</v>
      </c>
      <c r="BE164" s="200">
        <f t="shared" si="24"/>
        <v>0</v>
      </c>
      <c r="BF164" s="200">
        <f t="shared" si="25"/>
        <v>0</v>
      </c>
      <c r="BG164" s="200">
        <f t="shared" si="26"/>
        <v>0</v>
      </c>
      <c r="BH164" s="200">
        <f t="shared" si="27"/>
        <v>0</v>
      </c>
      <c r="BI164" s="200">
        <f t="shared" si="28"/>
        <v>0</v>
      </c>
      <c r="BJ164" s="14" t="s">
        <v>136</v>
      </c>
      <c r="BK164" s="201">
        <f t="shared" si="29"/>
        <v>0</v>
      </c>
      <c r="BL164" s="14" t="s">
        <v>135</v>
      </c>
      <c r="BM164" s="199" t="s">
        <v>205</v>
      </c>
    </row>
    <row r="165" spans="1:65" s="2" customFormat="1" ht="24.15" customHeight="1">
      <c r="A165" s="31"/>
      <c r="B165" s="32"/>
      <c r="C165" s="188">
        <v>20</v>
      </c>
      <c r="D165" s="188" t="s">
        <v>131</v>
      </c>
      <c r="E165" s="189" t="s">
        <v>206</v>
      </c>
      <c r="F165" s="190" t="s">
        <v>207</v>
      </c>
      <c r="G165" s="191" t="s">
        <v>168</v>
      </c>
      <c r="H165" s="192">
        <v>26.8</v>
      </c>
      <c r="I165" s="193"/>
      <c r="J165" s="192">
        <f t="shared" si="20"/>
        <v>0</v>
      </c>
      <c r="K165" s="194"/>
      <c r="L165" s="36"/>
      <c r="M165" s="195" t="s">
        <v>1</v>
      </c>
      <c r="N165" s="196" t="s">
        <v>39</v>
      </c>
      <c r="O165" s="72"/>
      <c r="P165" s="197">
        <f t="shared" si="21"/>
        <v>0</v>
      </c>
      <c r="Q165" s="197">
        <v>6.8127999999999999E-3</v>
      </c>
      <c r="R165" s="197">
        <f t="shared" si="22"/>
        <v>0.18258304</v>
      </c>
      <c r="S165" s="197">
        <v>0</v>
      </c>
      <c r="T165" s="198">
        <f t="shared" si="2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9" t="s">
        <v>135</v>
      </c>
      <c r="AT165" s="199" t="s">
        <v>131</v>
      </c>
      <c r="AU165" s="199" t="s">
        <v>136</v>
      </c>
      <c r="AY165" s="14" t="s">
        <v>129</v>
      </c>
      <c r="BE165" s="200">
        <f t="shared" si="24"/>
        <v>0</v>
      </c>
      <c r="BF165" s="200">
        <f t="shared" si="25"/>
        <v>0</v>
      </c>
      <c r="BG165" s="200">
        <f t="shared" si="26"/>
        <v>0</v>
      </c>
      <c r="BH165" s="200">
        <f t="shared" si="27"/>
        <v>0</v>
      </c>
      <c r="BI165" s="200">
        <f t="shared" si="28"/>
        <v>0</v>
      </c>
      <c r="BJ165" s="14" t="s">
        <v>136</v>
      </c>
      <c r="BK165" s="201">
        <f t="shared" si="29"/>
        <v>0</v>
      </c>
      <c r="BL165" s="14" t="s">
        <v>135</v>
      </c>
      <c r="BM165" s="199" t="s">
        <v>208</v>
      </c>
    </row>
    <row r="166" spans="1:65" s="2" customFormat="1" ht="24.15" customHeight="1">
      <c r="A166" s="31"/>
      <c r="B166" s="32"/>
      <c r="C166" s="188">
        <v>21</v>
      </c>
      <c r="D166" s="188" t="s">
        <v>131</v>
      </c>
      <c r="E166" s="189" t="s">
        <v>209</v>
      </c>
      <c r="F166" s="190" t="s">
        <v>210</v>
      </c>
      <c r="G166" s="191" t="s">
        <v>168</v>
      </c>
      <c r="H166" s="192">
        <v>26.8</v>
      </c>
      <c r="I166" s="193"/>
      <c r="J166" s="192">
        <f t="shared" si="20"/>
        <v>0</v>
      </c>
      <c r="K166" s="194"/>
      <c r="L166" s="36"/>
      <c r="M166" s="195" t="s">
        <v>1</v>
      </c>
      <c r="N166" s="196" t="s">
        <v>39</v>
      </c>
      <c r="O166" s="72"/>
      <c r="P166" s="197">
        <f t="shared" si="21"/>
        <v>0</v>
      </c>
      <c r="Q166" s="197">
        <v>0</v>
      </c>
      <c r="R166" s="197">
        <f t="shared" si="22"/>
        <v>0</v>
      </c>
      <c r="S166" s="197">
        <v>0</v>
      </c>
      <c r="T166" s="198">
        <f t="shared" si="2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9" t="s">
        <v>135</v>
      </c>
      <c r="AT166" s="199" t="s">
        <v>131</v>
      </c>
      <c r="AU166" s="199" t="s">
        <v>136</v>
      </c>
      <c r="AY166" s="14" t="s">
        <v>129</v>
      </c>
      <c r="BE166" s="200">
        <f t="shared" si="24"/>
        <v>0</v>
      </c>
      <c r="BF166" s="200">
        <f t="shared" si="25"/>
        <v>0</v>
      </c>
      <c r="BG166" s="200">
        <f t="shared" si="26"/>
        <v>0</v>
      </c>
      <c r="BH166" s="200">
        <f t="shared" si="27"/>
        <v>0</v>
      </c>
      <c r="BI166" s="200">
        <f t="shared" si="28"/>
        <v>0</v>
      </c>
      <c r="BJ166" s="14" t="s">
        <v>136</v>
      </c>
      <c r="BK166" s="201">
        <f t="shared" si="29"/>
        <v>0</v>
      </c>
      <c r="BL166" s="14" t="s">
        <v>135</v>
      </c>
      <c r="BM166" s="199" t="s">
        <v>211</v>
      </c>
    </row>
    <row r="167" spans="1:65" s="2" customFormat="1" ht="16.5" customHeight="1">
      <c r="A167" s="31"/>
      <c r="B167" s="32"/>
      <c r="C167" s="188">
        <v>22</v>
      </c>
      <c r="D167" s="188" t="s">
        <v>131</v>
      </c>
      <c r="E167" s="189" t="s">
        <v>212</v>
      </c>
      <c r="F167" s="190" t="s">
        <v>213</v>
      </c>
      <c r="G167" s="191" t="s">
        <v>187</v>
      </c>
      <c r="H167" s="192">
        <v>0.58799999999999997</v>
      </c>
      <c r="I167" s="193"/>
      <c r="J167" s="192">
        <f t="shared" si="20"/>
        <v>0</v>
      </c>
      <c r="K167" s="194"/>
      <c r="L167" s="36"/>
      <c r="M167" s="195" t="s">
        <v>1</v>
      </c>
      <c r="N167" s="196" t="s">
        <v>39</v>
      </c>
      <c r="O167" s="72"/>
      <c r="P167" s="197">
        <f t="shared" si="21"/>
        <v>0</v>
      </c>
      <c r="Q167" s="197">
        <v>1.01144973</v>
      </c>
      <c r="R167" s="197">
        <f t="shared" si="22"/>
        <v>0.59473244124000002</v>
      </c>
      <c r="S167" s="197">
        <v>0</v>
      </c>
      <c r="T167" s="198">
        <f t="shared" si="2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9" t="s">
        <v>135</v>
      </c>
      <c r="AT167" s="199" t="s">
        <v>131</v>
      </c>
      <c r="AU167" s="199" t="s">
        <v>136</v>
      </c>
      <c r="AY167" s="14" t="s">
        <v>129</v>
      </c>
      <c r="BE167" s="200">
        <f t="shared" si="24"/>
        <v>0</v>
      </c>
      <c r="BF167" s="200">
        <f t="shared" si="25"/>
        <v>0</v>
      </c>
      <c r="BG167" s="200">
        <f t="shared" si="26"/>
        <v>0</v>
      </c>
      <c r="BH167" s="200">
        <f t="shared" si="27"/>
        <v>0</v>
      </c>
      <c r="BI167" s="200">
        <f t="shared" si="28"/>
        <v>0</v>
      </c>
      <c r="BJ167" s="14" t="s">
        <v>136</v>
      </c>
      <c r="BK167" s="201">
        <f t="shared" si="29"/>
        <v>0</v>
      </c>
      <c r="BL167" s="14" t="s">
        <v>135</v>
      </c>
      <c r="BM167" s="199" t="s">
        <v>214</v>
      </c>
    </row>
    <row r="168" spans="1:65" s="2" customFormat="1" ht="33" customHeight="1">
      <c r="A168" s="31"/>
      <c r="B168" s="32"/>
      <c r="C168" s="188">
        <v>23</v>
      </c>
      <c r="D168" s="188" t="s">
        <v>131</v>
      </c>
      <c r="E168" s="189" t="s">
        <v>215</v>
      </c>
      <c r="F168" s="190" t="s">
        <v>216</v>
      </c>
      <c r="G168" s="191" t="s">
        <v>134</v>
      </c>
      <c r="H168" s="192">
        <v>3.3639999999999999</v>
      </c>
      <c r="I168" s="193"/>
      <c r="J168" s="192">
        <f t="shared" si="20"/>
        <v>0</v>
      </c>
      <c r="K168" s="194"/>
      <c r="L168" s="36"/>
      <c r="M168" s="195" t="s">
        <v>1</v>
      </c>
      <c r="N168" s="196" t="s">
        <v>39</v>
      </c>
      <c r="O168" s="72"/>
      <c r="P168" s="197">
        <f t="shared" si="21"/>
        <v>0</v>
      </c>
      <c r="Q168" s="197">
        <v>2.4017597999999998</v>
      </c>
      <c r="R168" s="197">
        <f t="shared" si="22"/>
        <v>8.0795199671999995</v>
      </c>
      <c r="S168" s="197">
        <v>0</v>
      </c>
      <c r="T168" s="198">
        <f t="shared" si="2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9" t="s">
        <v>135</v>
      </c>
      <c r="AT168" s="199" t="s">
        <v>131</v>
      </c>
      <c r="AU168" s="199" t="s">
        <v>136</v>
      </c>
      <c r="AY168" s="14" t="s">
        <v>129</v>
      </c>
      <c r="BE168" s="200">
        <f t="shared" si="24"/>
        <v>0</v>
      </c>
      <c r="BF168" s="200">
        <f t="shared" si="25"/>
        <v>0</v>
      </c>
      <c r="BG168" s="200">
        <f t="shared" si="26"/>
        <v>0</v>
      </c>
      <c r="BH168" s="200">
        <f t="shared" si="27"/>
        <v>0</v>
      </c>
      <c r="BI168" s="200">
        <f t="shared" si="28"/>
        <v>0</v>
      </c>
      <c r="BJ168" s="14" t="s">
        <v>136</v>
      </c>
      <c r="BK168" s="201">
        <f t="shared" si="29"/>
        <v>0</v>
      </c>
      <c r="BL168" s="14" t="s">
        <v>135</v>
      </c>
      <c r="BM168" s="199" t="s">
        <v>217</v>
      </c>
    </row>
    <row r="169" spans="1:65" s="2" customFormat="1" ht="24.15" customHeight="1">
      <c r="A169" s="31"/>
      <c r="B169" s="32"/>
      <c r="C169" s="188">
        <v>24</v>
      </c>
      <c r="D169" s="188" t="s">
        <v>131</v>
      </c>
      <c r="E169" s="189" t="s">
        <v>218</v>
      </c>
      <c r="F169" s="190" t="s">
        <v>219</v>
      </c>
      <c r="G169" s="191" t="s">
        <v>168</v>
      </c>
      <c r="H169" s="192">
        <v>32.174999999999997</v>
      </c>
      <c r="I169" s="193"/>
      <c r="J169" s="192">
        <f t="shared" si="20"/>
        <v>0</v>
      </c>
      <c r="K169" s="194"/>
      <c r="L169" s="36"/>
      <c r="M169" s="195" t="s">
        <v>1</v>
      </c>
      <c r="N169" s="196" t="s">
        <v>39</v>
      </c>
      <c r="O169" s="72"/>
      <c r="P169" s="197">
        <f t="shared" si="21"/>
        <v>0</v>
      </c>
      <c r="Q169" s="197">
        <v>1.7949699999999999E-3</v>
      </c>
      <c r="R169" s="197">
        <f t="shared" si="22"/>
        <v>5.7753159749999991E-2</v>
      </c>
      <c r="S169" s="197">
        <v>0</v>
      </c>
      <c r="T169" s="198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9" t="s">
        <v>135</v>
      </c>
      <c r="AT169" s="199" t="s">
        <v>131</v>
      </c>
      <c r="AU169" s="199" t="s">
        <v>136</v>
      </c>
      <c r="AY169" s="14" t="s">
        <v>129</v>
      </c>
      <c r="BE169" s="200">
        <f t="shared" si="24"/>
        <v>0</v>
      </c>
      <c r="BF169" s="200">
        <f t="shared" si="25"/>
        <v>0</v>
      </c>
      <c r="BG169" s="200">
        <f t="shared" si="26"/>
        <v>0</v>
      </c>
      <c r="BH169" s="200">
        <f t="shared" si="27"/>
        <v>0</v>
      </c>
      <c r="BI169" s="200">
        <f t="shared" si="28"/>
        <v>0</v>
      </c>
      <c r="BJ169" s="14" t="s">
        <v>136</v>
      </c>
      <c r="BK169" s="201">
        <f t="shared" si="29"/>
        <v>0</v>
      </c>
      <c r="BL169" s="14" t="s">
        <v>135</v>
      </c>
      <c r="BM169" s="199" t="s">
        <v>220</v>
      </c>
    </row>
    <row r="170" spans="1:65" s="2" customFormat="1" ht="24.15" customHeight="1">
      <c r="A170" s="31"/>
      <c r="B170" s="32"/>
      <c r="C170" s="188">
        <v>25</v>
      </c>
      <c r="D170" s="188" t="s">
        <v>131</v>
      </c>
      <c r="E170" s="189" t="s">
        <v>221</v>
      </c>
      <c r="F170" s="190" t="s">
        <v>222</v>
      </c>
      <c r="G170" s="191" t="s">
        <v>168</v>
      </c>
      <c r="H170" s="192">
        <v>32.174999999999997</v>
      </c>
      <c r="I170" s="193"/>
      <c r="J170" s="192">
        <f t="shared" si="20"/>
        <v>0</v>
      </c>
      <c r="K170" s="194"/>
      <c r="L170" s="36"/>
      <c r="M170" s="195" t="s">
        <v>1</v>
      </c>
      <c r="N170" s="196" t="s">
        <v>39</v>
      </c>
      <c r="O170" s="72"/>
      <c r="P170" s="197">
        <f t="shared" si="21"/>
        <v>0</v>
      </c>
      <c r="Q170" s="197">
        <v>0</v>
      </c>
      <c r="R170" s="197">
        <f t="shared" si="22"/>
        <v>0</v>
      </c>
      <c r="S170" s="197">
        <v>0</v>
      </c>
      <c r="T170" s="198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9" t="s">
        <v>135</v>
      </c>
      <c r="AT170" s="199" t="s">
        <v>131</v>
      </c>
      <c r="AU170" s="199" t="s">
        <v>136</v>
      </c>
      <c r="AY170" s="14" t="s">
        <v>129</v>
      </c>
      <c r="BE170" s="200">
        <f t="shared" si="24"/>
        <v>0</v>
      </c>
      <c r="BF170" s="200">
        <f t="shared" si="25"/>
        <v>0</v>
      </c>
      <c r="BG170" s="200">
        <f t="shared" si="26"/>
        <v>0</v>
      </c>
      <c r="BH170" s="200">
        <f t="shared" si="27"/>
        <v>0</v>
      </c>
      <c r="BI170" s="200">
        <f t="shared" si="28"/>
        <v>0</v>
      </c>
      <c r="BJ170" s="14" t="s">
        <v>136</v>
      </c>
      <c r="BK170" s="201">
        <f t="shared" si="29"/>
        <v>0</v>
      </c>
      <c r="BL170" s="14" t="s">
        <v>135</v>
      </c>
      <c r="BM170" s="199" t="s">
        <v>223</v>
      </c>
    </row>
    <row r="171" spans="1:65" s="2" customFormat="1" ht="24.15" customHeight="1">
      <c r="A171" s="31"/>
      <c r="B171" s="32"/>
      <c r="C171" s="188">
        <v>26</v>
      </c>
      <c r="D171" s="188" t="s">
        <v>131</v>
      </c>
      <c r="E171" s="189" t="s">
        <v>224</v>
      </c>
      <c r="F171" s="190" t="s">
        <v>225</v>
      </c>
      <c r="G171" s="191" t="s">
        <v>187</v>
      </c>
      <c r="H171" s="192">
        <v>1.0089999999999999</v>
      </c>
      <c r="I171" s="193"/>
      <c r="J171" s="192">
        <f t="shared" si="20"/>
        <v>0</v>
      </c>
      <c r="K171" s="194"/>
      <c r="L171" s="36"/>
      <c r="M171" s="195" t="s">
        <v>1</v>
      </c>
      <c r="N171" s="196" t="s">
        <v>39</v>
      </c>
      <c r="O171" s="72"/>
      <c r="P171" s="197">
        <f t="shared" si="21"/>
        <v>0</v>
      </c>
      <c r="Q171" s="197">
        <v>1.0195295</v>
      </c>
      <c r="R171" s="197">
        <f t="shared" si="22"/>
        <v>1.0287052655</v>
      </c>
      <c r="S171" s="197">
        <v>0</v>
      </c>
      <c r="T171" s="198">
        <f t="shared" si="2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9" t="s">
        <v>135</v>
      </c>
      <c r="AT171" s="199" t="s">
        <v>131</v>
      </c>
      <c r="AU171" s="199" t="s">
        <v>136</v>
      </c>
      <c r="AY171" s="14" t="s">
        <v>129</v>
      </c>
      <c r="BE171" s="200">
        <f t="shared" si="24"/>
        <v>0</v>
      </c>
      <c r="BF171" s="200">
        <f t="shared" si="25"/>
        <v>0</v>
      </c>
      <c r="BG171" s="200">
        <f t="shared" si="26"/>
        <v>0</v>
      </c>
      <c r="BH171" s="200">
        <f t="shared" si="27"/>
        <v>0</v>
      </c>
      <c r="BI171" s="200">
        <f t="shared" si="28"/>
        <v>0</v>
      </c>
      <c r="BJ171" s="14" t="s">
        <v>136</v>
      </c>
      <c r="BK171" s="201">
        <f t="shared" si="29"/>
        <v>0</v>
      </c>
      <c r="BL171" s="14" t="s">
        <v>135</v>
      </c>
      <c r="BM171" s="199" t="s">
        <v>226</v>
      </c>
    </row>
    <row r="172" spans="1:65" s="2" customFormat="1" ht="33" customHeight="1">
      <c r="A172" s="31"/>
      <c r="B172" s="32"/>
      <c r="C172" s="188">
        <v>33</v>
      </c>
      <c r="D172" s="188" t="s">
        <v>131</v>
      </c>
      <c r="E172" s="189" t="s">
        <v>227</v>
      </c>
      <c r="F172" s="190" t="s">
        <v>228</v>
      </c>
      <c r="G172" s="191" t="s">
        <v>168</v>
      </c>
      <c r="H172" s="192">
        <v>29.234999999999999</v>
      </c>
      <c r="I172" s="193"/>
      <c r="J172" s="192">
        <f t="shared" si="20"/>
        <v>0</v>
      </c>
      <c r="K172" s="194"/>
      <c r="L172" s="36"/>
      <c r="M172" s="195" t="s">
        <v>1</v>
      </c>
      <c r="N172" s="196" t="s">
        <v>39</v>
      </c>
      <c r="O172" s="72"/>
      <c r="P172" s="197">
        <f t="shared" si="21"/>
        <v>0</v>
      </c>
      <c r="Q172" s="197">
        <v>0.1106857</v>
      </c>
      <c r="R172" s="197">
        <f t="shared" si="22"/>
        <v>3.2358964394999998</v>
      </c>
      <c r="S172" s="197">
        <v>0</v>
      </c>
      <c r="T172" s="198">
        <f t="shared" si="2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9" t="s">
        <v>135</v>
      </c>
      <c r="AT172" s="199" t="s">
        <v>131</v>
      </c>
      <c r="AU172" s="199" t="s">
        <v>136</v>
      </c>
      <c r="AY172" s="14" t="s">
        <v>129</v>
      </c>
      <c r="BE172" s="200">
        <f t="shared" si="24"/>
        <v>0</v>
      </c>
      <c r="BF172" s="200">
        <f t="shared" si="25"/>
        <v>0</v>
      </c>
      <c r="BG172" s="200">
        <f t="shared" si="26"/>
        <v>0</v>
      </c>
      <c r="BH172" s="200">
        <f t="shared" si="27"/>
        <v>0</v>
      </c>
      <c r="BI172" s="200">
        <f t="shared" si="28"/>
        <v>0</v>
      </c>
      <c r="BJ172" s="14" t="s">
        <v>136</v>
      </c>
      <c r="BK172" s="201">
        <f t="shared" si="29"/>
        <v>0</v>
      </c>
      <c r="BL172" s="14" t="s">
        <v>135</v>
      </c>
      <c r="BM172" s="199" t="s">
        <v>229</v>
      </c>
    </row>
    <row r="173" spans="1:65" s="12" customFormat="1" ht="22.95" customHeight="1">
      <c r="B173" s="172"/>
      <c r="C173" s="173"/>
      <c r="D173" s="174" t="s">
        <v>72</v>
      </c>
      <c r="E173" s="186" t="s">
        <v>135</v>
      </c>
      <c r="F173" s="186" t="s">
        <v>230</v>
      </c>
      <c r="G173" s="173"/>
      <c r="H173" s="173"/>
      <c r="I173" s="176"/>
      <c r="J173" s="187">
        <f>BK173</f>
        <v>0</v>
      </c>
      <c r="K173" s="173"/>
      <c r="L173" s="178"/>
      <c r="M173" s="179"/>
      <c r="N173" s="180"/>
      <c r="O173" s="180"/>
      <c r="P173" s="181">
        <f>SUM(P174:P177)</f>
        <v>0</v>
      </c>
      <c r="Q173" s="180"/>
      <c r="R173" s="181">
        <f>SUM(R174:R177)</f>
        <v>10.044941243759999</v>
      </c>
      <c r="S173" s="180"/>
      <c r="T173" s="182">
        <f>SUM(T174:T177)</f>
        <v>0</v>
      </c>
      <c r="AR173" s="183" t="s">
        <v>81</v>
      </c>
      <c r="AT173" s="184" t="s">
        <v>72</v>
      </c>
      <c r="AU173" s="184" t="s">
        <v>81</v>
      </c>
      <c r="AY173" s="183" t="s">
        <v>129</v>
      </c>
      <c r="BK173" s="185">
        <f>SUM(BK174:BK177)</f>
        <v>0</v>
      </c>
    </row>
    <row r="174" spans="1:65" s="2" customFormat="1" ht="21.75" customHeight="1">
      <c r="A174" s="31"/>
      <c r="B174" s="32"/>
      <c r="C174" s="188">
        <v>27</v>
      </c>
      <c r="D174" s="188" t="s">
        <v>131</v>
      </c>
      <c r="E174" s="189" t="s">
        <v>231</v>
      </c>
      <c r="F174" s="190" t="s">
        <v>232</v>
      </c>
      <c r="G174" s="191" t="s">
        <v>134</v>
      </c>
      <c r="H174" s="192">
        <v>4.0049999999999999</v>
      </c>
      <c r="I174" s="193"/>
      <c r="J174" s="192">
        <f>ROUND(I174*H174,3)</f>
        <v>0</v>
      </c>
      <c r="K174" s="194"/>
      <c r="L174" s="36"/>
      <c r="M174" s="195" t="s">
        <v>1</v>
      </c>
      <c r="N174" s="196" t="s">
        <v>39</v>
      </c>
      <c r="O174" s="72"/>
      <c r="P174" s="197">
        <f>O174*H174</f>
        <v>0</v>
      </c>
      <c r="Q174" s="197">
        <v>2.4018647999999998</v>
      </c>
      <c r="R174" s="197">
        <f>Q174*H174</f>
        <v>9.6194685239999984</v>
      </c>
      <c r="S174" s="197">
        <v>0</v>
      </c>
      <c r="T174" s="198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9" t="s">
        <v>135</v>
      </c>
      <c r="AT174" s="199" t="s">
        <v>131</v>
      </c>
      <c r="AU174" s="199" t="s">
        <v>136</v>
      </c>
      <c r="AY174" s="14" t="s">
        <v>129</v>
      </c>
      <c r="BE174" s="200">
        <f>IF(N174="základná",J174,0)</f>
        <v>0</v>
      </c>
      <c r="BF174" s="200">
        <f>IF(N174="znížená",J174,0)</f>
        <v>0</v>
      </c>
      <c r="BG174" s="200">
        <f>IF(N174="zákl. prenesená",J174,0)</f>
        <v>0</v>
      </c>
      <c r="BH174" s="200">
        <f>IF(N174="zníž. prenesená",J174,0)</f>
        <v>0</v>
      </c>
      <c r="BI174" s="200">
        <f>IF(N174="nulová",J174,0)</f>
        <v>0</v>
      </c>
      <c r="BJ174" s="14" t="s">
        <v>136</v>
      </c>
      <c r="BK174" s="201">
        <f>ROUND(I174*H174,3)</f>
        <v>0</v>
      </c>
      <c r="BL174" s="14" t="s">
        <v>135</v>
      </c>
      <c r="BM174" s="199" t="s">
        <v>233</v>
      </c>
    </row>
    <row r="175" spans="1:65" s="2" customFormat="1" ht="24.15" customHeight="1">
      <c r="A175" s="31"/>
      <c r="B175" s="32"/>
      <c r="C175" s="188">
        <v>28</v>
      </c>
      <c r="D175" s="188" t="s">
        <v>131</v>
      </c>
      <c r="E175" s="189" t="s">
        <v>234</v>
      </c>
      <c r="F175" s="190" t="s">
        <v>235</v>
      </c>
      <c r="G175" s="191" t="s">
        <v>168</v>
      </c>
      <c r="H175" s="192">
        <v>26.7</v>
      </c>
      <c r="I175" s="193"/>
      <c r="J175" s="192">
        <f>ROUND(I175*H175,3)</f>
        <v>0</v>
      </c>
      <c r="K175" s="194"/>
      <c r="L175" s="36"/>
      <c r="M175" s="195" t="s">
        <v>1</v>
      </c>
      <c r="N175" s="196" t="s">
        <v>39</v>
      </c>
      <c r="O175" s="72"/>
      <c r="P175" s="197">
        <f>O175*H175</f>
        <v>0</v>
      </c>
      <c r="Q175" s="197">
        <v>3.14226E-3</v>
      </c>
      <c r="R175" s="197">
        <f>Q175*H175</f>
        <v>8.3898342000000001E-2</v>
      </c>
      <c r="S175" s="197">
        <v>0</v>
      </c>
      <c r="T175" s="198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9" t="s">
        <v>135</v>
      </c>
      <c r="AT175" s="199" t="s">
        <v>131</v>
      </c>
      <c r="AU175" s="199" t="s">
        <v>136</v>
      </c>
      <c r="AY175" s="14" t="s">
        <v>129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4" t="s">
        <v>136</v>
      </c>
      <c r="BK175" s="201">
        <f>ROUND(I175*H175,3)</f>
        <v>0</v>
      </c>
      <c r="BL175" s="14" t="s">
        <v>135</v>
      </c>
      <c r="BM175" s="199" t="s">
        <v>236</v>
      </c>
    </row>
    <row r="176" spans="1:65" s="2" customFormat="1" ht="24.15" customHeight="1">
      <c r="A176" s="31"/>
      <c r="B176" s="32"/>
      <c r="C176" s="188">
        <v>29</v>
      </c>
      <c r="D176" s="188" t="s">
        <v>131</v>
      </c>
      <c r="E176" s="189" t="s">
        <v>237</v>
      </c>
      <c r="F176" s="190" t="s">
        <v>238</v>
      </c>
      <c r="G176" s="191" t="s">
        <v>168</v>
      </c>
      <c r="H176" s="192">
        <v>26.7</v>
      </c>
      <c r="I176" s="193"/>
      <c r="J176" s="192">
        <f>ROUND(I176*H176,3)</f>
        <v>0</v>
      </c>
      <c r="K176" s="194"/>
      <c r="L176" s="36"/>
      <c r="M176" s="195" t="s">
        <v>1</v>
      </c>
      <c r="N176" s="196" t="s">
        <v>39</v>
      </c>
      <c r="O176" s="72"/>
      <c r="P176" s="197">
        <f>O176*H176</f>
        <v>0</v>
      </c>
      <c r="Q176" s="197">
        <v>0</v>
      </c>
      <c r="R176" s="197">
        <f>Q176*H176</f>
        <v>0</v>
      </c>
      <c r="S176" s="197">
        <v>0</v>
      </c>
      <c r="T176" s="198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9" t="s">
        <v>135</v>
      </c>
      <c r="AT176" s="199" t="s">
        <v>131</v>
      </c>
      <c r="AU176" s="199" t="s">
        <v>136</v>
      </c>
      <c r="AY176" s="14" t="s">
        <v>129</v>
      </c>
      <c r="BE176" s="200">
        <f>IF(N176="základná",J176,0)</f>
        <v>0</v>
      </c>
      <c r="BF176" s="200">
        <f>IF(N176="znížená",J176,0)</f>
        <v>0</v>
      </c>
      <c r="BG176" s="200">
        <f>IF(N176="zákl. prenesená",J176,0)</f>
        <v>0</v>
      </c>
      <c r="BH176" s="200">
        <f>IF(N176="zníž. prenesená",J176,0)</f>
        <v>0</v>
      </c>
      <c r="BI176" s="200">
        <f>IF(N176="nulová",J176,0)</f>
        <v>0</v>
      </c>
      <c r="BJ176" s="14" t="s">
        <v>136</v>
      </c>
      <c r="BK176" s="201">
        <f>ROUND(I176*H176,3)</f>
        <v>0</v>
      </c>
      <c r="BL176" s="14" t="s">
        <v>135</v>
      </c>
      <c r="BM176" s="199" t="s">
        <v>239</v>
      </c>
    </row>
    <row r="177" spans="1:65" s="2" customFormat="1" ht="24.15" customHeight="1">
      <c r="A177" s="31"/>
      <c r="B177" s="32"/>
      <c r="C177" s="188">
        <v>30</v>
      </c>
      <c r="D177" s="188" t="s">
        <v>131</v>
      </c>
      <c r="E177" s="189" t="s">
        <v>241</v>
      </c>
      <c r="F177" s="190" t="s">
        <v>242</v>
      </c>
      <c r="G177" s="191" t="s">
        <v>187</v>
      </c>
      <c r="H177" s="192">
        <v>0.33600000000000002</v>
      </c>
      <c r="I177" s="193"/>
      <c r="J177" s="192">
        <f>ROUND(I177*H177,3)</f>
        <v>0</v>
      </c>
      <c r="K177" s="194"/>
      <c r="L177" s="36"/>
      <c r="M177" s="195" t="s">
        <v>1</v>
      </c>
      <c r="N177" s="196" t="s">
        <v>39</v>
      </c>
      <c r="O177" s="72"/>
      <c r="P177" s="197">
        <f>O177*H177</f>
        <v>0</v>
      </c>
      <c r="Q177" s="197">
        <v>1.0165904100000001</v>
      </c>
      <c r="R177" s="197">
        <f>Q177*H177</f>
        <v>0.34157437776000005</v>
      </c>
      <c r="S177" s="197">
        <v>0</v>
      </c>
      <c r="T177" s="198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9" t="s">
        <v>135</v>
      </c>
      <c r="AT177" s="199" t="s">
        <v>131</v>
      </c>
      <c r="AU177" s="199" t="s">
        <v>136</v>
      </c>
      <c r="AY177" s="14" t="s">
        <v>129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4" t="s">
        <v>136</v>
      </c>
      <c r="BK177" s="201">
        <f>ROUND(I177*H177,3)</f>
        <v>0</v>
      </c>
      <c r="BL177" s="14" t="s">
        <v>135</v>
      </c>
      <c r="BM177" s="199" t="s">
        <v>243</v>
      </c>
    </row>
    <row r="178" spans="1:65" s="12" customFormat="1" ht="22.95" customHeight="1">
      <c r="B178" s="172"/>
      <c r="C178" s="173"/>
      <c r="D178" s="174" t="s">
        <v>72</v>
      </c>
      <c r="E178" s="186" t="s">
        <v>152</v>
      </c>
      <c r="F178" s="186" t="s">
        <v>244</v>
      </c>
      <c r="G178" s="173"/>
      <c r="H178" s="173"/>
      <c r="I178" s="176"/>
      <c r="J178" s="187">
        <f>BK178</f>
        <v>0</v>
      </c>
      <c r="K178" s="173"/>
      <c r="L178" s="178"/>
      <c r="M178" s="179"/>
      <c r="N178" s="180"/>
      <c r="O178" s="180"/>
      <c r="P178" s="181">
        <f>SUM(P179:P192)</f>
        <v>0</v>
      </c>
      <c r="Q178" s="180"/>
      <c r="R178" s="181">
        <f>SUM(R179:R192)</f>
        <v>29.615192524999998</v>
      </c>
      <c r="S178" s="180"/>
      <c r="T178" s="182">
        <f>SUM(T179:T192)</f>
        <v>0</v>
      </c>
      <c r="AR178" s="183" t="s">
        <v>81</v>
      </c>
      <c r="AT178" s="184" t="s">
        <v>72</v>
      </c>
      <c r="AU178" s="184" t="s">
        <v>81</v>
      </c>
      <c r="AY178" s="183" t="s">
        <v>129</v>
      </c>
      <c r="BK178" s="185">
        <f>SUM(BK179:BK192)</f>
        <v>0</v>
      </c>
    </row>
    <row r="179" spans="1:65" s="2" customFormat="1" ht="24.15" customHeight="1">
      <c r="A179" s="31"/>
      <c r="B179" s="32"/>
      <c r="C179" s="188">
        <v>176</v>
      </c>
      <c r="D179" s="188" t="s">
        <v>131</v>
      </c>
      <c r="E179" s="189" t="s">
        <v>245</v>
      </c>
      <c r="F179" s="190" t="s">
        <v>246</v>
      </c>
      <c r="G179" s="191" t="s">
        <v>247</v>
      </c>
      <c r="H179" s="192">
        <v>1</v>
      </c>
      <c r="I179" s="193"/>
      <c r="J179" s="192">
        <f t="shared" ref="J179:J192" si="30">ROUND(I179*H179,3)</f>
        <v>0</v>
      </c>
      <c r="K179" s="194"/>
      <c r="L179" s="36"/>
      <c r="M179" s="195" t="s">
        <v>1</v>
      </c>
      <c r="N179" s="196" t="s">
        <v>39</v>
      </c>
      <c r="O179" s="72"/>
      <c r="P179" s="197">
        <f t="shared" ref="P179:P192" si="31">O179*H179</f>
        <v>0</v>
      </c>
      <c r="Q179" s="197">
        <v>3.0363999999999999E-3</v>
      </c>
      <c r="R179" s="197">
        <f t="shared" ref="R179:R192" si="32">Q179*H179</f>
        <v>3.0363999999999999E-3</v>
      </c>
      <c r="S179" s="197">
        <v>0</v>
      </c>
      <c r="T179" s="198">
        <f t="shared" ref="T179:T192" si="33"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9" t="s">
        <v>135</v>
      </c>
      <c r="AT179" s="199" t="s">
        <v>131</v>
      </c>
      <c r="AU179" s="199" t="s">
        <v>136</v>
      </c>
      <c r="AY179" s="14" t="s">
        <v>129</v>
      </c>
      <c r="BE179" s="200">
        <f t="shared" ref="BE179:BE192" si="34">IF(N179="základná",J179,0)</f>
        <v>0</v>
      </c>
      <c r="BF179" s="200">
        <f t="shared" ref="BF179:BF192" si="35">IF(N179="znížená",J179,0)</f>
        <v>0</v>
      </c>
      <c r="BG179" s="200">
        <f t="shared" ref="BG179:BG192" si="36">IF(N179="zákl. prenesená",J179,0)</f>
        <v>0</v>
      </c>
      <c r="BH179" s="200">
        <f t="shared" ref="BH179:BH192" si="37">IF(N179="zníž. prenesená",J179,0)</f>
        <v>0</v>
      </c>
      <c r="BI179" s="200">
        <f t="shared" ref="BI179:BI192" si="38">IF(N179="nulová",J179,0)</f>
        <v>0</v>
      </c>
      <c r="BJ179" s="14" t="s">
        <v>136</v>
      </c>
      <c r="BK179" s="201">
        <f t="shared" ref="BK179:BK192" si="39">ROUND(I179*H179,3)</f>
        <v>0</v>
      </c>
      <c r="BL179" s="14" t="s">
        <v>135</v>
      </c>
      <c r="BM179" s="199" t="s">
        <v>248</v>
      </c>
    </row>
    <row r="180" spans="1:65" s="2" customFormat="1" ht="24.15" customHeight="1">
      <c r="A180" s="31"/>
      <c r="B180" s="32"/>
      <c r="C180" s="188">
        <v>41</v>
      </c>
      <c r="D180" s="188" t="s">
        <v>131</v>
      </c>
      <c r="E180" s="189" t="s">
        <v>249</v>
      </c>
      <c r="F180" s="190" t="s">
        <v>250</v>
      </c>
      <c r="G180" s="191" t="s">
        <v>168</v>
      </c>
      <c r="H180" s="192">
        <v>217.31800000000001</v>
      </c>
      <c r="I180" s="193"/>
      <c r="J180" s="192">
        <f t="shared" si="30"/>
        <v>0</v>
      </c>
      <c r="K180" s="194"/>
      <c r="L180" s="36"/>
      <c r="M180" s="195" t="s">
        <v>1</v>
      </c>
      <c r="N180" s="196" t="s">
        <v>39</v>
      </c>
      <c r="O180" s="72"/>
      <c r="P180" s="197">
        <f t="shared" si="31"/>
        <v>0</v>
      </c>
      <c r="Q180" s="197">
        <v>1.96875E-2</v>
      </c>
      <c r="R180" s="197">
        <f t="shared" si="32"/>
        <v>4.2784481250000006</v>
      </c>
      <c r="S180" s="197">
        <v>0</v>
      </c>
      <c r="T180" s="198">
        <f t="shared" si="3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9" t="s">
        <v>135</v>
      </c>
      <c r="AT180" s="199" t="s">
        <v>131</v>
      </c>
      <c r="AU180" s="199" t="s">
        <v>136</v>
      </c>
      <c r="AY180" s="14" t="s">
        <v>129</v>
      </c>
      <c r="BE180" s="200">
        <f t="shared" si="34"/>
        <v>0</v>
      </c>
      <c r="BF180" s="200">
        <f t="shared" si="35"/>
        <v>0</v>
      </c>
      <c r="BG180" s="200">
        <f t="shared" si="36"/>
        <v>0</v>
      </c>
      <c r="BH180" s="200">
        <f t="shared" si="37"/>
        <v>0</v>
      </c>
      <c r="BI180" s="200">
        <f t="shared" si="38"/>
        <v>0</v>
      </c>
      <c r="BJ180" s="14" t="s">
        <v>136</v>
      </c>
      <c r="BK180" s="201">
        <f t="shared" si="39"/>
        <v>0</v>
      </c>
      <c r="BL180" s="14" t="s">
        <v>135</v>
      </c>
      <c r="BM180" s="199" t="s">
        <v>251</v>
      </c>
    </row>
    <row r="181" spans="1:65" s="2" customFormat="1" ht="24.15" customHeight="1">
      <c r="A181" s="31"/>
      <c r="B181" s="32"/>
      <c r="C181" s="188">
        <v>40</v>
      </c>
      <c r="D181" s="188" t="s">
        <v>131</v>
      </c>
      <c r="E181" s="189" t="s">
        <v>252</v>
      </c>
      <c r="F181" s="190" t="s">
        <v>253</v>
      </c>
      <c r="G181" s="191" t="s">
        <v>168</v>
      </c>
      <c r="H181" s="192">
        <v>217.31800000000001</v>
      </c>
      <c r="I181" s="193"/>
      <c r="J181" s="192">
        <f t="shared" si="30"/>
        <v>0</v>
      </c>
      <c r="K181" s="194"/>
      <c r="L181" s="36"/>
      <c r="M181" s="195" t="s">
        <v>1</v>
      </c>
      <c r="N181" s="196" t="s">
        <v>39</v>
      </c>
      <c r="O181" s="72"/>
      <c r="P181" s="197">
        <f t="shared" si="31"/>
        <v>0</v>
      </c>
      <c r="Q181" s="197">
        <v>4.0000000000000002E-4</v>
      </c>
      <c r="R181" s="197">
        <f t="shared" si="32"/>
        <v>8.692720000000001E-2</v>
      </c>
      <c r="S181" s="197">
        <v>0</v>
      </c>
      <c r="T181" s="198">
        <f t="shared" si="3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9" t="s">
        <v>135</v>
      </c>
      <c r="AT181" s="199" t="s">
        <v>131</v>
      </c>
      <c r="AU181" s="199" t="s">
        <v>136</v>
      </c>
      <c r="AY181" s="14" t="s">
        <v>129</v>
      </c>
      <c r="BE181" s="200">
        <f t="shared" si="34"/>
        <v>0</v>
      </c>
      <c r="BF181" s="200">
        <f t="shared" si="35"/>
        <v>0</v>
      </c>
      <c r="BG181" s="200">
        <f t="shared" si="36"/>
        <v>0</v>
      </c>
      <c r="BH181" s="200">
        <f t="shared" si="37"/>
        <v>0</v>
      </c>
      <c r="BI181" s="200">
        <f t="shared" si="38"/>
        <v>0</v>
      </c>
      <c r="BJ181" s="14" t="s">
        <v>136</v>
      </c>
      <c r="BK181" s="201">
        <f t="shared" si="39"/>
        <v>0</v>
      </c>
      <c r="BL181" s="14" t="s">
        <v>135</v>
      </c>
      <c r="BM181" s="199" t="s">
        <v>254</v>
      </c>
    </row>
    <row r="182" spans="1:65" s="2" customFormat="1" ht="24.15" customHeight="1">
      <c r="A182" s="31"/>
      <c r="B182" s="32"/>
      <c r="C182" s="188">
        <v>51</v>
      </c>
      <c r="D182" s="188" t="s">
        <v>131</v>
      </c>
      <c r="E182" s="189" t="s">
        <v>255</v>
      </c>
      <c r="F182" s="190" t="s">
        <v>256</v>
      </c>
      <c r="G182" s="191" t="s">
        <v>168</v>
      </c>
      <c r="H182" s="192">
        <v>150.58000000000001</v>
      </c>
      <c r="I182" s="193"/>
      <c r="J182" s="192">
        <f t="shared" si="30"/>
        <v>0</v>
      </c>
      <c r="K182" s="194"/>
      <c r="L182" s="36"/>
      <c r="M182" s="195" t="s">
        <v>1</v>
      </c>
      <c r="N182" s="196" t="s">
        <v>39</v>
      </c>
      <c r="O182" s="72"/>
      <c r="P182" s="197">
        <f t="shared" si="31"/>
        <v>0</v>
      </c>
      <c r="Q182" s="197">
        <v>4.0000000000000002E-4</v>
      </c>
      <c r="R182" s="197">
        <f t="shared" si="32"/>
        <v>6.0232000000000008E-2</v>
      </c>
      <c r="S182" s="197">
        <v>0</v>
      </c>
      <c r="T182" s="198">
        <f t="shared" si="3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9" t="s">
        <v>135</v>
      </c>
      <c r="AT182" s="199" t="s">
        <v>131</v>
      </c>
      <c r="AU182" s="199" t="s">
        <v>136</v>
      </c>
      <c r="AY182" s="14" t="s">
        <v>129</v>
      </c>
      <c r="BE182" s="200">
        <f t="shared" si="34"/>
        <v>0</v>
      </c>
      <c r="BF182" s="200">
        <f t="shared" si="35"/>
        <v>0</v>
      </c>
      <c r="BG182" s="200">
        <f t="shared" si="36"/>
        <v>0</v>
      </c>
      <c r="BH182" s="200">
        <f t="shared" si="37"/>
        <v>0</v>
      </c>
      <c r="BI182" s="200">
        <f t="shared" si="38"/>
        <v>0</v>
      </c>
      <c r="BJ182" s="14" t="s">
        <v>136</v>
      </c>
      <c r="BK182" s="201">
        <f t="shared" si="39"/>
        <v>0</v>
      </c>
      <c r="BL182" s="14" t="s">
        <v>135</v>
      </c>
      <c r="BM182" s="199" t="s">
        <v>257</v>
      </c>
    </row>
    <row r="183" spans="1:65" s="2" customFormat="1" ht="33" customHeight="1">
      <c r="A183" s="31"/>
      <c r="B183" s="32"/>
      <c r="C183" s="188">
        <v>53</v>
      </c>
      <c r="D183" s="188" t="s">
        <v>131</v>
      </c>
      <c r="E183" s="189" t="s">
        <v>258</v>
      </c>
      <c r="F183" s="190" t="s">
        <v>259</v>
      </c>
      <c r="G183" s="191" t="s">
        <v>168</v>
      </c>
      <c r="H183" s="192">
        <v>150.58000000000001</v>
      </c>
      <c r="I183" s="193"/>
      <c r="J183" s="192">
        <f t="shared" si="30"/>
        <v>0</v>
      </c>
      <c r="K183" s="194"/>
      <c r="L183" s="36"/>
      <c r="M183" s="195" t="s">
        <v>1</v>
      </c>
      <c r="N183" s="196" t="s">
        <v>39</v>
      </c>
      <c r="O183" s="72"/>
      <c r="P183" s="197">
        <f t="shared" si="31"/>
        <v>0</v>
      </c>
      <c r="Q183" s="197">
        <v>3.3E-3</v>
      </c>
      <c r="R183" s="197">
        <f t="shared" si="32"/>
        <v>0.49691400000000002</v>
      </c>
      <c r="S183" s="197">
        <v>0</v>
      </c>
      <c r="T183" s="198">
        <f t="shared" si="3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9" t="s">
        <v>135</v>
      </c>
      <c r="AT183" s="199" t="s">
        <v>131</v>
      </c>
      <c r="AU183" s="199" t="s">
        <v>136</v>
      </c>
      <c r="AY183" s="14" t="s">
        <v>129</v>
      </c>
      <c r="BE183" s="200">
        <f t="shared" si="34"/>
        <v>0</v>
      </c>
      <c r="BF183" s="200">
        <f t="shared" si="35"/>
        <v>0</v>
      </c>
      <c r="BG183" s="200">
        <f t="shared" si="36"/>
        <v>0</v>
      </c>
      <c r="BH183" s="200">
        <f t="shared" si="37"/>
        <v>0</v>
      </c>
      <c r="BI183" s="200">
        <f t="shared" si="38"/>
        <v>0</v>
      </c>
      <c r="BJ183" s="14" t="s">
        <v>136</v>
      </c>
      <c r="BK183" s="201">
        <f t="shared" si="39"/>
        <v>0</v>
      </c>
      <c r="BL183" s="14" t="s">
        <v>135</v>
      </c>
      <c r="BM183" s="199" t="s">
        <v>260</v>
      </c>
    </row>
    <row r="184" spans="1:65" s="2" customFormat="1" ht="24.15" customHeight="1">
      <c r="A184" s="31"/>
      <c r="B184" s="32"/>
      <c r="C184" s="188">
        <v>52</v>
      </c>
      <c r="D184" s="188" t="s">
        <v>131</v>
      </c>
      <c r="E184" s="189" t="s">
        <v>261</v>
      </c>
      <c r="F184" s="190" t="s">
        <v>262</v>
      </c>
      <c r="G184" s="191" t="s">
        <v>168</v>
      </c>
      <c r="H184" s="192">
        <v>150.58000000000001</v>
      </c>
      <c r="I184" s="193"/>
      <c r="J184" s="192">
        <f t="shared" si="30"/>
        <v>0</v>
      </c>
      <c r="K184" s="194"/>
      <c r="L184" s="36"/>
      <c r="M184" s="195" t="s">
        <v>1</v>
      </c>
      <c r="N184" s="196" t="s">
        <v>39</v>
      </c>
      <c r="O184" s="72"/>
      <c r="P184" s="197">
        <f t="shared" si="31"/>
        <v>0</v>
      </c>
      <c r="Q184" s="197">
        <v>5.1539999999999997E-3</v>
      </c>
      <c r="R184" s="197">
        <f t="shared" si="32"/>
        <v>0.77608931999999997</v>
      </c>
      <c r="S184" s="197">
        <v>0</v>
      </c>
      <c r="T184" s="198">
        <f t="shared" si="3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9" t="s">
        <v>135</v>
      </c>
      <c r="AT184" s="199" t="s">
        <v>131</v>
      </c>
      <c r="AU184" s="199" t="s">
        <v>136</v>
      </c>
      <c r="AY184" s="14" t="s">
        <v>129</v>
      </c>
      <c r="BE184" s="200">
        <f t="shared" si="34"/>
        <v>0</v>
      </c>
      <c r="BF184" s="200">
        <f t="shared" si="35"/>
        <v>0</v>
      </c>
      <c r="BG184" s="200">
        <f t="shared" si="36"/>
        <v>0</v>
      </c>
      <c r="BH184" s="200">
        <f t="shared" si="37"/>
        <v>0</v>
      </c>
      <c r="BI184" s="200">
        <f t="shared" si="38"/>
        <v>0</v>
      </c>
      <c r="BJ184" s="14" t="s">
        <v>136</v>
      </c>
      <c r="BK184" s="201">
        <f t="shared" si="39"/>
        <v>0</v>
      </c>
      <c r="BL184" s="14" t="s">
        <v>135</v>
      </c>
      <c r="BM184" s="199" t="s">
        <v>263</v>
      </c>
    </row>
    <row r="185" spans="1:65" s="2" customFormat="1" ht="24.15" customHeight="1">
      <c r="A185" s="31"/>
      <c r="B185" s="32"/>
      <c r="C185" s="188">
        <v>47</v>
      </c>
      <c r="D185" s="188" t="s">
        <v>131</v>
      </c>
      <c r="E185" s="189" t="s">
        <v>264</v>
      </c>
      <c r="F185" s="190" t="s">
        <v>265</v>
      </c>
      <c r="G185" s="191" t="s">
        <v>168</v>
      </c>
      <c r="H185" s="192">
        <v>150.58000000000001</v>
      </c>
      <c r="I185" s="193"/>
      <c r="J185" s="192">
        <f t="shared" si="30"/>
        <v>0</v>
      </c>
      <c r="K185" s="194"/>
      <c r="L185" s="36"/>
      <c r="M185" s="195" t="s">
        <v>1</v>
      </c>
      <c r="N185" s="196" t="s">
        <v>39</v>
      </c>
      <c r="O185" s="72"/>
      <c r="P185" s="197">
        <f t="shared" si="31"/>
        <v>0</v>
      </c>
      <c r="Q185" s="197">
        <v>1.137E-2</v>
      </c>
      <c r="R185" s="197">
        <f t="shared" si="32"/>
        <v>1.7120946000000001</v>
      </c>
      <c r="S185" s="197">
        <v>0</v>
      </c>
      <c r="T185" s="198">
        <f t="shared" si="3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9" t="s">
        <v>135</v>
      </c>
      <c r="AT185" s="199" t="s">
        <v>131</v>
      </c>
      <c r="AU185" s="199" t="s">
        <v>136</v>
      </c>
      <c r="AY185" s="14" t="s">
        <v>129</v>
      </c>
      <c r="BE185" s="200">
        <f t="shared" si="34"/>
        <v>0</v>
      </c>
      <c r="BF185" s="200">
        <f t="shared" si="35"/>
        <v>0</v>
      </c>
      <c r="BG185" s="200">
        <f t="shared" si="36"/>
        <v>0</v>
      </c>
      <c r="BH185" s="200">
        <f t="shared" si="37"/>
        <v>0</v>
      </c>
      <c r="BI185" s="200">
        <f t="shared" si="38"/>
        <v>0</v>
      </c>
      <c r="BJ185" s="14" t="s">
        <v>136</v>
      </c>
      <c r="BK185" s="201">
        <f t="shared" si="39"/>
        <v>0</v>
      </c>
      <c r="BL185" s="14" t="s">
        <v>135</v>
      </c>
      <c r="BM185" s="199" t="s">
        <v>266</v>
      </c>
    </row>
    <row r="186" spans="1:65" s="2" customFormat="1" ht="24.15" customHeight="1">
      <c r="A186" s="31"/>
      <c r="B186" s="32"/>
      <c r="C186" s="188">
        <v>37</v>
      </c>
      <c r="D186" s="188" t="s">
        <v>131</v>
      </c>
      <c r="E186" s="189" t="s">
        <v>267</v>
      </c>
      <c r="F186" s="190" t="s">
        <v>268</v>
      </c>
      <c r="G186" s="191" t="s">
        <v>168</v>
      </c>
      <c r="H186" s="192">
        <v>144.66</v>
      </c>
      <c r="I186" s="193"/>
      <c r="J186" s="192">
        <f t="shared" si="30"/>
        <v>0</v>
      </c>
      <c r="K186" s="194"/>
      <c r="L186" s="36"/>
      <c r="M186" s="195" t="s">
        <v>1</v>
      </c>
      <c r="N186" s="196" t="s">
        <v>39</v>
      </c>
      <c r="O186" s="72"/>
      <c r="P186" s="197">
        <f t="shared" si="31"/>
        <v>0</v>
      </c>
      <c r="Q186" s="197">
        <v>0.13699</v>
      </c>
      <c r="R186" s="197">
        <f t="shared" si="32"/>
        <v>19.816973399999998</v>
      </c>
      <c r="S186" s="197">
        <v>0</v>
      </c>
      <c r="T186" s="198">
        <f t="shared" si="3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9" t="s">
        <v>135</v>
      </c>
      <c r="AT186" s="199" t="s">
        <v>131</v>
      </c>
      <c r="AU186" s="199" t="s">
        <v>136</v>
      </c>
      <c r="AY186" s="14" t="s">
        <v>129</v>
      </c>
      <c r="BE186" s="200">
        <f t="shared" si="34"/>
        <v>0</v>
      </c>
      <c r="BF186" s="200">
        <f t="shared" si="35"/>
        <v>0</v>
      </c>
      <c r="BG186" s="200">
        <f t="shared" si="36"/>
        <v>0</v>
      </c>
      <c r="BH186" s="200">
        <f t="shared" si="37"/>
        <v>0</v>
      </c>
      <c r="BI186" s="200">
        <f t="shared" si="38"/>
        <v>0</v>
      </c>
      <c r="BJ186" s="14" t="s">
        <v>136</v>
      </c>
      <c r="BK186" s="201">
        <f t="shared" si="39"/>
        <v>0</v>
      </c>
      <c r="BL186" s="14" t="s">
        <v>135</v>
      </c>
      <c r="BM186" s="199" t="s">
        <v>269</v>
      </c>
    </row>
    <row r="187" spans="1:65" s="2" customFormat="1" ht="24.15" customHeight="1">
      <c r="A187" s="31"/>
      <c r="B187" s="32"/>
      <c r="C187" s="188">
        <v>39</v>
      </c>
      <c r="D187" s="188" t="s">
        <v>131</v>
      </c>
      <c r="E187" s="189" t="s">
        <v>270</v>
      </c>
      <c r="F187" s="190" t="s">
        <v>271</v>
      </c>
      <c r="G187" s="191" t="s">
        <v>168</v>
      </c>
      <c r="H187" s="192">
        <v>144.66</v>
      </c>
      <c r="I187" s="193"/>
      <c r="J187" s="192">
        <f t="shared" si="30"/>
        <v>0</v>
      </c>
      <c r="K187" s="194"/>
      <c r="L187" s="36"/>
      <c r="M187" s="195" t="s">
        <v>1</v>
      </c>
      <c r="N187" s="196" t="s">
        <v>39</v>
      </c>
      <c r="O187" s="72"/>
      <c r="P187" s="197">
        <f t="shared" si="31"/>
        <v>0</v>
      </c>
      <c r="Q187" s="197">
        <v>1.3872000000000001E-2</v>
      </c>
      <c r="R187" s="197">
        <f t="shared" si="32"/>
        <v>2.00672352</v>
      </c>
      <c r="S187" s="197">
        <v>0</v>
      </c>
      <c r="T187" s="198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9" t="s">
        <v>135</v>
      </c>
      <c r="AT187" s="199" t="s">
        <v>131</v>
      </c>
      <c r="AU187" s="199" t="s">
        <v>136</v>
      </c>
      <c r="AY187" s="14" t="s">
        <v>129</v>
      </c>
      <c r="BE187" s="200">
        <f t="shared" si="34"/>
        <v>0</v>
      </c>
      <c r="BF187" s="200">
        <f t="shared" si="35"/>
        <v>0</v>
      </c>
      <c r="BG187" s="200">
        <f t="shared" si="36"/>
        <v>0</v>
      </c>
      <c r="BH187" s="200">
        <f t="shared" si="37"/>
        <v>0</v>
      </c>
      <c r="BI187" s="200">
        <f t="shared" si="38"/>
        <v>0</v>
      </c>
      <c r="BJ187" s="14" t="s">
        <v>136</v>
      </c>
      <c r="BK187" s="201">
        <f t="shared" si="39"/>
        <v>0</v>
      </c>
      <c r="BL187" s="14" t="s">
        <v>135</v>
      </c>
      <c r="BM187" s="199" t="s">
        <v>272</v>
      </c>
    </row>
    <row r="188" spans="1:65" s="2" customFormat="1" ht="33" customHeight="1">
      <c r="A188" s="31"/>
      <c r="B188" s="32"/>
      <c r="C188" s="188">
        <v>38</v>
      </c>
      <c r="D188" s="188" t="s">
        <v>131</v>
      </c>
      <c r="E188" s="189" t="s">
        <v>273</v>
      </c>
      <c r="F188" s="190" t="s">
        <v>274</v>
      </c>
      <c r="G188" s="191" t="s">
        <v>168</v>
      </c>
      <c r="H188" s="192">
        <v>144.66</v>
      </c>
      <c r="I188" s="193"/>
      <c r="J188" s="192">
        <f t="shared" si="30"/>
        <v>0</v>
      </c>
      <c r="K188" s="194"/>
      <c r="L188" s="36"/>
      <c r="M188" s="195" t="s">
        <v>1</v>
      </c>
      <c r="N188" s="196" t="s">
        <v>39</v>
      </c>
      <c r="O188" s="72"/>
      <c r="P188" s="197">
        <f t="shared" si="31"/>
        <v>0</v>
      </c>
      <c r="Q188" s="197">
        <v>5.6700000000000001E-4</v>
      </c>
      <c r="R188" s="197">
        <f t="shared" si="32"/>
        <v>8.2022220000000007E-2</v>
      </c>
      <c r="S188" s="197">
        <v>0</v>
      </c>
      <c r="T188" s="198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9" t="s">
        <v>135</v>
      </c>
      <c r="AT188" s="199" t="s">
        <v>131</v>
      </c>
      <c r="AU188" s="199" t="s">
        <v>136</v>
      </c>
      <c r="AY188" s="14" t="s">
        <v>129</v>
      </c>
      <c r="BE188" s="200">
        <f t="shared" si="34"/>
        <v>0</v>
      </c>
      <c r="BF188" s="200">
        <f t="shared" si="35"/>
        <v>0</v>
      </c>
      <c r="BG188" s="200">
        <f t="shared" si="36"/>
        <v>0</v>
      </c>
      <c r="BH188" s="200">
        <f t="shared" si="37"/>
        <v>0</v>
      </c>
      <c r="BI188" s="200">
        <f t="shared" si="38"/>
        <v>0</v>
      </c>
      <c r="BJ188" s="14" t="s">
        <v>136</v>
      </c>
      <c r="BK188" s="201">
        <f t="shared" si="39"/>
        <v>0</v>
      </c>
      <c r="BL188" s="14" t="s">
        <v>135</v>
      </c>
      <c r="BM188" s="199" t="s">
        <v>275</v>
      </c>
    </row>
    <row r="189" spans="1:65" s="2" customFormat="1" ht="24.15" customHeight="1">
      <c r="A189" s="31"/>
      <c r="B189" s="32"/>
      <c r="C189" s="188">
        <v>95</v>
      </c>
      <c r="D189" s="188" t="s">
        <v>131</v>
      </c>
      <c r="E189" s="189" t="s">
        <v>276</v>
      </c>
      <c r="F189" s="190" t="s">
        <v>277</v>
      </c>
      <c r="G189" s="191" t="s">
        <v>247</v>
      </c>
      <c r="H189" s="192">
        <v>2</v>
      </c>
      <c r="I189" s="193"/>
      <c r="J189" s="192">
        <f t="shared" si="30"/>
        <v>0</v>
      </c>
      <c r="K189" s="194"/>
      <c r="L189" s="36"/>
      <c r="M189" s="195" t="s">
        <v>1</v>
      </c>
      <c r="N189" s="196" t="s">
        <v>39</v>
      </c>
      <c r="O189" s="72"/>
      <c r="P189" s="197">
        <f t="shared" si="31"/>
        <v>0</v>
      </c>
      <c r="Q189" s="197">
        <v>1.749587E-2</v>
      </c>
      <c r="R189" s="197">
        <f t="shared" si="32"/>
        <v>3.499174E-2</v>
      </c>
      <c r="S189" s="197">
        <v>0</v>
      </c>
      <c r="T189" s="198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9" t="s">
        <v>135</v>
      </c>
      <c r="AT189" s="199" t="s">
        <v>131</v>
      </c>
      <c r="AU189" s="199" t="s">
        <v>136</v>
      </c>
      <c r="AY189" s="14" t="s">
        <v>129</v>
      </c>
      <c r="BE189" s="200">
        <f t="shared" si="34"/>
        <v>0</v>
      </c>
      <c r="BF189" s="200">
        <f t="shared" si="35"/>
        <v>0</v>
      </c>
      <c r="BG189" s="200">
        <f t="shared" si="36"/>
        <v>0</v>
      </c>
      <c r="BH189" s="200">
        <f t="shared" si="37"/>
        <v>0</v>
      </c>
      <c r="BI189" s="200">
        <f t="shared" si="38"/>
        <v>0</v>
      </c>
      <c r="BJ189" s="14" t="s">
        <v>136</v>
      </c>
      <c r="BK189" s="201">
        <f t="shared" si="39"/>
        <v>0</v>
      </c>
      <c r="BL189" s="14" t="s">
        <v>135</v>
      </c>
      <c r="BM189" s="199" t="s">
        <v>278</v>
      </c>
    </row>
    <row r="190" spans="1:65" s="2" customFormat="1" ht="21.75" customHeight="1">
      <c r="A190" s="31"/>
      <c r="B190" s="32"/>
      <c r="C190" s="202">
        <v>96</v>
      </c>
      <c r="D190" s="202" t="s">
        <v>279</v>
      </c>
      <c r="E190" s="203" t="s">
        <v>280</v>
      </c>
      <c r="F190" s="204" t="s">
        <v>281</v>
      </c>
      <c r="G190" s="205" t="s">
        <v>247</v>
      </c>
      <c r="H190" s="206">
        <v>1</v>
      </c>
      <c r="I190" s="207"/>
      <c r="J190" s="206">
        <f t="shared" si="30"/>
        <v>0</v>
      </c>
      <c r="K190" s="208"/>
      <c r="L190" s="209"/>
      <c r="M190" s="210" t="s">
        <v>1</v>
      </c>
      <c r="N190" s="211" t="s">
        <v>39</v>
      </c>
      <c r="O190" s="72"/>
      <c r="P190" s="197">
        <f t="shared" si="31"/>
        <v>0</v>
      </c>
      <c r="Q190" s="197">
        <v>1.0999999999999999E-2</v>
      </c>
      <c r="R190" s="197">
        <f t="shared" si="32"/>
        <v>1.0999999999999999E-2</v>
      </c>
      <c r="S190" s="197">
        <v>0</v>
      </c>
      <c r="T190" s="198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9" t="s">
        <v>160</v>
      </c>
      <c r="AT190" s="199" t="s">
        <v>279</v>
      </c>
      <c r="AU190" s="199" t="s">
        <v>136</v>
      </c>
      <c r="AY190" s="14" t="s">
        <v>129</v>
      </c>
      <c r="BE190" s="200">
        <f t="shared" si="34"/>
        <v>0</v>
      </c>
      <c r="BF190" s="200">
        <f t="shared" si="35"/>
        <v>0</v>
      </c>
      <c r="BG190" s="200">
        <f t="shared" si="36"/>
        <v>0</v>
      </c>
      <c r="BH190" s="200">
        <f t="shared" si="37"/>
        <v>0</v>
      </c>
      <c r="BI190" s="200">
        <f t="shared" si="38"/>
        <v>0</v>
      </c>
      <c r="BJ190" s="14" t="s">
        <v>136</v>
      </c>
      <c r="BK190" s="201">
        <f t="shared" si="39"/>
        <v>0</v>
      </c>
      <c r="BL190" s="14" t="s">
        <v>135</v>
      </c>
      <c r="BM190" s="199" t="s">
        <v>282</v>
      </c>
    </row>
    <row r="191" spans="1:65" s="2" customFormat="1" ht="21.75" customHeight="1">
      <c r="A191" s="31"/>
      <c r="B191" s="32"/>
      <c r="C191" s="202">
        <v>97</v>
      </c>
      <c r="D191" s="202" t="s">
        <v>279</v>
      </c>
      <c r="E191" s="203" t="s">
        <v>283</v>
      </c>
      <c r="F191" s="204" t="s">
        <v>284</v>
      </c>
      <c r="G191" s="205" t="s">
        <v>247</v>
      </c>
      <c r="H191" s="206">
        <v>1</v>
      </c>
      <c r="I191" s="207"/>
      <c r="J191" s="206">
        <f t="shared" si="30"/>
        <v>0</v>
      </c>
      <c r="K191" s="208"/>
      <c r="L191" s="209"/>
      <c r="M191" s="210" t="s">
        <v>1</v>
      </c>
      <c r="N191" s="211" t="s">
        <v>39</v>
      </c>
      <c r="O191" s="72"/>
      <c r="P191" s="197">
        <f t="shared" si="31"/>
        <v>0</v>
      </c>
      <c r="Q191" s="197">
        <v>1.1299999999999999E-2</v>
      </c>
      <c r="R191" s="197">
        <f t="shared" si="32"/>
        <v>1.1299999999999999E-2</v>
      </c>
      <c r="S191" s="197">
        <v>0</v>
      </c>
      <c r="T191" s="198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9" t="s">
        <v>160</v>
      </c>
      <c r="AT191" s="199" t="s">
        <v>279</v>
      </c>
      <c r="AU191" s="199" t="s">
        <v>136</v>
      </c>
      <c r="AY191" s="14" t="s">
        <v>129</v>
      </c>
      <c r="BE191" s="200">
        <f t="shared" si="34"/>
        <v>0</v>
      </c>
      <c r="BF191" s="200">
        <f t="shared" si="35"/>
        <v>0</v>
      </c>
      <c r="BG191" s="200">
        <f t="shared" si="36"/>
        <v>0</v>
      </c>
      <c r="BH191" s="200">
        <f t="shared" si="37"/>
        <v>0</v>
      </c>
      <c r="BI191" s="200">
        <f t="shared" si="38"/>
        <v>0</v>
      </c>
      <c r="BJ191" s="14" t="s">
        <v>136</v>
      </c>
      <c r="BK191" s="201">
        <f t="shared" si="39"/>
        <v>0</v>
      </c>
      <c r="BL191" s="14" t="s">
        <v>135</v>
      </c>
      <c r="BM191" s="199" t="s">
        <v>285</v>
      </c>
    </row>
    <row r="192" spans="1:65" s="2" customFormat="1" ht="24.15" customHeight="1">
      <c r="A192" s="31"/>
      <c r="B192" s="32"/>
      <c r="C192" s="188">
        <v>98</v>
      </c>
      <c r="D192" s="188" t="s">
        <v>131</v>
      </c>
      <c r="E192" s="189" t="s">
        <v>286</v>
      </c>
      <c r="F192" s="190" t="s">
        <v>287</v>
      </c>
      <c r="G192" s="191" t="s">
        <v>247</v>
      </c>
      <c r="H192" s="192">
        <v>4</v>
      </c>
      <c r="I192" s="193"/>
      <c r="J192" s="192">
        <f t="shared" si="30"/>
        <v>0</v>
      </c>
      <c r="K192" s="194"/>
      <c r="L192" s="36"/>
      <c r="M192" s="195" t="s">
        <v>1</v>
      </c>
      <c r="N192" s="196" t="s">
        <v>39</v>
      </c>
      <c r="O192" s="72"/>
      <c r="P192" s="197">
        <f t="shared" si="31"/>
        <v>0</v>
      </c>
      <c r="Q192" s="197">
        <v>5.9610000000000003E-2</v>
      </c>
      <c r="R192" s="197">
        <f t="shared" si="32"/>
        <v>0.23844000000000001</v>
      </c>
      <c r="S192" s="197">
        <v>0</v>
      </c>
      <c r="T192" s="198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9" t="s">
        <v>135</v>
      </c>
      <c r="AT192" s="199" t="s">
        <v>131</v>
      </c>
      <c r="AU192" s="199" t="s">
        <v>136</v>
      </c>
      <c r="AY192" s="14" t="s">
        <v>129</v>
      </c>
      <c r="BE192" s="200">
        <f t="shared" si="34"/>
        <v>0</v>
      </c>
      <c r="BF192" s="200">
        <f t="shared" si="35"/>
        <v>0</v>
      </c>
      <c r="BG192" s="200">
        <f t="shared" si="36"/>
        <v>0</v>
      </c>
      <c r="BH192" s="200">
        <f t="shared" si="37"/>
        <v>0</v>
      </c>
      <c r="BI192" s="200">
        <f t="shared" si="38"/>
        <v>0</v>
      </c>
      <c r="BJ192" s="14" t="s">
        <v>136</v>
      </c>
      <c r="BK192" s="201">
        <f t="shared" si="39"/>
        <v>0</v>
      </c>
      <c r="BL192" s="14" t="s">
        <v>135</v>
      </c>
      <c r="BM192" s="199" t="s">
        <v>288</v>
      </c>
    </row>
    <row r="193" spans="1:65" s="12" customFormat="1" ht="22.95" customHeight="1">
      <c r="B193" s="172"/>
      <c r="C193" s="173"/>
      <c r="D193" s="174" t="s">
        <v>72</v>
      </c>
      <c r="E193" s="186" t="s">
        <v>165</v>
      </c>
      <c r="F193" s="186" t="s">
        <v>289</v>
      </c>
      <c r="G193" s="173"/>
      <c r="H193" s="173"/>
      <c r="I193" s="176"/>
      <c r="J193" s="187">
        <f>BK193</f>
        <v>0</v>
      </c>
      <c r="K193" s="173"/>
      <c r="L193" s="178"/>
      <c r="M193" s="179"/>
      <c r="N193" s="180"/>
      <c r="O193" s="180"/>
      <c r="P193" s="181">
        <f>SUM(P194:P204)</f>
        <v>0</v>
      </c>
      <c r="Q193" s="180"/>
      <c r="R193" s="181">
        <f>SUM(R194:R204)</f>
        <v>8.9732830999999997</v>
      </c>
      <c r="S193" s="180"/>
      <c r="T193" s="182">
        <f>SUM(T194:T204)</f>
        <v>1.7000000000000001E-2</v>
      </c>
      <c r="AR193" s="183" t="s">
        <v>81</v>
      </c>
      <c r="AT193" s="184" t="s">
        <v>72</v>
      </c>
      <c r="AU193" s="184" t="s">
        <v>81</v>
      </c>
      <c r="AY193" s="183" t="s">
        <v>129</v>
      </c>
      <c r="BK193" s="185">
        <f>SUM(BK194:BK204)</f>
        <v>0</v>
      </c>
    </row>
    <row r="194" spans="1:65" s="2" customFormat="1" ht="24.15" customHeight="1">
      <c r="A194" s="31"/>
      <c r="B194" s="32"/>
      <c r="C194" s="188">
        <v>34</v>
      </c>
      <c r="D194" s="188" t="s">
        <v>131</v>
      </c>
      <c r="E194" s="189" t="s">
        <v>290</v>
      </c>
      <c r="F194" s="190" t="s">
        <v>291</v>
      </c>
      <c r="G194" s="191" t="s">
        <v>292</v>
      </c>
      <c r="H194" s="192">
        <v>26</v>
      </c>
      <c r="I194" s="193"/>
      <c r="J194" s="192">
        <f t="shared" ref="J194:J204" si="40">ROUND(I194*H194,3)</f>
        <v>0</v>
      </c>
      <c r="K194" s="194"/>
      <c r="L194" s="36"/>
      <c r="M194" s="195" t="s">
        <v>1</v>
      </c>
      <c r="N194" s="196" t="s">
        <v>39</v>
      </c>
      <c r="O194" s="72"/>
      <c r="P194" s="197">
        <f t="shared" ref="P194:P204" si="41">O194*H194</f>
        <v>0</v>
      </c>
      <c r="Q194" s="197">
        <v>0.14679</v>
      </c>
      <c r="R194" s="197">
        <f t="shared" ref="R194:R204" si="42">Q194*H194</f>
        <v>3.8165400000000003</v>
      </c>
      <c r="S194" s="197">
        <v>0</v>
      </c>
      <c r="T194" s="198">
        <f t="shared" ref="T194:T204" si="43"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9" t="s">
        <v>135</v>
      </c>
      <c r="AT194" s="199" t="s">
        <v>131</v>
      </c>
      <c r="AU194" s="199" t="s">
        <v>136</v>
      </c>
      <c r="AY194" s="14" t="s">
        <v>129</v>
      </c>
      <c r="BE194" s="200">
        <f t="shared" ref="BE194:BE204" si="44">IF(N194="základná",J194,0)</f>
        <v>0</v>
      </c>
      <c r="BF194" s="200">
        <f t="shared" ref="BF194:BF204" si="45">IF(N194="znížená",J194,0)</f>
        <v>0</v>
      </c>
      <c r="BG194" s="200">
        <f t="shared" ref="BG194:BG204" si="46">IF(N194="zákl. prenesená",J194,0)</f>
        <v>0</v>
      </c>
      <c r="BH194" s="200">
        <f t="shared" ref="BH194:BH204" si="47">IF(N194="zníž. prenesená",J194,0)</f>
        <v>0</v>
      </c>
      <c r="BI194" s="200">
        <f t="shared" ref="BI194:BI204" si="48">IF(N194="nulová",J194,0)</f>
        <v>0</v>
      </c>
      <c r="BJ194" s="14" t="s">
        <v>136</v>
      </c>
      <c r="BK194" s="201">
        <f t="shared" ref="BK194:BK204" si="49">ROUND(I194*H194,3)</f>
        <v>0</v>
      </c>
      <c r="BL194" s="14" t="s">
        <v>135</v>
      </c>
      <c r="BM194" s="199" t="s">
        <v>293</v>
      </c>
    </row>
    <row r="195" spans="1:65" s="2" customFormat="1" ht="33" customHeight="1">
      <c r="A195" s="31"/>
      <c r="B195" s="32"/>
      <c r="C195" s="202">
        <v>35</v>
      </c>
      <c r="D195" s="202" t="s">
        <v>279</v>
      </c>
      <c r="E195" s="203" t="s">
        <v>961</v>
      </c>
      <c r="F195" s="204" t="s">
        <v>294</v>
      </c>
      <c r="G195" s="205" t="s">
        <v>247</v>
      </c>
      <c r="H195" s="206">
        <v>87.36</v>
      </c>
      <c r="I195" s="207"/>
      <c r="J195" s="206">
        <f t="shared" si="40"/>
        <v>0</v>
      </c>
      <c r="K195" s="208"/>
      <c r="L195" s="209"/>
      <c r="M195" s="210" t="s">
        <v>1</v>
      </c>
      <c r="N195" s="211" t="s">
        <v>39</v>
      </c>
      <c r="O195" s="72"/>
      <c r="P195" s="197">
        <f t="shared" si="41"/>
        <v>0</v>
      </c>
      <c r="Q195" s="197">
        <v>2.23E-2</v>
      </c>
      <c r="R195" s="197">
        <f t="shared" si="42"/>
        <v>1.9481280000000001</v>
      </c>
      <c r="S195" s="197">
        <v>0</v>
      </c>
      <c r="T195" s="198">
        <f t="shared" si="4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9" t="s">
        <v>160</v>
      </c>
      <c r="AT195" s="199" t="s">
        <v>279</v>
      </c>
      <c r="AU195" s="199" t="s">
        <v>136</v>
      </c>
      <c r="AY195" s="14" t="s">
        <v>129</v>
      </c>
      <c r="BE195" s="200">
        <f t="shared" si="44"/>
        <v>0</v>
      </c>
      <c r="BF195" s="200">
        <f t="shared" si="45"/>
        <v>0</v>
      </c>
      <c r="BG195" s="200">
        <f t="shared" si="46"/>
        <v>0</v>
      </c>
      <c r="BH195" s="200">
        <f t="shared" si="47"/>
        <v>0</v>
      </c>
      <c r="BI195" s="200">
        <f t="shared" si="48"/>
        <v>0</v>
      </c>
      <c r="BJ195" s="14" t="s">
        <v>136</v>
      </c>
      <c r="BK195" s="201">
        <f t="shared" si="49"/>
        <v>0</v>
      </c>
      <c r="BL195" s="14" t="s">
        <v>135</v>
      </c>
      <c r="BM195" s="199" t="s">
        <v>295</v>
      </c>
    </row>
    <row r="196" spans="1:65" s="2" customFormat="1" ht="24.15" customHeight="1">
      <c r="A196" s="31"/>
      <c r="B196" s="32"/>
      <c r="C196" s="188">
        <v>54</v>
      </c>
      <c r="D196" s="188" t="s">
        <v>131</v>
      </c>
      <c r="E196" s="189" t="s">
        <v>296</v>
      </c>
      <c r="F196" s="190" t="s">
        <v>297</v>
      </c>
      <c r="G196" s="191" t="s">
        <v>168</v>
      </c>
      <c r="H196" s="192">
        <v>193.58</v>
      </c>
      <c r="I196" s="193"/>
      <c r="J196" s="192">
        <f t="shared" si="40"/>
        <v>0</v>
      </c>
      <c r="K196" s="194"/>
      <c r="L196" s="36"/>
      <c r="M196" s="195" t="s">
        <v>1</v>
      </c>
      <c r="N196" s="196" t="s">
        <v>39</v>
      </c>
      <c r="O196" s="72"/>
      <c r="P196" s="197">
        <f t="shared" si="41"/>
        <v>0</v>
      </c>
      <c r="Q196" s="197">
        <v>1.653E-2</v>
      </c>
      <c r="R196" s="197">
        <f t="shared" si="42"/>
        <v>3.1998774000000001</v>
      </c>
      <c r="S196" s="197">
        <v>0</v>
      </c>
      <c r="T196" s="198">
        <f t="shared" si="4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9" t="s">
        <v>135</v>
      </c>
      <c r="AT196" s="199" t="s">
        <v>131</v>
      </c>
      <c r="AU196" s="199" t="s">
        <v>136</v>
      </c>
      <c r="AY196" s="14" t="s">
        <v>129</v>
      </c>
      <c r="BE196" s="200">
        <f t="shared" si="44"/>
        <v>0</v>
      </c>
      <c r="BF196" s="200">
        <f t="shared" si="45"/>
        <v>0</v>
      </c>
      <c r="BG196" s="200">
        <f t="shared" si="46"/>
        <v>0</v>
      </c>
      <c r="BH196" s="200">
        <f t="shared" si="47"/>
        <v>0</v>
      </c>
      <c r="BI196" s="200">
        <f t="shared" si="48"/>
        <v>0</v>
      </c>
      <c r="BJ196" s="14" t="s">
        <v>136</v>
      </c>
      <c r="BK196" s="201">
        <f t="shared" si="49"/>
        <v>0</v>
      </c>
      <c r="BL196" s="14" t="s">
        <v>135</v>
      </c>
      <c r="BM196" s="199" t="s">
        <v>298</v>
      </c>
    </row>
    <row r="197" spans="1:65" s="2" customFormat="1" ht="24.15" customHeight="1">
      <c r="A197" s="31"/>
      <c r="B197" s="32"/>
      <c r="C197" s="188">
        <v>56</v>
      </c>
      <c r="D197" s="188" t="s">
        <v>131</v>
      </c>
      <c r="E197" s="189" t="s">
        <v>299</v>
      </c>
      <c r="F197" s="190" t="s">
        <v>300</v>
      </c>
      <c r="G197" s="191" t="s">
        <v>168</v>
      </c>
      <c r="H197" s="192">
        <v>193.58</v>
      </c>
      <c r="I197" s="193"/>
      <c r="J197" s="192">
        <f t="shared" si="40"/>
        <v>0</v>
      </c>
      <c r="K197" s="194"/>
      <c r="L197" s="36"/>
      <c r="M197" s="195" t="s">
        <v>1</v>
      </c>
      <c r="N197" s="196" t="s">
        <v>39</v>
      </c>
      <c r="O197" s="72"/>
      <c r="P197" s="197">
        <f t="shared" si="41"/>
        <v>0</v>
      </c>
      <c r="Q197" s="197">
        <v>0</v>
      </c>
      <c r="R197" s="197">
        <f t="shared" si="42"/>
        <v>0</v>
      </c>
      <c r="S197" s="197">
        <v>0</v>
      </c>
      <c r="T197" s="198">
        <f t="shared" si="4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9" t="s">
        <v>135</v>
      </c>
      <c r="AT197" s="199" t="s">
        <v>131</v>
      </c>
      <c r="AU197" s="199" t="s">
        <v>136</v>
      </c>
      <c r="AY197" s="14" t="s">
        <v>129</v>
      </c>
      <c r="BE197" s="200">
        <f t="shared" si="44"/>
        <v>0</v>
      </c>
      <c r="BF197" s="200">
        <f t="shared" si="45"/>
        <v>0</v>
      </c>
      <c r="BG197" s="200">
        <f t="shared" si="46"/>
        <v>0</v>
      </c>
      <c r="BH197" s="200">
        <f t="shared" si="47"/>
        <v>0</v>
      </c>
      <c r="BI197" s="200">
        <f t="shared" si="48"/>
        <v>0</v>
      </c>
      <c r="BJ197" s="14" t="s">
        <v>136</v>
      </c>
      <c r="BK197" s="201">
        <f t="shared" si="49"/>
        <v>0</v>
      </c>
      <c r="BL197" s="14" t="s">
        <v>135</v>
      </c>
      <c r="BM197" s="199" t="s">
        <v>301</v>
      </c>
    </row>
    <row r="198" spans="1:65" s="2" customFormat="1" ht="37.950000000000003" customHeight="1">
      <c r="A198" s="31"/>
      <c r="B198" s="32"/>
      <c r="C198" s="188">
        <v>55</v>
      </c>
      <c r="D198" s="188" t="s">
        <v>131</v>
      </c>
      <c r="E198" s="189" t="s">
        <v>302</v>
      </c>
      <c r="F198" s="190" t="s">
        <v>303</v>
      </c>
      <c r="G198" s="191" t="s">
        <v>168</v>
      </c>
      <c r="H198" s="192">
        <v>193.58</v>
      </c>
      <c r="I198" s="193"/>
      <c r="J198" s="192">
        <f t="shared" si="40"/>
        <v>0</v>
      </c>
      <c r="K198" s="194"/>
      <c r="L198" s="36"/>
      <c r="M198" s="195" t="s">
        <v>1</v>
      </c>
      <c r="N198" s="196" t="s">
        <v>39</v>
      </c>
      <c r="O198" s="72"/>
      <c r="P198" s="197">
        <f t="shared" si="41"/>
        <v>0</v>
      </c>
      <c r="Q198" s="197">
        <v>0</v>
      </c>
      <c r="R198" s="197">
        <f t="shared" si="42"/>
        <v>0</v>
      </c>
      <c r="S198" s="197">
        <v>0</v>
      </c>
      <c r="T198" s="198">
        <f t="shared" si="4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9" t="s">
        <v>135</v>
      </c>
      <c r="AT198" s="199" t="s">
        <v>131</v>
      </c>
      <c r="AU198" s="199" t="s">
        <v>136</v>
      </c>
      <c r="AY198" s="14" t="s">
        <v>129</v>
      </c>
      <c r="BE198" s="200">
        <f t="shared" si="44"/>
        <v>0</v>
      </c>
      <c r="BF198" s="200">
        <f t="shared" si="45"/>
        <v>0</v>
      </c>
      <c r="BG198" s="200">
        <f t="shared" si="46"/>
        <v>0</v>
      </c>
      <c r="BH198" s="200">
        <f t="shared" si="47"/>
        <v>0</v>
      </c>
      <c r="BI198" s="200">
        <f t="shared" si="48"/>
        <v>0</v>
      </c>
      <c r="BJ198" s="14" t="s">
        <v>136</v>
      </c>
      <c r="BK198" s="201">
        <f t="shared" si="49"/>
        <v>0</v>
      </c>
      <c r="BL198" s="14" t="s">
        <v>135</v>
      </c>
      <c r="BM198" s="199" t="s">
        <v>304</v>
      </c>
    </row>
    <row r="199" spans="1:65" s="2" customFormat="1" ht="16.5" customHeight="1">
      <c r="A199" s="31"/>
      <c r="B199" s="32"/>
      <c r="C199" s="188">
        <v>48</v>
      </c>
      <c r="D199" s="188" t="s">
        <v>131</v>
      </c>
      <c r="E199" s="189" t="s">
        <v>305</v>
      </c>
      <c r="F199" s="190" t="s">
        <v>306</v>
      </c>
      <c r="G199" s="191" t="s">
        <v>292</v>
      </c>
      <c r="H199" s="192">
        <v>38.299999999999997</v>
      </c>
      <c r="I199" s="193"/>
      <c r="J199" s="192">
        <f t="shared" si="40"/>
        <v>0</v>
      </c>
      <c r="K199" s="194"/>
      <c r="L199" s="36"/>
      <c r="M199" s="195" t="s">
        <v>1</v>
      </c>
      <c r="N199" s="196" t="s">
        <v>39</v>
      </c>
      <c r="O199" s="72"/>
      <c r="P199" s="197">
        <f t="shared" si="41"/>
        <v>0</v>
      </c>
      <c r="Q199" s="197">
        <v>1.8900000000000001E-4</v>
      </c>
      <c r="R199" s="197">
        <f t="shared" si="42"/>
        <v>7.2386999999999998E-3</v>
      </c>
      <c r="S199" s="197">
        <v>0</v>
      </c>
      <c r="T199" s="198">
        <f t="shared" si="4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9" t="s">
        <v>135</v>
      </c>
      <c r="AT199" s="199" t="s">
        <v>131</v>
      </c>
      <c r="AU199" s="199" t="s">
        <v>136</v>
      </c>
      <c r="AY199" s="14" t="s">
        <v>129</v>
      </c>
      <c r="BE199" s="200">
        <f t="shared" si="44"/>
        <v>0</v>
      </c>
      <c r="BF199" s="200">
        <f t="shared" si="45"/>
        <v>0</v>
      </c>
      <c r="BG199" s="200">
        <f t="shared" si="46"/>
        <v>0</v>
      </c>
      <c r="BH199" s="200">
        <f t="shared" si="47"/>
        <v>0</v>
      </c>
      <c r="BI199" s="200">
        <f t="shared" si="48"/>
        <v>0</v>
      </c>
      <c r="BJ199" s="14" t="s">
        <v>136</v>
      </c>
      <c r="BK199" s="201">
        <f t="shared" si="49"/>
        <v>0</v>
      </c>
      <c r="BL199" s="14" t="s">
        <v>135</v>
      </c>
      <c r="BM199" s="199" t="s">
        <v>307</v>
      </c>
    </row>
    <row r="200" spans="1:65" s="2" customFormat="1" ht="24.15" customHeight="1">
      <c r="A200" s="31"/>
      <c r="B200" s="32"/>
      <c r="C200" s="188">
        <v>49</v>
      </c>
      <c r="D200" s="188" t="s">
        <v>131</v>
      </c>
      <c r="E200" s="189" t="s">
        <v>308</v>
      </c>
      <c r="F200" s="190" t="s">
        <v>309</v>
      </c>
      <c r="G200" s="191" t="s">
        <v>247</v>
      </c>
      <c r="H200" s="192">
        <v>4</v>
      </c>
      <c r="I200" s="193"/>
      <c r="J200" s="192">
        <f t="shared" si="40"/>
        <v>0</v>
      </c>
      <c r="K200" s="194"/>
      <c r="L200" s="36"/>
      <c r="M200" s="195" t="s">
        <v>1</v>
      </c>
      <c r="N200" s="196" t="s">
        <v>39</v>
      </c>
      <c r="O200" s="72"/>
      <c r="P200" s="197">
        <f t="shared" si="41"/>
        <v>0</v>
      </c>
      <c r="Q200" s="197">
        <v>2.0999999999999999E-5</v>
      </c>
      <c r="R200" s="197">
        <f t="shared" si="42"/>
        <v>8.3999999999999995E-5</v>
      </c>
      <c r="S200" s="197">
        <v>0</v>
      </c>
      <c r="T200" s="198">
        <f t="shared" si="4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9" t="s">
        <v>135</v>
      </c>
      <c r="AT200" s="199" t="s">
        <v>131</v>
      </c>
      <c r="AU200" s="199" t="s">
        <v>136</v>
      </c>
      <c r="AY200" s="14" t="s">
        <v>129</v>
      </c>
      <c r="BE200" s="200">
        <f t="shared" si="44"/>
        <v>0</v>
      </c>
      <c r="BF200" s="200">
        <f t="shared" si="45"/>
        <v>0</v>
      </c>
      <c r="BG200" s="200">
        <f t="shared" si="46"/>
        <v>0</v>
      </c>
      <c r="BH200" s="200">
        <f t="shared" si="47"/>
        <v>0</v>
      </c>
      <c r="BI200" s="200">
        <f t="shared" si="48"/>
        <v>0</v>
      </c>
      <c r="BJ200" s="14" t="s">
        <v>136</v>
      </c>
      <c r="BK200" s="201">
        <f t="shared" si="49"/>
        <v>0</v>
      </c>
      <c r="BL200" s="14" t="s">
        <v>135</v>
      </c>
      <c r="BM200" s="199" t="s">
        <v>310</v>
      </c>
    </row>
    <row r="201" spans="1:65" s="2" customFormat="1" ht="24.15" customHeight="1">
      <c r="A201" s="31"/>
      <c r="B201" s="32"/>
      <c r="C201" s="202">
        <v>50</v>
      </c>
      <c r="D201" s="202" t="s">
        <v>279</v>
      </c>
      <c r="E201" s="203" t="s">
        <v>311</v>
      </c>
      <c r="F201" s="204" t="s">
        <v>312</v>
      </c>
      <c r="G201" s="205" t="s">
        <v>247</v>
      </c>
      <c r="H201" s="206">
        <v>4</v>
      </c>
      <c r="I201" s="207"/>
      <c r="J201" s="206">
        <f t="shared" si="40"/>
        <v>0</v>
      </c>
      <c r="K201" s="208"/>
      <c r="L201" s="209"/>
      <c r="M201" s="210" t="s">
        <v>1</v>
      </c>
      <c r="N201" s="211" t="s">
        <v>39</v>
      </c>
      <c r="O201" s="72"/>
      <c r="P201" s="197">
        <f t="shared" si="41"/>
        <v>0</v>
      </c>
      <c r="Q201" s="197">
        <v>2.5999999999999998E-4</v>
      </c>
      <c r="R201" s="197">
        <f t="shared" si="42"/>
        <v>1.0399999999999999E-3</v>
      </c>
      <c r="S201" s="197">
        <v>0</v>
      </c>
      <c r="T201" s="198">
        <f t="shared" si="4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9" t="s">
        <v>160</v>
      </c>
      <c r="AT201" s="199" t="s">
        <v>279</v>
      </c>
      <c r="AU201" s="199" t="s">
        <v>136</v>
      </c>
      <c r="AY201" s="14" t="s">
        <v>129</v>
      </c>
      <c r="BE201" s="200">
        <f t="shared" si="44"/>
        <v>0</v>
      </c>
      <c r="BF201" s="200">
        <f t="shared" si="45"/>
        <v>0</v>
      </c>
      <c r="BG201" s="200">
        <f t="shared" si="46"/>
        <v>0</v>
      </c>
      <c r="BH201" s="200">
        <f t="shared" si="47"/>
        <v>0</v>
      </c>
      <c r="BI201" s="200">
        <f t="shared" si="48"/>
        <v>0</v>
      </c>
      <c r="BJ201" s="14" t="s">
        <v>136</v>
      </c>
      <c r="BK201" s="201">
        <f t="shared" si="49"/>
        <v>0</v>
      </c>
      <c r="BL201" s="14" t="s">
        <v>135</v>
      </c>
      <c r="BM201" s="199" t="s">
        <v>313</v>
      </c>
    </row>
    <row r="202" spans="1:65" s="2" customFormat="1" ht="24.15" customHeight="1">
      <c r="A202" s="31"/>
      <c r="B202" s="32"/>
      <c r="C202" s="188">
        <v>105</v>
      </c>
      <c r="D202" s="188" t="s">
        <v>131</v>
      </c>
      <c r="E202" s="189" t="s">
        <v>314</v>
      </c>
      <c r="F202" s="190" t="s">
        <v>315</v>
      </c>
      <c r="G202" s="191" t="s">
        <v>247</v>
      </c>
      <c r="H202" s="192">
        <v>1</v>
      </c>
      <c r="I202" s="193"/>
      <c r="J202" s="192">
        <f t="shared" si="40"/>
        <v>0</v>
      </c>
      <c r="K202" s="194"/>
      <c r="L202" s="36"/>
      <c r="M202" s="195" t="s">
        <v>1</v>
      </c>
      <c r="N202" s="196" t="s">
        <v>39</v>
      </c>
      <c r="O202" s="72"/>
      <c r="P202" s="197">
        <f t="shared" si="41"/>
        <v>0</v>
      </c>
      <c r="Q202" s="197">
        <v>3.4999999999999997E-5</v>
      </c>
      <c r="R202" s="197">
        <f t="shared" si="42"/>
        <v>3.4999999999999997E-5</v>
      </c>
      <c r="S202" s="197">
        <v>0</v>
      </c>
      <c r="T202" s="198">
        <f t="shared" si="4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9" t="s">
        <v>135</v>
      </c>
      <c r="AT202" s="199" t="s">
        <v>131</v>
      </c>
      <c r="AU202" s="199" t="s">
        <v>136</v>
      </c>
      <c r="AY202" s="14" t="s">
        <v>129</v>
      </c>
      <c r="BE202" s="200">
        <f t="shared" si="44"/>
        <v>0</v>
      </c>
      <c r="BF202" s="200">
        <f t="shared" si="45"/>
        <v>0</v>
      </c>
      <c r="BG202" s="200">
        <f t="shared" si="46"/>
        <v>0</v>
      </c>
      <c r="BH202" s="200">
        <f t="shared" si="47"/>
        <v>0</v>
      </c>
      <c r="BI202" s="200">
        <f t="shared" si="48"/>
        <v>0</v>
      </c>
      <c r="BJ202" s="14" t="s">
        <v>136</v>
      </c>
      <c r="BK202" s="201">
        <f t="shared" si="49"/>
        <v>0</v>
      </c>
      <c r="BL202" s="14" t="s">
        <v>135</v>
      </c>
      <c r="BM202" s="199" t="s">
        <v>316</v>
      </c>
    </row>
    <row r="203" spans="1:65" s="2" customFormat="1" ht="24.15" customHeight="1">
      <c r="A203" s="31"/>
      <c r="B203" s="32"/>
      <c r="C203" s="202">
        <v>106</v>
      </c>
      <c r="D203" s="202" t="s">
        <v>279</v>
      </c>
      <c r="E203" s="203" t="s">
        <v>317</v>
      </c>
      <c r="F203" s="204" t="s">
        <v>318</v>
      </c>
      <c r="G203" s="205" t="s">
        <v>247</v>
      </c>
      <c r="H203" s="206">
        <v>1</v>
      </c>
      <c r="I203" s="207"/>
      <c r="J203" s="206">
        <f t="shared" si="40"/>
        <v>0</v>
      </c>
      <c r="K203" s="208"/>
      <c r="L203" s="209"/>
      <c r="M203" s="210" t="s">
        <v>1</v>
      </c>
      <c r="N203" s="211" t="s">
        <v>39</v>
      </c>
      <c r="O203" s="72"/>
      <c r="P203" s="197">
        <f t="shared" si="41"/>
        <v>0</v>
      </c>
      <c r="Q203" s="197">
        <v>3.4000000000000002E-4</v>
      </c>
      <c r="R203" s="197">
        <f t="shared" si="42"/>
        <v>3.4000000000000002E-4</v>
      </c>
      <c r="S203" s="197">
        <v>0</v>
      </c>
      <c r="T203" s="198">
        <f t="shared" si="4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9" t="s">
        <v>160</v>
      </c>
      <c r="AT203" s="199" t="s">
        <v>279</v>
      </c>
      <c r="AU203" s="199" t="s">
        <v>136</v>
      </c>
      <c r="AY203" s="14" t="s">
        <v>129</v>
      </c>
      <c r="BE203" s="200">
        <f t="shared" si="44"/>
        <v>0</v>
      </c>
      <c r="BF203" s="200">
        <f t="shared" si="45"/>
        <v>0</v>
      </c>
      <c r="BG203" s="200">
        <f t="shared" si="46"/>
        <v>0</v>
      </c>
      <c r="BH203" s="200">
        <f t="shared" si="47"/>
        <v>0</v>
      </c>
      <c r="BI203" s="200">
        <f t="shared" si="48"/>
        <v>0</v>
      </c>
      <c r="BJ203" s="14" t="s">
        <v>136</v>
      </c>
      <c r="BK203" s="201">
        <f t="shared" si="49"/>
        <v>0</v>
      </c>
      <c r="BL203" s="14" t="s">
        <v>135</v>
      </c>
      <c r="BM203" s="199" t="s">
        <v>319</v>
      </c>
    </row>
    <row r="204" spans="1:65" s="2" customFormat="1" ht="24.15" customHeight="1">
      <c r="A204" s="31"/>
      <c r="B204" s="32"/>
      <c r="C204" s="188">
        <v>175</v>
      </c>
      <c r="D204" s="188" t="s">
        <v>131</v>
      </c>
      <c r="E204" s="189" t="s">
        <v>320</v>
      </c>
      <c r="F204" s="190" t="s">
        <v>321</v>
      </c>
      <c r="G204" s="191" t="s">
        <v>247</v>
      </c>
      <c r="H204" s="192">
        <v>1</v>
      </c>
      <c r="I204" s="193"/>
      <c r="J204" s="192">
        <f t="shared" si="40"/>
        <v>0</v>
      </c>
      <c r="K204" s="194"/>
      <c r="L204" s="36"/>
      <c r="M204" s="195" t="s">
        <v>1</v>
      </c>
      <c r="N204" s="196" t="s">
        <v>39</v>
      </c>
      <c r="O204" s="72"/>
      <c r="P204" s="197">
        <f t="shared" si="41"/>
        <v>0</v>
      </c>
      <c r="Q204" s="197">
        <v>0</v>
      </c>
      <c r="R204" s="197">
        <f t="shared" si="42"/>
        <v>0</v>
      </c>
      <c r="S204" s="197">
        <v>1.7000000000000001E-2</v>
      </c>
      <c r="T204" s="198">
        <f t="shared" si="43"/>
        <v>1.7000000000000001E-2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9" t="s">
        <v>135</v>
      </c>
      <c r="AT204" s="199" t="s">
        <v>131</v>
      </c>
      <c r="AU204" s="199" t="s">
        <v>136</v>
      </c>
      <c r="AY204" s="14" t="s">
        <v>129</v>
      </c>
      <c r="BE204" s="200">
        <f t="shared" si="44"/>
        <v>0</v>
      </c>
      <c r="BF204" s="200">
        <f t="shared" si="45"/>
        <v>0</v>
      </c>
      <c r="BG204" s="200">
        <f t="shared" si="46"/>
        <v>0</v>
      </c>
      <c r="BH204" s="200">
        <f t="shared" si="47"/>
        <v>0</v>
      </c>
      <c r="BI204" s="200">
        <f t="shared" si="48"/>
        <v>0</v>
      </c>
      <c r="BJ204" s="14" t="s">
        <v>136</v>
      </c>
      <c r="BK204" s="201">
        <f t="shared" si="49"/>
        <v>0</v>
      </c>
      <c r="BL204" s="14" t="s">
        <v>135</v>
      </c>
      <c r="BM204" s="199" t="s">
        <v>322</v>
      </c>
    </row>
    <row r="205" spans="1:65" s="12" customFormat="1" ht="22.95" customHeight="1">
      <c r="B205" s="172"/>
      <c r="C205" s="173"/>
      <c r="D205" s="174" t="s">
        <v>72</v>
      </c>
      <c r="E205" s="186" t="s">
        <v>323</v>
      </c>
      <c r="F205" s="186" t="s">
        <v>324</v>
      </c>
      <c r="G205" s="173"/>
      <c r="H205" s="173"/>
      <c r="I205" s="176"/>
      <c r="J205" s="187">
        <f>BK205</f>
        <v>0</v>
      </c>
      <c r="K205" s="173"/>
      <c r="L205" s="178"/>
      <c r="M205" s="179"/>
      <c r="N205" s="180"/>
      <c r="O205" s="180"/>
      <c r="P205" s="181">
        <f>P206</f>
        <v>0</v>
      </c>
      <c r="Q205" s="180"/>
      <c r="R205" s="181">
        <f>R206</f>
        <v>0</v>
      </c>
      <c r="S205" s="180"/>
      <c r="T205" s="182">
        <f>T206</f>
        <v>0</v>
      </c>
      <c r="AR205" s="183" t="s">
        <v>81</v>
      </c>
      <c r="AT205" s="184" t="s">
        <v>72</v>
      </c>
      <c r="AU205" s="184" t="s">
        <v>81</v>
      </c>
      <c r="AY205" s="183" t="s">
        <v>129</v>
      </c>
      <c r="BK205" s="185">
        <f>BK206</f>
        <v>0</v>
      </c>
    </row>
    <row r="206" spans="1:65" s="2" customFormat="1" ht="24.15" customHeight="1">
      <c r="A206" s="31"/>
      <c r="B206" s="32"/>
      <c r="C206" s="188">
        <v>36</v>
      </c>
      <c r="D206" s="188" t="s">
        <v>131</v>
      </c>
      <c r="E206" s="189" t="s">
        <v>325</v>
      </c>
      <c r="F206" s="190" t="s">
        <v>326</v>
      </c>
      <c r="G206" s="191" t="s">
        <v>187</v>
      </c>
      <c r="H206" s="192">
        <v>391.892</v>
      </c>
      <c r="I206" s="193"/>
      <c r="J206" s="192">
        <f>ROUND(I206*H206,3)</f>
        <v>0</v>
      </c>
      <c r="K206" s="194"/>
      <c r="L206" s="36"/>
      <c r="M206" s="195" t="s">
        <v>1</v>
      </c>
      <c r="N206" s="196" t="s">
        <v>39</v>
      </c>
      <c r="O206" s="72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9" t="s">
        <v>135</v>
      </c>
      <c r="AT206" s="199" t="s">
        <v>131</v>
      </c>
      <c r="AU206" s="199" t="s">
        <v>136</v>
      </c>
      <c r="AY206" s="14" t="s">
        <v>129</v>
      </c>
      <c r="BE206" s="200">
        <f>IF(N206="základná",J206,0)</f>
        <v>0</v>
      </c>
      <c r="BF206" s="200">
        <f>IF(N206="znížená",J206,0)</f>
        <v>0</v>
      </c>
      <c r="BG206" s="200">
        <f>IF(N206="zákl. prenesená",J206,0)</f>
        <v>0</v>
      </c>
      <c r="BH206" s="200">
        <f>IF(N206="zníž. prenesená",J206,0)</f>
        <v>0</v>
      </c>
      <c r="BI206" s="200">
        <f>IF(N206="nulová",J206,0)</f>
        <v>0</v>
      </c>
      <c r="BJ206" s="14" t="s">
        <v>136</v>
      </c>
      <c r="BK206" s="201">
        <f>ROUND(I206*H206,3)</f>
        <v>0</v>
      </c>
      <c r="BL206" s="14" t="s">
        <v>135</v>
      </c>
      <c r="BM206" s="199" t="s">
        <v>327</v>
      </c>
    </row>
    <row r="207" spans="1:65" s="12" customFormat="1" ht="25.95" customHeight="1">
      <c r="B207" s="172"/>
      <c r="C207" s="173"/>
      <c r="D207" s="174" t="s">
        <v>72</v>
      </c>
      <c r="E207" s="175" t="s">
        <v>328</v>
      </c>
      <c r="F207" s="175" t="s">
        <v>329</v>
      </c>
      <c r="G207" s="173"/>
      <c r="H207" s="173"/>
      <c r="I207" s="176"/>
      <c r="J207" s="177">
        <f>BK207</f>
        <v>0</v>
      </c>
      <c r="K207" s="173"/>
      <c r="L207" s="178"/>
      <c r="M207" s="179"/>
      <c r="N207" s="180"/>
      <c r="O207" s="180"/>
      <c r="P207" s="181">
        <f>P208+P214+P219+P232+P248+P267+P281+P298+P308+P311+P317+P326</f>
        <v>0</v>
      </c>
      <c r="Q207" s="180"/>
      <c r="R207" s="181">
        <f>R208+R214+R219+R232+R248+R267+R281+R298+R308+R311+R317+R326</f>
        <v>12.960013918800001</v>
      </c>
      <c r="S207" s="180"/>
      <c r="T207" s="182">
        <f>T208+T214+T219+T232+T248+T267+T281+T298+T308+T311+T317+T326</f>
        <v>0</v>
      </c>
      <c r="AR207" s="183" t="s">
        <v>136</v>
      </c>
      <c r="AT207" s="184" t="s">
        <v>72</v>
      </c>
      <c r="AU207" s="184" t="s">
        <v>73</v>
      </c>
      <c r="AY207" s="183" t="s">
        <v>129</v>
      </c>
      <c r="BK207" s="185">
        <f>BK208+BK214+BK219+BK232+BK248+BK267+BK281+BK298+BK308+BK311+BK317+BK326</f>
        <v>0</v>
      </c>
    </row>
    <row r="208" spans="1:65" s="12" customFormat="1" ht="22.95" customHeight="1">
      <c r="B208" s="172"/>
      <c r="C208" s="173"/>
      <c r="D208" s="174" t="s">
        <v>72</v>
      </c>
      <c r="E208" s="186" t="s">
        <v>330</v>
      </c>
      <c r="F208" s="186" t="s">
        <v>331</v>
      </c>
      <c r="G208" s="173"/>
      <c r="H208" s="173"/>
      <c r="I208" s="176"/>
      <c r="J208" s="187">
        <f>BK208</f>
        <v>0</v>
      </c>
      <c r="K208" s="173"/>
      <c r="L208" s="178"/>
      <c r="M208" s="179"/>
      <c r="N208" s="180"/>
      <c r="O208" s="180"/>
      <c r="P208" s="181">
        <f>SUM(P209:P213)</f>
        <v>0</v>
      </c>
      <c r="Q208" s="180"/>
      <c r="R208" s="181">
        <f>SUM(R209:R213)</f>
        <v>0.42191412</v>
      </c>
      <c r="S208" s="180"/>
      <c r="T208" s="182">
        <f>SUM(T209:T213)</f>
        <v>0</v>
      </c>
      <c r="AR208" s="183" t="s">
        <v>136</v>
      </c>
      <c r="AT208" s="184" t="s">
        <v>72</v>
      </c>
      <c r="AU208" s="184" t="s">
        <v>81</v>
      </c>
      <c r="AY208" s="183" t="s">
        <v>129</v>
      </c>
      <c r="BK208" s="185">
        <f>SUM(BK209:BK213)</f>
        <v>0</v>
      </c>
    </row>
    <row r="209" spans="1:65" s="2" customFormat="1" ht="24.15" customHeight="1">
      <c r="A209" s="31"/>
      <c r="B209" s="32"/>
      <c r="C209" s="188">
        <v>42</v>
      </c>
      <c r="D209" s="188" t="s">
        <v>131</v>
      </c>
      <c r="E209" s="189" t="s">
        <v>332</v>
      </c>
      <c r="F209" s="190" t="s">
        <v>333</v>
      </c>
      <c r="G209" s="191" t="s">
        <v>168</v>
      </c>
      <c r="H209" s="192">
        <v>160.18</v>
      </c>
      <c r="I209" s="193"/>
      <c r="J209" s="192">
        <f>ROUND(I209*H209,3)</f>
        <v>0</v>
      </c>
      <c r="K209" s="194"/>
      <c r="L209" s="36"/>
      <c r="M209" s="195" t="s">
        <v>1</v>
      </c>
      <c r="N209" s="196" t="s">
        <v>39</v>
      </c>
      <c r="O209" s="72"/>
      <c r="P209" s="197">
        <f>O209*H209</f>
        <v>0</v>
      </c>
      <c r="Q209" s="197">
        <v>0</v>
      </c>
      <c r="R209" s="197">
        <f>Q209*H209</f>
        <v>0</v>
      </c>
      <c r="S209" s="197">
        <v>0</v>
      </c>
      <c r="T209" s="198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9" t="s">
        <v>189</v>
      </c>
      <c r="AT209" s="199" t="s">
        <v>131</v>
      </c>
      <c r="AU209" s="199" t="s">
        <v>136</v>
      </c>
      <c r="AY209" s="14" t="s">
        <v>129</v>
      </c>
      <c r="BE209" s="200">
        <f>IF(N209="základná",J209,0)</f>
        <v>0</v>
      </c>
      <c r="BF209" s="200">
        <f>IF(N209="znížená",J209,0)</f>
        <v>0</v>
      </c>
      <c r="BG209" s="200">
        <f>IF(N209="zákl. prenesená",J209,0)</f>
        <v>0</v>
      </c>
      <c r="BH209" s="200">
        <f>IF(N209="zníž. prenesená",J209,0)</f>
        <v>0</v>
      </c>
      <c r="BI209" s="200">
        <f>IF(N209="nulová",J209,0)</f>
        <v>0</v>
      </c>
      <c r="BJ209" s="14" t="s">
        <v>136</v>
      </c>
      <c r="BK209" s="201">
        <f>ROUND(I209*H209,3)</f>
        <v>0</v>
      </c>
      <c r="BL209" s="14" t="s">
        <v>189</v>
      </c>
      <c r="BM209" s="199" t="s">
        <v>334</v>
      </c>
    </row>
    <row r="210" spans="1:65" s="2" customFormat="1" ht="16.5" customHeight="1">
      <c r="A210" s="31"/>
      <c r="B210" s="32"/>
      <c r="C210" s="202">
        <v>43</v>
      </c>
      <c r="D210" s="202" t="s">
        <v>279</v>
      </c>
      <c r="E210" s="203" t="s">
        <v>335</v>
      </c>
      <c r="F210" s="204" t="s">
        <v>336</v>
      </c>
      <c r="G210" s="205" t="s">
        <v>168</v>
      </c>
      <c r="H210" s="206">
        <v>344.387</v>
      </c>
      <c r="I210" s="207"/>
      <c r="J210" s="206">
        <f>ROUND(I210*H210,3)</f>
        <v>0</v>
      </c>
      <c r="K210" s="208"/>
      <c r="L210" s="209"/>
      <c r="M210" s="210" t="s">
        <v>1</v>
      </c>
      <c r="N210" s="211" t="s">
        <v>39</v>
      </c>
      <c r="O210" s="72"/>
      <c r="P210" s="197">
        <f>O210*H210</f>
        <v>0</v>
      </c>
      <c r="Q210" s="197">
        <v>1.3999999999999999E-4</v>
      </c>
      <c r="R210" s="197">
        <f>Q210*H210</f>
        <v>4.8214179999999995E-2</v>
      </c>
      <c r="S210" s="197">
        <v>0</v>
      </c>
      <c r="T210" s="198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9" t="s">
        <v>240</v>
      </c>
      <c r="AT210" s="199" t="s">
        <v>279</v>
      </c>
      <c r="AU210" s="199" t="s">
        <v>136</v>
      </c>
      <c r="AY210" s="14" t="s">
        <v>129</v>
      </c>
      <c r="BE210" s="200">
        <f>IF(N210="základná",J210,0)</f>
        <v>0</v>
      </c>
      <c r="BF210" s="200">
        <f>IF(N210="znížená",J210,0)</f>
        <v>0</v>
      </c>
      <c r="BG210" s="200">
        <f>IF(N210="zákl. prenesená",J210,0)</f>
        <v>0</v>
      </c>
      <c r="BH210" s="200">
        <f>IF(N210="zníž. prenesená",J210,0)</f>
        <v>0</v>
      </c>
      <c r="BI210" s="200">
        <f>IF(N210="nulová",J210,0)</f>
        <v>0</v>
      </c>
      <c r="BJ210" s="14" t="s">
        <v>136</v>
      </c>
      <c r="BK210" s="201">
        <f>ROUND(I210*H210,3)</f>
        <v>0</v>
      </c>
      <c r="BL210" s="14" t="s">
        <v>189</v>
      </c>
      <c r="BM210" s="199" t="s">
        <v>337</v>
      </c>
    </row>
    <row r="211" spans="1:65" s="2" customFormat="1" ht="37.950000000000003" customHeight="1">
      <c r="A211" s="31"/>
      <c r="B211" s="32"/>
      <c r="C211" s="188">
        <v>44</v>
      </c>
      <c r="D211" s="188" t="s">
        <v>131</v>
      </c>
      <c r="E211" s="189" t="s">
        <v>338</v>
      </c>
      <c r="F211" s="190" t="s">
        <v>339</v>
      </c>
      <c r="G211" s="191" t="s">
        <v>168</v>
      </c>
      <c r="H211" s="192">
        <v>160.18</v>
      </c>
      <c r="I211" s="193"/>
      <c r="J211" s="192">
        <f>ROUND(I211*H211,3)</f>
        <v>0</v>
      </c>
      <c r="K211" s="194"/>
      <c r="L211" s="36"/>
      <c r="M211" s="195" t="s">
        <v>1</v>
      </c>
      <c r="N211" s="196" t="s">
        <v>39</v>
      </c>
      <c r="O211" s="72"/>
      <c r="P211" s="197">
        <f>O211*H211</f>
        <v>0</v>
      </c>
      <c r="Q211" s="197">
        <v>3.3000000000000003E-5</v>
      </c>
      <c r="R211" s="197">
        <f>Q211*H211</f>
        <v>5.2859400000000003E-3</v>
      </c>
      <c r="S211" s="197">
        <v>0</v>
      </c>
      <c r="T211" s="198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9" t="s">
        <v>189</v>
      </c>
      <c r="AT211" s="199" t="s">
        <v>131</v>
      </c>
      <c r="AU211" s="199" t="s">
        <v>136</v>
      </c>
      <c r="AY211" s="14" t="s">
        <v>129</v>
      </c>
      <c r="BE211" s="200">
        <f>IF(N211="základná",J211,0)</f>
        <v>0</v>
      </c>
      <c r="BF211" s="200">
        <f>IF(N211="znížená",J211,0)</f>
        <v>0</v>
      </c>
      <c r="BG211" s="200">
        <f>IF(N211="zákl. prenesená",J211,0)</f>
        <v>0</v>
      </c>
      <c r="BH211" s="200">
        <f>IF(N211="zníž. prenesená",J211,0)</f>
        <v>0</v>
      </c>
      <c r="BI211" s="200">
        <f>IF(N211="nulová",J211,0)</f>
        <v>0</v>
      </c>
      <c r="BJ211" s="14" t="s">
        <v>136</v>
      </c>
      <c r="BK211" s="201">
        <f>ROUND(I211*H211,3)</f>
        <v>0</v>
      </c>
      <c r="BL211" s="14" t="s">
        <v>189</v>
      </c>
      <c r="BM211" s="199" t="s">
        <v>340</v>
      </c>
    </row>
    <row r="212" spans="1:65" s="2" customFormat="1" ht="37.950000000000003" customHeight="1">
      <c r="A212" s="31"/>
      <c r="B212" s="32"/>
      <c r="C212" s="202">
        <v>45</v>
      </c>
      <c r="D212" s="202" t="s">
        <v>279</v>
      </c>
      <c r="E212" s="203" t="s">
        <v>341</v>
      </c>
      <c r="F212" s="204" t="s">
        <v>342</v>
      </c>
      <c r="G212" s="205" t="s">
        <v>168</v>
      </c>
      <c r="H212" s="206">
        <v>184.20699999999999</v>
      </c>
      <c r="I212" s="207"/>
      <c r="J212" s="206">
        <f>ROUND(I212*H212,3)</f>
        <v>0</v>
      </c>
      <c r="K212" s="208"/>
      <c r="L212" s="209"/>
      <c r="M212" s="210" t="s">
        <v>1</v>
      </c>
      <c r="N212" s="211" t="s">
        <v>39</v>
      </c>
      <c r="O212" s="72"/>
      <c r="P212" s="197">
        <f>O212*H212</f>
        <v>0</v>
      </c>
      <c r="Q212" s="197">
        <v>2E-3</v>
      </c>
      <c r="R212" s="197">
        <f>Q212*H212</f>
        <v>0.36841400000000002</v>
      </c>
      <c r="S212" s="197">
        <v>0</v>
      </c>
      <c r="T212" s="198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9" t="s">
        <v>240</v>
      </c>
      <c r="AT212" s="199" t="s">
        <v>279</v>
      </c>
      <c r="AU212" s="199" t="s">
        <v>136</v>
      </c>
      <c r="AY212" s="14" t="s">
        <v>129</v>
      </c>
      <c r="BE212" s="200">
        <f>IF(N212="základná",J212,0)</f>
        <v>0</v>
      </c>
      <c r="BF212" s="200">
        <f>IF(N212="znížená",J212,0)</f>
        <v>0</v>
      </c>
      <c r="BG212" s="200">
        <f>IF(N212="zákl. prenesená",J212,0)</f>
        <v>0</v>
      </c>
      <c r="BH212" s="200">
        <f>IF(N212="zníž. prenesená",J212,0)</f>
        <v>0</v>
      </c>
      <c r="BI212" s="200">
        <f>IF(N212="nulová",J212,0)</f>
        <v>0</v>
      </c>
      <c r="BJ212" s="14" t="s">
        <v>136</v>
      </c>
      <c r="BK212" s="201">
        <f>ROUND(I212*H212,3)</f>
        <v>0</v>
      </c>
      <c r="BL212" s="14" t="s">
        <v>189</v>
      </c>
      <c r="BM212" s="199" t="s">
        <v>343</v>
      </c>
    </row>
    <row r="213" spans="1:65" s="2" customFormat="1" ht="24.15" customHeight="1">
      <c r="A213" s="31"/>
      <c r="B213" s="32"/>
      <c r="C213" s="188">
        <v>46</v>
      </c>
      <c r="D213" s="188" t="s">
        <v>131</v>
      </c>
      <c r="E213" s="189" t="s">
        <v>344</v>
      </c>
      <c r="F213" s="190" t="s">
        <v>345</v>
      </c>
      <c r="G213" s="191" t="s">
        <v>346</v>
      </c>
      <c r="H213" s="193"/>
      <c r="I213" s="193"/>
      <c r="J213" s="192">
        <f>ROUND(I213*H213,3)</f>
        <v>0</v>
      </c>
      <c r="K213" s="194"/>
      <c r="L213" s="36"/>
      <c r="M213" s="195" t="s">
        <v>1</v>
      </c>
      <c r="N213" s="196" t="s">
        <v>39</v>
      </c>
      <c r="O213" s="72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9" t="s">
        <v>189</v>
      </c>
      <c r="AT213" s="199" t="s">
        <v>131</v>
      </c>
      <c r="AU213" s="199" t="s">
        <v>136</v>
      </c>
      <c r="AY213" s="14" t="s">
        <v>129</v>
      </c>
      <c r="BE213" s="200">
        <f>IF(N213="základná",J213,0)</f>
        <v>0</v>
      </c>
      <c r="BF213" s="200">
        <f>IF(N213="znížená",J213,0)</f>
        <v>0</v>
      </c>
      <c r="BG213" s="200">
        <f>IF(N213="zákl. prenesená",J213,0)</f>
        <v>0</v>
      </c>
      <c r="BH213" s="200">
        <f>IF(N213="zníž. prenesená",J213,0)</f>
        <v>0</v>
      </c>
      <c r="BI213" s="200">
        <f>IF(N213="nulová",J213,0)</f>
        <v>0</v>
      </c>
      <c r="BJ213" s="14" t="s">
        <v>136</v>
      </c>
      <c r="BK213" s="201">
        <f>ROUND(I213*H213,3)</f>
        <v>0</v>
      </c>
      <c r="BL213" s="14" t="s">
        <v>189</v>
      </c>
      <c r="BM213" s="199" t="s">
        <v>347</v>
      </c>
    </row>
    <row r="214" spans="1:65" s="12" customFormat="1" ht="22.95" customHeight="1">
      <c r="B214" s="172"/>
      <c r="C214" s="173"/>
      <c r="D214" s="174" t="s">
        <v>72</v>
      </c>
      <c r="E214" s="186" t="s">
        <v>348</v>
      </c>
      <c r="F214" s="186" t="s">
        <v>349</v>
      </c>
      <c r="G214" s="173"/>
      <c r="H214" s="173"/>
      <c r="I214" s="176"/>
      <c r="J214" s="187">
        <f>BK214</f>
        <v>0</v>
      </c>
      <c r="K214" s="173"/>
      <c r="L214" s="178"/>
      <c r="M214" s="179"/>
      <c r="N214" s="180"/>
      <c r="O214" s="180"/>
      <c r="P214" s="181">
        <f>SUM(P215:P218)</f>
        <v>0</v>
      </c>
      <c r="Q214" s="180"/>
      <c r="R214" s="181">
        <f>SUM(R215:R218)</f>
        <v>0.29205027499999997</v>
      </c>
      <c r="S214" s="180"/>
      <c r="T214" s="182">
        <f>SUM(T215:T218)</f>
        <v>0</v>
      </c>
      <c r="AR214" s="183" t="s">
        <v>136</v>
      </c>
      <c r="AT214" s="184" t="s">
        <v>72</v>
      </c>
      <c r="AU214" s="184" t="s">
        <v>81</v>
      </c>
      <c r="AY214" s="183" t="s">
        <v>129</v>
      </c>
      <c r="BK214" s="185">
        <f>SUM(BK215:BK218)</f>
        <v>0</v>
      </c>
    </row>
    <row r="215" spans="1:65" s="2" customFormat="1" ht="24.15" customHeight="1">
      <c r="A215" s="31"/>
      <c r="B215" s="32"/>
      <c r="C215" s="188">
        <v>57</v>
      </c>
      <c r="D215" s="188" t="s">
        <v>131</v>
      </c>
      <c r="E215" s="189" t="s">
        <v>351</v>
      </c>
      <c r="F215" s="190" t="s">
        <v>962</v>
      </c>
      <c r="G215" s="191" t="s">
        <v>168</v>
      </c>
      <c r="H215" s="192">
        <v>103.87</v>
      </c>
      <c r="I215" s="193"/>
      <c r="J215" s="192">
        <f>ROUND(I215*H215,3)</f>
        <v>0</v>
      </c>
      <c r="K215" s="194"/>
      <c r="L215" s="36"/>
      <c r="M215" s="195" t="s">
        <v>1</v>
      </c>
      <c r="N215" s="196" t="s">
        <v>39</v>
      </c>
      <c r="O215" s="72"/>
      <c r="P215" s="197">
        <f>O215*H215</f>
        <v>0</v>
      </c>
      <c r="Q215" s="197">
        <v>2.5149999999999999E-4</v>
      </c>
      <c r="R215" s="197">
        <f>Q215*H215</f>
        <v>2.6123304999999999E-2</v>
      </c>
      <c r="S215" s="197">
        <v>0</v>
      </c>
      <c r="T215" s="198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9" t="s">
        <v>189</v>
      </c>
      <c r="AT215" s="199" t="s">
        <v>131</v>
      </c>
      <c r="AU215" s="199" t="s">
        <v>136</v>
      </c>
      <c r="AY215" s="14" t="s">
        <v>129</v>
      </c>
      <c r="BE215" s="200">
        <f>IF(N215="základná",J215,0)</f>
        <v>0</v>
      </c>
      <c r="BF215" s="200">
        <f>IF(N215="znížená",J215,0)</f>
        <v>0</v>
      </c>
      <c r="BG215" s="200">
        <f>IF(N215="zákl. prenesená",J215,0)</f>
        <v>0</v>
      </c>
      <c r="BH215" s="200">
        <f>IF(N215="zníž. prenesená",J215,0)</f>
        <v>0</v>
      </c>
      <c r="BI215" s="200">
        <f>IF(N215="nulová",J215,0)</f>
        <v>0</v>
      </c>
      <c r="BJ215" s="14" t="s">
        <v>136</v>
      </c>
      <c r="BK215" s="201">
        <f>ROUND(I215*H215,3)</f>
        <v>0</v>
      </c>
      <c r="BL215" s="14" t="s">
        <v>189</v>
      </c>
      <c r="BM215" s="199" t="s">
        <v>352</v>
      </c>
    </row>
    <row r="216" spans="1:65" s="2" customFormat="1" ht="37.950000000000003" customHeight="1">
      <c r="A216" s="31"/>
      <c r="B216" s="32"/>
      <c r="C216" s="202">
        <v>58</v>
      </c>
      <c r="D216" s="202" t="s">
        <v>279</v>
      </c>
      <c r="E216" s="203" t="s">
        <v>353</v>
      </c>
      <c r="F216" s="204" t="s">
        <v>354</v>
      </c>
      <c r="G216" s="205" t="s">
        <v>168</v>
      </c>
      <c r="H216" s="206">
        <v>105.947</v>
      </c>
      <c r="I216" s="207"/>
      <c r="J216" s="206">
        <f>ROUND(I216*H216,3)</f>
        <v>0</v>
      </c>
      <c r="K216" s="208"/>
      <c r="L216" s="209"/>
      <c r="M216" s="210" t="s">
        <v>1</v>
      </c>
      <c r="N216" s="211" t="s">
        <v>39</v>
      </c>
      <c r="O216" s="72"/>
      <c r="P216" s="197">
        <f>O216*H216</f>
        <v>0</v>
      </c>
      <c r="Q216" s="197">
        <v>2.3999999999999998E-3</v>
      </c>
      <c r="R216" s="197">
        <f>Q216*H216</f>
        <v>0.25427279999999997</v>
      </c>
      <c r="S216" s="197">
        <v>0</v>
      </c>
      <c r="T216" s="198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9" t="s">
        <v>240</v>
      </c>
      <c r="AT216" s="199" t="s">
        <v>279</v>
      </c>
      <c r="AU216" s="199" t="s">
        <v>136</v>
      </c>
      <c r="AY216" s="14" t="s">
        <v>129</v>
      </c>
      <c r="BE216" s="200">
        <f>IF(N216="základná",J216,0)</f>
        <v>0</v>
      </c>
      <c r="BF216" s="200">
        <f>IF(N216="znížená",J216,0)</f>
        <v>0</v>
      </c>
      <c r="BG216" s="200">
        <f>IF(N216="zákl. prenesená",J216,0)</f>
        <v>0</v>
      </c>
      <c r="BH216" s="200">
        <f>IF(N216="zníž. prenesená",J216,0)</f>
        <v>0</v>
      </c>
      <c r="BI216" s="200">
        <f>IF(N216="nulová",J216,0)</f>
        <v>0</v>
      </c>
      <c r="BJ216" s="14" t="s">
        <v>136</v>
      </c>
      <c r="BK216" s="201">
        <f>ROUND(I216*H216,3)</f>
        <v>0</v>
      </c>
      <c r="BL216" s="14" t="s">
        <v>189</v>
      </c>
      <c r="BM216" s="199" t="s">
        <v>355</v>
      </c>
    </row>
    <row r="217" spans="1:65" s="2" customFormat="1" ht="37.950000000000003" customHeight="1">
      <c r="A217" s="31"/>
      <c r="B217" s="32"/>
      <c r="C217" s="202">
        <v>59</v>
      </c>
      <c r="D217" s="202" t="s">
        <v>279</v>
      </c>
      <c r="E217" s="203" t="s">
        <v>356</v>
      </c>
      <c r="F217" s="204" t="s">
        <v>357</v>
      </c>
      <c r="G217" s="205" t="s">
        <v>168</v>
      </c>
      <c r="H217" s="206">
        <v>105.947</v>
      </c>
      <c r="I217" s="207"/>
      <c r="J217" s="206">
        <f>ROUND(I217*H217,3)</f>
        <v>0</v>
      </c>
      <c r="K217" s="208"/>
      <c r="L217" s="209"/>
      <c r="M217" s="210" t="s">
        <v>1</v>
      </c>
      <c r="N217" s="211" t="s">
        <v>39</v>
      </c>
      <c r="O217" s="72"/>
      <c r="P217" s="197">
        <f>O217*H217</f>
        <v>0</v>
      </c>
      <c r="Q217" s="197">
        <v>1.1E-4</v>
      </c>
      <c r="R217" s="197">
        <f>Q217*H217</f>
        <v>1.165417E-2</v>
      </c>
      <c r="S217" s="197">
        <v>0</v>
      </c>
      <c r="T217" s="198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9" t="s">
        <v>240</v>
      </c>
      <c r="AT217" s="199" t="s">
        <v>279</v>
      </c>
      <c r="AU217" s="199" t="s">
        <v>136</v>
      </c>
      <c r="AY217" s="14" t="s">
        <v>129</v>
      </c>
      <c r="BE217" s="200">
        <f>IF(N217="základná",J217,0)</f>
        <v>0</v>
      </c>
      <c r="BF217" s="200">
        <f>IF(N217="znížená",J217,0)</f>
        <v>0</v>
      </c>
      <c r="BG217" s="200">
        <f>IF(N217="zákl. prenesená",J217,0)</f>
        <v>0</v>
      </c>
      <c r="BH217" s="200">
        <f>IF(N217="zníž. prenesená",J217,0)</f>
        <v>0</v>
      </c>
      <c r="BI217" s="200">
        <f>IF(N217="nulová",J217,0)</f>
        <v>0</v>
      </c>
      <c r="BJ217" s="14" t="s">
        <v>136</v>
      </c>
      <c r="BK217" s="201">
        <f>ROUND(I217*H217,3)</f>
        <v>0</v>
      </c>
      <c r="BL217" s="14" t="s">
        <v>189</v>
      </c>
      <c r="BM217" s="199" t="s">
        <v>358</v>
      </c>
    </row>
    <row r="218" spans="1:65" s="2" customFormat="1" ht="24.15" customHeight="1">
      <c r="A218" s="31"/>
      <c r="B218" s="32"/>
      <c r="C218" s="188">
        <v>60</v>
      </c>
      <c r="D218" s="188" t="s">
        <v>131</v>
      </c>
      <c r="E218" s="189" t="s">
        <v>359</v>
      </c>
      <c r="F218" s="190" t="s">
        <v>360</v>
      </c>
      <c r="G218" s="191" t="s">
        <v>346</v>
      </c>
      <c r="H218" s="193"/>
      <c r="I218" s="193"/>
      <c r="J218" s="192">
        <f>ROUND(I218*H218,3)</f>
        <v>0</v>
      </c>
      <c r="K218" s="194"/>
      <c r="L218" s="36"/>
      <c r="M218" s="195" t="s">
        <v>1</v>
      </c>
      <c r="N218" s="196" t="s">
        <v>39</v>
      </c>
      <c r="O218" s="72"/>
      <c r="P218" s="197">
        <f>O218*H218</f>
        <v>0</v>
      </c>
      <c r="Q218" s="197">
        <v>0</v>
      </c>
      <c r="R218" s="197">
        <f>Q218*H218</f>
        <v>0</v>
      </c>
      <c r="S218" s="197">
        <v>0</v>
      </c>
      <c r="T218" s="198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9" t="s">
        <v>189</v>
      </c>
      <c r="AT218" s="199" t="s">
        <v>131</v>
      </c>
      <c r="AU218" s="199" t="s">
        <v>136</v>
      </c>
      <c r="AY218" s="14" t="s">
        <v>129</v>
      </c>
      <c r="BE218" s="200">
        <f>IF(N218="základná",J218,0)</f>
        <v>0</v>
      </c>
      <c r="BF218" s="200">
        <f>IF(N218="znížená",J218,0)</f>
        <v>0</v>
      </c>
      <c r="BG218" s="200">
        <f>IF(N218="zákl. prenesená",J218,0)</f>
        <v>0</v>
      </c>
      <c r="BH218" s="200">
        <f>IF(N218="zníž. prenesená",J218,0)</f>
        <v>0</v>
      </c>
      <c r="BI218" s="200">
        <f>IF(N218="nulová",J218,0)</f>
        <v>0</v>
      </c>
      <c r="BJ218" s="14" t="s">
        <v>136</v>
      </c>
      <c r="BK218" s="201">
        <f>ROUND(I218*H218,3)</f>
        <v>0</v>
      </c>
      <c r="BL218" s="14" t="s">
        <v>189</v>
      </c>
      <c r="BM218" s="199" t="s">
        <v>361</v>
      </c>
    </row>
    <row r="219" spans="1:65" s="12" customFormat="1" ht="22.95" customHeight="1">
      <c r="B219" s="172"/>
      <c r="C219" s="173"/>
      <c r="D219" s="174" t="s">
        <v>72</v>
      </c>
      <c r="E219" s="186" t="s">
        <v>362</v>
      </c>
      <c r="F219" s="186" t="s">
        <v>363</v>
      </c>
      <c r="G219" s="173"/>
      <c r="H219" s="173"/>
      <c r="I219" s="176"/>
      <c r="J219" s="187">
        <f>BK219</f>
        <v>0</v>
      </c>
      <c r="K219" s="173"/>
      <c r="L219" s="178"/>
      <c r="M219" s="179"/>
      <c r="N219" s="180"/>
      <c r="O219" s="180"/>
      <c r="P219" s="181">
        <f>SUM(P220:P231)</f>
        <v>0</v>
      </c>
      <c r="Q219" s="180"/>
      <c r="R219" s="181">
        <f>SUM(R220:R231)</f>
        <v>8.3924355000000006E-2</v>
      </c>
      <c r="S219" s="180"/>
      <c r="T219" s="182">
        <f>SUM(T220:T231)</f>
        <v>0</v>
      </c>
      <c r="AR219" s="183" t="s">
        <v>136</v>
      </c>
      <c r="AT219" s="184" t="s">
        <v>72</v>
      </c>
      <c r="AU219" s="184" t="s">
        <v>81</v>
      </c>
      <c r="AY219" s="183" t="s">
        <v>129</v>
      </c>
      <c r="BK219" s="185">
        <f>SUM(BK220:BK231)</f>
        <v>0</v>
      </c>
    </row>
    <row r="220" spans="1:65" s="2" customFormat="1" ht="21.75" customHeight="1">
      <c r="A220" s="31"/>
      <c r="B220" s="32"/>
      <c r="C220" s="188">
        <v>137</v>
      </c>
      <c r="D220" s="188" t="s">
        <v>131</v>
      </c>
      <c r="E220" s="189" t="s">
        <v>364</v>
      </c>
      <c r="F220" s="190" t="s">
        <v>365</v>
      </c>
      <c r="G220" s="191" t="s">
        <v>292</v>
      </c>
      <c r="H220" s="192">
        <v>5</v>
      </c>
      <c r="I220" s="193"/>
      <c r="J220" s="192">
        <f t="shared" ref="J220:J231" si="50">ROUND(I220*H220,3)</f>
        <v>0</v>
      </c>
      <c r="K220" s="194"/>
      <c r="L220" s="36"/>
      <c r="M220" s="195" t="s">
        <v>1</v>
      </c>
      <c r="N220" s="196" t="s">
        <v>39</v>
      </c>
      <c r="O220" s="72"/>
      <c r="P220" s="197">
        <f t="shared" ref="P220:P231" si="51">O220*H220</f>
        <v>0</v>
      </c>
      <c r="Q220" s="197">
        <v>1.7671200000000001E-3</v>
      </c>
      <c r="R220" s="197">
        <f t="shared" ref="R220:R231" si="52">Q220*H220</f>
        <v>8.8356000000000007E-3</v>
      </c>
      <c r="S220" s="197">
        <v>0</v>
      </c>
      <c r="T220" s="198">
        <f t="shared" ref="T220:T231" si="53"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9" t="s">
        <v>189</v>
      </c>
      <c r="AT220" s="199" t="s">
        <v>131</v>
      </c>
      <c r="AU220" s="199" t="s">
        <v>136</v>
      </c>
      <c r="AY220" s="14" t="s">
        <v>129</v>
      </c>
      <c r="BE220" s="200">
        <f t="shared" ref="BE220:BE231" si="54">IF(N220="základná",J220,0)</f>
        <v>0</v>
      </c>
      <c r="BF220" s="200">
        <f t="shared" ref="BF220:BF231" si="55">IF(N220="znížená",J220,0)</f>
        <v>0</v>
      </c>
      <c r="BG220" s="200">
        <f t="shared" ref="BG220:BG231" si="56">IF(N220="zákl. prenesená",J220,0)</f>
        <v>0</v>
      </c>
      <c r="BH220" s="200">
        <f t="shared" ref="BH220:BH231" si="57">IF(N220="zníž. prenesená",J220,0)</f>
        <v>0</v>
      </c>
      <c r="BI220" s="200">
        <f t="shared" ref="BI220:BI231" si="58">IF(N220="nulová",J220,0)</f>
        <v>0</v>
      </c>
      <c r="BJ220" s="14" t="s">
        <v>136</v>
      </c>
      <c r="BK220" s="201">
        <f t="shared" ref="BK220:BK231" si="59">ROUND(I220*H220,3)</f>
        <v>0</v>
      </c>
      <c r="BL220" s="14" t="s">
        <v>189</v>
      </c>
      <c r="BM220" s="199" t="s">
        <v>366</v>
      </c>
    </row>
    <row r="221" spans="1:65" s="2" customFormat="1" ht="21.75" customHeight="1">
      <c r="A221" s="31"/>
      <c r="B221" s="32"/>
      <c r="C221" s="188">
        <v>138</v>
      </c>
      <c r="D221" s="188" t="s">
        <v>131</v>
      </c>
      <c r="E221" s="189" t="s">
        <v>367</v>
      </c>
      <c r="F221" s="190" t="s">
        <v>368</v>
      </c>
      <c r="G221" s="191" t="s">
        <v>292</v>
      </c>
      <c r="H221" s="192">
        <v>25.5</v>
      </c>
      <c r="I221" s="193"/>
      <c r="J221" s="192">
        <f t="shared" si="50"/>
        <v>0</v>
      </c>
      <c r="K221" s="194"/>
      <c r="L221" s="36"/>
      <c r="M221" s="195" t="s">
        <v>1</v>
      </c>
      <c r="N221" s="196" t="s">
        <v>39</v>
      </c>
      <c r="O221" s="72"/>
      <c r="P221" s="197">
        <f t="shared" si="51"/>
        <v>0</v>
      </c>
      <c r="Q221" s="197">
        <v>1.89566E-3</v>
      </c>
      <c r="R221" s="197">
        <f t="shared" si="52"/>
        <v>4.833933E-2</v>
      </c>
      <c r="S221" s="197">
        <v>0</v>
      </c>
      <c r="T221" s="198">
        <f t="shared" si="5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9" t="s">
        <v>189</v>
      </c>
      <c r="AT221" s="199" t="s">
        <v>131</v>
      </c>
      <c r="AU221" s="199" t="s">
        <v>136</v>
      </c>
      <c r="AY221" s="14" t="s">
        <v>129</v>
      </c>
      <c r="BE221" s="200">
        <f t="shared" si="54"/>
        <v>0</v>
      </c>
      <c r="BF221" s="200">
        <f t="shared" si="55"/>
        <v>0</v>
      </c>
      <c r="BG221" s="200">
        <f t="shared" si="56"/>
        <v>0</v>
      </c>
      <c r="BH221" s="200">
        <f t="shared" si="57"/>
        <v>0</v>
      </c>
      <c r="BI221" s="200">
        <f t="shared" si="58"/>
        <v>0</v>
      </c>
      <c r="BJ221" s="14" t="s">
        <v>136</v>
      </c>
      <c r="BK221" s="201">
        <f t="shared" si="59"/>
        <v>0</v>
      </c>
      <c r="BL221" s="14" t="s">
        <v>189</v>
      </c>
      <c r="BM221" s="199" t="s">
        <v>369</v>
      </c>
    </row>
    <row r="222" spans="1:65" s="2" customFormat="1" ht="24.15" customHeight="1">
      <c r="A222" s="31"/>
      <c r="B222" s="32"/>
      <c r="C222" s="188">
        <v>139</v>
      </c>
      <c r="D222" s="188" t="s">
        <v>131</v>
      </c>
      <c r="E222" s="189" t="s">
        <v>370</v>
      </c>
      <c r="F222" s="190" t="s">
        <v>371</v>
      </c>
      <c r="G222" s="191" t="s">
        <v>292</v>
      </c>
      <c r="H222" s="192">
        <v>1.5</v>
      </c>
      <c r="I222" s="193"/>
      <c r="J222" s="192">
        <f t="shared" si="50"/>
        <v>0</v>
      </c>
      <c r="K222" s="194"/>
      <c r="L222" s="36"/>
      <c r="M222" s="195" t="s">
        <v>1</v>
      </c>
      <c r="N222" s="196" t="s">
        <v>39</v>
      </c>
      <c r="O222" s="72"/>
      <c r="P222" s="197">
        <f t="shared" si="51"/>
        <v>0</v>
      </c>
      <c r="Q222" s="197">
        <v>3.1095E-4</v>
      </c>
      <c r="R222" s="197">
        <f t="shared" si="52"/>
        <v>4.6642500000000002E-4</v>
      </c>
      <c r="S222" s="197">
        <v>0</v>
      </c>
      <c r="T222" s="198">
        <f t="shared" si="5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9" t="s">
        <v>189</v>
      </c>
      <c r="AT222" s="199" t="s">
        <v>131</v>
      </c>
      <c r="AU222" s="199" t="s">
        <v>136</v>
      </c>
      <c r="AY222" s="14" t="s">
        <v>129</v>
      </c>
      <c r="BE222" s="200">
        <f t="shared" si="54"/>
        <v>0</v>
      </c>
      <c r="BF222" s="200">
        <f t="shared" si="55"/>
        <v>0</v>
      </c>
      <c r="BG222" s="200">
        <f t="shared" si="56"/>
        <v>0</v>
      </c>
      <c r="BH222" s="200">
        <f t="shared" si="57"/>
        <v>0</v>
      </c>
      <c r="BI222" s="200">
        <f t="shared" si="58"/>
        <v>0</v>
      </c>
      <c r="BJ222" s="14" t="s">
        <v>136</v>
      </c>
      <c r="BK222" s="201">
        <f t="shared" si="59"/>
        <v>0</v>
      </c>
      <c r="BL222" s="14" t="s">
        <v>189</v>
      </c>
      <c r="BM222" s="199" t="s">
        <v>372</v>
      </c>
    </row>
    <row r="223" spans="1:65" s="2" customFormat="1" ht="24.15" customHeight="1">
      <c r="A223" s="31"/>
      <c r="B223" s="32"/>
      <c r="C223" s="188">
        <v>149</v>
      </c>
      <c r="D223" s="188" t="s">
        <v>131</v>
      </c>
      <c r="E223" s="189" t="s">
        <v>373</v>
      </c>
      <c r="F223" s="190" t="s">
        <v>374</v>
      </c>
      <c r="G223" s="191" t="s">
        <v>292</v>
      </c>
      <c r="H223" s="192">
        <v>5</v>
      </c>
      <c r="I223" s="193"/>
      <c r="J223" s="192">
        <f t="shared" si="50"/>
        <v>0</v>
      </c>
      <c r="K223" s="194"/>
      <c r="L223" s="36"/>
      <c r="M223" s="195" t="s">
        <v>1</v>
      </c>
      <c r="N223" s="196" t="s">
        <v>39</v>
      </c>
      <c r="O223" s="72"/>
      <c r="P223" s="197">
        <f t="shared" si="51"/>
        <v>0</v>
      </c>
      <c r="Q223" s="197">
        <v>1.6394999999999999E-3</v>
      </c>
      <c r="R223" s="197">
        <f t="shared" si="52"/>
        <v>8.1974999999999999E-3</v>
      </c>
      <c r="S223" s="197">
        <v>0</v>
      </c>
      <c r="T223" s="198">
        <f t="shared" si="5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9" t="s">
        <v>189</v>
      </c>
      <c r="AT223" s="199" t="s">
        <v>131</v>
      </c>
      <c r="AU223" s="199" t="s">
        <v>136</v>
      </c>
      <c r="AY223" s="14" t="s">
        <v>129</v>
      </c>
      <c r="BE223" s="200">
        <f t="shared" si="54"/>
        <v>0</v>
      </c>
      <c r="BF223" s="200">
        <f t="shared" si="55"/>
        <v>0</v>
      </c>
      <c r="BG223" s="200">
        <f t="shared" si="56"/>
        <v>0</v>
      </c>
      <c r="BH223" s="200">
        <f t="shared" si="57"/>
        <v>0</v>
      </c>
      <c r="BI223" s="200">
        <f t="shared" si="58"/>
        <v>0</v>
      </c>
      <c r="BJ223" s="14" t="s">
        <v>136</v>
      </c>
      <c r="BK223" s="201">
        <f t="shared" si="59"/>
        <v>0</v>
      </c>
      <c r="BL223" s="14" t="s">
        <v>189</v>
      </c>
      <c r="BM223" s="199" t="s">
        <v>375</v>
      </c>
    </row>
    <row r="224" spans="1:65" s="2" customFormat="1" ht="24.15" customHeight="1">
      <c r="A224" s="31"/>
      <c r="B224" s="32"/>
      <c r="C224" s="188">
        <v>140</v>
      </c>
      <c r="D224" s="188" t="s">
        <v>131</v>
      </c>
      <c r="E224" s="189" t="s">
        <v>376</v>
      </c>
      <c r="F224" s="190" t="s">
        <v>377</v>
      </c>
      <c r="G224" s="191" t="s">
        <v>247</v>
      </c>
      <c r="H224" s="192">
        <v>1</v>
      </c>
      <c r="I224" s="193"/>
      <c r="J224" s="192">
        <f t="shared" si="50"/>
        <v>0</v>
      </c>
      <c r="K224" s="194"/>
      <c r="L224" s="36"/>
      <c r="M224" s="195" t="s">
        <v>1</v>
      </c>
      <c r="N224" s="196" t="s">
        <v>39</v>
      </c>
      <c r="O224" s="72"/>
      <c r="P224" s="197">
        <f t="shared" si="51"/>
        <v>0</v>
      </c>
      <c r="Q224" s="197">
        <v>0</v>
      </c>
      <c r="R224" s="197">
        <f t="shared" si="52"/>
        <v>0</v>
      </c>
      <c r="S224" s="197">
        <v>0</v>
      </c>
      <c r="T224" s="198">
        <f t="shared" si="5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9" t="s">
        <v>189</v>
      </c>
      <c r="AT224" s="199" t="s">
        <v>131</v>
      </c>
      <c r="AU224" s="199" t="s">
        <v>136</v>
      </c>
      <c r="AY224" s="14" t="s">
        <v>129</v>
      </c>
      <c r="BE224" s="200">
        <f t="shared" si="54"/>
        <v>0</v>
      </c>
      <c r="BF224" s="200">
        <f t="shared" si="55"/>
        <v>0</v>
      </c>
      <c r="BG224" s="200">
        <f t="shared" si="56"/>
        <v>0</v>
      </c>
      <c r="BH224" s="200">
        <f t="shared" si="57"/>
        <v>0</v>
      </c>
      <c r="BI224" s="200">
        <f t="shared" si="58"/>
        <v>0</v>
      </c>
      <c r="BJ224" s="14" t="s">
        <v>136</v>
      </c>
      <c r="BK224" s="201">
        <f t="shared" si="59"/>
        <v>0</v>
      </c>
      <c r="BL224" s="14" t="s">
        <v>189</v>
      </c>
      <c r="BM224" s="199" t="s">
        <v>378</v>
      </c>
    </row>
    <row r="225" spans="1:65" s="2" customFormat="1" ht="21.75" customHeight="1">
      <c r="A225" s="31"/>
      <c r="B225" s="32"/>
      <c r="C225" s="188">
        <v>141</v>
      </c>
      <c r="D225" s="188" t="s">
        <v>131</v>
      </c>
      <c r="E225" s="189" t="s">
        <v>379</v>
      </c>
      <c r="F225" s="190" t="s">
        <v>380</v>
      </c>
      <c r="G225" s="191" t="s">
        <v>247</v>
      </c>
      <c r="H225" s="192">
        <v>5</v>
      </c>
      <c r="I225" s="193"/>
      <c r="J225" s="192">
        <f t="shared" si="50"/>
        <v>0</v>
      </c>
      <c r="K225" s="194"/>
      <c r="L225" s="36"/>
      <c r="M225" s="195" t="s">
        <v>1</v>
      </c>
      <c r="N225" s="196" t="s">
        <v>39</v>
      </c>
      <c r="O225" s="72"/>
      <c r="P225" s="197">
        <f t="shared" si="51"/>
        <v>0</v>
      </c>
      <c r="Q225" s="197">
        <v>4.6200000000000001E-4</v>
      </c>
      <c r="R225" s="197">
        <f t="shared" si="52"/>
        <v>2.31E-3</v>
      </c>
      <c r="S225" s="197">
        <v>0</v>
      </c>
      <c r="T225" s="198">
        <f t="shared" si="5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9" t="s">
        <v>189</v>
      </c>
      <c r="AT225" s="199" t="s">
        <v>131</v>
      </c>
      <c r="AU225" s="199" t="s">
        <v>136</v>
      </c>
      <c r="AY225" s="14" t="s">
        <v>129</v>
      </c>
      <c r="BE225" s="200">
        <f t="shared" si="54"/>
        <v>0</v>
      </c>
      <c r="BF225" s="200">
        <f t="shared" si="55"/>
        <v>0</v>
      </c>
      <c r="BG225" s="200">
        <f t="shared" si="56"/>
        <v>0</v>
      </c>
      <c r="BH225" s="200">
        <f t="shared" si="57"/>
        <v>0</v>
      </c>
      <c r="BI225" s="200">
        <f t="shared" si="58"/>
        <v>0</v>
      </c>
      <c r="BJ225" s="14" t="s">
        <v>136</v>
      </c>
      <c r="BK225" s="201">
        <f t="shared" si="59"/>
        <v>0</v>
      </c>
      <c r="BL225" s="14" t="s">
        <v>189</v>
      </c>
      <c r="BM225" s="199" t="s">
        <v>381</v>
      </c>
    </row>
    <row r="226" spans="1:65" s="2" customFormat="1" ht="44.25" customHeight="1">
      <c r="A226" s="31"/>
      <c r="B226" s="32"/>
      <c r="C226" s="202">
        <v>142</v>
      </c>
      <c r="D226" s="202" t="s">
        <v>279</v>
      </c>
      <c r="E226" s="203" t="s">
        <v>382</v>
      </c>
      <c r="F226" s="204" t="s">
        <v>383</v>
      </c>
      <c r="G226" s="205" t="s">
        <v>247</v>
      </c>
      <c r="H226" s="206">
        <v>1</v>
      </c>
      <c r="I226" s="207"/>
      <c r="J226" s="206">
        <f t="shared" si="50"/>
        <v>0</v>
      </c>
      <c r="K226" s="208"/>
      <c r="L226" s="209"/>
      <c r="M226" s="210" t="s">
        <v>1</v>
      </c>
      <c r="N226" s="211" t="s">
        <v>39</v>
      </c>
      <c r="O226" s="72"/>
      <c r="P226" s="197">
        <f t="shared" si="51"/>
        <v>0</v>
      </c>
      <c r="Q226" s="197">
        <v>7.5000000000000002E-4</v>
      </c>
      <c r="R226" s="197">
        <f t="shared" si="52"/>
        <v>7.5000000000000002E-4</v>
      </c>
      <c r="S226" s="197">
        <v>0</v>
      </c>
      <c r="T226" s="198">
        <f t="shared" si="5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9" t="s">
        <v>240</v>
      </c>
      <c r="AT226" s="199" t="s">
        <v>279</v>
      </c>
      <c r="AU226" s="199" t="s">
        <v>136</v>
      </c>
      <c r="AY226" s="14" t="s">
        <v>129</v>
      </c>
      <c r="BE226" s="200">
        <f t="shared" si="54"/>
        <v>0</v>
      </c>
      <c r="BF226" s="200">
        <f t="shared" si="55"/>
        <v>0</v>
      </c>
      <c r="BG226" s="200">
        <f t="shared" si="56"/>
        <v>0</v>
      </c>
      <c r="BH226" s="200">
        <f t="shared" si="57"/>
        <v>0</v>
      </c>
      <c r="BI226" s="200">
        <f t="shared" si="58"/>
        <v>0</v>
      </c>
      <c r="BJ226" s="14" t="s">
        <v>136</v>
      </c>
      <c r="BK226" s="201">
        <f t="shared" si="59"/>
        <v>0</v>
      </c>
      <c r="BL226" s="14" t="s">
        <v>189</v>
      </c>
      <c r="BM226" s="199" t="s">
        <v>384</v>
      </c>
    </row>
    <row r="227" spans="1:65" s="2" customFormat="1" ht="21.75" customHeight="1">
      <c r="A227" s="31"/>
      <c r="B227" s="32"/>
      <c r="C227" s="202">
        <v>144</v>
      </c>
      <c r="D227" s="202" t="s">
        <v>279</v>
      </c>
      <c r="E227" s="203" t="s">
        <v>385</v>
      </c>
      <c r="F227" s="204" t="s">
        <v>386</v>
      </c>
      <c r="G227" s="205" t="s">
        <v>247</v>
      </c>
      <c r="H227" s="206">
        <v>4</v>
      </c>
      <c r="I227" s="207"/>
      <c r="J227" s="206">
        <f t="shared" si="50"/>
        <v>0</v>
      </c>
      <c r="K227" s="208"/>
      <c r="L227" s="209"/>
      <c r="M227" s="210" t="s">
        <v>1</v>
      </c>
      <c r="N227" s="211" t="s">
        <v>39</v>
      </c>
      <c r="O227" s="72"/>
      <c r="P227" s="197">
        <f t="shared" si="51"/>
        <v>0</v>
      </c>
      <c r="Q227" s="197">
        <v>3.7499999999999999E-3</v>
      </c>
      <c r="R227" s="197">
        <f t="shared" si="52"/>
        <v>1.4999999999999999E-2</v>
      </c>
      <c r="S227" s="197">
        <v>0</v>
      </c>
      <c r="T227" s="198">
        <f t="shared" si="5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9" t="s">
        <v>240</v>
      </c>
      <c r="AT227" s="199" t="s">
        <v>279</v>
      </c>
      <c r="AU227" s="199" t="s">
        <v>136</v>
      </c>
      <c r="AY227" s="14" t="s">
        <v>129</v>
      </c>
      <c r="BE227" s="200">
        <f t="shared" si="54"/>
        <v>0</v>
      </c>
      <c r="BF227" s="200">
        <f t="shared" si="55"/>
        <v>0</v>
      </c>
      <c r="BG227" s="200">
        <f t="shared" si="56"/>
        <v>0</v>
      </c>
      <c r="BH227" s="200">
        <f t="shared" si="57"/>
        <v>0</v>
      </c>
      <c r="BI227" s="200">
        <f t="shared" si="58"/>
        <v>0</v>
      </c>
      <c r="BJ227" s="14" t="s">
        <v>136</v>
      </c>
      <c r="BK227" s="201">
        <f t="shared" si="59"/>
        <v>0</v>
      </c>
      <c r="BL227" s="14" t="s">
        <v>189</v>
      </c>
      <c r="BM227" s="199" t="s">
        <v>387</v>
      </c>
    </row>
    <row r="228" spans="1:65" s="2" customFormat="1" ht="16.5" customHeight="1">
      <c r="A228" s="31"/>
      <c r="B228" s="32"/>
      <c r="C228" s="188">
        <v>145</v>
      </c>
      <c r="D228" s="188" t="s">
        <v>131</v>
      </c>
      <c r="E228" s="189" t="s">
        <v>388</v>
      </c>
      <c r="F228" s="190" t="s">
        <v>389</v>
      </c>
      <c r="G228" s="191" t="s">
        <v>247</v>
      </c>
      <c r="H228" s="192">
        <v>1</v>
      </c>
      <c r="I228" s="193"/>
      <c r="J228" s="192">
        <f t="shared" si="50"/>
        <v>0</v>
      </c>
      <c r="K228" s="194"/>
      <c r="L228" s="36"/>
      <c r="M228" s="195" t="s">
        <v>1</v>
      </c>
      <c r="N228" s="196" t="s">
        <v>39</v>
      </c>
      <c r="O228" s="72"/>
      <c r="P228" s="197">
        <f t="shared" si="51"/>
        <v>0</v>
      </c>
      <c r="Q228" s="197">
        <v>2.55E-5</v>
      </c>
      <c r="R228" s="197">
        <f t="shared" si="52"/>
        <v>2.55E-5</v>
      </c>
      <c r="S228" s="197">
        <v>0</v>
      </c>
      <c r="T228" s="198">
        <f t="shared" si="5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9" t="s">
        <v>189</v>
      </c>
      <c r="AT228" s="199" t="s">
        <v>131</v>
      </c>
      <c r="AU228" s="199" t="s">
        <v>136</v>
      </c>
      <c r="AY228" s="14" t="s">
        <v>129</v>
      </c>
      <c r="BE228" s="200">
        <f t="shared" si="54"/>
        <v>0</v>
      </c>
      <c r="BF228" s="200">
        <f t="shared" si="55"/>
        <v>0</v>
      </c>
      <c r="BG228" s="200">
        <f t="shared" si="56"/>
        <v>0</v>
      </c>
      <c r="BH228" s="200">
        <f t="shared" si="57"/>
        <v>0</v>
      </c>
      <c r="BI228" s="200">
        <f t="shared" si="58"/>
        <v>0</v>
      </c>
      <c r="BJ228" s="14" t="s">
        <v>136</v>
      </c>
      <c r="BK228" s="201">
        <f t="shared" si="59"/>
        <v>0</v>
      </c>
      <c r="BL228" s="14" t="s">
        <v>189</v>
      </c>
      <c r="BM228" s="199" t="s">
        <v>390</v>
      </c>
    </row>
    <row r="229" spans="1:65" s="2" customFormat="1" ht="16.5" customHeight="1">
      <c r="A229" s="31"/>
      <c r="B229" s="32"/>
      <c r="C229" s="202">
        <v>146</v>
      </c>
      <c r="D229" s="202" t="s">
        <v>279</v>
      </c>
      <c r="E229" s="203" t="s">
        <v>391</v>
      </c>
      <c r="F229" s="204" t="s">
        <v>392</v>
      </c>
      <c r="G229" s="205" t="s">
        <v>247</v>
      </c>
      <c r="H229" s="206">
        <v>1</v>
      </c>
      <c r="I229" s="207"/>
      <c r="J229" s="206">
        <f t="shared" si="50"/>
        <v>0</v>
      </c>
      <c r="K229" s="208"/>
      <c r="L229" s="209"/>
      <c r="M229" s="210" t="s">
        <v>1</v>
      </c>
      <c r="N229" s="211" t="s">
        <v>39</v>
      </c>
      <c r="O229" s="72"/>
      <c r="P229" s="197">
        <f t="shared" si="51"/>
        <v>0</v>
      </c>
      <c r="Q229" s="197">
        <v>0</v>
      </c>
      <c r="R229" s="197">
        <f t="shared" si="52"/>
        <v>0</v>
      </c>
      <c r="S229" s="197">
        <v>0</v>
      </c>
      <c r="T229" s="198">
        <f t="shared" si="5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9" t="s">
        <v>240</v>
      </c>
      <c r="AT229" s="199" t="s">
        <v>279</v>
      </c>
      <c r="AU229" s="199" t="s">
        <v>136</v>
      </c>
      <c r="AY229" s="14" t="s">
        <v>129</v>
      </c>
      <c r="BE229" s="200">
        <f t="shared" si="54"/>
        <v>0</v>
      </c>
      <c r="BF229" s="200">
        <f t="shared" si="55"/>
        <v>0</v>
      </c>
      <c r="BG229" s="200">
        <f t="shared" si="56"/>
        <v>0</v>
      </c>
      <c r="BH229" s="200">
        <f t="shared" si="57"/>
        <v>0</v>
      </c>
      <c r="BI229" s="200">
        <f t="shared" si="58"/>
        <v>0</v>
      </c>
      <c r="BJ229" s="14" t="s">
        <v>136</v>
      </c>
      <c r="BK229" s="201">
        <f t="shared" si="59"/>
        <v>0</v>
      </c>
      <c r="BL229" s="14" t="s">
        <v>189</v>
      </c>
      <c r="BM229" s="199" t="s">
        <v>393</v>
      </c>
    </row>
    <row r="230" spans="1:65" s="2" customFormat="1" ht="24.15" customHeight="1">
      <c r="A230" s="31"/>
      <c r="B230" s="32"/>
      <c r="C230" s="188">
        <v>147</v>
      </c>
      <c r="D230" s="188" t="s">
        <v>131</v>
      </c>
      <c r="E230" s="189" t="s">
        <v>394</v>
      </c>
      <c r="F230" s="190" t="s">
        <v>395</v>
      </c>
      <c r="G230" s="191" t="s">
        <v>292</v>
      </c>
      <c r="H230" s="192">
        <v>32</v>
      </c>
      <c r="I230" s="193"/>
      <c r="J230" s="192">
        <f t="shared" si="50"/>
        <v>0</v>
      </c>
      <c r="K230" s="194"/>
      <c r="L230" s="36"/>
      <c r="M230" s="195" t="s">
        <v>1</v>
      </c>
      <c r="N230" s="196" t="s">
        <v>39</v>
      </c>
      <c r="O230" s="72"/>
      <c r="P230" s="197">
        <f t="shared" si="51"/>
        <v>0</v>
      </c>
      <c r="Q230" s="197">
        <v>0</v>
      </c>
      <c r="R230" s="197">
        <f t="shared" si="52"/>
        <v>0</v>
      </c>
      <c r="S230" s="197">
        <v>0</v>
      </c>
      <c r="T230" s="198">
        <f t="shared" si="5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9" t="s">
        <v>189</v>
      </c>
      <c r="AT230" s="199" t="s">
        <v>131</v>
      </c>
      <c r="AU230" s="199" t="s">
        <v>136</v>
      </c>
      <c r="AY230" s="14" t="s">
        <v>129</v>
      </c>
      <c r="BE230" s="200">
        <f t="shared" si="54"/>
        <v>0</v>
      </c>
      <c r="BF230" s="200">
        <f t="shared" si="55"/>
        <v>0</v>
      </c>
      <c r="BG230" s="200">
        <f t="shared" si="56"/>
        <v>0</v>
      </c>
      <c r="BH230" s="200">
        <f t="shared" si="57"/>
        <v>0</v>
      </c>
      <c r="BI230" s="200">
        <f t="shared" si="58"/>
        <v>0</v>
      </c>
      <c r="BJ230" s="14" t="s">
        <v>136</v>
      </c>
      <c r="BK230" s="201">
        <f t="shared" si="59"/>
        <v>0</v>
      </c>
      <c r="BL230" s="14" t="s">
        <v>189</v>
      </c>
      <c r="BM230" s="199" t="s">
        <v>396</v>
      </c>
    </row>
    <row r="231" spans="1:65" s="2" customFormat="1" ht="24.15" customHeight="1">
      <c r="A231" s="31"/>
      <c r="B231" s="32"/>
      <c r="C231" s="188">
        <v>148</v>
      </c>
      <c r="D231" s="188" t="s">
        <v>131</v>
      </c>
      <c r="E231" s="189" t="s">
        <v>397</v>
      </c>
      <c r="F231" s="190" t="s">
        <v>398</v>
      </c>
      <c r="G231" s="191" t="s">
        <v>346</v>
      </c>
      <c r="H231" s="193"/>
      <c r="I231" s="193"/>
      <c r="J231" s="192">
        <f t="shared" si="50"/>
        <v>0</v>
      </c>
      <c r="K231" s="194"/>
      <c r="L231" s="36"/>
      <c r="M231" s="195" t="s">
        <v>1</v>
      </c>
      <c r="N231" s="196" t="s">
        <v>39</v>
      </c>
      <c r="O231" s="72"/>
      <c r="P231" s="197">
        <f t="shared" si="51"/>
        <v>0</v>
      </c>
      <c r="Q231" s="197">
        <v>0</v>
      </c>
      <c r="R231" s="197">
        <f t="shared" si="52"/>
        <v>0</v>
      </c>
      <c r="S231" s="197">
        <v>0</v>
      </c>
      <c r="T231" s="198">
        <f t="shared" si="5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9" t="s">
        <v>189</v>
      </c>
      <c r="AT231" s="199" t="s">
        <v>131</v>
      </c>
      <c r="AU231" s="199" t="s">
        <v>136</v>
      </c>
      <c r="AY231" s="14" t="s">
        <v>129</v>
      </c>
      <c r="BE231" s="200">
        <f t="shared" si="54"/>
        <v>0</v>
      </c>
      <c r="BF231" s="200">
        <f t="shared" si="55"/>
        <v>0</v>
      </c>
      <c r="BG231" s="200">
        <f t="shared" si="56"/>
        <v>0</v>
      </c>
      <c r="BH231" s="200">
        <f t="shared" si="57"/>
        <v>0</v>
      </c>
      <c r="BI231" s="200">
        <f t="shared" si="58"/>
        <v>0</v>
      </c>
      <c r="BJ231" s="14" t="s">
        <v>136</v>
      </c>
      <c r="BK231" s="201">
        <f t="shared" si="59"/>
        <v>0</v>
      </c>
      <c r="BL231" s="14" t="s">
        <v>189</v>
      </c>
      <c r="BM231" s="199" t="s">
        <v>399</v>
      </c>
    </row>
    <row r="232" spans="1:65" s="12" customFormat="1" ht="22.95" customHeight="1">
      <c r="B232" s="172"/>
      <c r="C232" s="173"/>
      <c r="D232" s="174" t="s">
        <v>72</v>
      </c>
      <c r="E232" s="186" t="s">
        <v>400</v>
      </c>
      <c r="F232" s="186" t="s">
        <v>401</v>
      </c>
      <c r="G232" s="173"/>
      <c r="H232" s="173"/>
      <c r="I232" s="176"/>
      <c r="J232" s="187">
        <f>BK232</f>
        <v>0</v>
      </c>
      <c r="K232" s="173"/>
      <c r="L232" s="178"/>
      <c r="M232" s="179"/>
      <c r="N232" s="180"/>
      <c r="O232" s="180"/>
      <c r="P232" s="181">
        <f>SUM(P233:P247)</f>
        <v>0</v>
      </c>
      <c r="Q232" s="180"/>
      <c r="R232" s="181">
        <f>SUM(R233:R247)</f>
        <v>1.9853359999999997E-2</v>
      </c>
      <c r="S232" s="180"/>
      <c r="T232" s="182">
        <f>SUM(T233:T247)</f>
        <v>0</v>
      </c>
      <c r="AR232" s="183" t="s">
        <v>136</v>
      </c>
      <c r="AT232" s="184" t="s">
        <v>72</v>
      </c>
      <c r="AU232" s="184" t="s">
        <v>81</v>
      </c>
      <c r="AY232" s="183" t="s">
        <v>129</v>
      </c>
      <c r="BK232" s="185">
        <f>SUM(BK233:BK247)</f>
        <v>0</v>
      </c>
    </row>
    <row r="233" spans="1:65" s="2" customFormat="1" ht="24.15" customHeight="1">
      <c r="A233" s="31"/>
      <c r="B233" s="32"/>
      <c r="C233" s="188">
        <v>111</v>
      </c>
      <c r="D233" s="188" t="s">
        <v>131</v>
      </c>
      <c r="E233" s="189" t="s">
        <v>402</v>
      </c>
      <c r="F233" s="190" t="s">
        <v>403</v>
      </c>
      <c r="G233" s="191" t="s">
        <v>292</v>
      </c>
      <c r="H233" s="192">
        <v>2.5</v>
      </c>
      <c r="I233" s="193"/>
      <c r="J233" s="192">
        <f t="shared" ref="J233:J247" si="60">ROUND(I233*H233,3)</f>
        <v>0</v>
      </c>
      <c r="K233" s="194"/>
      <c r="L233" s="36"/>
      <c r="M233" s="195" t="s">
        <v>1</v>
      </c>
      <c r="N233" s="196" t="s">
        <v>39</v>
      </c>
      <c r="O233" s="72"/>
      <c r="P233" s="197">
        <f t="shared" ref="P233:P247" si="61">O233*H233</f>
        <v>0</v>
      </c>
      <c r="Q233" s="197">
        <v>4.8939999999999997E-4</v>
      </c>
      <c r="R233" s="197">
        <f t="shared" ref="R233:R247" si="62">Q233*H233</f>
        <v>1.2235E-3</v>
      </c>
      <c r="S233" s="197">
        <v>0</v>
      </c>
      <c r="T233" s="198">
        <f t="shared" ref="T233:T247" si="63"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9" t="s">
        <v>189</v>
      </c>
      <c r="AT233" s="199" t="s">
        <v>131</v>
      </c>
      <c r="AU233" s="199" t="s">
        <v>136</v>
      </c>
      <c r="AY233" s="14" t="s">
        <v>129</v>
      </c>
      <c r="BE233" s="200">
        <f t="shared" ref="BE233:BE247" si="64">IF(N233="základná",J233,0)</f>
        <v>0</v>
      </c>
      <c r="BF233" s="200">
        <f t="shared" ref="BF233:BF247" si="65">IF(N233="znížená",J233,0)</f>
        <v>0</v>
      </c>
      <c r="BG233" s="200">
        <f t="shared" ref="BG233:BG247" si="66">IF(N233="zákl. prenesená",J233,0)</f>
        <v>0</v>
      </c>
      <c r="BH233" s="200">
        <f t="shared" ref="BH233:BH247" si="67">IF(N233="zníž. prenesená",J233,0)</f>
        <v>0</v>
      </c>
      <c r="BI233" s="200">
        <f t="shared" ref="BI233:BI247" si="68">IF(N233="nulová",J233,0)</f>
        <v>0</v>
      </c>
      <c r="BJ233" s="14" t="s">
        <v>136</v>
      </c>
      <c r="BK233" s="201">
        <f t="shared" ref="BK233:BK247" si="69">ROUND(I233*H233,3)</f>
        <v>0</v>
      </c>
      <c r="BL233" s="14" t="s">
        <v>189</v>
      </c>
      <c r="BM233" s="199" t="s">
        <v>404</v>
      </c>
    </row>
    <row r="234" spans="1:65" s="2" customFormat="1" ht="24.15" customHeight="1">
      <c r="A234" s="31"/>
      <c r="B234" s="32"/>
      <c r="C234" s="188">
        <v>112</v>
      </c>
      <c r="D234" s="188" t="s">
        <v>131</v>
      </c>
      <c r="E234" s="189" t="s">
        <v>405</v>
      </c>
      <c r="F234" s="190" t="s">
        <v>406</v>
      </c>
      <c r="G234" s="191" t="s">
        <v>247</v>
      </c>
      <c r="H234" s="192">
        <v>3</v>
      </c>
      <c r="I234" s="193"/>
      <c r="J234" s="192">
        <f t="shared" si="60"/>
        <v>0</v>
      </c>
      <c r="K234" s="194"/>
      <c r="L234" s="36"/>
      <c r="M234" s="195" t="s">
        <v>1</v>
      </c>
      <c r="N234" s="196" t="s">
        <v>39</v>
      </c>
      <c r="O234" s="72"/>
      <c r="P234" s="197">
        <f t="shared" si="61"/>
        <v>0</v>
      </c>
      <c r="Q234" s="197">
        <v>0</v>
      </c>
      <c r="R234" s="197">
        <f t="shared" si="62"/>
        <v>0</v>
      </c>
      <c r="S234" s="197">
        <v>0</v>
      </c>
      <c r="T234" s="198">
        <f t="shared" si="6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9" t="s">
        <v>189</v>
      </c>
      <c r="AT234" s="199" t="s">
        <v>131</v>
      </c>
      <c r="AU234" s="199" t="s">
        <v>136</v>
      </c>
      <c r="AY234" s="14" t="s">
        <v>129</v>
      </c>
      <c r="BE234" s="200">
        <f t="shared" si="64"/>
        <v>0</v>
      </c>
      <c r="BF234" s="200">
        <f t="shared" si="65"/>
        <v>0</v>
      </c>
      <c r="BG234" s="200">
        <f t="shared" si="66"/>
        <v>0</v>
      </c>
      <c r="BH234" s="200">
        <f t="shared" si="67"/>
        <v>0</v>
      </c>
      <c r="BI234" s="200">
        <f t="shared" si="68"/>
        <v>0</v>
      </c>
      <c r="BJ234" s="14" t="s">
        <v>136</v>
      </c>
      <c r="BK234" s="201">
        <f t="shared" si="69"/>
        <v>0</v>
      </c>
      <c r="BL234" s="14" t="s">
        <v>189</v>
      </c>
      <c r="BM234" s="199" t="s">
        <v>407</v>
      </c>
    </row>
    <row r="235" spans="1:65" s="2" customFormat="1" ht="24.15" customHeight="1">
      <c r="A235" s="31"/>
      <c r="B235" s="32"/>
      <c r="C235" s="202">
        <v>113</v>
      </c>
      <c r="D235" s="202" t="s">
        <v>279</v>
      </c>
      <c r="E235" s="203" t="s">
        <v>408</v>
      </c>
      <c r="F235" s="204" t="s">
        <v>409</v>
      </c>
      <c r="G235" s="205" t="s">
        <v>247</v>
      </c>
      <c r="H235" s="206">
        <v>3</v>
      </c>
      <c r="I235" s="207"/>
      <c r="J235" s="206">
        <f t="shared" si="60"/>
        <v>0</v>
      </c>
      <c r="K235" s="208"/>
      <c r="L235" s="209"/>
      <c r="M235" s="210" t="s">
        <v>1</v>
      </c>
      <c r="N235" s="211" t="s">
        <v>39</v>
      </c>
      <c r="O235" s="72"/>
      <c r="P235" s="197">
        <f t="shared" si="61"/>
        <v>0</v>
      </c>
      <c r="Q235" s="197">
        <v>1.1E-4</v>
      </c>
      <c r="R235" s="197">
        <f t="shared" si="62"/>
        <v>3.3E-4</v>
      </c>
      <c r="S235" s="197">
        <v>0</v>
      </c>
      <c r="T235" s="198">
        <f t="shared" si="6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9" t="s">
        <v>240</v>
      </c>
      <c r="AT235" s="199" t="s">
        <v>279</v>
      </c>
      <c r="AU235" s="199" t="s">
        <v>136</v>
      </c>
      <c r="AY235" s="14" t="s">
        <v>129</v>
      </c>
      <c r="BE235" s="200">
        <f t="shared" si="64"/>
        <v>0</v>
      </c>
      <c r="BF235" s="200">
        <f t="shared" si="65"/>
        <v>0</v>
      </c>
      <c r="BG235" s="200">
        <f t="shared" si="66"/>
        <v>0</v>
      </c>
      <c r="BH235" s="200">
        <f t="shared" si="67"/>
        <v>0</v>
      </c>
      <c r="BI235" s="200">
        <f t="shared" si="68"/>
        <v>0</v>
      </c>
      <c r="BJ235" s="14" t="s">
        <v>136</v>
      </c>
      <c r="BK235" s="201">
        <f t="shared" si="69"/>
        <v>0</v>
      </c>
      <c r="BL235" s="14" t="s">
        <v>189</v>
      </c>
      <c r="BM235" s="199" t="s">
        <v>410</v>
      </c>
    </row>
    <row r="236" spans="1:65" s="2" customFormat="1" ht="16.5" customHeight="1">
      <c r="A236" s="31"/>
      <c r="B236" s="32"/>
      <c r="C236" s="188">
        <v>114</v>
      </c>
      <c r="D236" s="188" t="s">
        <v>131</v>
      </c>
      <c r="E236" s="189" t="s">
        <v>411</v>
      </c>
      <c r="F236" s="190" t="s">
        <v>412</v>
      </c>
      <c r="G236" s="191" t="s">
        <v>292</v>
      </c>
      <c r="H236" s="192">
        <v>2.5</v>
      </c>
      <c r="I236" s="193"/>
      <c r="J236" s="192">
        <f t="shared" si="60"/>
        <v>0</v>
      </c>
      <c r="K236" s="194"/>
      <c r="L236" s="36"/>
      <c r="M236" s="195" t="s">
        <v>1</v>
      </c>
      <c r="N236" s="196" t="s">
        <v>39</v>
      </c>
      <c r="O236" s="72"/>
      <c r="P236" s="197">
        <f t="shared" si="61"/>
        <v>0</v>
      </c>
      <c r="Q236" s="197">
        <v>1.3072E-4</v>
      </c>
      <c r="R236" s="197">
        <f t="shared" si="62"/>
        <v>3.2679999999999997E-4</v>
      </c>
      <c r="S236" s="197">
        <v>0</v>
      </c>
      <c r="T236" s="198">
        <f t="shared" si="6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9" t="s">
        <v>189</v>
      </c>
      <c r="AT236" s="199" t="s">
        <v>131</v>
      </c>
      <c r="AU236" s="199" t="s">
        <v>136</v>
      </c>
      <c r="AY236" s="14" t="s">
        <v>129</v>
      </c>
      <c r="BE236" s="200">
        <f t="shared" si="64"/>
        <v>0</v>
      </c>
      <c r="BF236" s="200">
        <f t="shared" si="65"/>
        <v>0</v>
      </c>
      <c r="BG236" s="200">
        <f t="shared" si="66"/>
        <v>0</v>
      </c>
      <c r="BH236" s="200">
        <f t="shared" si="67"/>
        <v>0</v>
      </c>
      <c r="BI236" s="200">
        <f t="shared" si="68"/>
        <v>0</v>
      </c>
      <c r="BJ236" s="14" t="s">
        <v>136</v>
      </c>
      <c r="BK236" s="201">
        <f t="shared" si="69"/>
        <v>0</v>
      </c>
      <c r="BL236" s="14" t="s">
        <v>189</v>
      </c>
      <c r="BM236" s="199" t="s">
        <v>413</v>
      </c>
    </row>
    <row r="237" spans="1:65" s="2" customFormat="1" ht="21.75" customHeight="1">
      <c r="A237" s="31"/>
      <c r="B237" s="32"/>
      <c r="C237" s="188">
        <v>115</v>
      </c>
      <c r="D237" s="188" t="s">
        <v>131</v>
      </c>
      <c r="E237" s="189" t="s">
        <v>414</v>
      </c>
      <c r="F237" s="190" t="s">
        <v>415</v>
      </c>
      <c r="G237" s="191" t="s">
        <v>247</v>
      </c>
      <c r="H237" s="192">
        <v>1</v>
      </c>
      <c r="I237" s="193"/>
      <c r="J237" s="192">
        <f t="shared" si="60"/>
        <v>0</v>
      </c>
      <c r="K237" s="194"/>
      <c r="L237" s="36"/>
      <c r="M237" s="195" t="s">
        <v>1</v>
      </c>
      <c r="N237" s="196" t="s">
        <v>39</v>
      </c>
      <c r="O237" s="72"/>
      <c r="P237" s="197">
        <f t="shared" si="61"/>
        <v>0</v>
      </c>
      <c r="Q237" s="197">
        <v>4.5479999999999998E-5</v>
      </c>
      <c r="R237" s="197">
        <f t="shared" si="62"/>
        <v>4.5479999999999998E-5</v>
      </c>
      <c r="S237" s="197">
        <v>0</v>
      </c>
      <c r="T237" s="198">
        <f t="shared" si="6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9" t="s">
        <v>189</v>
      </c>
      <c r="AT237" s="199" t="s">
        <v>131</v>
      </c>
      <c r="AU237" s="199" t="s">
        <v>136</v>
      </c>
      <c r="AY237" s="14" t="s">
        <v>129</v>
      </c>
      <c r="BE237" s="200">
        <f t="shared" si="64"/>
        <v>0</v>
      </c>
      <c r="BF237" s="200">
        <f t="shared" si="65"/>
        <v>0</v>
      </c>
      <c r="BG237" s="200">
        <f t="shared" si="66"/>
        <v>0</v>
      </c>
      <c r="BH237" s="200">
        <f t="shared" si="67"/>
        <v>0</v>
      </c>
      <c r="BI237" s="200">
        <f t="shared" si="68"/>
        <v>0</v>
      </c>
      <c r="BJ237" s="14" t="s">
        <v>136</v>
      </c>
      <c r="BK237" s="201">
        <f t="shared" si="69"/>
        <v>0</v>
      </c>
      <c r="BL237" s="14" t="s">
        <v>189</v>
      </c>
      <c r="BM237" s="199" t="s">
        <v>416</v>
      </c>
    </row>
    <row r="238" spans="1:65" s="2" customFormat="1" ht="24.15" customHeight="1">
      <c r="A238" s="31"/>
      <c r="B238" s="32"/>
      <c r="C238" s="202">
        <v>116</v>
      </c>
      <c r="D238" s="202" t="s">
        <v>279</v>
      </c>
      <c r="E238" s="203" t="s">
        <v>417</v>
      </c>
      <c r="F238" s="204" t="s">
        <v>418</v>
      </c>
      <c r="G238" s="205" t="s">
        <v>247</v>
      </c>
      <c r="H238" s="206">
        <v>1</v>
      </c>
      <c r="I238" s="207"/>
      <c r="J238" s="206">
        <f t="shared" si="60"/>
        <v>0</v>
      </c>
      <c r="K238" s="208"/>
      <c r="L238" s="209"/>
      <c r="M238" s="210" t="s">
        <v>1</v>
      </c>
      <c r="N238" s="211" t="s">
        <v>39</v>
      </c>
      <c r="O238" s="72"/>
      <c r="P238" s="197">
        <f t="shared" si="61"/>
        <v>0</v>
      </c>
      <c r="Q238" s="197">
        <v>2.5000000000000001E-4</v>
      </c>
      <c r="R238" s="197">
        <f t="shared" si="62"/>
        <v>2.5000000000000001E-4</v>
      </c>
      <c r="S238" s="197">
        <v>0</v>
      </c>
      <c r="T238" s="198">
        <f t="shared" si="6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9" t="s">
        <v>240</v>
      </c>
      <c r="AT238" s="199" t="s">
        <v>279</v>
      </c>
      <c r="AU238" s="199" t="s">
        <v>136</v>
      </c>
      <c r="AY238" s="14" t="s">
        <v>129</v>
      </c>
      <c r="BE238" s="200">
        <f t="shared" si="64"/>
        <v>0</v>
      </c>
      <c r="BF238" s="200">
        <f t="shared" si="65"/>
        <v>0</v>
      </c>
      <c r="BG238" s="200">
        <f t="shared" si="66"/>
        <v>0</v>
      </c>
      <c r="BH238" s="200">
        <f t="shared" si="67"/>
        <v>0</v>
      </c>
      <c r="BI238" s="200">
        <f t="shared" si="68"/>
        <v>0</v>
      </c>
      <c r="BJ238" s="14" t="s">
        <v>136</v>
      </c>
      <c r="BK238" s="201">
        <f t="shared" si="69"/>
        <v>0</v>
      </c>
      <c r="BL238" s="14" t="s">
        <v>189</v>
      </c>
      <c r="BM238" s="199" t="s">
        <v>419</v>
      </c>
    </row>
    <row r="239" spans="1:65" s="2" customFormat="1" ht="24.15" customHeight="1">
      <c r="A239" s="31"/>
      <c r="B239" s="32"/>
      <c r="C239" s="188">
        <v>119</v>
      </c>
      <c r="D239" s="188" t="s">
        <v>131</v>
      </c>
      <c r="E239" s="189" t="s">
        <v>420</v>
      </c>
      <c r="F239" s="190" t="s">
        <v>421</v>
      </c>
      <c r="G239" s="191" t="s">
        <v>247</v>
      </c>
      <c r="H239" s="192">
        <v>1</v>
      </c>
      <c r="I239" s="193"/>
      <c r="J239" s="192">
        <f t="shared" si="60"/>
        <v>0</v>
      </c>
      <c r="K239" s="194"/>
      <c r="L239" s="36"/>
      <c r="M239" s="195" t="s">
        <v>1</v>
      </c>
      <c r="N239" s="196" t="s">
        <v>39</v>
      </c>
      <c r="O239" s="72"/>
      <c r="P239" s="197">
        <f t="shared" si="61"/>
        <v>0</v>
      </c>
      <c r="Q239" s="197">
        <v>4.5479999999999998E-5</v>
      </c>
      <c r="R239" s="197">
        <f t="shared" si="62"/>
        <v>4.5479999999999998E-5</v>
      </c>
      <c r="S239" s="197">
        <v>0</v>
      </c>
      <c r="T239" s="198">
        <f t="shared" si="6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9" t="s">
        <v>189</v>
      </c>
      <c r="AT239" s="199" t="s">
        <v>131</v>
      </c>
      <c r="AU239" s="199" t="s">
        <v>136</v>
      </c>
      <c r="AY239" s="14" t="s">
        <v>129</v>
      </c>
      <c r="BE239" s="200">
        <f t="shared" si="64"/>
        <v>0</v>
      </c>
      <c r="BF239" s="200">
        <f t="shared" si="65"/>
        <v>0</v>
      </c>
      <c r="BG239" s="200">
        <f t="shared" si="66"/>
        <v>0</v>
      </c>
      <c r="BH239" s="200">
        <f t="shared" si="67"/>
        <v>0</v>
      </c>
      <c r="BI239" s="200">
        <f t="shared" si="68"/>
        <v>0</v>
      </c>
      <c r="BJ239" s="14" t="s">
        <v>136</v>
      </c>
      <c r="BK239" s="201">
        <f t="shared" si="69"/>
        <v>0</v>
      </c>
      <c r="BL239" s="14" t="s">
        <v>189</v>
      </c>
      <c r="BM239" s="199" t="s">
        <v>422</v>
      </c>
    </row>
    <row r="240" spans="1:65" s="2" customFormat="1" ht="37.950000000000003" customHeight="1">
      <c r="A240" s="31"/>
      <c r="B240" s="32"/>
      <c r="C240" s="202">
        <v>120</v>
      </c>
      <c r="D240" s="202" t="s">
        <v>279</v>
      </c>
      <c r="E240" s="203" t="s">
        <v>423</v>
      </c>
      <c r="F240" s="204" t="s">
        <v>424</v>
      </c>
      <c r="G240" s="205" t="s">
        <v>247</v>
      </c>
      <c r="H240" s="206">
        <v>1</v>
      </c>
      <c r="I240" s="207"/>
      <c r="J240" s="206">
        <f t="shared" si="60"/>
        <v>0</v>
      </c>
      <c r="K240" s="208"/>
      <c r="L240" s="209"/>
      <c r="M240" s="210" t="s">
        <v>1</v>
      </c>
      <c r="N240" s="211" t="s">
        <v>39</v>
      </c>
      <c r="O240" s="72"/>
      <c r="P240" s="197">
        <f t="shared" si="61"/>
        <v>0</v>
      </c>
      <c r="Q240" s="197">
        <v>1.4999999999999999E-2</v>
      </c>
      <c r="R240" s="197">
        <f t="shared" si="62"/>
        <v>1.4999999999999999E-2</v>
      </c>
      <c r="S240" s="197">
        <v>0</v>
      </c>
      <c r="T240" s="198">
        <f t="shared" si="6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9" t="s">
        <v>240</v>
      </c>
      <c r="AT240" s="199" t="s">
        <v>279</v>
      </c>
      <c r="AU240" s="199" t="s">
        <v>136</v>
      </c>
      <c r="AY240" s="14" t="s">
        <v>129</v>
      </c>
      <c r="BE240" s="200">
        <f t="shared" si="64"/>
        <v>0</v>
      </c>
      <c r="BF240" s="200">
        <f t="shared" si="65"/>
        <v>0</v>
      </c>
      <c r="BG240" s="200">
        <f t="shared" si="66"/>
        <v>0</v>
      </c>
      <c r="BH240" s="200">
        <f t="shared" si="67"/>
        <v>0</v>
      </c>
      <c r="BI240" s="200">
        <f t="shared" si="68"/>
        <v>0</v>
      </c>
      <c r="BJ240" s="14" t="s">
        <v>136</v>
      </c>
      <c r="BK240" s="201">
        <f t="shared" si="69"/>
        <v>0</v>
      </c>
      <c r="BL240" s="14" t="s">
        <v>189</v>
      </c>
      <c r="BM240" s="199" t="s">
        <v>425</v>
      </c>
    </row>
    <row r="241" spans="1:65" s="2" customFormat="1" ht="24.15" customHeight="1">
      <c r="A241" s="31"/>
      <c r="B241" s="32"/>
      <c r="C241" s="188">
        <v>117</v>
      </c>
      <c r="D241" s="188" t="s">
        <v>131</v>
      </c>
      <c r="E241" s="189" t="s">
        <v>426</v>
      </c>
      <c r="F241" s="190" t="s">
        <v>427</v>
      </c>
      <c r="G241" s="191" t="s">
        <v>247</v>
      </c>
      <c r="H241" s="192">
        <v>1</v>
      </c>
      <c r="I241" s="193"/>
      <c r="J241" s="192">
        <f t="shared" si="60"/>
        <v>0</v>
      </c>
      <c r="K241" s="194"/>
      <c r="L241" s="36"/>
      <c r="M241" s="195" t="s">
        <v>1</v>
      </c>
      <c r="N241" s="196" t="s">
        <v>39</v>
      </c>
      <c r="O241" s="72"/>
      <c r="P241" s="197">
        <f t="shared" si="61"/>
        <v>0</v>
      </c>
      <c r="Q241" s="197">
        <v>5.4E-6</v>
      </c>
      <c r="R241" s="197">
        <f t="shared" si="62"/>
        <v>5.4E-6</v>
      </c>
      <c r="S241" s="197">
        <v>0</v>
      </c>
      <c r="T241" s="198">
        <f t="shared" si="6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9" t="s">
        <v>189</v>
      </c>
      <c r="AT241" s="199" t="s">
        <v>131</v>
      </c>
      <c r="AU241" s="199" t="s">
        <v>136</v>
      </c>
      <c r="AY241" s="14" t="s">
        <v>129</v>
      </c>
      <c r="BE241" s="200">
        <f t="shared" si="64"/>
        <v>0</v>
      </c>
      <c r="BF241" s="200">
        <f t="shared" si="65"/>
        <v>0</v>
      </c>
      <c r="BG241" s="200">
        <f t="shared" si="66"/>
        <v>0</v>
      </c>
      <c r="BH241" s="200">
        <f t="shared" si="67"/>
        <v>0</v>
      </c>
      <c r="BI241" s="200">
        <f t="shared" si="68"/>
        <v>0</v>
      </c>
      <c r="BJ241" s="14" t="s">
        <v>136</v>
      </c>
      <c r="BK241" s="201">
        <f t="shared" si="69"/>
        <v>0</v>
      </c>
      <c r="BL241" s="14" t="s">
        <v>189</v>
      </c>
      <c r="BM241" s="199" t="s">
        <v>428</v>
      </c>
    </row>
    <row r="242" spans="1:65" s="2" customFormat="1" ht="24.15" customHeight="1">
      <c r="A242" s="31"/>
      <c r="B242" s="32"/>
      <c r="C242" s="202">
        <v>118</v>
      </c>
      <c r="D242" s="202" t="s">
        <v>279</v>
      </c>
      <c r="E242" s="203" t="s">
        <v>429</v>
      </c>
      <c r="F242" s="204" t="s">
        <v>430</v>
      </c>
      <c r="G242" s="205" t="s">
        <v>247</v>
      </c>
      <c r="H242" s="206">
        <v>1</v>
      </c>
      <c r="I242" s="207"/>
      <c r="J242" s="206">
        <f t="shared" si="60"/>
        <v>0</v>
      </c>
      <c r="K242" s="208"/>
      <c r="L242" s="209"/>
      <c r="M242" s="210" t="s">
        <v>1</v>
      </c>
      <c r="N242" s="211" t="s">
        <v>39</v>
      </c>
      <c r="O242" s="72"/>
      <c r="P242" s="197">
        <f t="shared" si="61"/>
        <v>0</v>
      </c>
      <c r="Q242" s="197">
        <v>5.1000000000000004E-4</v>
      </c>
      <c r="R242" s="197">
        <f t="shared" si="62"/>
        <v>5.1000000000000004E-4</v>
      </c>
      <c r="S242" s="197">
        <v>0</v>
      </c>
      <c r="T242" s="198">
        <f t="shared" si="6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9" t="s">
        <v>240</v>
      </c>
      <c r="AT242" s="199" t="s">
        <v>279</v>
      </c>
      <c r="AU242" s="199" t="s">
        <v>136</v>
      </c>
      <c r="AY242" s="14" t="s">
        <v>129</v>
      </c>
      <c r="BE242" s="200">
        <f t="shared" si="64"/>
        <v>0</v>
      </c>
      <c r="BF242" s="200">
        <f t="shared" si="65"/>
        <v>0</v>
      </c>
      <c r="BG242" s="200">
        <f t="shared" si="66"/>
        <v>0</v>
      </c>
      <c r="BH242" s="200">
        <f t="shared" si="67"/>
        <v>0</v>
      </c>
      <c r="BI242" s="200">
        <f t="shared" si="68"/>
        <v>0</v>
      </c>
      <c r="BJ242" s="14" t="s">
        <v>136</v>
      </c>
      <c r="BK242" s="201">
        <f t="shared" si="69"/>
        <v>0</v>
      </c>
      <c r="BL242" s="14" t="s">
        <v>189</v>
      </c>
      <c r="BM242" s="199" t="s">
        <v>431</v>
      </c>
    </row>
    <row r="243" spans="1:65" s="2" customFormat="1" ht="21.75" customHeight="1">
      <c r="A243" s="31"/>
      <c r="B243" s="32"/>
      <c r="C243" s="188">
        <v>121</v>
      </c>
      <c r="D243" s="188" t="s">
        <v>131</v>
      </c>
      <c r="E243" s="189" t="s">
        <v>432</v>
      </c>
      <c r="F243" s="190" t="s">
        <v>433</v>
      </c>
      <c r="G243" s="191" t="s">
        <v>247</v>
      </c>
      <c r="H243" s="192">
        <v>1</v>
      </c>
      <c r="I243" s="193"/>
      <c r="J243" s="192">
        <f t="shared" si="60"/>
        <v>0</v>
      </c>
      <c r="K243" s="194"/>
      <c r="L243" s="36"/>
      <c r="M243" s="195" t="s">
        <v>1</v>
      </c>
      <c r="N243" s="196" t="s">
        <v>39</v>
      </c>
      <c r="O243" s="72"/>
      <c r="P243" s="197">
        <f t="shared" si="61"/>
        <v>0</v>
      </c>
      <c r="Q243" s="197">
        <v>5.4E-6</v>
      </c>
      <c r="R243" s="197">
        <f t="shared" si="62"/>
        <v>5.4E-6</v>
      </c>
      <c r="S243" s="197">
        <v>0</v>
      </c>
      <c r="T243" s="198">
        <f t="shared" si="6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9" t="s">
        <v>189</v>
      </c>
      <c r="AT243" s="199" t="s">
        <v>131</v>
      </c>
      <c r="AU243" s="199" t="s">
        <v>136</v>
      </c>
      <c r="AY243" s="14" t="s">
        <v>129</v>
      </c>
      <c r="BE243" s="200">
        <f t="shared" si="64"/>
        <v>0</v>
      </c>
      <c r="BF243" s="200">
        <f t="shared" si="65"/>
        <v>0</v>
      </c>
      <c r="BG243" s="200">
        <f t="shared" si="66"/>
        <v>0</v>
      </c>
      <c r="BH243" s="200">
        <f t="shared" si="67"/>
        <v>0</v>
      </c>
      <c r="BI243" s="200">
        <f t="shared" si="68"/>
        <v>0</v>
      </c>
      <c r="BJ243" s="14" t="s">
        <v>136</v>
      </c>
      <c r="BK243" s="201">
        <f t="shared" si="69"/>
        <v>0</v>
      </c>
      <c r="BL243" s="14" t="s">
        <v>189</v>
      </c>
      <c r="BM243" s="199" t="s">
        <v>434</v>
      </c>
    </row>
    <row r="244" spans="1:65" s="2" customFormat="1" ht="16.5" customHeight="1">
      <c r="A244" s="31"/>
      <c r="B244" s="32"/>
      <c r="C244" s="202">
        <v>122</v>
      </c>
      <c r="D244" s="202" t="s">
        <v>279</v>
      </c>
      <c r="E244" s="203" t="s">
        <v>435</v>
      </c>
      <c r="F244" s="204" t="s">
        <v>436</v>
      </c>
      <c r="G244" s="205" t="s">
        <v>247</v>
      </c>
      <c r="H244" s="206">
        <v>1</v>
      </c>
      <c r="I244" s="207"/>
      <c r="J244" s="206">
        <f t="shared" si="60"/>
        <v>0</v>
      </c>
      <c r="K244" s="208"/>
      <c r="L244" s="209"/>
      <c r="M244" s="210" t="s">
        <v>1</v>
      </c>
      <c r="N244" s="211" t="s">
        <v>39</v>
      </c>
      <c r="O244" s="72"/>
      <c r="P244" s="197">
        <f t="shared" si="61"/>
        <v>0</v>
      </c>
      <c r="Q244" s="197">
        <v>1.6199999999999999E-3</v>
      </c>
      <c r="R244" s="197">
        <f t="shared" si="62"/>
        <v>1.6199999999999999E-3</v>
      </c>
      <c r="S244" s="197">
        <v>0</v>
      </c>
      <c r="T244" s="198">
        <f t="shared" si="6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9" t="s">
        <v>240</v>
      </c>
      <c r="AT244" s="199" t="s">
        <v>279</v>
      </c>
      <c r="AU244" s="199" t="s">
        <v>136</v>
      </c>
      <c r="AY244" s="14" t="s">
        <v>129</v>
      </c>
      <c r="BE244" s="200">
        <f t="shared" si="64"/>
        <v>0</v>
      </c>
      <c r="BF244" s="200">
        <f t="shared" si="65"/>
        <v>0</v>
      </c>
      <c r="BG244" s="200">
        <f t="shared" si="66"/>
        <v>0</v>
      </c>
      <c r="BH244" s="200">
        <f t="shared" si="67"/>
        <v>0</v>
      </c>
      <c r="BI244" s="200">
        <f t="shared" si="68"/>
        <v>0</v>
      </c>
      <c r="BJ244" s="14" t="s">
        <v>136</v>
      </c>
      <c r="BK244" s="201">
        <f t="shared" si="69"/>
        <v>0</v>
      </c>
      <c r="BL244" s="14" t="s">
        <v>189</v>
      </c>
      <c r="BM244" s="199" t="s">
        <v>437</v>
      </c>
    </row>
    <row r="245" spans="1:65" s="2" customFormat="1" ht="24.15" customHeight="1">
      <c r="A245" s="31"/>
      <c r="B245" s="32"/>
      <c r="C245" s="188">
        <v>123</v>
      </c>
      <c r="D245" s="188" t="s">
        <v>131</v>
      </c>
      <c r="E245" s="189" t="s">
        <v>438</v>
      </c>
      <c r="F245" s="190" t="s">
        <v>439</v>
      </c>
      <c r="G245" s="191" t="s">
        <v>292</v>
      </c>
      <c r="H245" s="192">
        <v>2.5</v>
      </c>
      <c r="I245" s="193"/>
      <c r="J245" s="192">
        <f t="shared" si="60"/>
        <v>0</v>
      </c>
      <c r="K245" s="194"/>
      <c r="L245" s="36"/>
      <c r="M245" s="195" t="s">
        <v>1</v>
      </c>
      <c r="N245" s="196" t="s">
        <v>39</v>
      </c>
      <c r="O245" s="72"/>
      <c r="P245" s="197">
        <f t="shared" si="61"/>
        <v>0</v>
      </c>
      <c r="Q245" s="197">
        <v>1.8652E-4</v>
      </c>
      <c r="R245" s="197">
        <f t="shared" si="62"/>
        <v>4.663E-4</v>
      </c>
      <c r="S245" s="197">
        <v>0</v>
      </c>
      <c r="T245" s="198">
        <f t="shared" si="6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9" t="s">
        <v>189</v>
      </c>
      <c r="AT245" s="199" t="s">
        <v>131</v>
      </c>
      <c r="AU245" s="199" t="s">
        <v>136</v>
      </c>
      <c r="AY245" s="14" t="s">
        <v>129</v>
      </c>
      <c r="BE245" s="200">
        <f t="shared" si="64"/>
        <v>0</v>
      </c>
      <c r="BF245" s="200">
        <f t="shared" si="65"/>
        <v>0</v>
      </c>
      <c r="BG245" s="200">
        <f t="shared" si="66"/>
        <v>0</v>
      </c>
      <c r="BH245" s="200">
        <f t="shared" si="67"/>
        <v>0</v>
      </c>
      <c r="BI245" s="200">
        <f t="shared" si="68"/>
        <v>0</v>
      </c>
      <c r="BJ245" s="14" t="s">
        <v>136</v>
      </c>
      <c r="BK245" s="201">
        <f t="shared" si="69"/>
        <v>0</v>
      </c>
      <c r="BL245" s="14" t="s">
        <v>189</v>
      </c>
      <c r="BM245" s="199" t="s">
        <v>440</v>
      </c>
    </row>
    <row r="246" spans="1:65" s="2" customFormat="1" ht="24.15" customHeight="1">
      <c r="A246" s="31"/>
      <c r="B246" s="32"/>
      <c r="C246" s="188">
        <v>124</v>
      </c>
      <c r="D246" s="188" t="s">
        <v>131</v>
      </c>
      <c r="E246" s="189" t="s">
        <v>441</v>
      </c>
      <c r="F246" s="190" t="s">
        <v>442</v>
      </c>
      <c r="G246" s="191" t="s">
        <v>292</v>
      </c>
      <c r="H246" s="192">
        <v>2.5</v>
      </c>
      <c r="I246" s="193"/>
      <c r="J246" s="192">
        <f t="shared" si="60"/>
        <v>0</v>
      </c>
      <c r="K246" s="194"/>
      <c r="L246" s="36"/>
      <c r="M246" s="195" t="s">
        <v>1</v>
      </c>
      <c r="N246" s="196" t="s">
        <v>39</v>
      </c>
      <c r="O246" s="72"/>
      <c r="P246" s="197">
        <f t="shared" si="61"/>
        <v>0</v>
      </c>
      <c r="Q246" s="197">
        <v>1.0000000000000001E-5</v>
      </c>
      <c r="R246" s="197">
        <f t="shared" si="62"/>
        <v>2.5000000000000001E-5</v>
      </c>
      <c r="S246" s="197">
        <v>0</v>
      </c>
      <c r="T246" s="198">
        <f t="shared" si="6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9" t="s">
        <v>189</v>
      </c>
      <c r="AT246" s="199" t="s">
        <v>131</v>
      </c>
      <c r="AU246" s="199" t="s">
        <v>136</v>
      </c>
      <c r="AY246" s="14" t="s">
        <v>129</v>
      </c>
      <c r="BE246" s="200">
        <f t="shared" si="64"/>
        <v>0</v>
      </c>
      <c r="BF246" s="200">
        <f t="shared" si="65"/>
        <v>0</v>
      </c>
      <c r="BG246" s="200">
        <f t="shared" si="66"/>
        <v>0</v>
      </c>
      <c r="BH246" s="200">
        <f t="shared" si="67"/>
        <v>0</v>
      </c>
      <c r="BI246" s="200">
        <f t="shared" si="68"/>
        <v>0</v>
      </c>
      <c r="BJ246" s="14" t="s">
        <v>136</v>
      </c>
      <c r="BK246" s="201">
        <f t="shared" si="69"/>
        <v>0</v>
      </c>
      <c r="BL246" s="14" t="s">
        <v>189</v>
      </c>
      <c r="BM246" s="199" t="s">
        <v>443</v>
      </c>
    </row>
    <row r="247" spans="1:65" s="2" customFormat="1" ht="24.15" customHeight="1">
      <c r="A247" s="31"/>
      <c r="B247" s="32"/>
      <c r="C247" s="188">
        <v>125</v>
      </c>
      <c r="D247" s="188" t="s">
        <v>131</v>
      </c>
      <c r="E247" s="189" t="s">
        <v>444</v>
      </c>
      <c r="F247" s="190" t="s">
        <v>445</v>
      </c>
      <c r="G247" s="191" t="s">
        <v>346</v>
      </c>
      <c r="H247" s="193"/>
      <c r="I247" s="193"/>
      <c r="J247" s="192">
        <f t="shared" si="60"/>
        <v>0</v>
      </c>
      <c r="K247" s="194"/>
      <c r="L247" s="36"/>
      <c r="M247" s="195" t="s">
        <v>1</v>
      </c>
      <c r="N247" s="196" t="s">
        <v>39</v>
      </c>
      <c r="O247" s="72"/>
      <c r="P247" s="197">
        <f t="shared" si="61"/>
        <v>0</v>
      </c>
      <c r="Q247" s="197">
        <v>0</v>
      </c>
      <c r="R247" s="197">
        <f t="shared" si="62"/>
        <v>0</v>
      </c>
      <c r="S247" s="197">
        <v>0</v>
      </c>
      <c r="T247" s="198">
        <f t="shared" si="6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9" t="s">
        <v>189</v>
      </c>
      <c r="AT247" s="199" t="s">
        <v>131</v>
      </c>
      <c r="AU247" s="199" t="s">
        <v>136</v>
      </c>
      <c r="AY247" s="14" t="s">
        <v>129</v>
      </c>
      <c r="BE247" s="200">
        <f t="shared" si="64"/>
        <v>0</v>
      </c>
      <c r="BF247" s="200">
        <f t="shared" si="65"/>
        <v>0</v>
      </c>
      <c r="BG247" s="200">
        <f t="shared" si="66"/>
        <v>0</v>
      </c>
      <c r="BH247" s="200">
        <f t="shared" si="67"/>
        <v>0</v>
      </c>
      <c r="BI247" s="200">
        <f t="shared" si="68"/>
        <v>0</v>
      </c>
      <c r="BJ247" s="14" t="s">
        <v>136</v>
      </c>
      <c r="BK247" s="201">
        <f t="shared" si="69"/>
        <v>0</v>
      </c>
      <c r="BL247" s="14" t="s">
        <v>189</v>
      </c>
      <c r="BM247" s="199" t="s">
        <v>446</v>
      </c>
    </row>
    <row r="248" spans="1:65" s="12" customFormat="1" ht="22.95" customHeight="1">
      <c r="B248" s="172"/>
      <c r="C248" s="173"/>
      <c r="D248" s="174" t="s">
        <v>72</v>
      </c>
      <c r="E248" s="186" t="s">
        <v>447</v>
      </c>
      <c r="F248" s="186" t="s">
        <v>448</v>
      </c>
      <c r="G248" s="173"/>
      <c r="H248" s="173"/>
      <c r="I248" s="176"/>
      <c r="J248" s="187">
        <f>BK248</f>
        <v>0</v>
      </c>
      <c r="K248" s="173"/>
      <c r="L248" s="178"/>
      <c r="M248" s="179"/>
      <c r="N248" s="180"/>
      <c r="O248" s="180"/>
      <c r="P248" s="181">
        <f>SUM(P249:P266)</f>
        <v>0</v>
      </c>
      <c r="Q248" s="180"/>
      <c r="R248" s="181">
        <f>SUM(R249:R266)</f>
        <v>2.67682175E-2</v>
      </c>
      <c r="S248" s="180"/>
      <c r="T248" s="182">
        <f>SUM(T249:T266)</f>
        <v>0</v>
      </c>
      <c r="AR248" s="183" t="s">
        <v>136</v>
      </c>
      <c r="AT248" s="184" t="s">
        <v>72</v>
      </c>
      <c r="AU248" s="184" t="s">
        <v>81</v>
      </c>
      <c r="AY248" s="183" t="s">
        <v>129</v>
      </c>
      <c r="BK248" s="185">
        <f>SUM(BK249:BK266)</f>
        <v>0</v>
      </c>
    </row>
    <row r="249" spans="1:65" s="2" customFormat="1" ht="24.15" customHeight="1">
      <c r="A249" s="31"/>
      <c r="B249" s="32"/>
      <c r="C249" s="188">
        <v>151</v>
      </c>
      <c r="D249" s="188" t="s">
        <v>131</v>
      </c>
      <c r="E249" s="189" t="s">
        <v>449</v>
      </c>
      <c r="F249" s="190" t="s">
        <v>450</v>
      </c>
      <c r="G249" s="191" t="s">
        <v>292</v>
      </c>
      <c r="H249" s="192">
        <v>3.7</v>
      </c>
      <c r="I249" s="193"/>
      <c r="J249" s="192">
        <f t="shared" ref="J249:J266" si="70">ROUND(I249*H249,3)</f>
        <v>0</v>
      </c>
      <c r="K249" s="194"/>
      <c r="L249" s="36"/>
      <c r="M249" s="195" t="s">
        <v>1</v>
      </c>
      <c r="N249" s="196" t="s">
        <v>39</v>
      </c>
      <c r="O249" s="72"/>
      <c r="P249" s="197">
        <f t="shared" ref="P249:P266" si="71">O249*H249</f>
        <v>0</v>
      </c>
      <c r="Q249" s="197">
        <v>1.4750799999999999E-3</v>
      </c>
      <c r="R249" s="197">
        <f t="shared" ref="R249:R266" si="72">Q249*H249</f>
        <v>5.457796E-3</v>
      </c>
      <c r="S249" s="197">
        <v>0</v>
      </c>
      <c r="T249" s="198">
        <f t="shared" ref="T249:T266" si="73"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9" t="s">
        <v>189</v>
      </c>
      <c r="AT249" s="199" t="s">
        <v>131</v>
      </c>
      <c r="AU249" s="199" t="s">
        <v>136</v>
      </c>
      <c r="AY249" s="14" t="s">
        <v>129</v>
      </c>
      <c r="BE249" s="200">
        <f t="shared" ref="BE249:BE266" si="74">IF(N249="základná",J249,0)</f>
        <v>0</v>
      </c>
      <c r="BF249" s="200">
        <f t="shared" ref="BF249:BF266" si="75">IF(N249="znížená",J249,0)</f>
        <v>0</v>
      </c>
      <c r="BG249" s="200">
        <f t="shared" ref="BG249:BG266" si="76">IF(N249="zákl. prenesená",J249,0)</f>
        <v>0</v>
      </c>
      <c r="BH249" s="200">
        <f t="shared" ref="BH249:BH266" si="77">IF(N249="zníž. prenesená",J249,0)</f>
        <v>0</v>
      </c>
      <c r="BI249" s="200">
        <f t="shared" ref="BI249:BI266" si="78">IF(N249="nulová",J249,0)</f>
        <v>0</v>
      </c>
      <c r="BJ249" s="14" t="s">
        <v>136</v>
      </c>
      <c r="BK249" s="201">
        <f t="shared" ref="BK249:BK266" si="79">ROUND(I249*H249,3)</f>
        <v>0</v>
      </c>
      <c r="BL249" s="14" t="s">
        <v>189</v>
      </c>
      <c r="BM249" s="199" t="s">
        <v>451</v>
      </c>
    </row>
    <row r="250" spans="1:65" s="2" customFormat="1" ht="24.15" customHeight="1">
      <c r="A250" s="31"/>
      <c r="B250" s="32"/>
      <c r="C250" s="188">
        <v>152</v>
      </c>
      <c r="D250" s="188" t="s">
        <v>131</v>
      </c>
      <c r="E250" s="189" t="s">
        <v>452</v>
      </c>
      <c r="F250" s="190" t="s">
        <v>453</v>
      </c>
      <c r="G250" s="191" t="s">
        <v>292</v>
      </c>
      <c r="H250" s="192">
        <v>3.1</v>
      </c>
      <c r="I250" s="193"/>
      <c r="J250" s="192">
        <f t="shared" si="70"/>
        <v>0</v>
      </c>
      <c r="K250" s="194"/>
      <c r="L250" s="36"/>
      <c r="M250" s="195" t="s">
        <v>1</v>
      </c>
      <c r="N250" s="196" t="s">
        <v>39</v>
      </c>
      <c r="O250" s="72"/>
      <c r="P250" s="197">
        <f t="shared" si="71"/>
        <v>0</v>
      </c>
      <c r="Q250" s="197">
        <v>1.8545E-3</v>
      </c>
      <c r="R250" s="197">
        <f t="shared" si="72"/>
        <v>5.7489500000000001E-3</v>
      </c>
      <c r="S250" s="197">
        <v>0</v>
      </c>
      <c r="T250" s="198">
        <f t="shared" si="7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9" t="s">
        <v>189</v>
      </c>
      <c r="AT250" s="199" t="s">
        <v>131</v>
      </c>
      <c r="AU250" s="199" t="s">
        <v>136</v>
      </c>
      <c r="AY250" s="14" t="s">
        <v>129</v>
      </c>
      <c r="BE250" s="200">
        <f t="shared" si="74"/>
        <v>0</v>
      </c>
      <c r="BF250" s="200">
        <f t="shared" si="75"/>
        <v>0</v>
      </c>
      <c r="BG250" s="200">
        <f t="shared" si="76"/>
        <v>0</v>
      </c>
      <c r="BH250" s="200">
        <f t="shared" si="77"/>
        <v>0</v>
      </c>
      <c r="BI250" s="200">
        <f t="shared" si="78"/>
        <v>0</v>
      </c>
      <c r="BJ250" s="14" t="s">
        <v>136</v>
      </c>
      <c r="BK250" s="201">
        <f t="shared" si="79"/>
        <v>0</v>
      </c>
      <c r="BL250" s="14" t="s">
        <v>189</v>
      </c>
      <c r="BM250" s="199" t="s">
        <v>454</v>
      </c>
    </row>
    <row r="251" spans="1:65" s="2" customFormat="1" ht="24.15" customHeight="1">
      <c r="A251" s="31"/>
      <c r="B251" s="32"/>
      <c r="C251" s="188">
        <v>153</v>
      </c>
      <c r="D251" s="188" t="s">
        <v>131</v>
      </c>
      <c r="E251" s="189" t="s">
        <v>455</v>
      </c>
      <c r="F251" s="190" t="s">
        <v>456</v>
      </c>
      <c r="G251" s="191" t="s">
        <v>292</v>
      </c>
      <c r="H251" s="192">
        <v>2.15</v>
      </c>
      <c r="I251" s="193"/>
      <c r="J251" s="192">
        <f t="shared" si="70"/>
        <v>0</v>
      </c>
      <c r="K251" s="194"/>
      <c r="L251" s="36"/>
      <c r="M251" s="195" t="s">
        <v>1</v>
      </c>
      <c r="N251" s="196" t="s">
        <v>39</v>
      </c>
      <c r="O251" s="72"/>
      <c r="P251" s="197">
        <f t="shared" si="71"/>
        <v>0</v>
      </c>
      <c r="Q251" s="197">
        <v>2.74091E-3</v>
      </c>
      <c r="R251" s="197">
        <f t="shared" si="72"/>
        <v>5.8929565000000001E-3</v>
      </c>
      <c r="S251" s="197">
        <v>0</v>
      </c>
      <c r="T251" s="198">
        <f t="shared" si="7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9" t="s">
        <v>189</v>
      </c>
      <c r="AT251" s="199" t="s">
        <v>131</v>
      </c>
      <c r="AU251" s="199" t="s">
        <v>136</v>
      </c>
      <c r="AY251" s="14" t="s">
        <v>129</v>
      </c>
      <c r="BE251" s="200">
        <f t="shared" si="74"/>
        <v>0</v>
      </c>
      <c r="BF251" s="200">
        <f t="shared" si="75"/>
        <v>0</v>
      </c>
      <c r="BG251" s="200">
        <f t="shared" si="76"/>
        <v>0</v>
      </c>
      <c r="BH251" s="200">
        <f t="shared" si="77"/>
        <v>0</v>
      </c>
      <c r="BI251" s="200">
        <f t="shared" si="78"/>
        <v>0</v>
      </c>
      <c r="BJ251" s="14" t="s">
        <v>136</v>
      </c>
      <c r="BK251" s="201">
        <f t="shared" si="79"/>
        <v>0</v>
      </c>
      <c r="BL251" s="14" t="s">
        <v>189</v>
      </c>
      <c r="BM251" s="199" t="s">
        <v>457</v>
      </c>
    </row>
    <row r="252" spans="1:65" s="2" customFormat="1" ht="16.5" customHeight="1">
      <c r="A252" s="31"/>
      <c r="B252" s="32"/>
      <c r="C252" s="202">
        <v>165</v>
      </c>
      <c r="D252" s="202" t="s">
        <v>279</v>
      </c>
      <c r="E252" s="203" t="s">
        <v>458</v>
      </c>
      <c r="F252" s="204" t="s">
        <v>459</v>
      </c>
      <c r="G252" s="205" t="s">
        <v>247</v>
      </c>
      <c r="H252" s="206">
        <v>4</v>
      </c>
      <c r="I252" s="207"/>
      <c r="J252" s="206">
        <f t="shared" si="70"/>
        <v>0</v>
      </c>
      <c r="K252" s="208"/>
      <c r="L252" s="209"/>
      <c r="M252" s="210" t="s">
        <v>1</v>
      </c>
      <c r="N252" s="211" t="s">
        <v>39</v>
      </c>
      <c r="O252" s="72"/>
      <c r="P252" s="197">
        <f t="shared" si="71"/>
        <v>0</v>
      </c>
      <c r="Q252" s="197">
        <v>1.7000000000000001E-4</v>
      </c>
      <c r="R252" s="197">
        <f t="shared" si="72"/>
        <v>6.8000000000000005E-4</v>
      </c>
      <c r="S252" s="197">
        <v>0</v>
      </c>
      <c r="T252" s="198">
        <f t="shared" si="73"/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9" t="s">
        <v>240</v>
      </c>
      <c r="AT252" s="199" t="s">
        <v>279</v>
      </c>
      <c r="AU252" s="199" t="s">
        <v>136</v>
      </c>
      <c r="AY252" s="14" t="s">
        <v>129</v>
      </c>
      <c r="BE252" s="200">
        <f t="shared" si="74"/>
        <v>0</v>
      </c>
      <c r="BF252" s="200">
        <f t="shared" si="75"/>
        <v>0</v>
      </c>
      <c r="BG252" s="200">
        <f t="shared" si="76"/>
        <v>0</v>
      </c>
      <c r="BH252" s="200">
        <f t="shared" si="77"/>
        <v>0</v>
      </c>
      <c r="BI252" s="200">
        <f t="shared" si="78"/>
        <v>0</v>
      </c>
      <c r="BJ252" s="14" t="s">
        <v>136</v>
      </c>
      <c r="BK252" s="201">
        <f t="shared" si="79"/>
        <v>0</v>
      </c>
      <c r="BL252" s="14" t="s">
        <v>189</v>
      </c>
      <c r="BM252" s="199" t="s">
        <v>460</v>
      </c>
    </row>
    <row r="253" spans="1:65" s="2" customFormat="1" ht="24.15" customHeight="1">
      <c r="A253" s="31"/>
      <c r="B253" s="32"/>
      <c r="C253" s="202">
        <v>166</v>
      </c>
      <c r="D253" s="202" t="s">
        <v>279</v>
      </c>
      <c r="E253" s="203" t="s">
        <v>461</v>
      </c>
      <c r="F253" s="204" t="s">
        <v>462</v>
      </c>
      <c r="G253" s="205" t="s">
        <v>247</v>
      </c>
      <c r="H253" s="206">
        <v>1</v>
      </c>
      <c r="I253" s="207"/>
      <c r="J253" s="206">
        <f t="shared" si="70"/>
        <v>0</v>
      </c>
      <c r="K253" s="208"/>
      <c r="L253" s="209"/>
      <c r="M253" s="210" t="s">
        <v>1</v>
      </c>
      <c r="N253" s="211" t="s">
        <v>39</v>
      </c>
      <c r="O253" s="72"/>
      <c r="P253" s="197">
        <f t="shared" si="71"/>
        <v>0</v>
      </c>
      <c r="Q253" s="197">
        <v>1E-4</v>
      </c>
      <c r="R253" s="197">
        <f t="shared" si="72"/>
        <v>1E-4</v>
      </c>
      <c r="S253" s="197">
        <v>0</v>
      </c>
      <c r="T253" s="198">
        <f t="shared" si="7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9" t="s">
        <v>240</v>
      </c>
      <c r="AT253" s="199" t="s">
        <v>279</v>
      </c>
      <c r="AU253" s="199" t="s">
        <v>136</v>
      </c>
      <c r="AY253" s="14" t="s">
        <v>129</v>
      </c>
      <c r="BE253" s="200">
        <f t="shared" si="74"/>
        <v>0</v>
      </c>
      <c r="BF253" s="200">
        <f t="shared" si="75"/>
        <v>0</v>
      </c>
      <c r="BG253" s="200">
        <f t="shared" si="76"/>
        <v>0</v>
      </c>
      <c r="BH253" s="200">
        <f t="shared" si="77"/>
        <v>0</v>
      </c>
      <c r="BI253" s="200">
        <f t="shared" si="78"/>
        <v>0</v>
      </c>
      <c r="BJ253" s="14" t="s">
        <v>136</v>
      </c>
      <c r="BK253" s="201">
        <f t="shared" si="79"/>
        <v>0</v>
      </c>
      <c r="BL253" s="14" t="s">
        <v>189</v>
      </c>
      <c r="BM253" s="199" t="s">
        <v>463</v>
      </c>
    </row>
    <row r="254" spans="1:65" s="2" customFormat="1" ht="24.15" customHeight="1">
      <c r="A254" s="31"/>
      <c r="B254" s="32"/>
      <c r="C254" s="202">
        <v>168</v>
      </c>
      <c r="D254" s="202" t="s">
        <v>279</v>
      </c>
      <c r="E254" s="203" t="s">
        <v>464</v>
      </c>
      <c r="F254" s="204" t="s">
        <v>465</v>
      </c>
      <c r="G254" s="205" t="s">
        <v>247</v>
      </c>
      <c r="H254" s="206">
        <v>1</v>
      </c>
      <c r="I254" s="207"/>
      <c r="J254" s="206">
        <f t="shared" si="70"/>
        <v>0</v>
      </c>
      <c r="K254" s="208"/>
      <c r="L254" s="209"/>
      <c r="M254" s="210" t="s">
        <v>1</v>
      </c>
      <c r="N254" s="211" t="s">
        <v>39</v>
      </c>
      <c r="O254" s="72"/>
      <c r="P254" s="197">
        <f t="shared" si="71"/>
        <v>0</v>
      </c>
      <c r="Q254" s="197">
        <v>6.9999999999999994E-5</v>
      </c>
      <c r="R254" s="197">
        <f t="shared" si="72"/>
        <v>6.9999999999999994E-5</v>
      </c>
      <c r="S254" s="197">
        <v>0</v>
      </c>
      <c r="T254" s="198">
        <f t="shared" si="7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9" t="s">
        <v>240</v>
      </c>
      <c r="AT254" s="199" t="s">
        <v>279</v>
      </c>
      <c r="AU254" s="199" t="s">
        <v>136</v>
      </c>
      <c r="AY254" s="14" t="s">
        <v>129</v>
      </c>
      <c r="BE254" s="200">
        <f t="shared" si="74"/>
        <v>0</v>
      </c>
      <c r="BF254" s="200">
        <f t="shared" si="75"/>
        <v>0</v>
      </c>
      <c r="BG254" s="200">
        <f t="shared" si="76"/>
        <v>0</v>
      </c>
      <c r="BH254" s="200">
        <f t="shared" si="77"/>
        <v>0</v>
      </c>
      <c r="BI254" s="200">
        <f t="shared" si="78"/>
        <v>0</v>
      </c>
      <c r="BJ254" s="14" t="s">
        <v>136</v>
      </c>
      <c r="BK254" s="201">
        <f t="shared" si="79"/>
        <v>0</v>
      </c>
      <c r="BL254" s="14" t="s">
        <v>189</v>
      </c>
      <c r="BM254" s="199" t="s">
        <v>466</v>
      </c>
    </row>
    <row r="255" spans="1:65" s="2" customFormat="1" ht="24.15" customHeight="1">
      <c r="A255" s="31"/>
      <c r="B255" s="32"/>
      <c r="C255" s="188">
        <v>155</v>
      </c>
      <c r="D255" s="188" t="s">
        <v>131</v>
      </c>
      <c r="E255" s="189" t="s">
        <v>467</v>
      </c>
      <c r="F255" s="190" t="s">
        <v>468</v>
      </c>
      <c r="G255" s="191" t="s">
        <v>292</v>
      </c>
      <c r="H255" s="192">
        <v>0.5</v>
      </c>
      <c r="I255" s="193"/>
      <c r="J255" s="192">
        <f t="shared" si="70"/>
        <v>0</v>
      </c>
      <c r="K255" s="194"/>
      <c r="L255" s="36"/>
      <c r="M255" s="195" t="s">
        <v>1</v>
      </c>
      <c r="N255" s="196" t="s">
        <v>39</v>
      </c>
      <c r="O255" s="72"/>
      <c r="P255" s="197">
        <f t="shared" si="71"/>
        <v>0</v>
      </c>
      <c r="Q255" s="197">
        <v>4.2888300000000004E-3</v>
      </c>
      <c r="R255" s="197">
        <f t="shared" si="72"/>
        <v>2.1444150000000002E-3</v>
      </c>
      <c r="S255" s="197">
        <v>0</v>
      </c>
      <c r="T255" s="198">
        <f t="shared" si="73"/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99" t="s">
        <v>189</v>
      </c>
      <c r="AT255" s="199" t="s">
        <v>131</v>
      </c>
      <c r="AU255" s="199" t="s">
        <v>136</v>
      </c>
      <c r="AY255" s="14" t="s">
        <v>129</v>
      </c>
      <c r="BE255" s="200">
        <f t="shared" si="74"/>
        <v>0</v>
      </c>
      <c r="BF255" s="200">
        <f t="shared" si="75"/>
        <v>0</v>
      </c>
      <c r="BG255" s="200">
        <f t="shared" si="76"/>
        <v>0</v>
      </c>
      <c r="BH255" s="200">
        <f t="shared" si="77"/>
        <v>0</v>
      </c>
      <c r="BI255" s="200">
        <f t="shared" si="78"/>
        <v>0</v>
      </c>
      <c r="BJ255" s="14" t="s">
        <v>136</v>
      </c>
      <c r="BK255" s="201">
        <f t="shared" si="79"/>
        <v>0</v>
      </c>
      <c r="BL255" s="14" t="s">
        <v>189</v>
      </c>
      <c r="BM255" s="199" t="s">
        <v>469</v>
      </c>
    </row>
    <row r="256" spans="1:65" s="2" customFormat="1" ht="21.75" customHeight="1">
      <c r="A256" s="31"/>
      <c r="B256" s="32"/>
      <c r="C256" s="188">
        <v>163</v>
      </c>
      <c r="D256" s="188" t="s">
        <v>131</v>
      </c>
      <c r="E256" s="189" t="s">
        <v>470</v>
      </c>
      <c r="F256" s="190" t="s">
        <v>471</v>
      </c>
      <c r="G256" s="191" t="s">
        <v>247</v>
      </c>
      <c r="H256" s="192">
        <v>1</v>
      </c>
      <c r="I256" s="193"/>
      <c r="J256" s="192">
        <f t="shared" si="70"/>
        <v>0</v>
      </c>
      <c r="K256" s="194"/>
      <c r="L256" s="36"/>
      <c r="M256" s="195" t="s">
        <v>1</v>
      </c>
      <c r="N256" s="196" t="s">
        <v>39</v>
      </c>
      <c r="O256" s="72"/>
      <c r="P256" s="197">
        <f t="shared" si="71"/>
        <v>0</v>
      </c>
      <c r="Q256" s="197">
        <v>4.1999999999999996E-6</v>
      </c>
      <c r="R256" s="197">
        <f t="shared" si="72"/>
        <v>4.1999999999999996E-6</v>
      </c>
      <c r="S256" s="197">
        <v>0</v>
      </c>
      <c r="T256" s="198">
        <f t="shared" si="73"/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99" t="s">
        <v>189</v>
      </c>
      <c r="AT256" s="199" t="s">
        <v>131</v>
      </c>
      <c r="AU256" s="199" t="s">
        <v>136</v>
      </c>
      <c r="AY256" s="14" t="s">
        <v>129</v>
      </c>
      <c r="BE256" s="200">
        <f t="shared" si="74"/>
        <v>0</v>
      </c>
      <c r="BF256" s="200">
        <f t="shared" si="75"/>
        <v>0</v>
      </c>
      <c r="BG256" s="200">
        <f t="shared" si="76"/>
        <v>0</v>
      </c>
      <c r="BH256" s="200">
        <f t="shared" si="77"/>
        <v>0</v>
      </c>
      <c r="BI256" s="200">
        <f t="shared" si="78"/>
        <v>0</v>
      </c>
      <c r="BJ256" s="14" t="s">
        <v>136</v>
      </c>
      <c r="BK256" s="201">
        <f t="shared" si="79"/>
        <v>0</v>
      </c>
      <c r="BL256" s="14" t="s">
        <v>189</v>
      </c>
      <c r="BM256" s="199" t="s">
        <v>472</v>
      </c>
    </row>
    <row r="257" spans="1:65" s="2" customFormat="1" ht="24.15" customHeight="1">
      <c r="A257" s="31"/>
      <c r="B257" s="32"/>
      <c r="C257" s="202">
        <v>164</v>
      </c>
      <c r="D257" s="202" t="s">
        <v>279</v>
      </c>
      <c r="E257" s="203" t="s">
        <v>473</v>
      </c>
      <c r="F257" s="204" t="s">
        <v>963</v>
      </c>
      <c r="G257" s="205" t="s">
        <v>247</v>
      </c>
      <c r="H257" s="206">
        <v>1</v>
      </c>
      <c r="I257" s="207"/>
      <c r="J257" s="206">
        <f t="shared" si="70"/>
        <v>0</v>
      </c>
      <c r="K257" s="208"/>
      <c r="L257" s="209"/>
      <c r="M257" s="210" t="s">
        <v>1</v>
      </c>
      <c r="N257" s="211" t="s">
        <v>39</v>
      </c>
      <c r="O257" s="72"/>
      <c r="P257" s="197">
        <f t="shared" si="71"/>
        <v>0</v>
      </c>
      <c r="Q257" s="197">
        <v>3.5E-4</v>
      </c>
      <c r="R257" s="197">
        <f t="shared" si="72"/>
        <v>3.5E-4</v>
      </c>
      <c r="S257" s="197">
        <v>0</v>
      </c>
      <c r="T257" s="198">
        <f t="shared" si="73"/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99" t="s">
        <v>240</v>
      </c>
      <c r="AT257" s="199" t="s">
        <v>279</v>
      </c>
      <c r="AU257" s="199" t="s">
        <v>136</v>
      </c>
      <c r="AY257" s="14" t="s">
        <v>129</v>
      </c>
      <c r="BE257" s="200">
        <f t="shared" si="74"/>
        <v>0</v>
      </c>
      <c r="BF257" s="200">
        <f t="shared" si="75"/>
        <v>0</v>
      </c>
      <c r="BG257" s="200">
        <f t="shared" si="76"/>
        <v>0</v>
      </c>
      <c r="BH257" s="200">
        <f t="shared" si="77"/>
        <v>0</v>
      </c>
      <c r="BI257" s="200">
        <f t="shared" si="78"/>
        <v>0</v>
      </c>
      <c r="BJ257" s="14" t="s">
        <v>136</v>
      </c>
      <c r="BK257" s="201">
        <f t="shared" si="79"/>
        <v>0</v>
      </c>
      <c r="BL257" s="14" t="s">
        <v>189</v>
      </c>
      <c r="BM257" s="199" t="s">
        <v>474</v>
      </c>
    </row>
    <row r="258" spans="1:65" s="2" customFormat="1" ht="24.15" customHeight="1">
      <c r="A258" s="31"/>
      <c r="B258" s="32"/>
      <c r="C258" s="188">
        <v>156</v>
      </c>
      <c r="D258" s="188" t="s">
        <v>131</v>
      </c>
      <c r="E258" s="189" t="s">
        <v>475</v>
      </c>
      <c r="F258" s="190" t="s">
        <v>476</v>
      </c>
      <c r="G258" s="191" t="s">
        <v>247</v>
      </c>
      <c r="H258" s="192">
        <v>1</v>
      </c>
      <c r="I258" s="193"/>
      <c r="J258" s="192">
        <f t="shared" si="70"/>
        <v>0</v>
      </c>
      <c r="K258" s="194"/>
      <c r="L258" s="36"/>
      <c r="M258" s="195" t="s">
        <v>1</v>
      </c>
      <c r="N258" s="196" t="s">
        <v>39</v>
      </c>
      <c r="O258" s="72"/>
      <c r="P258" s="197">
        <f t="shared" si="71"/>
        <v>0</v>
      </c>
      <c r="Q258" s="197">
        <v>7.7999999999999999E-6</v>
      </c>
      <c r="R258" s="197">
        <f t="shared" si="72"/>
        <v>7.7999999999999999E-6</v>
      </c>
      <c r="S258" s="197">
        <v>0</v>
      </c>
      <c r="T258" s="198">
        <f t="shared" si="73"/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99" t="s">
        <v>189</v>
      </c>
      <c r="AT258" s="199" t="s">
        <v>131</v>
      </c>
      <c r="AU258" s="199" t="s">
        <v>136</v>
      </c>
      <c r="AY258" s="14" t="s">
        <v>129</v>
      </c>
      <c r="BE258" s="200">
        <f t="shared" si="74"/>
        <v>0</v>
      </c>
      <c r="BF258" s="200">
        <f t="shared" si="75"/>
        <v>0</v>
      </c>
      <c r="BG258" s="200">
        <f t="shared" si="76"/>
        <v>0</v>
      </c>
      <c r="BH258" s="200">
        <f t="shared" si="77"/>
        <v>0</v>
      </c>
      <c r="BI258" s="200">
        <f t="shared" si="78"/>
        <v>0</v>
      </c>
      <c r="BJ258" s="14" t="s">
        <v>136</v>
      </c>
      <c r="BK258" s="201">
        <f t="shared" si="79"/>
        <v>0</v>
      </c>
      <c r="BL258" s="14" t="s">
        <v>189</v>
      </c>
      <c r="BM258" s="199" t="s">
        <v>477</v>
      </c>
    </row>
    <row r="259" spans="1:65" s="2" customFormat="1" ht="33" customHeight="1">
      <c r="A259" s="31"/>
      <c r="B259" s="32"/>
      <c r="C259" s="202">
        <v>157</v>
      </c>
      <c r="D259" s="202" t="s">
        <v>279</v>
      </c>
      <c r="E259" s="203" t="s">
        <v>478</v>
      </c>
      <c r="F259" s="204" t="s">
        <v>479</v>
      </c>
      <c r="G259" s="205" t="s">
        <v>247</v>
      </c>
      <c r="H259" s="206">
        <v>1</v>
      </c>
      <c r="I259" s="207"/>
      <c r="J259" s="206">
        <f t="shared" si="70"/>
        <v>0</v>
      </c>
      <c r="K259" s="208"/>
      <c r="L259" s="209"/>
      <c r="M259" s="210" t="s">
        <v>1</v>
      </c>
      <c r="N259" s="211" t="s">
        <v>39</v>
      </c>
      <c r="O259" s="72"/>
      <c r="P259" s="197">
        <f t="shared" si="71"/>
        <v>0</v>
      </c>
      <c r="Q259" s="197">
        <v>4.9699999999999996E-3</v>
      </c>
      <c r="R259" s="197">
        <f t="shared" si="72"/>
        <v>4.9699999999999996E-3</v>
      </c>
      <c r="S259" s="197">
        <v>0</v>
      </c>
      <c r="T259" s="198">
        <f t="shared" si="73"/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99" t="s">
        <v>240</v>
      </c>
      <c r="AT259" s="199" t="s">
        <v>279</v>
      </c>
      <c r="AU259" s="199" t="s">
        <v>136</v>
      </c>
      <c r="AY259" s="14" t="s">
        <v>129</v>
      </c>
      <c r="BE259" s="200">
        <f t="shared" si="74"/>
        <v>0</v>
      </c>
      <c r="BF259" s="200">
        <f t="shared" si="75"/>
        <v>0</v>
      </c>
      <c r="BG259" s="200">
        <f t="shared" si="76"/>
        <v>0</v>
      </c>
      <c r="BH259" s="200">
        <f t="shared" si="77"/>
        <v>0</v>
      </c>
      <c r="BI259" s="200">
        <f t="shared" si="78"/>
        <v>0</v>
      </c>
      <c r="BJ259" s="14" t="s">
        <v>136</v>
      </c>
      <c r="BK259" s="201">
        <f t="shared" si="79"/>
        <v>0</v>
      </c>
      <c r="BL259" s="14" t="s">
        <v>189</v>
      </c>
      <c r="BM259" s="199" t="s">
        <v>480</v>
      </c>
    </row>
    <row r="260" spans="1:65" s="2" customFormat="1" ht="16.5" customHeight="1">
      <c r="A260" s="31"/>
      <c r="B260" s="32"/>
      <c r="C260" s="188">
        <v>158</v>
      </c>
      <c r="D260" s="188" t="s">
        <v>131</v>
      </c>
      <c r="E260" s="189" t="s">
        <v>481</v>
      </c>
      <c r="F260" s="190" t="s">
        <v>482</v>
      </c>
      <c r="G260" s="191" t="s">
        <v>247</v>
      </c>
      <c r="H260" s="192">
        <v>1</v>
      </c>
      <c r="I260" s="193"/>
      <c r="J260" s="192">
        <f t="shared" si="70"/>
        <v>0</v>
      </c>
      <c r="K260" s="194"/>
      <c r="L260" s="36"/>
      <c r="M260" s="195" t="s">
        <v>1</v>
      </c>
      <c r="N260" s="196" t="s">
        <v>39</v>
      </c>
      <c r="O260" s="72"/>
      <c r="P260" s="197">
        <f t="shared" si="71"/>
        <v>0</v>
      </c>
      <c r="Q260" s="197">
        <v>4.1999999999999996E-6</v>
      </c>
      <c r="R260" s="197">
        <f t="shared" si="72"/>
        <v>4.1999999999999996E-6</v>
      </c>
      <c r="S260" s="197">
        <v>0</v>
      </c>
      <c r="T260" s="198">
        <f t="shared" si="73"/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99" t="s">
        <v>189</v>
      </c>
      <c r="AT260" s="199" t="s">
        <v>131</v>
      </c>
      <c r="AU260" s="199" t="s">
        <v>136</v>
      </c>
      <c r="AY260" s="14" t="s">
        <v>129</v>
      </c>
      <c r="BE260" s="200">
        <f t="shared" si="74"/>
        <v>0</v>
      </c>
      <c r="BF260" s="200">
        <f t="shared" si="75"/>
        <v>0</v>
      </c>
      <c r="BG260" s="200">
        <f t="shared" si="76"/>
        <v>0</v>
      </c>
      <c r="BH260" s="200">
        <f t="shared" si="77"/>
        <v>0</v>
      </c>
      <c r="BI260" s="200">
        <f t="shared" si="78"/>
        <v>0</v>
      </c>
      <c r="BJ260" s="14" t="s">
        <v>136</v>
      </c>
      <c r="BK260" s="201">
        <f t="shared" si="79"/>
        <v>0</v>
      </c>
      <c r="BL260" s="14" t="s">
        <v>189</v>
      </c>
      <c r="BM260" s="199" t="s">
        <v>483</v>
      </c>
    </row>
    <row r="261" spans="1:65" s="2" customFormat="1" ht="33" customHeight="1">
      <c r="A261" s="31"/>
      <c r="B261" s="32"/>
      <c r="C261" s="202">
        <v>159</v>
      </c>
      <c r="D261" s="202" t="s">
        <v>279</v>
      </c>
      <c r="E261" s="203" t="s">
        <v>484</v>
      </c>
      <c r="F261" s="204" t="s">
        <v>485</v>
      </c>
      <c r="G261" s="205" t="s">
        <v>247</v>
      </c>
      <c r="H261" s="206">
        <v>1</v>
      </c>
      <c r="I261" s="207"/>
      <c r="J261" s="206">
        <f t="shared" si="70"/>
        <v>0</v>
      </c>
      <c r="K261" s="208"/>
      <c r="L261" s="209"/>
      <c r="M261" s="210" t="s">
        <v>1</v>
      </c>
      <c r="N261" s="211" t="s">
        <v>39</v>
      </c>
      <c r="O261" s="72"/>
      <c r="P261" s="197">
        <f t="shared" si="71"/>
        <v>0</v>
      </c>
      <c r="Q261" s="197">
        <v>1.7000000000000001E-4</v>
      </c>
      <c r="R261" s="197">
        <f t="shared" si="72"/>
        <v>1.7000000000000001E-4</v>
      </c>
      <c r="S261" s="197">
        <v>0</v>
      </c>
      <c r="T261" s="198">
        <f t="shared" si="73"/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99" t="s">
        <v>240</v>
      </c>
      <c r="AT261" s="199" t="s">
        <v>279</v>
      </c>
      <c r="AU261" s="199" t="s">
        <v>136</v>
      </c>
      <c r="AY261" s="14" t="s">
        <v>129</v>
      </c>
      <c r="BE261" s="200">
        <f t="shared" si="74"/>
        <v>0</v>
      </c>
      <c r="BF261" s="200">
        <f t="shared" si="75"/>
        <v>0</v>
      </c>
      <c r="BG261" s="200">
        <f t="shared" si="76"/>
        <v>0</v>
      </c>
      <c r="BH261" s="200">
        <f t="shared" si="77"/>
        <v>0</v>
      </c>
      <c r="BI261" s="200">
        <f t="shared" si="78"/>
        <v>0</v>
      </c>
      <c r="BJ261" s="14" t="s">
        <v>136</v>
      </c>
      <c r="BK261" s="201">
        <f t="shared" si="79"/>
        <v>0</v>
      </c>
      <c r="BL261" s="14" t="s">
        <v>189</v>
      </c>
      <c r="BM261" s="199" t="s">
        <v>486</v>
      </c>
    </row>
    <row r="262" spans="1:65" s="2" customFormat="1" ht="16.5" customHeight="1">
      <c r="A262" s="31"/>
      <c r="B262" s="32"/>
      <c r="C262" s="188">
        <v>160</v>
      </c>
      <c r="D262" s="188" t="s">
        <v>131</v>
      </c>
      <c r="E262" s="189" t="s">
        <v>487</v>
      </c>
      <c r="F262" s="190" t="s">
        <v>488</v>
      </c>
      <c r="G262" s="191" t="s">
        <v>247</v>
      </c>
      <c r="H262" s="192">
        <v>1</v>
      </c>
      <c r="I262" s="193"/>
      <c r="J262" s="192">
        <f t="shared" si="70"/>
        <v>0</v>
      </c>
      <c r="K262" s="194"/>
      <c r="L262" s="36"/>
      <c r="M262" s="195" t="s">
        <v>1</v>
      </c>
      <c r="N262" s="196" t="s">
        <v>39</v>
      </c>
      <c r="O262" s="72"/>
      <c r="P262" s="197">
        <f t="shared" si="71"/>
        <v>0</v>
      </c>
      <c r="Q262" s="197">
        <v>7.9000000000000006E-6</v>
      </c>
      <c r="R262" s="197">
        <f t="shared" si="72"/>
        <v>7.9000000000000006E-6</v>
      </c>
      <c r="S262" s="197">
        <v>0</v>
      </c>
      <c r="T262" s="198">
        <f t="shared" si="73"/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99" t="s">
        <v>189</v>
      </c>
      <c r="AT262" s="199" t="s">
        <v>131</v>
      </c>
      <c r="AU262" s="199" t="s">
        <v>136</v>
      </c>
      <c r="AY262" s="14" t="s">
        <v>129</v>
      </c>
      <c r="BE262" s="200">
        <f t="shared" si="74"/>
        <v>0</v>
      </c>
      <c r="BF262" s="200">
        <f t="shared" si="75"/>
        <v>0</v>
      </c>
      <c r="BG262" s="200">
        <f t="shared" si="76"/>
        <v>0</v>
      </c>
      <c r="BH262" s="200">
        <f t="shared" si="77"/>
        <v>0</v>
      </c>
      <c r="BI262" s="200">
        <f t="shared" si="78"/>
        <v>0</v>
      </c>
      <c r="BJ262" s="14" t="s">
        <v>136</v>
      </c>
      <c r="BK262" s="201">
        <f t="shared" si="79"/>
        <v>0</v>
      </c>
      <c r="BL262" s="14" t="s">
        <v>189</v>
      </c>
      <c r="BM262" s="199" t="s">
        <v>489</v>
      </c>
    </row>
    <row r="263" spans="1:65" s="2" customFormat="1" ht="33" customHeight="1">
      <c r="A263" s="31"/>
      <c r="B263" s="32"/>
      <c r="C263" s="202">
        <v>161</v>
      </c>
      <c r="D263" s="202" t="s">
        <v>279</v>
      </c>
      <c r="E263" s="203" t="s">
        <v>490</v>
      </c>
      <c r="F263" s="204" t="s">
        <v>491</v>
      </c>
      <c r="G263" s="205" t="s">
        <v>247</v>
      </c>
      <c r="H263" s="206">
        <v>1</v>
      </c>
      <c r="I263" s="207"/>
      <c r="J263" s="206">
        <f t="shared" si="70"/>
        <v>0</v>
      </c>
      <c r="K263" s="208"/>
      <c r="L263" s="209"/>
      <c r="M263" s="210" t="s">
        <v>1</v>
      </c>
      <c r="N263" s="211" t="s">
        <v>39</v>
      </c>
      <c r="O263" s="72"/>
      <c r="P263" s="197">
        <f t="shared" si="71"/>
        <v>0</v>
      </c>
      <c r="Q263" s="197">
        <v>3.1E-4</v>
      </c>
      <c r="R263" s="197">
        <f t="shared" si="72"/>
        <v>3.1E-4</v>
      </c>
      <c r="S263" s="197">
        <v>0</v>
      </c>
      <c r="T263" s="198">
        <f t="shared" si="73"/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99" t="s">
        <v>240</v>
      </c>
      <c r="AT263" s="199" t="s">
        <v>279</v>
      </c>
      <c r="AU263" s="199" t="s">
        <v>136</v>
      </c>
      <c r="AY263" s="14" t="s">
        <v>129</v>
      </c>
      <c r="BE263" s="200">
        <f t="shared" si="74"/>
        <v>0</v>
      </c>
      <c r="BF263" s="200">
        <f t="shared" si="75"/>
        <v>0</v>
      </c>
      <c r="BG263" s="200">
        <f t="shared" si="76"/>
        <v>0</v>
      </c>
      <c r="BH263" s="200">
        <f t="shared" si="77"/>
        <v>0</v>
      </c>
      <c r="BI263" s="200">
        <f t="shared" si="78"/>
        <v>0</v>
      </c>
      <c r="BJ263" s="14" t="s">
        <v>136</v>
      </c>
      <c r="BK263" s="201">
        <f t="shared" si="79"/>
        <v>0</v>
      </c>
      <c r="BL263" s="14" t="s">
        <v>189</v>
      </c>
      <c r="BM263" s="199" t="s">
        <v>492</v>
      </c>
    </row>
    <row r="264" spans="1:65" s="2" customFormat="1" ht="16.5" customHeight="1">
      <c r="A264" s="31"/>
      <c r="B264" s="32"/>
      <c r="C264" s="202">
        <v>172</v>
      </c>
      <c r="D264" s="202" t="s">
        <v>279</v>
      </c>
      <c r="E264" s="203" t="s">
        <v>493</v>
      </c>
      <c r="F264" s="204" t="s">
        <v>494</v>
      </c>
      <c r="G264" s="205" t="s">
        <v>247</v>
      </c>
      <c r="H264" s="206">
        <v>1</v>
      </c>
      <c r="I264" s="207"/>
      <c r="J264" s="206">
        <f t="shared" si="70"/>
        <v>0</v>
      </c>
      <c r="K264" s="208"/>
      <c r="L264" s="209"/>
      <c r="M264" s="210" t="s">
        <v>1</v>
      </c>
      <c r="N264" s="211" t="s">
        <v>39</v>
      </c>
      <c r="O264" s="72"/>
      <c r="P264" s="197">
        <f t="shared" si="71"/>
        <v>0</v>
      </c>
      <c r="Q264" s="197">
        <v>8.4999999999999995E-4</v>
      </c>
      <c r="R264" s="197">
        <f t="shared" si="72"/>
        <v>8.4999999999999995E-4</v>
      </c>
      <c r="S264" s="197">
        <v>0</v>
      </c>
      <c r="T264" s="198">
        <f t="shared" si="73"/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99" t="s">
        <v>240</v>
      </c>
      <c r="AT264" s="199" t="s">
        <v>279</v>
      </c>
      <c r="AU264" s="199" t="s">
        <v>136</v>
      </c>
      <c r="AY264" s="14" t="s">
        <v>129</v>
      </c>
      <c r="BE264" s="200">
        <f t="shared" si="74"/>
        <v>0</v>
      </c>
      <c r="BF264" s="200">
        <f t="shared" si="75"/>
        <v>0</v>
      </c>
      <c r="BG264" s="200">
        <f t="shared" si="76"/>
        <v>0</v>
      </c>
      <c r="BH264" s="200">
        <f t="shared" si="77"/>
        <v>0</v>
      </c>
      <c r="BI264" s="200">
        <f t="shared" si="78"/>
        <v>0</v>
      </c>
      <c r="BJ264" s="14" t="s">
        <v>136</v>
      </c>
      <c r="BK264" s="201">
        <f t="shared" si="79"/>
        <v>0</v>
      </c>
      <c r="BL264" s="14" t="s">
        <v>189</v>
      </c>
      <c r="BM264" s="199" t="s">
        <v>495</v>
      </c>
    </row>
    <row r="265" spans="1:65" s="2" customFormat="1" ht="16.5" customHeight="1">
      <c r="A265" s="31"/>
      <c r="B265" s="32"/>
      <c r="C265" s="188">
        <v>174</v>
      </c>
      <c r="D265" s="188" t="s">
        <v>131</v>
      </c>
      <c r="E265" s="189" t="s">
        <v>496</v>
      </c>
      <c r="F265" s="190" t="s">
        <v>964</v>
      </c>
      <c r="G265" s="191" t="s">
        <v>247</v>
      </c>
      <c r="H265" s="192">
        <v>8.9499999999999993</v>
      </c>
      <c r="I265" s="193"/>
      <c r="J265" s="192">
        <f t="shared" si="70"/>
        <v>0</v>
      </c>
      <c r="K265" s="194"/>
      <c r="L265" s="36"/>
      <c r="M265" s="195" t="s">
        <v>1</v>
      </c>
      <c r="N265" s="196" t="s">
        <v>39</v>
      </c>
      <c r="O265" s="72"/>
      <c r="P265" s="197">
        <f t="shared" si="71"/>
        <v>0</v>
      </c>
      <c r="Q265" s="197">
        <v>0</v>
      </c>
      <c r="R265" s="197">
        <f t="shared" si="72"/>
        <v>0</v>
      </c>
      <c r="S265" s="197">
        <v>0</v>
      </c>
      <c r="T265" s="198">
        <f t="shared" si="73"/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99" t="s">
        <v>189</v>
      </c>
      <c r="AT265" s="199" t="s">
        <v>131</v>
      </c>
      <c r="AU265" s="199" t="s">
        <v>136</v>
      </c>
      <c r="AY265" s="14" t="s">
        <v>129</v>
      </c>
      <c r="BE265" s="200">
        <f t="shared" si="74"/>
        <v>0</v>
      </c>
      <c r="BF265" s="200">
        <f t="shared" si="75"/>
        <v>0</v>
      </c>
      <c r="BG265" s="200">
        <f t="shared" si="76"/>
        <v>0</v>
      </c>
      <c r="BH265" s="200">
        <f t="shared" si="77"/>
        <v>0</v>
      </c>
      <c r="BI265" s="200">
        <f t="shared" si="78"/>
        <v>0</v>
      </c>
      <c r="BJ265" s="14" t="s">
        <v>136</v>
      </c>
      <c r="BK265" s="201">
        <f t="shared" si="79"/>
        <v>0</v>
      </c>
      <c r="BL265" s="14" t="s">
        <v>189</v>
      </c>
      <c r="BM265" s="199" t="s">
        <v>497</v>
      </c>
    </row>
    <row r="266" spans="1:65" s="2" customFormat="1" ht="24.15" customHeight="1">
      <c r="A266" s="31"/>
      <c r="B266" s="32"/>
      <c r="C266" s="188">
        <v>162</v>
      </c>
      <c r="D266" s="188" t="s">
        <v>131</v>
      </c>
      <c r="E266" s="189" t="s">
        <v>498</v>
      </c>
      <c r="F266" s="190" t="s">
        <v>499</v>
      </c>
      <c r="G266" s="191" t="s">
        <v>346</v>
      </c>
      <c r="H266" s="193"/>
      <c r="I266" s="193"/>
      <c r="J266" s="192">
        <f t="shared" si="70"/>
        <v>0</v>
      </c>
      <c r="K266" s="194"/>
      <c r="L266" s="36"/>
      <c r="M266" s="195" t="s">
        <v>1</v>
      </c>
      <c r="N266" s="196" t="s">
        <v>39</v>
      </c>
      <c r="O266" s="72"/>
      <c r="P266" s="197">
        <f t="shared" si="71"/>
        <v>0</v>
      </c>
      <c r="Q266" s="197">
        <v>0</v>
      </c>
      <c r="R266" s="197">
        <f t="shared" si="72"/>
        <v>0</v>
      </c>
      <c r="S266" s="197">
        <v>0</v>
      </c>
      <c r="T266" s="198">
        <f t="shared" si="73"/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99" t="s">
        <v>189</v>
      </c>
      <c r="AT266" s="199" t="s">
        <v>131</v>
      </c>
      <c r="AU266" s="199" t="s">
        <v>136</v>
      </c>
      <c r="AY266" s="14" t="s">
        <v>129</v>
      </c>
      <c r="BE266" s="200">
        <f t="shared" si="74"/>
        <v>0</v>
      </c>
      <c r="BF266" s="200">
        <f t="shared" si="75"/>
        <v>0</v>
      </c>
      <c r="BG266" s="200">
        <f t="shared" si="76"/>
        <v>0</v>
      </c>
      <c r="BH266" s="200">
        <f t="shared" si="77"/>
        <v>0</v>
      </c>
      <c r="BI266" s="200">
        <f t="shared" si="78"/>
        <v>0</v>
      </c>
      <c r="BJ266" s="14" t="s">
        <v>136</v>
      </c>
      <c r="BK266" s="201">
        <f t="shared" si="79"/>
        <v>0</v>
      </c>
      <c r="BL266" s="14" t="s">
        <v>189</v>
      </c>
      <c r="BM266" s="199" t="s">
        <v>500</v>
      </c>
    </row>
    <row r="267" spans="1:65" s="12" customFormat="1" ht="22.95" customHeight="1">
      <c r="B267" s="172"/>
      <c r="C267" s="173"/>
      <c r="D267" s="174" t="s">
        <v>72</v>
      </c>
      <c r="E267" s="186" t="s">
        <v>501</v>
      </c>
      <c r="F267" s="186" t="s">
        <v>502</v>
      </c>
      <c r="G267" s="173"/>
      <c r="H267" s="173"/>
      <c r="I267" s="176"/>
      <c r="J267" s="187">
        <f>BK267</f>
        <v>0</v>
      </c>
      <c r="K267" s="173"/>
      <c r="L267" s="178"/>
      <c r="M267" s="179"/>
      <c r="N267" s="180"/>
      <c r="O267" s="180"/>
      <c r="P267" s="181">
        <f>SUM(P268:P280)</f>
        <v>0</v>
      </c>
      <c r="Q267" s="180"/>
      <c r="R267" s="181">
        <f>SUM(R268:R280)</f>
        <v>2.6693480000000002E-2</v>
      </c>
      <c r="S267" s="180"/>
      <c r="T267" s="182">
        <f>SUM(T268:T280)</f>
        <v>0</v>
      </c>
      <c r="AR267" s="183" t="s">
        <v>136</v>
      </c>
      <c r="AT267" s="184" t="s">
        <v>72</v>
      </c>
      <c r="AU267" s="184" t="s">
        <v>81</v>
      </c>
      <c r="AY267" s="183" t="s">
        <v>129</v>
      </c>
      <c r="BK267" s="185">
        <f>SUM(BK268:BK280)</f>
        <v>0</v>
      </c>
    </row>
    <row r="268" spans="1:65" s="2" customFormat="1" ht="24.15" customHeight="1">
      <c r="A268" s="31"/>
      <c r="B268" s="32"/>
      <c r="C268" s="188">
        <v>126</v>
      </c>
      <c r="D268" s="188" t="s">
        <v>131</v>
      </c>
      <c r="E268" s="189" t="s">
        <v>503</v>
      </c>
      <c r="F268" s="190" t="s">
        <v>504</v>
      </c>
      <c r="G268" s="191" t="s">
        <v>247</v>
      </c>
      <c r="H268" s="192">
        <v>1</v>
      </c>
      <c r="I268" s="193"/>
      <c r="J268" s="192">
        <f t="shared" ref="J268:J280" si="80">ROUND(I268*H268,3)</f>
        <v>0</v>
      </c>
      <c r="K268" s="194"/>
      <c r="L268" s="36"/>
      <c r="M268" s="195" t="s">
        <v>1</v>
      </c>
      <c r="N268" s="196" t="s">
        <v>39</v>
      </c>
      <c r="O268" s="72"/>
      <c r="P268" s="197">
        <f t="shared" ref="P268:P280" si="81">O268*H268</f>
        <v>0</v>
      </c>
      <c r="Q268" s="197">
        <v>2.7999999999999998E-4</v>
      </c>
      <c r="R268" s="197">
        <f t="shared" ref="R268:R280" si="82">Q268*H268</f>
        <v>2.7999999999999998E-4</v>
      </c>
      <c r="S268" s="197">
        <v>0</v>
      </c>
      <c r="T268" s="198">
        <f t="shared" ref="T268:T280" si="83">S268*H268</f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99" t="s">
        <v>189</v>
      </c>
      <c r="AT268" s="199" t="s">
        <v>131</v>
      </c>
      <c r="AU268" s="199" t="s">
        <v>136</v>
      </c>
      <c r="AY268" s="14" t="s">
        <v>129</v>
      </c>
      <c r="BE268" s="200">
        <f t="shared" ref="BE268:BE280" si="84">IF(N268="základná",J268,0)</f>
        <v>0</v>
      </c>
      <c r="BF268" s="200">
        <f t="shared" ref="BF268:BF280" si="85">IF(N268="znížená",J268,0)</f>
        <v>0</v>
      </c>
      <c r="BG268" s="200">
        <f t="shared" ref="BG268:BG280" si="86">IF(N268="zákl. prenesená",J268,0)</f>
        <v>0</v>
      </c>
      <c r="BH268" s="200">
        <f t="shared" ref="BH268:BH280" si="87">IF(N268="zníž. prenesená",J268,0)</f>
        <v>0</v>
      </c>
      <c r="BI268" s="200">
        <f t="shared" ref="BI268:BI280" si="88">IF(N268="nulová",J268,0)</f>
        <v>0</v>
      </c>
      <c r="BJ268" s="14" t="s">
        <v>136</v>
      </c>
      <c r="BK268" s="201">
        <f t="shared" ref="BK268:BK280" si="89">ROUND(I268*H268,3)</f>
        <v>0</v>
      </c>
      <c r="BL268" s="14" t="s">
        <v>189</v>
      </c>
      <c r="BM268" s="199" t="s">
        <v>505</v>
      </c>
    </row>
    <row r="269" spans="1:65" s="2" customFormat="1" ht="24.15" customHeight="1">
      <c r="A269" s="31"/>
      <c r="B269" s="32"/>
      <c r="C269" s="202">
        <v>127</v>
      </c>
      <c r="D269" s="202" t="s">
        <v>279</v>
      </c>
      <c r="E269" s="203" t="s">
        <v>506</v>
      </c>
      <c r="F269" s="204" t="s">
        <v>507</v>
      </c>
      <c r="G269" s="205" t="s">
        <v>247</v>
      </c>
      <c r="H269" s="206">
        <v>1</v>
      </c>
      <c r="I269" s="207"/>
      <c r="J269" s="206">
        <f t="shared" si="80"/>
        <v>0</v>
      </c>
      <c r="K269" s="208"/>
      <c r="L269" s="209"/>
      <c r="M269" s="210" t="s">
        <v>1</v>
      </c>
      <c r="N269" s="211" t="s">
        <v>39</v>
      </c>
      <c r="O269" s="72"/>
      <c r="P269" s="197">
        <f t="shared" si="81"/>
        <v>0</v>
      </c>
      <c r="Q269" s="197">
        <v>1.3599999999999999E-2</v>
      </c>
      <c r="R269" s="197">
        <f t="shared" si="82"/>
        <v>1.3599999999999999E-2</v>
      </c>
      <c r="S269" s="197">
        <v>0</v>
      </c>
      <c r="T269" s="198">
        <f t="shared" si="83"/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99" t="s">
        <v>240</v>
      </c>
      <c r="AT269" s="199" t="s">
        <v>279</v>
      </c>
      <c r="AU269" s="199" t="s">
        <v>136</v>
      </c>
      <c r="AY269" s="14" t="s">
        <v>129</v>
      </c>
      <c r="BE269" s="200">
        <f t="shared" si="84"/>
        <v>0</v>
      </c>
      <c r="BF269" s="200">
        <f t="shared" si="85"/>
        <v>0</v>
      </c>
      <c r="BG269" s="200">
        <f t="shared" si="86"/>
        <v>0</v>
      </c>
      <c r="BH269" s="200">
        <f t="shared" si="87"/>
        <v>0</v>
      </c>
      <c r="BI269" s="200">
        <f t="shared" si="88"/>
        <v>0</v>
      </c>
      <c r="BJ269" s="14" t="s">
        <v>136</v>
      </c>
      <c r="BK269" s="201">
        <f t="shared" si="89"/>
        <v>0</v>
      </c>
      <c r="BL269" s="14" t="s">
        <v>189</v>
      </c>
      <c r="BM269" s="199" t="s">
        <v>508</v>
      </c>
    </row>
    <row r="270" spans="1:65" s="2" customFormat="1" ht="24.15" customHeight="1">
      <c r="A270" s="31"/>
      <c r="B270" s="32"/>
      <c r="C270" s="188">
        <v>128</v>
      </c>
      <c r="D270" s="188" t="s">
        <v>131</v>
      </c>
      <c r="E270" s="189" t="s">
        <v>509</v>
      </c>
      <c r="F270" s="190" t="s">
        <v>510</v>
      </c>
      <c r="G270" s="191" t="s">
        <v>247</v>
      </c>
      <c r="H270" s="192">
        <v>1</v>
      </c>
      <c r="I270" s="193"/>
      <c r="J270" s="192">
        <f t="shared" si="80"/>
        <v>0</v>
      </c>
      <c r="K270" s="194"/>
      <c r="L270" s="36"/>
      <c r="M270" s="195" t="s">
        <v>1</v>
      </c>
      <c r="N270" s="196" t="s">
        <v>39</v>
      </c>
      <c r="O270" s="72"/>
      <c r="P270" s="197">
        <f t="shared" si="81"/>
        <v>0</v>
      </c>
      <c r="Q270" s="197">
        <v>2.7648000000000001E-4</v>
      </c>
      <c r="R270" s="197">
        <f t="shared" si="82"/>
        <v>2.7648000000000001E-4</v>
      </c>
      <c r="S270" s="197">
        <v>0</v>
      </c>
      <c r="T270" s="198">
        <f t="shared" si="83"/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99" t="s">
        <v>189</v>
      </c>
      <c r="AT270" s="199" t="s">
        <v>131</v>
      </c>
      <c r="AU270" s="199" t="s">
        <v>136</v>
      </c>
      <c r="AY270" s="14" t="s">
        <v>129</v>
      </c>
      <c r="BE270" s="200">
        <f t="shared" si="84"/>
        <v>0</v>
      </c>
      <c r="BF270" s="200">
        <f t="shared" si="85"/>
        <v>0</v>
      </c>
      <c r="BG270" s="200">
        <f t="shared" si="86"/>
        <v>0</v>
      </c>
      <c r="BH270" s="200">
        <f t="shared" si="87"/>
        <v>0</v>
      </c>
      <c r="BI270" s="200">
        <f t="shared" si="88"/>
        <v>0</v>
      </c>
      <c r="BJ270" s="14" t="s">
        <v>136</v>
      </c>
      <c r="BK270" s="201">
        <f t="shared" si="89"/>
        <v>0</v>
      </c>
      <c r="BL270" s="14" t="s">
        <v>189</v>
      </c>
      <c r="BM270" s="199" t="s">
        <v>511</v>
      </c>
    </row>
    <row r="271" spans="1:65" s="2" customFormat="1" ht="37.950000000000003" customHeight="1">
      <c r="A271" s="31"/>
      <c r="B271" s="32"/>
      <c r="C271" s="202">
        <v>129</v>
      </c>
      <c r="D271" s="202" t="s">
        <v>279</v>
      </c>
      <c r="E271" s="203" t="s">
        <v>512</v>
      </c>
      <c r="F271" s="204" t="s">
        <v>965</v>
      </c>
      <c r="G271" s="205" t="s">
        <v>247</v>
      </c>
      <c r="H271" s="206">
        <v>1</v>
      </c>
      <c r="I271" s="207"/>
      <c r="J271" s="206">
        <f t="shared" si="80"/>
        <v>0</v>
      </c>
      <c r="K271" s="208"/>
      <c r="L271" s="209"/>
      <c r="M271" s="210" t="s">
        <v>1</v>
      </c>
      <c r="N271" s="211" t="s">
        <v>39</v>
      </c>
      <c r="O271" s="72"/>
      <c r="P271" s="197">
        <f t="shared" si="81"/>
        <v>0</v>
      </c>
      <c r="Q271" s="197">
        <v>3.2000000000000002E-3</v>
      </c>
      <c r="R271" s="197">
        <f t="shared" si="82"/>
        <v>3.2000000000000002E-3</v>
      </c>
      <c r="S271" s="197">
        <v>0</v>
      </c>
      <c r="T271" s="198">
        <f t="shared" si="83"/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99" t="s">
        <v>240</v>
      </c>
      <c r="AT271" s="199" t="s">
        <v>279</v>
      </c>
      <c r="AU271" s="199" t="s">
        <v>136</v>
      </c>
      <c r="AY271" s="14" t="s">
        <v>129</v>
      </c>
      <c r="BE271" s="200">
        <f t="shared" si="84"/>
        <v>0</v>
      </c>
      <c r="BF271" s="200">
        <f t="shared" si="85"/>
        <v>0</v>
      </c>
      <c r="BG271" s="200">
        <f t="shared" si="86"/>
        <v>0</v>
      </c>
      <c r="BH271" s="200">
        <f t="shared" si="87"/>
        <v>0</v>
      </c>
      <c r="BI271" s="200">
        <f t="shared" si="88"/>
        <v>0</v>
      </c>
      <c r="BJ271" s="14" t="s">
        <v>136</v>
      </c>
      <c r="BK271" s="201">
        <f t="shared" si="89"/>
        <v>0</v>
      </c>
      <c r="BL271" s="14" t="s">
        <v>189</v>
      </c>
      <c r="BM271" s="199" t="s">
        <v>513</v>
      </c>
    </row>
    <row r="272" spans="1:65" s="2" customFormat="1" ht="24.15" customHeight="1">
      <c r="A272" s="31"/>
      <c r="B272" s="32"/>
      <c r="C272" s="188">
        <v>169</v>
      </c>
      <c r="D272" s="188" t="s">
        <v>131</v>
      </c>
      <c r="E272" s="189" t="s">
        <v>514</v>
      </c>
      <c r="F272" s="190" t="s">
        <v>515</v>
      </c>
      <c r="G272" s="191" t="s">
        <v>247</v>
      </c>
      <c r="H272" s="192">
        <v>1</v>
      </c>
      <c r="I272" s="193"/>
      <c r="J272" s="192">
        <f t="shared" si="80"/>
        <v>0</v>
      </c>
      <c r="K272" s="194"/>
      <c r="L272" s="36"/>
      <c r="M272" s="195" t="s">
        <v>1</v>
      </c>
      <c r="N272" s="196" t="s">
        <v>39</v>
      </c>
      <c r="O272" s="72"/>
      <c r="P272" s="197">
        <f t="shared" si="81"/>
        <v>0</v>
      </c>
      <c r="Q272" s="197">
        <v>2.0669999999999998E-3</v>
      </c>
      <c r="R272" s="197">
        <f t="shared" si="82"/>
        <v>2.0669999999999998E-3</v>
      </c>
      <c r="S272" s="197">
        <v>0</v>
      </c>
      <c r="T272" s="198">
        <f t="shared" si="83"/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99" t="s">
        <v>189</v>
      </c>
      <c r="AT272" s="199" t="s">
        <v>131</v>
      </c>
      <c r="AU272" s="199" t="s">
        <v>136</v>
      </c>
      <c r="AY272" s="14" t="s">
        <v>129</v>
      </c>
      <c r="BE272" s="200">
        <f t="shared" si="84"/>
        <v>0</v>
      </c>
      <c r="BF272" s="200">
        <f t="shared" si="85"/>
        <v>0</v>
      </c>
      <c r="BG272" s="200">
        <f t="shared" si="86"/>
        <v>0</v>
      </c>
      <c r="BH272" s="200">
        <f t="shared" si="87"/>
        <v>0</v>
      </c>
      <c r="BI272" s="200">
        <f t="shared" si="88"/>
        <v>0</v>
      </c>
      <c r="BJ272" s="14" t="s">
        <v>136</v>
      </c>
      <c r="BK272" s="201">
        <f t="shared" si="89"/>
        <v>0</v>
      </c>
      <c r="BL272" s="14" t="s">
        <v>189</v>
      </c>
      <c r="BM272" s="199" t="s">
        <v>516</v>
      </c>
    </row>
    <row r="273" spans="1:65" s="2" customFormat="1" ht="16.5" customHeight="1">
      <c r="A273" s="31"/>
      <c r="B273" s="32"/>
      <c r="C273" s="202">
        <v>170</v>
      </c>
      <c r="D273" s="202" t="s">
        <v>279</v>
      </c>
      <c r="E273" s="203" t="s">
        <v>517</v>
      </c>
      <c r="F273" s="204" t="s">
        <v>518</v>
      </c>
      <c r="G273" s="205" t="s">
        <v>247</v>
      </c>
      <c r="H273" s="206">
        <v>1</v>
      </c>
      <c r="I273" s="207"/>
      <c r="J273" s="206">
        <f t="shared" si="80"/>
        <v>0</v>
      </c>
      <c r="K273" s="208"/>
      <c r="L273" s="209"/>
      <c r="M273" s="210" t="s">
        <v>1</v>
      </c>
      <c r="N273" s="211" t="s">
        <v>39</v>
      </c>
      <c r="O273" s="72"/>
      <c r="P273" s="197">
        <f t="shared" si="81"/>
        <v>0</v>
      </c>
      <c r="Q273" s="197">
        <v>4.4600000000000004E-3</v>
      </c>
      <c r="R273" s="197">
        <f t="shared" si="82"/>
        <v>4.4600000000000004E-3</v>
      </c>
      <c r="S273" s="197">
        <v>0</v>
      </c>
      <c r="T273" s="198">
        <f t="shared" si="83"/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99" t="s">
        <v>240</v>
      </c>
      <c r="AT273" s="199" t="s">
        <v>279</v>
      </c>
      <c r="AU273" s="199" t="s">
        <v>136</v>
      </c>
      <c r="AY273" s="14" t="s">
        <v>129</v>
      </c>
      <c r="BE273" s="200">
        <f t="shared" si="84"/>
        <v>0</v>
      </c>
      <c r="BF273" s="200">
        <f t="shared" si="85"/>
        <v>0</v>
      </c>
      <c r="BG273" s="200">
        <f t="shared" si="86"/>
        <v>0</v>
      </c>
      <c r="BH273" s="200">
        <f t="shared" si="87"/>
        <v>0</v>
      </c>
      <c r="BI273" s="200">
        <f t="shared" si="88"/>
        <v>0</v>
      </c>
      <c r="BJ273" s="14" t="s">
        <v>136</v>
      </c>
      <c r="BK273" s="201">
        <f t="shared" si="89"/>
        <v>0</v>
      </c>
      <c r="BL273" s="14" t="s">
        <v>189</v>
      </c>
      <c r="BM273" s="199" t="s">
        <v>519</v>
      </c>
    </row>
    <row r="274" spans="1:65" s="2" customFormat="1" ht="24.15" customHeight="1">
      <c r="A274" s="31"/>
      <c r="B274" s="32"/>
      <c r="C274" s="188">
        <v>130</v>
      </c>
      <c r="D274" s="188" t="s">
        <v>131</v>
      </c>
      <c r="E274" s="189" t="s">
        <v>520</v>
      </c>
      <c r="F274" s="190" t="s">
        <v>521</v>
      </c>
      <c r="G274" s="191" t="s">
        <v>247</v>
      </c>
      <c r="H274" s="192">
        <v>2</v>
      </c>
      <c r="I274" s="193"/>
      <c r="J274" s="192">
        <f t="shared" si="80"/>
        <v>0</v>
      </c>
      <c r="K274" s="194"/>
      <c r="L274" s="36"/>
      <c r="M274" s="195" t="s">
        <v>1</v>
      </c>
      <c r="N274" s="196" t="s">
        <v>39</v>
      </c>
      <c r="O274" s="72"/>
      <c r="P274" s="197">
        <f t="shared" si="81"/>
        <v>0</v>
      </c>
      <c r="Q274" s="197">
        <v>8.0000000000000007E-5</v>
      </c>
      <c r="R274" s="197">
        <f t="shared" si="82"/>
        <v>1.6000000000000001E-4</v>
      </c>
      <c r="S274" s="197">
        <v>0</v>
      </c>
      <c r="T274" s="198">
        <f t="shared" si="83"/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99" t="s">
        <v>189</v>
      </c>
      <c r="AT274" s="199" t="s">
        <v>131</v>
      </c>
      <c r="AU274" s="199" t="s">
        <v>136</v>
      </c>
      <c r="AY274" s="14" t="s">
        <v>129</v>
      </c>
      <c r="BE274" s="200">
        <f t="shared" si="84"/>
        <v>0</v>
      </c>
      <c r="BF274" s="200">
        <f t="shared" si="85"/>
        <v>0</v>
      </c>
      <c r="BG274" s="200">
        <f t="shared" si="86"/>
        <v>0</v>
      </c>
      <c r="BH274" s="200">
        <f t="shared" si="87"/>
        <v>0</v>
      </c>
      <c r="BI274" s="200">
        <f t="shared" si="88"/>
        <v>0</v>
      </c>
      <c r="BJ274" s="14" t="s">
        <v>136</v>
      </c>
      <c r="BK274" s="201">
        <f t="shared" si="89"/>
        <v>0</v>
      </c>
      <c r="BL274" s="14" t="s">
        <v>189</v>
      </c>
      <c r="BM274" s="199" t="s">
        <v>522</v>
      </c>
    </row>
    <row r="275" spans="1:65" s="2" customFormat="1" ht="24.15" customHeight="1">
      <c r="A275" s="31"/>
      <c r="B275" s="32"/>
      <c r="C275" s="202">
        <v>131</v>
      </c>
      <c r="D275" s="202" t="s">
        <v>279</v>
      </c>
      <c r="E275" s="203" t="s">
        <v>523</v>
      </c>
      <c r="F275" s="204" t="s">
        <v>524</v>
      </c>
      <c r="G275" s="205" t="s">
        <v>247</v>
      </c>
      <c r="H275" s="206">
        <v>2</v>
      </c>
      <c r="I275" s="207"/>
      <c r="J275" s="206">
        <f t="shared" si="80"/>
        <v>0</v>
      </c>
      <c r="K275" s="208"/>
      <c r="L275" s="209"/>
      <c r="M275" s="210" t="s">
        <v>1</v>
      </c>
      <c r="N275" s="211" t="s">
        <v>39</v>
      </c>
      <c r="O275" s="72"/>
      <c r="P275" s="197">
        <f t="shared" si="81"/>
        <v>0</v>
      </c>
      <c r="Q275" s="197">
        <v>1.1E-4</v>
      </c>
      <c r="R275" s="197">
        <f t="shared" si="82"/>
        <v>2.2000000000000001E-4</v>
      </c>
      <c r="S275" s="197">
        <v>0</v>
      </c>
      <c r="T275" s="198">
        <f t="shared" si="83"/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99" t="s">
        <v>240</v>
      </c>
      <c r="AT275" s="199" t="s">
        <v>279</v>
      </c>
      <c r="AU275" s="199" t="s">
        <v>136</v>
      </c>
      <c r="AY275" s="14" t="s">
        <v>129</v>
      </c>
      <c r="BE275" s="200">
        <f t="shared" si="84"/>
        <v>0</v>
      </c>
      <c r="BF275" s="200">
        <f t="shared" si="85"/>
        <v>0</v>
      </c>
      <c r="BG275" s="200">
        <f t="shared" si="86"/>
        <v>0</v>
      </c>
      <c r="BH275" s="200">
        <f t="shared" si="87"/>
        <v>0</v>
      </c>
      <c r="BI275" s="200">
        <f t="shared" si="88"/>
        <v>0</v>
      </c>
      <c r="BJ275" s="14" t="s">
        <v>136</v>
      </c>
      <c r="BK275" s="201">
        <f t="shared" si="89"/>
        <v>0</v>
      </c>
      <c r="BL275" s="14" t="s">
        <v>189</v>
      </c>
      <c r="BM275" s="199" t="s">
        <v>525</v>
      </c>
    </row>
    <row r="276" spans="1:65" s="2" customFormat="1" ht="33" customHeight="1">
      <c r="A276" s="31"/>
      <c r="B276" s="32"/>
      <c r="C276" s="188">
        <v>134</v>
      </c>
      <c r="D276" s="188" t="s">
        <v>131</v>
      </c>
      <c r="E276" s="189" t="s">
        <v>526</v>
      </c>
      <c r="F276" s="190" t="s">
        <v>527</v>
      </c>
      <c r="G276" s="191" t="s">
        <v>247</v>
      </c>
      <c r="H276" s="192">
        <v>1</v>
      </c>
      <c r="I276" s="193"/>
      <c r="J276" s="192">
        <f t="shared" si="80"/>
        <v>0</v>
      </c>
      <c r="K276" s="194"/>
      <c r="L276" s="36"/>
      <c r="M276" s="195" t="s">
        <v>1</v>
      </c>
      <c r="N276" s="196" t="s">
        <v>39</v>
      </c>
      <c r="O276" s="72"/>
      <c r="P276" s="197">
        <f t="shared" si="81"/>
        <v>0</v>
      </c>
      <c r="Q276" s="197">
        <v>1E-4</v>
      </c>
      <c r="R276" s="197">
        <f t="shared" si="82"/>
        <v>1E-4</v>
      </c>
      <c r="S276" s="197">
        <v>0</v>
      </c>
      <c r="T276" s="198">
        <f t="shared" si="83"/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99" t="s">
        <v>189</v>
      </c>
      <c r="AT276" s="199" t="s">
        <v>131</v>
      </c>
      <c r="AU276" s="199" t="s">
        <v>136</v>
      </c>
      <c r="AY276" s="14" t="s">
        <v>129</v>
      </c>
      <c r="BE276" s="200">
        <f t="shared" si="84"/>
        <v>0</v>
      </c>
      <c r="BF276" s="200">
        <f t="shared" si="85"/>
        <v>0</v>
      </c>
      <c r="BG276" s="200">
        <f t="shared" si="86"/>
        <v>0</v>
      </c>
      <c r="BH276" s="200">
        <f t="shared" si="87"/>
        <v>0</v>
      </c>
      <c r="BI276" s="200">
        <f t="shared" si="88"/>
        <v>0</v>
      </c>
      <c r="BJ276" s="14" t="s">
        <v>136</v>
      </c>
      <c r="BK276" s="201">
        <f t="shared" si="89"/>
        <v>0</v>
      </c>
      <c r="BL276" s="14" t="s">
        <v>189</v>
      </c>
      <c r="BM276" s="199" t="s">
        <v>528</v>
      </c>
    </row>
    <row r="277" spans="1:65" s="2" customFormat="1" ht="16.5" customHeight="1">
      <c r="A277" s="31"/>
      <c r="B277" s="32"/>
      <c r="C277" s="202">
        <v>135</v>
      </c>
      <c r="D277" s="202" t="s">
        <v>279</v>
      </c>
      <c r="E277" s="203" t="s">
        <v>529</v>
      </c>
      <c r="F277" s="204" t="s">
        <v>530</v>
      </c>
      <c r="G277" s="205" t="s">
        <v>247</v>
      </c>
      <c r="H277" s="206">
        <v>1</v>
      </c>
      <c r="I277" s="207"/>
      <c r="J277" s="206">
        <f t="shared" si="80"/>
        <v>0</v>
      </c>
      <c r="K277" s="208"/>
      <c r="L277" s="209"/>
      <c r="M277" s="210" t="s">
        <v>1</v>
      </c>
      <c r="N277" s="211" t="s">
        <v>39</v>
      </c>
      <c r="O277" s="72"/>
      <c r="P277" s="197">
        <f t="shared" si="81"/>
        <v>0</v>
      </c>
      <c r="Q277" s="197">
        <v>2E-3</v>
      </c>
      <c r="R277" s="197">
        <f t="shared" si="82"/>
        <v>2E-3</v>
      </c>
      <c r="S277" s="197">
        <v>0</v>
      </c>
      <c r="T277" s="198">
        <f t="shared" si="83"/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99" t="s">
        <v>240</v>
      </c>
      <c r="AT277" s="199" t="s">
        <v>279</v>
      </c>
      <c r="AU277" s="199" t="s">
        <v>136</v>
      </c>
      <c r="AY277" s="14" t="s">
        <v>129</v>
      </c>
      <c r="BE277" s="200">
        <f t="shared" si="84"/>
        <v>0</v>
      </c>
      <c r="BF277" s="200">
        <f t="shared" si="85"/>
        <v>0</v>
      </c>
      <c r="BG277" s="200">
        <f t="shared" si="86"/>
        <v>0</v>
      </c>
      <c r="BH277" s="200">
        <f t="shared" si="87"/>
        <v>0</v>
      </c>
      <c r="BI277" s="200">
        <f t="shared" si="88"/>
        <v>0</v>
      </c>
      <c r="BJ277" s="14" t="s">
        <v>136</v>
      </c>
      <c r="BK277" s="201">
        <f t="shared" si="89"/>
        <v>0</v>
      </c>
      <c r="BL277" s="14" t="s">
        <v>189</v>
      </c>
      <c r="BM277" s="199" t="s">
        <v>531</v>
      </c>
    </row>
    <row r="278" spans="1:65" s="2" customFormat="1" ht="24.15" customHeight="1">
      <c r="A278" s="31"/>
      <c r="B278" s="32"/>
      <c r="C278" s="188">
        <v>132</v>
      </c>
      <c r="D278" s="188" t="s">
        <v>131</v>
      </c>
      <c r="E278" s="189" t="s">
        <v>532</v>
      </c>
      <c r="F278" s="190" t="s">
        <v>533</v>
      </c>
      <c r="G278" s="191" t="s">
        <v>247</v>
      </c>
      <c r="H278" s="192">
        <v>1</v>
      </c>
      <c r="I278" s="193"/>
      <c r="J278" s="192">
        <f t="shared" si="80"/>
        <v>0</v>
      </c>
      <c r="K278" s="194"/>
      <c r="L278" s="36"/>
      <c r="M278" s="195" t="s">
        <v>1</v>
      </c>
      <c r="N278" s="196" t="s">
        <v>39</v>
      </c>
      <c r="O278" s="72"/>
      <c r="P278" s="197">
        <f t="shared" si="81"/>
        <v>0</v>
      </c>
      <c r="Q278" s="197">
        <v>0</v>
      </c>
      <c r="R278" s="197">
        <f t="shared" si="82"/>
        <v>0</v>
      </c>
      <c r="S278" s="197">
        <v>0</v>
      </c>
      <c r="T278" s="198">
        <f t="shared" si="83"/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99" t="s">
        <v>189</v>
      </c>
      <c r="AT278" s="199" t="s">
        <v>131</v>
      </c>
      <c r="AU278" s="199" t="s">
        <v>136</v>
      </c>
      <c r="AY278" s="14" t="s">
        <v>129</v>
      </c>
      <c r="BE278" s="200">
        <f t="shared" si="84"/>
        <v>0</v>
      </c>
      <c r="BF278" s="200">
        <f t="shared" si="85"/>
        <v>0</v>
      </c>
      <c r="BG278" s="200">
        <f t="shared" si="86"/>
        <v>0</v>
      </c>
      <c r="BH278" s="200">
        <f t="shared" si="87"/>
        <v>0</v>
      </c>
      <c r="BI278" s="200">
        <f t="shared" si="88"/>
        <v>0</v>
      </c>
      <c r="BJ278" s="14" t="s">
        <v>136</v>
      </c>
      <c r="BK278" s="201">
        <f t="shared" si="89"/>
        <v>0</v>
      </c>
      <c r="BL278" s="14" t="s">
        <v>189</v>
      </c>
      <c r="BM278" s="199" t="s">
        <v>534</v>
      </c>
    </row>
    <row r="279" spans="1:65" s="2" customFormat="1" ht="21.75" customHeight="1">
      <c r="A279" s="31"/>
      <c r="B279" s="32"/>
      <c r="C279" s="202">
        <v>133</v>
      </c>
      <c r="D279" s="202" t="s">
        <v>279</v>
      </c>
      <c r="E279" s="203" t="s">
        <v>535</v>
      </c>
      <c r="F279" s="204" t="s">
        <v>536</v>
      </c>
      <c r="G279" s="205" t="s">
        <v>247</v>
      </c>
      <c r="H279" s="206">
        <v>1</v>
      </c>
      <c r="I279" s="207"/>
      <c r="J279" s="206">
        <f t="shared" si="80"/>
        <v>0</v>
      </c>
      <c r="K279" s="208"/>
      <c r="L279" s="209"/>
      <c r="M279" s="210" t="s">
        <v>1</v>
      </c>
      <c r="N279" s="211" t="s">
        <v>39</v>
      </c>
      <c r="O279" s="72"/>
      <c r="P279" s="197">
        <f t="shared" si="81"/>
        <v>0</v>
      </c>
      <c r="Q279" s="197">
        <v>3.3E-4</v>
      </c>
      <c r="R279" s="197">
        <f t="shared" si="82"/>
        <v>3.3E-4</v>
      </c>
      <c r="S279" s="197">
        <v>0</v>
      </c>
      <c r="T279" s="198">
        <f t="shared" si="83"/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99" t="s">
        <v>240</v>
      </c>
      <c r="AT279" s="199" t="s">
        <v>279</v>
      </c>
      <c r="AU279" s="199" t="s">
        <v>136</v>
      </c>
      <c r="AY279" s="14" t="s">
        <v>129</v>
      </c>
      <c r="BE279" s="200">
        <f t="shared" si="84"/>
        <v>0</v>
      </c>
      <c r="BF279" s="200">
        <f t="shared" si="85"/>
        <v>0</v>
      </c>
      <c r="BG279" s="200">
        <f t="shared" si="86"/>
        <v>0</v>
      </c>
      <c r="BH279" s="200">
        <f t="shared" si="87"/>
        <v>0</v>
      </c>
      <c r="BI279" s="200">
        <f t="shared" si="88"/>
        <v>0</v>
      </c>
      <c r="BJ279" s="14" t="s">
        <v>136</v>
      </c>
      <c r="BK279" s="201">
        <f t="shared" si="89"/>
        <v>0</v>
      </c>
      <c r="BL279" s="14" t="s">
        <v>189</v>
      </c>
      <c r="BM279" s="199" t="s">
        <v>537</v>
      </c>
    </row>
    <row r="280" spans="1:65" s="2" customFormat="1" ht="24.15" customHeight="1">
      <c r="A280" s="31"/>
      <c r="B280" s="32"/>
      <c r="C280" s="188">
        <v>136</v>
      </c>
      <c r="D280" s="188" t="s">
        <v>131</v>
      </c>
      <c r="E280" s="189" t="s">
        <v>538</v>
      </c>
      <c r="F280" s="190" t="s">
        <v>539</v>
      </c>
      <c r="G280" s="191" t="s">
        <v>346</v>
      </c>
      <c r="H280" s="193"/>
      <c r="I280" s="193"/>
      <c r="J280" s="192">
        <f t="shared" si="80"/>
        <v>0</v>
      </c>
      <c r="K280" s="194"/>
      <c r="L280" s="36"/>
      <c r="M280" s="195" t="s">
        <v>1</v>
      </c>
      <c r="N280" s="196" t="s">
        <v>39</v>
      </c>
      <c r="O280" s="72"/>
      <c r="P280" s="197">
        <f t="shared" si="81"/>
        <v>0</v>
      </c>
      <c r="Q280" s="197">
        <v>0</v>
      </c>
      <c r="R280" s="197">
        <f t="shared" si="82"/>
        <v>0</v>
      </c>
      <c r="S280" s="197">
        <v>0</v>
      </c>
      <c r="T280" s="198">
        <f t="shared" si="83"/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99" t="s">
        <v>189</v>
      </c>
      <c r="AT280" s="199" t="s">
        <v>131</v>
      </c>
      <c r="AU280" s="199" t="s">
        <v>136</v>
      </c>
      <c r="AY280" s="14" t="s">
        <v>129</v>
      </c>
      <c r="BE280" s="200">
        <f t="shared" si="84"/>
        <v>0</v>
      </c>
      <c r="BF280" s="200">
        <f t="shared" si="85"/>
        <v>0</v>
      </c>
      <c r="BG280" s="200">
        <f t="shared" si="86"/>
        <v>0</v>
      </c>
      <c r="BH280" s="200">
        <f t="shared" si="87"/>
        <v>0</v>
      </c>
      <c r="BI280" s="200">
        <f t="shared" si="88"/>
        <v>0</v>
      </c>
      <c r="BJ280" s="14" t="s">
        <v>136</v>
      </c>
      <c r="BK280" s="201">
        <f t="shared" si="89"/>
        <v>0</v>
      </c>
      <c r="BL280" s="14" t="s">
        <v>189</v>
      </c>
      <c r="BM280" s="199" t="s">
        <v>540</v>
      </c>
    </row>
    <row r="281" spans="1:65" s="12" customFormat="1" ht="22.95" customHeight="1">
      <c r="B281" s="172"/>
      <c r="C281" s="173"/>
      <c r="D281" s="174" t="s">
        <v>72</v>
      </c>
      <c r="E281" s="186" t="s">
        <v>541</v>
      </c>
      <c r="F281" s="186" t="s">
        <v>542</v>
      </c>
      <c r="G281" s="173"/>
      <c r="H281" s="173"/>
      <c r="I281" s="176"/>
      <c r="J281" s="187">
        <f>BK281</f>
        <v>0</v>
      </c>
      <c r="K281" s="173"/>
      <c r="L281" s="178"/>
      <c r="M281" s="179"/>
      <c r="N281" s="180"/>
      <c r="O281" s="180"/>
      <c r="P281" s="181">
        <f>SUM(P282:P297)</f>
        <v>0</v>
      </c>
      <c r="Q281" s="180"/>
      <c r="R281" s="181">
        <f>SUM(R282:R297)</f>
        <v>8.1270751928999996</v>
      </c>
      <c r="S281" s="180"/>
      <c r="T281" s="182">
        <f>SUM(T282:T297)</f>
        <v>0</v>
      </c>
      <c r="AR281" s="183" t="s">
        <v>136</v>
      </c>
      <c r="AT281" s="184" t="s">
        <v>72</v>
      </c>
      <c r="AU281" s="184" t="s">
        <v>81</v>
      </c>
      <c r="AY281" s="183" t="s">
        <v>129</v>
      </c>
      <c r="BK281" s="185">
        <f>SUM(BK282:BK297)</f>
        <v>0</v>
      </c>
    </row>
    <row r="282" spans="1:65" s="2" customFormat="1" ht="33" customHeight="1">
      <c r="A282" s="31"/>
      <c r="B282" s="32"/>
      <c r="C282" s="188">
        <v>90</v>
      </c>
      <c r="D282" s="188" t="s">
        <v>131</v>
      </c>
      <c r="E282" s="189" t="s">
        <v>543</v>
      </c>
      <c r="F282" s="190" t="s">
        <v>544</v>
      </c>
      <c r="G282" s="191" t="s">
        <v>292</v>
      </c>
      <c r="H282" s="192">
        <v>13.2</v>
      </c>
      <c r="I282" s="193"/>
      <c r="J282" s="192">
        <f t="shared" ref="J282:J297" si="90">ROUND(I282*H282,3)</f>
        <v>0</v>
      </c>
      <c r="K282" s="194"/>
      <c r="L282" s="36"/>
      <c r="M282" s="195" t="s">
        <v>1</v>
      </c>
      <c r="N282" s="196" t="s">
        <v>39</v>
      </c>
      <c r="O282" s="72"/>
      <c r="P282" s="197">
        <f t="shared" ref="P282:P297" si="91">O282*H282</f>
        <v>0</v>
      </c>
      <c r="Q282" s="197">
        <v>9.2399999999999996E-5</v>
      </c>
      <c r="R282" s="197">
        <f t="shared" ref="R282:R297" si="92">Q282*H282</f>
        <v>1.2196799999999999E-3</v>
      </c>
      <c r="S282" s="197">
        <v>0</v>
      </c>
      <c r="T282" s="198">
        <f t="shared" ref="T282:T297" si="93">S282*H282</f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99" t="s">
        <v>189</v>
      </c>
      <c r="AT282" s="199" t="s">
        <v>131</v>
      </c>
      <c r="AU282" s="199" t="s">
        <v>136</v>
      </c>
      <c r="AY282" s="14" t="s">
        <v>129</v>
      </c>
      <c r="BE282" s="200">
        <f t="shared" ref="BE282:BE297" si="94">IF(N282="základná",J282,0)</f>
        <v>0</v>
      </c>
      <c r="BF282" s="200">
        <f t="shared" ref="BF282:BF297" si="95">IF(N282="znížená",J282,0)</f>
        <v>0</v>
      </c>
      <c r="BG282" s="200">
        <f t="shared" ref="BG282:BG297" si="96">IF(N282="zákl. prenesená",J282,0)</f>
        <v>0</v>
      </c>
      <c r="BH282" s="200">
        <f t="shared" ref="BH282:BH297" si="97">IF(N282="zníž. prenesená",J282,0)</f>
        <v>0</v>
      </c>
      <c r="BI282" s="200">
        <f t="shared" ref="BI282:BI297" si="98">IF(N282="nulová",J282,0)</f>
        <v>0</v>
      </c>
      <c r="BJ282" s="14" t="s">
        <v>136</v>
      </c>
      <c r="BK282" s="201">
        <f t="shared" ref="BK282:BK297" si="99">ROUND(I282*H282,3)</f>
        <v>0</v>
      </c>
      <c r="BL282" s="14" t="s">
        <v>189</v>
      </c>
      <c r="BM282" s="199" t="s">
        <v>545</v>
      </c>
    </row>
    <row r="283" spans="1:65" s="2" customFormat="1" ht="37.950000000000003" customHeight="1">
      <c r="A283" s="31"/>
      <c r="B283" s="32"/>
      <c r="C283" s="188">
        <v>178</v>
      </c>
      <c r="D283" s="188" t="s">
        <v>131</v>
      </c>
      <c r="E283" s="189" t="s">
        <v>546</v>
      </c>
      <c r="F283" s="190" t="s">
        <v>547</v>
      </c>
      <c r="G283" s="191" t="s">
        <v>292</v>
      </c>
      <c r="H283" s="192">
        <v>72</v>
      </c>
      <c r="I283" s="193"/>
      <c r="J283" s="192">
        <f t="shared" si="90"/>
        <v>0</v>
      </c>
      <c r="K283" s="194"/>
      <c r="L283" s="36"/>
      <c r="M283" s="195" t="s">
        <v>1</v>
      </c>
      <c r="N283" s="196" t="s">
        <v>39</v>
      </c>
      <c r="O283" s="72"/>
      <c r="P283" s="197">
        <f t="shared" si="91"/>
        <v>0</v>
      </c>
      <c r="Q283" s="197">
        <v>9.2399999999999996E-5</v>
      </c>
      <c r="R283" s="197">
        <f t="shared" si="92"/>
        <v>6.6527999999999995E-3</v>
      </c>
      <c r="S283" s="197">
        <v>0</v>
      </c>
      <c r="T283" s="198">
        <f t="shared" si="93"/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99" t="s">
        <v>189</v>
      </c>
      <c r="AT283" s="199" t="s">
        <v>131</v>
      </c>
      <c r="AU283" s="199" t="s">
        <v>136</v>
      </c>
      <c r="AY283" s="14" t="s">
        <v>129</v>
      </c>
      <c r="BE283" s="200">
        <f t="shared" si="94"/>
        <v>0</v>
      </c>
      <c r="BF283" s="200">
        <f t="shared" si="95"/>
        <v>0</v>
      </c>
      <c r="BG283" s="200">
        <f t="shared" si="96"/>
        <v>0</v>
      </c>
      <c r="BH283" s="200">
        <f t="shared" si="97"/>
        <v>0</v>
      </c>
      <c r="BI283" s="200">
        <f t="shared" si="98"/>
        <v>0</v>
      </c>
      <c r="BJ283" s="14" t="s">
        <v>136</v>
      </c>
      <c r="BK283" s="201">
        <f t="shared" si="99"/>
        <v>0</v>
      </c>
      <c r="BL283" s="14" t="s">
        <v>189</v>
      </c>
      <c r="BM283" s="199" t="s">
        <v>548</v>
      </c>
    </row>
    <row r="284" spans="1:65" s="2" customFormat="1" ht="24.15" customHeight="1">
      <c r="A284" s="31"/>
      <c r="B284" s="32"/>
      <c r="C284" s="202">
        <v>92</v>
      </c>
      <c r="D284" s="202" t="s">
        <v>279</v>
      </c>
      <c r="E284" s="203" t="s">
        <v>549</v>
      </c>
      <c r="F284" s="204" t="s">
        <v>550</v>
      </c>
      <c r="G284" s="205" t="s">
        <v>134</v>
      </c>
      <c r="H284" s="206">
        <v>2.29</v>
      </c>
      <c r="I284" s="207"/>
      <c r="J284" s="206">
        <f t="shared" si="90"/>
        <v>0</v>
      </c>
      <c r="K284" s="208"/>
      <c r="L284" s="209"/>
      <c r="M284" s="210" t="s">
        <v>1</v>
      </c>
      <c r="N284" s="211" t="s">
        <v>39</v>
      </c>
      <c r="O284" s="72"/>
      <c r="P284" s="197">
        <f t="shared" si="91"/>
        <v>0</v>
      </c>
      <c r="Q284" s="197">
        <v>0.5</v>
      </c>
      <c r="R284" s="197">
        <f t="shared" si="92"/>
        <v>1.145</v>
      </c>
      <c r="S284" s="197">
        <v>0</v>
      </c>
      <c r="T284" s="198">
        <f t="shared" si="93"/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99" t="s">
        <v>240</v>
      </c>
      <c r="AT284" s="199" t="s">
        <v>279</v>
      </c>
      <c r="AU284" s="199" t="s">
        <v>136</v>
      </c>
      <c r="AY284" s="14" t="s">
        <v>129</v>
      </c>
      <c r="BE284" s="200">
        <f t="shared" si="94"/>
        <v>0</v>
      </c>
      <c r="BF284" s="200">
        <f t="shared" si="95"/>
        <v>0</v>
      </c>
      <c r="BG284" s="200">
        <f t="shared" si="96"/>
        <v>0</v>
      </c>
      <c r="BH284" s="200">
        <f t="shared" si="97"/>
        <v>0</v>
      </c>
      <c r="BI284" s="200">
        <f t="shared" si="98"/>
        <v>0</v>
      </c>
      <c r="BJ284" s="14" t="s">
        <v>136</v>
      </c>
      <c r="BK284" s="201">
        <f t="shared" si="99"/>
        <v>0</v>
      </c>
      <c r="BL284" s="14" t="s">
        <v>189</v>
      </c>
      <c r="BM284" s="199" t="s">
        <v>551</v>
      </c>
    </row>
    <row r="285" spans="1:65" s="2" customFormat="1" ht="24.15" customHeight="1">
      <c r="A285" s="31"/>
      <c r="B285" s="32"/>
      <c r="C285" s="188">
        <v>70</v>
      </c>
      <c r="D285" s="188" t="s">
        <v>131</v>
      </c>
      <c r="E285" s="189" t="s">
        <v>552</v>
      </c>
      <c r="F285" s="190" t="s">
        <v>553</v>
      </c>
      <c r="G285" s="191" t="s">
        <v>247</v>
      </c>
      <c r="H285" s="192">
        <v>44</v>
      </c>
      <c r="I285" s="193"/>
      <c r="J285" s="192">
        <f t="shared" si="90"/>
        <v>0</v>
      </c>
      <c r="K285" s="194"/>
      <c r="L285" s="36"/>
      <c r="M285" s="195" t="s">
        <v>1</v>
      </c>
      <c r="N285" s="196" t="s">
        <v>39</v>
      </c>
      <c r="O285" s="72"/>
      <c r="P285" s="197">
        <f t="shared" si="91"/>
        <v>0</v>
      </c>
      <c r="Q285" s="197">
        <v>2.1000000000000001E-4</v>
      </c>
      <c r="R285" s="197">
        <f t="shared" si="92"/>
        <v>9.2399999999999999E-3</v>
      </c>
      <c r="S285" s="197">
        <v>0</v>
      </c>
      <c r="T285" s="198">
        <f t="shared" si="93"/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99" t="s">
        <v>189</v>
      </c>
      <c r="AT285" s="199" t="s">
        <v>131</v>
      </c>
      <c r="AU285" s="199" t="s">
        <v>136</v>
      </c>
      <c r="AY285" s="14" t="s">
        <v>129</v>
      </c>
      <c r="BE285" s="200">
        <f t="shared" si="94"/>
        <v>0</v>
      </c>
      <c r="BF285" s="200">
        <f t="shared" si="95"/>
        <v>0</v>
      </c>
      <c r="BG285" s="200">
        <f t="shared" si="96"/>
        <v>0</v>
      </c>
      <c r="BH285" s="200">
        <f t="shared" si="97"/>
        <v>0</v>
      </c>
      <c r="BI285" s="200">
        <f t="shared" si="98"/>
        <v>0</v>
      </c>
      <c r="BJ285" s="14" t="s">
        <v>136</v>
      </c>
      <c r="BK285" s="201">
        <f t="shared" si="99"/>
        <v>0</v>
      </c>
      <c r="BL285" s="14" t="s">
        <v>189</v>
      </c>
      <c r="BM285" s="199" t="s">
        <v>554</v>
      </c>
    </row>
    <row r="286" spans="1:65" s="2" customFormat="1" ht="21.75" customHeight="1">
      <c r="A286" s="31"/>
      <c r="B286" s="32"/>
      <c r="C286" s="202">
        <v>71</v>
      </c>
      <c r="D286" s="202" t="s">
        <v>279</v>
      </c>
      <c r="E286" s="203" t="s">
        <v>555</v>
      </c>
      <c r="F286" s="204" t="s">
        <v>556</v>
      </c>
      <c r="G286" s="205" t="s">
        <v>247</v>
      </c>
      <c r="H286" s="206">
        <v>14.52</v>
      </c>
      <c r="I286" s="207"/>
      <c r="J286" s="206">
        <f t="shared" si="90"/>
        <v>0</v>
      </c>
      <c r="K286" s="208"/>
      <c r="L286" s="209"/>
      <c r="M286" s="210" t="s">
        <v>1</v>
      </c>
      <c r="N286" s="211" t="s">
        <v>39</v>
      </c>
      <c r="O286" s="72"/>
      <c r="P286" s="197">
        <f t="shared" si="91"/>
        <v>0</v>
      </c>
      <c r="Q286" s="197">
        <v>1.31E-3</v>
      </c>
      <c r="R286" s="197">
        <f t="shared" si="92"/>
        <v>1.9021199999999999E-2</v>
      </c>
      <c r="S286" s="197">
        <v>0</v>
      </c>
      <c r="T286" s="198">
        <f t="shared" si="93"/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99" t="s">
        <v>240</v>
      </c>
      <c r="AT286" s="199" t="s">
        <v>279</v>
      </c>
      <c r="AU286" s="199" t="s">
        <v>136</v>
      </c>
      <c r="AY286" s="14" t="s">
        <v>129</v>
      </c>
      <c r="BE286" s="200">
        <f t="shared" si="94"/>
        <v>0</v>
      </c>
      <c r="BF286" s="200">
        <f t="shared" si="95"/>
        <v>0</v>
      </c>
      <c r="BG286" s="200">
        <f t="shared" si="96"/>
        <v>0</v>
      </c>
      <c r="BH286" s="200">
        <f t="shared" si="97"/>
        <v>0</v>
      </c>
      <c r="BI286" s="200">
        <f t="shared" si="98"/>
        <v>0</v>
      </c>
      <c r="BJ286" s="14" t="s">
        <v>136</v>
      </c>
      <c r="BK286" s="201">
        <f t="shared" si="99"/>
        <v>0</v>
      </c>
      <c r="BL286" s="14" t="s">
        <v>189</v>
      </c>
      <c r="BM286" s="199" t="s">
        <v>557</v>
      </c>
    </row>
    <row r="287" spans="1:65" s="2" customFormat="1" ht="24.15" customHeight="1">
      <c r="A287" s="31"/>
      <c r="B287" s="32"/>
      <c r="C287" s="188">
        <v>79</v>
      </c>
      <c r="D287" s="188" t="s">
        <v>131</v>
      </c>
      <c r="E287" s="189" t="s">
        <v>558</v>
      </c>
      <c r="F287" s="190" t="s">
        <v>559</v>
      </c>
      <c r="G287" s="191" t="s">
        <v>292</v>
      </c>
      <c r="H287" s="192">
        <v>242.1</v>
      </c>
      <c r="I287" s="193"/>
      <c r="J287" s="192">
        <f t="shared" si="90"/>
        <v>0</v>
      </c>
      <c r="K287" s="194"/>
      <c r="L287" s="36"/>
      <c r="M287" s="195" t="s">
        <v>1</v>
      </c>
      <c r="N287" s="196" t="s">
        <v>39</v>
      </c>
      <c r="O287" s="72"/>
      <c r="P287" s="197">
        <f t="shared" si="91"/>
        <v>0</v>
      </c>
      <c r="Q287" s="197">
        <v>2.5999999999999998E-4</v>
      </c>
      <c r="R287" s="197">
        <f t="shared" si="92"/>
        <v>6.2945999999999988E-2</v>
      </c>
      <c r="S287" s="197">
        <v>0</v>
      </c>
      <c r="T287" s="198">
        <f t="shared" si="93"/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99" t="s">
        <v>189</v>
      </c>
      <c r="AT287" s="199" t="s">
        <v>131</v>
      </c>
      <c r="AU287" s="199" t="s">
        <v>136</v>
      </c>
      <c r="AY287" s="14" t="s">
        <v>129</v>
      </c>
      <c r="BE287" s="200">
        <f t="shared" si="94"/>
        <v>0</v>
      </c>
      <c r="BF287" s="200">
        <f t="shared" si="95"/>
        <v>0</v>
      </c>
      <c r="BG287" s="200">
        <f t="shared" si="96"/>
        <v>0</v>
      </c>
      <c r="BH287" s="200">
        <f t="shared" si="97"/>
        <v>0</v>
      </c>
      <c r="BI287" s="200">
        <f t="shared" si="98"/>
        <v>0</v>
      </c>
      <c r="BJ287" s="14" t="s">
        <v>136</v>
      </c>
      <c r="BK287" s="201">
        <f t="shared" si="99"/>
        <v>0</v>
      </c>
      <c r="BL287" s="14" t="s">
        <v>189</v>
      </c>
      <c r="BM287" s="199" t="s">
        <v>560</v>
      </c>
    </row>
    <row r="288" spans="1:65" s="2" customFormat="1" ht="37.950000000000003" customHeight="1">
      <c r="A288" s="31"/>
      <c r="B288" s="32"/>
      <c r="C288" s="202">
        <v>80</v>
      </c>
      <c r="D288" s="202" t="s">
        <v>279</v>
      </c>
      <c r="E288" s="203" t="s">
        <v>561</v>
      </c>
      <c r="F288" s="204" t="s">
        <v>562</v>
      </c>
      <c r="G288" s="205" t="s">
        <v>134</v>
      </c>
      <c r="H288" s="206">
        <v>5.07</v>
      </c>
      <c r="I288" s="207"/>
      <c r="J288" s="206">
        <f t="shared" si="90"/>
        <v>0</v>
      </c>
      <c r="K288" s="208"/>
      <c r="L288" s="209"/>
      <c r="M288" s="210" t="s">
        <v>1</v>
      </c>
      <c r="N288" s="211" t="s">
        <v>39</v>
      </c>
      <c r="O288" s="72"/>
      <c r="P288" s="197">
        <f t="shared" si="91"/>
        <v>0</v>
      </c>
      <c r="Q288" s="197">
        <v>0.5</v>
      </c>
      <c r="R288" s="197">
        <f t="shared" si="92"/>
        <v>2.5350000000000001</v>
      </c>
      <c r="S288" s="197">
        <v>0</v>
      </c>
      <c r="T288" s="198">
        <f t="shared" si="93"/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99" t="s">
        <v>240</v>
      </c>
      <c r="AT288" s="199" t="s">
        <v>279</v>
      </c>
      <c r="AU288" s="199" t="s">
        <v>136</v>
      </c>
      <c r="AY288" s="14" t="s">
        <v>129</v>
      </c>
      <c r="BE288" s="200">
        <f t="shared" si="94"/>
        <v>0</v>
      </c>
      <c r="BF288" s="200">
        <f t="shared" si="95"/>
        <v>0</v>
      </c>
      <c r="BG288" s="200">
        <f t="shared" si="96"/>
        <v>0</v>
      </c>
      <c r="BH288" s="200">
        <f t="shared" si="97"/>
        <v>0</v>
      </c>
      <c r="BI288" s="200">
        <f t="shared" si="98"/>
        <v>0</v>
      </c>
      <c r="BJ288" s="14" t="s">
        <v>136</v>
      </c>
      <c r="BK288" s="201">
        <f t="shared" si="99"/>
        <v>0</v>
      </c>
      <c r="BL288" s="14" t="s">
        <v>189</v>
      </c>
      <c r="BM288" s="199" t="s">
        <v>563</v>
      </c>
    </row>
    <row r="289" spans="1:65" s="2" customFormat="1" ht="24.15" customHeight="1">
      <c r="A289" s="31"/>
      <c r="B289" s="32"/>
      <c r="C289" s="188">
        <v>81</v>
      </c>
      <c r="D289" s="188" t="s">
        <v>131</v>
      </c>
      <c r="E289" s="189" t="s">
        <v>957</v>
      </c>
      <c r="F289" s="190" t="s">
        <v>564</v>
      </c>
      <c r="G289" s="191" t="s">
        <v>168</v>
      </c>
      <c r="H289" s="192">
        <v>169.32</v>
      </c>
      <c r="I289" s="193"/>
      <c r="J289" s="192">
        <f t="shared" si="90"/>
        <v>0</v>
      </c>
      <c r="K289" s="194"/>
      <c r="L289" s="36"/>
      <c r="M289" s="195" t="s">
        <v>1</v>
      </c>
      <c r="N289" s="196" t="s">
        <v>39</v>
      </c>
      <c r="O289" s="72"/>
      <c r="P289" s="197">
        <f t="shared" si="91"/>
        <v>0</v>
      </c>
      <c r="Q289" s="197">
        <v>0</v>
      </c>
      <c r="R289" s="197">
        <f t="shared" si="92"/>
        <v>0</v>
      </c>
      <c r="S289" s="197">
        <v>0</v>
      </c>
      <c r="T289" s="198">
        <f t="shared" si="93"/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99" t="s">
        <v>189</v>
      </c>
      <c r="AT289" s="199" t="s">
        <v>131</v>
      </c>
      <c r="AU289" s="199" t="s">
        <v>136</v>
      </c>
      <c r="AY289" s="14" t="s">
        <v>129</v>
      </c>
      <c r="BE289" s="200">
        <f t="shared" si="94"/>
        <v>0</v>
      </c>
      <c r="BF289" s="200">
        <f t="shared" si="95"/>
        <v>0</v>
      </c>
      <c r="BG289" s="200">
        <f t="shared" si="96"/>
        <v>0</v>
      </c>
      <c r="BH289" s="200">
        <f t="shared" si="97"/>
        <v>0</v>
      </c>
      <c r="BI289" s="200">
        <f t="shared" si="98"/>
        <v>0</v>
      </c>
      <c r="BJ289" s="14" t="s">
        <v>136</v>
      </c>
      <c r="BK289" s="201">
        <f t="shared" si="99"/>
        <v>0</v>
      </c>
      <c r="BL289" s="14" t="s">
        <v>189</v>
      </c>
      <c r="BM289" s="199" t="s">
        <v>565</v>
      </c>
    </row>
    <row r="290" spans="1:65" s="2" customFormat="1" ht="33" customHeight="1">
      <c r="A290" s="31"/>
      <c r="B290" s="32"/>
      <c r="C290" s="202">
        <v>82</v>
      </c>
      <c r="D290" s="202" t="s">
        <v>279</v>
      </c>
      <c r="E290" s="203" t="s">
        <v>566</v>
      </c>
      <c r="F290" s="204" t="s">
        <v>567</v>
      </c>
      <c r="G290" s="205" t="s">
        <v>134</v>
      </c>
      <c r="H290" s="206">
        <v>4.6559999999999997</v>
      </c>
      <c r="I290" s="207"/>
      <c r="J290" s="206">
        <f t="shared" si="90"/>
        <v>0</v>
      </c>
      <c r="K290" s="208"/>
      <c r="L290" s="209"/>
      <c r="M290" s="210" t="s">
        <v>1</v>
      </c>
      <c r="N290" s="211" t="s">
        <v>39</v>
      </c>
      <c r="O290" s="72"/>
      <c r="P290" s="197">
        <f t="shared" si="91"/>
        <v>0</v>
      </c>
      <c r="Q290" s="197">
        <v>0.5</v>
      </c>
      <c r="R290" s="197">
        <f t="shared" si="92"/>
        <v>2.3279999999999998</v>
      </c>
      <c r="S290" s="197">
        <v>0</v>
      </c>
      <c r="T290" s="198">
        <f t="shared" si="93"/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99" t="s">
        <v>240</v>
      </c>
      <c r="AT290" s="199" t="s">
        <v>279</v>
      </c>
      <c r="AU290" s="199" t="s">
        <v>136</v>
      </c>
      <c r="AY290" s="14" t="s">
        <v>129</v>
      </c>
      <c r="BE290" s="200">
        <f t="shared" si="94"/>
        <v>0</v>
      </c>
      <c r="BF290" s="200">
        <f t="shared" si="95"/>
        <v>0</v>
      </c>
      <c r="BG290" s="200">
        <f t="shared" si="96"/>
        <v>0</v>
      </c>
      <c r="BH290" s="200">
        <f t="shared" si="97"/>
        <v>0</v>
      </c>
      <c r="BI290" s="200">
        <f t="shared" si="98"/>
        <v>0</v>
      </c>
      <c r="BJ290" s="14" t="s">
        <v>136</v>
      </c>
      <c r="BK290" s="201">
        <f t="shared" si="99"/>
        <v>0</v>
      </c>
      <c r="BL290" s="14" t="s">
        <v>189</v>
      </c>
      <c r="BM290" s="199" t="s">
        <v>568</v>
      </c>
    </row>
    <row r="291" spans="1:65" s="2" customFormat="1" ht="16.5" customHeight="1">
      <c r="A291" s="31"/>
      <c r="B291" s="32"/>
      <c r="C291" s="188">
        <v>83</v>
      </c>
      <c r="D291" s="188" t="s">
        <v>131</v>
      </c>
      <c r="E291" s="189" t="s">
        <v>569</v>
      </c>
      <c r="F291" s="190" t="s">
        <v>570</v>
      </c>
      <c r="G291" s="191" t="s">
        <v>292</v>
      </c>
      <c r="H291" s="192">
        <v>176.8</v>
      </c>
      <c r="I291" s="193"/>
      <c r="J291" s="192">
        <f t="shared" si="90"/>
        <v>0</v>
      </c>
      <c r="K291" s="194"/>
      <c r="L291" s="36"/>
      <c r="M291" s="195" t="s">
        <v>1</v>
      </c>
      <c r="N291" s="196" t="s">
        <v>39</v>
      </c>
      <c r="O291" s="72"/>
      <c r="P291" s="197">
        <f t="shared" si="91"/>
        <v>0</v>
      </c>
      <c r="Q291" s="197">
        <v>0</v>
      </c>
      <c r="R291" s="197">
        <f t="shared" si="92"/>
        <v>0</v>
      </c>
      <c r="S291" s="197">
        <v>0</v>
      </c>
      <c r="T291" s="198">
        <f t="shared" si="93"/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99" t="s">
        <v>189</v>
      </c>
      <c r="AT291" s="199" t="s">
        <v>131</v>
      </c>
      <c r="AU291" s="199" t="s">
        <v>136</v>
      </c>
      <c r="AY291" s="14" t="s">
        <v>129</v>
      </c>
      <c r="BE291" s="200">
        <f t="shared" si="94"/>
        <v>0</v>
      </c>
      <c r="BF291" s="200">
        <f t="shared" si="95"/>
        <v>0</v>
      </c>
      <c r="BG291" s="200">
        <f t="shared" si="96"/>
        <v>0</v>
      </c>
      <c r="BH291" s="200">
        <f t="shared" si="97"/>
        <v>0</v>
      </c>
      <c r="BI291" s="200">
        <f t="shared" si="98"/>
        <v>0</v>
      </c>
      <c r="BJ291" s="14" t="s">
        <v>136</v>
      </c>
      <c r="BK291" s="201">
        <f t="shared" si="99"/>
        <v>0</v>
      </c>
      <c r="BL291" s="14" t="s">
        <v>189</v>
      </c>
      <c r="BM291" s="199" t="s">
        <v>571</v>
      </c>
    </row>
    <row r="292" spans="1:65" s="2" customFormat="1" ht="37.950000000000003" customHeight="1">
      <c r="A292" s="31"/>
      <c r="B292" s="32"/>
      <c r="C292" s="202">
        <v>84</v>
      </c>
      <c r="D292" s="202" t="s">
        <v>279</v>
      </c>
      <c r="E292" s="203" t="s">
        <v>572</v>
      </c>
      <c r="F292" s="204" t="s">
        <v>573</v>
      </c>
      <c r="G292" s="205" t="s">
        <v>134</v>
      </c>
      <c r="H292" s="206">
        <v>0.50800000000000001</v>
      </c>
      <c r="I292" s="207"/>
      <c r="J292" s="206">
        <f t="shared" si="90"/>
        <v>0</v>
      </c>
      <c r="K292" s="208"/>
      <c r="L292" s="209"/>
      <c r="M292" s="210" t="s">
        <v>1</v>
      </c>
      <c r="N292" s="211" t="s">
        <v>39</v>
      </c>
      <c r="O292" s="72"/>
      <c r="P292" s="197">
        <f t="shared" si="91"/>
        <v>0</v>
      </c>
      <c r="Q292" s="197">
        <v>0.5</v>
      </c>
      <c r="R292" s="197">
        <f t="shared" si="92"/>
        <v>0.254</v>
      </c>
      <c r="S292" s="197">
        <v>0</v>
      </c>
      <c r="T292" s="198">
        <f t="shared" si="93"/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99" t="s">
        <v>240</v>
      </c>
      <c r="AT292" s="199" t="s">
        <v>279</v>
      </c>
      <c r="AU292" s="199" t="s">
        <v>136</v>
      </c>
      <c r="AY292" s="14" t="s">
        <v>129</v>
      </c>
      <c r="BE292" s="200">
        <f t="shared" si="94"/>
        <v>0</v>
      </c>
      <c r="BF292" s="200">
        <f t="shared" si="95"/>
        <v>0</v>
      </c>
      <c r="BG292" s="200">
        <f t="shared" si="96"/>
        <v>0</v>
      </c>
      <c r="BH292" s="200">
        <f t="shared" si="97"/>
        <v>0</v>
      </c>
      <c r="BI292" s="200">
        <f t="shared" si="98"/>
        <v>0</v>
      </c>
      <c r="BJ292" s="14" t="s">
        <v>136</v>
      </c>
      <c r="BK292" s="201">
        <f t="shared" si="99"/>
        <v>0</v>
      </c>
      <c r="BL292" s="14" t="s">
        <v>189</v>
      </c>
      <c r="BM292" s="199" t="s">
        <v>574</v>
      </c>
    </row>
    <row r="293" spans="1:65" s="2" customFormat="1" ht="44.25" customHeight="1">
      <c r="A293" s="31"/>
      <c r="B293" s="32"/>
      <c r="C293" s="188">
        <v>85</v>
      </c>
      <c r="D293" s="188" t="s">
        <v>131</v>
      </c>
      <c r="E293" s="189" t="s">
        <v>575</v>
      </c>
      <c r="F293" s="190" t="s">
        <v>576</v>
      </c>
      <c r="G293" s="191" t="s">
        <v>134</v>
      </c>
      <c r="H293" s="192">
        <v>10.17</v>
      </c>
      <c r="I293" s="193"/>
      <c r="J293" s="192">
        <f t="shared" si="90"/>
        <v>0</v>
      </c>
      <c r="K293" s="194"/>
      <c r="L293" s="36"/>
      <c r="M293" s="195" t="s">
        <v>1</v>
      </c>
      <c r="N293" s="196" t="s">
        <v>39</v>
      </c>
      <c r="O293" s="72"/>
      <c r="P293" s="197">
        <f t="shared" si="91"/>
        <v>0</v>
      </c>
      <c r="Q293" s="197">
        <v>2.2350169999999999E-2</v>
      </c>
      <c r="R293" s="197">
        <f t="shared" si="92"/>
        <v>0.22730122889999999</v>
      </c>
      <c r="S293" s="197">
        <v>0</v>
      </c>
      <c r="T293" s="198">
        <f t="shared" si="93"/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99" t="s">
        <v>189</v>
      </c>
      <c r="AT293" s="199" t="s">
        <v>131</v>
      </c>
      <c r="AU293" s="199" t="s">
        <v>136</v>
      </c>
      <c r="AY293" s="14" t="s">
        <v>129</v>
      </c>
      <c r="BE293" s="200">
        <f t="shared" si="94"/>
        <v>0</v>
      </c>
      <c r="BF293" s="200">
        <f t="shared" si="95"/>
        <v>0</v>
      </c>
      <c r="BG293" s="200">
        <f t="shared" si="96"/>
        <v>0</v>
      </c>
      <c r="BH293" s="200">
        <f t="shared" si="97"/>
        <v>0</v>
      </c>
      <c r="BI293" s="200">
        <f t="shared" si="98"/>
        <v>0</v>
      </c>
      <c r="BJ293" s="14" t="s">
        <v>136</v>
      </c>
      <c r="BK293" s="201">
        <f t="shared" si="99"/>
        <v>0</v>
      </c>
      <c r="BL293" s="14" t="s">
        <v>189</v>
      </c>
      <c r="BM293" s="199" t="s">
        <v>577</v>
      </c>
    </row>
    <row r="294" spans="1:65" s="2" customFormat="1" ht="33" customHeight="1">
      <c r="A294" s="31"/>
      <c r="B294" s="32"/>
      <c r="C294" s="188">
        <v>87</v>
      </c>
      <c r="D294" s="188" t="s">
        <v>131</v>
      </c>
      <c r="E294" s="189" t="s">
        <v>578</v>
      </c>
      <c r="F294" s="190" t="s">
        <v>579</v>
      </c>
      <c r="G294" s="191" t="s">
        <v>168</v>
      </c>
      <c r="H294" s="192">
        <v>169.32</v>
      </c>
      <c r="I294" s="193"/>
      <c r="J294" s="192">
        <f t="shared" si="90"/>
        <v>0</v>
      </c>
      <c r="K294" s="194"/>
      <c r="L294" s="36"/>
      <c r="M294" s="195" t="s">
        <v>1</v>
      </c>
      <c r="N294" s="196" t="s">
        <v>39</v>
      </c>
      <c r="O294" s="72"/>
      <c r="P294" s="197">
        <f t="shared" si="91"/>
        <v>0</v>
      </c>
      <c r="Q294" s="197">
        <v>0</v>
      </c>
      <c r="R294" s="197">
        <f t="shared" si="92"/>
        <v>0</v>
      </c>
      <c r="S294" s="197">
        <v>0</v>
      </c>
      <c r="T294" s="198">
        <f t="shared" si="93"/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99" t="s">
        <v>189</v>
      </c>
      <c r="AT294" s="199" t="s">
        <v>131</v>
      </c>
      <c r="AU294" s="199" t="s">
        <v>136</v>
      </c>
      <c r="AY294" s="14" t="s">
        <v>129</v>
      </c>
      <c r="BE294" s="200">
        <f t="shared" si="94"/>
        <v>0</v>
      </c>
      <c r="BF294" s="200">
        <f t="shared" si="95"/>
        <v>0</v>
      </c>
      <c r="BG294" s="200">
        <f t="shared" si="96"/>
        <v>0</v>
      </c>
      <c r="BH294" s="200">
        <f t="shared" si="97"/>
        <v>0</v>
      </c>
      <c r="BI294" s="200">
        <f t="shared" si="98"/>
        <v>0</v>
      </c>
      <c r="BJ294" s="14" t="s">
        <v>136</v>
      </c>
      <c r="BK294" s="201">
        <f t="shared" si="99"/>
        <v>0</v>
      </c>
      <c r="BL294" s="14" t="s">
        <v>189</v>
      </c>
      <c r="BM294" s="199" t="s">
        <v>580</v>
      </c>
    </row>
    <row r="295" spans="1:65" s="2" customFormat="1" ht="37.950000000000003" customHeight="1">
      <c r="A295" s="31"/>
      <c r="B295" s="32"/>
      <c r="C295" s="202">
        <v>88</v>
      </c>
      <c r="D295" s="202" t="s">
        <v>279</v>
      </c>
      <c r="E295" s="203" t="s">
        <v>581</v>
      </c>
      <c r="F295" s="204" t="s">
        <v>582</v>
      </c>
      <c r="G295" s="205" t="s">
        <v>168</v>
      </c>
      <c r="H295" s="206">
        <v>182.86600000000001</v>
      </c>
      <c r="I295" s="207"/>
      <c r="J295" s="206">
        <f t="shared" si="90"/>
        <v>0</v>
      </c>
      <c r="K295" s="208"/>
      <c r="L295" s="209"/>
      <c r="M295" s="210" t="s">
        <v>1</v>
      </c>
      <c r="N295" s="211" t="s">
        <v>39</v>
      </c>
      <c r="O295" s="72"/>
      <c r="P295" s="197">
        <f t="shared" si="91"/>
        <v>0</v>
      </c>
      <c r="Q295" s="197">
        <v>8.3599999999999994E-3</v>
      </c>
      <c r="R295" s="197">
        <f t="shared" si="92"/>
        <v>1.52875976</v>
      </c>
      <c r="S295" s="197">
        <v>0</v>
      </c>
      <c r="T295" s="198">
        <f t="shared" si="93"/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99" t="s">
        <v>240</v>
      </c>
      <c r="AT295" s="199" t="s">
        <v>279</v>
      </c>
      <c r="AU295" s="199" t="s">
        <v>136</v>
      </c>
      <c r="AY295" s="14" t="s">
        <v>129</v>
      </c>
      <c r="BE295" s="200">
        <f t="shared" si="94"/>
        <v>0</v>
      </c>
      <c r="BF295" s="200">
        <f t="shared" si="95"/>
        <v>0</v>
      </c>
      <c r="BG295" s="200">
        <f t="shared" si="96"/>
        <v>0</v>
      </c>
      <c r="BH295" s="200">
        <f t="shared" si="97"/>
        <v>0</v>
      </c>
      <c r="BI295" s="200">
        <f t="shared" si="98"/>
        <v>0</v>
      </c>
      <c r="BJ295" s="14" t="s">
        <v>136</v>
      </c>
      <c r="BK295" s="201">
        <f t="shared" si="99"/>
        <v>0</v>
      </c>
      <c r="BL295" s="14" t="s">
        <v>189</v>
      </c>
      <c r="BM295" s="199" t="s">
        <v>583</v>
      </c>
    </row>
    <row r="296" spans="1:65" s="2" customFormat="1" ht="24.15" customHeight="1">
      <c r="A296" s="31"/>
      <c r="B296" s="32"/>
      <c r="C296" s="188">
        <v>89</v>
      </c>
      <c r="D296" s="188" t="s">
        <v>131</v>
      </c>
      <c r="E296" s="189" t="s">
        <v>584</v>
      </c>
      <c r="F296" s="190" t="s">
        <v>966</v>
      </c>
      <c r="G296" s="191" t="s">
        <v>134</v>
      </c>
      <c r="H296" s="192">
        <v>3.3860000000000001</v>
      </c>
      <c r="I296" s="193"/>
      <c r="J296" s="192">
        <f t="shared" si="90"/>
        <v>0</v>
      </c>
      <c r="K296" s="194"/>
      <c r="L296" s="36"/>
      <c r="M296" s="195" t="s">
        <v>1</v>
      </c>
      <c r="N296" s="196" t="s">
        <v>39</v>
      </c>
      <c r="O296" s="72"/>
      <c r="P296" s="197">
        <f t="shared" si="91"/>
        <v>0</v>
      </c>
      <c r="Q296" s="197">
        <v>2.934E-3</v>
      </c>
      <c r="R296" s="197">
        <f t="shared" si="92"/>
        <v>9.9345240000000001E-3</v>
      </c>
      <c r="S296" s="197">
        <v>0</v>
      </c>
      <c r="T296" s="198">
        <f t="shared" si="93"/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99" t="s">
        <v>189</v>
      </c>
      <c r="AT296" s="199" t="s">
        <v>131</v>
      </c>
      <c r="AU296" s="199" t="s">
        <v>136</v>
      </c>
      <c r="AY296" s="14" t="s">
        <v>129</v>
      </c>
      <c r="BE296" s="200">
        <f t="shared" si="94"/>
        <v>0</v>
      </c>
      <c r="BF296" s="200">
        <f t="shared" si="95"/>
        <v>0</v>
      </c>
      <c r="BG296" s="200">
        <f t="shared" si="96"/>
        <v>0</v>
      </c>
      <c r="BH296" s="200">
        <f t="shared" si="97"/>
        <v>0</v>
      </c>
      <c r="BI296" s="200">
        <f t="shared" si="98"/>
        <v>0</v>
      </c>
      <c r="BJ296" s="14" t="s">
        <v>136</v>
      </c>
      <c r="BK296" s="201">
        <f t="shared" si="99"/>
        <v>0</v>
      </c>
      <c r="BL296" s="14" t="s">
        <v>189</v>
      </c>
      <c r="BM296" s="199" t="s">
        <v>585</v>
      </c>
    </row>
    <row r="297" spans="1:65" s="2" customFormat="1" ht="24.15" customHeight="1">
      <c r="A297" s="31"/>
      <c r="B297" s="32"/>
      <c r="C297" s="188">
        <v>86</v>
      </c>
      <c r="D297" s="188" t="s">
        <v>131</v>
      </c>
      <c r="E297" s="189" t="s">
        <v>586</v>
      </c>
      <c r="F297" s="190" t="s">
        <v>587</v>
      </c>
      <c r="G297" s="191" t="s">
        <v>346</v>
      </c>
      <c r="H297" s="193"/>
      <c r="I297" s="193"/>
      <c r="J297" s="192">
        <f t="shared" si="90"/>
        <v>0</v>
      </c>
      <c r="K297" s="194"/>
      <c r="L297" s="36"/>
      <c r="M297" s="195" t="s">
        <v>1</v>
      </c>
      <c r="N297" s="196" t="s">
        <v>39</v>
      </c>
      <c r="O297" s="72"/>
      <c r="P297" s="197">
        <f t="shared" si="91"/>
        <v>0</v>
      </c>
      <c r="Q297" s="197">
        <v>0</v>
      </c>
      <c r="R297" s="197">
        <f t="shared" si="92"/>
        <v>0</v>
      </c>
      <c r="S297" s="197">
        <v>0</v>
      </c>
      <c r="T297" s="198">
        <f t="shared" si="93"/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99" t="s">
        <v>189</v>
      </c>
      <c r="AT297" s="199" t="s">
        <v>131</v>
      </c>
      <c r="AU297" s="199" t="s">
        <v>136</v>
      </c>
      <c r="AY297" s="14" t="s">
        <v>129</v>
      </c>
      <c r="BE297" s="200">
        <f t="shared" si="94"/>
        <v>0</v>
      </c>
      <c r="BF297" s="200">
        <f t="shared" si="95"/>
        <v>0</v>
      </c>
      <c r="BG297" s="200">
        <f t="shared" si="96"/>
        <v>0</v>
      </c>
      <c r="BH297" s="200">
        <f t="shared" si="97"/>
        <v>0</v>
      </c>
      <c r="BI297" s="200">
        <f t="shared" si="98"/>
        <v>0</v>
      </c>
      <c r="BJ297" s="14" t="s">
        <v>136</v>
      </c>
      <c r="BK297" s="201">
        <f t="shared" si="99"/>
        <v>0</v>
      </c>
      <c r="BL297" s="14" t="s">
        <v>189</v>
      </c>
      <c r="BM297" s="199" t="s">
        <v>588</v>
      </c>
    </row>
    <row r="298" spans="1:65" s="12" customFormat="1" ht="22.95" customHeight="1">
      <c r="B298" s="172"/>
      <c r="C298" s="173"/>
      <c r="D298" s="174" t="s">
        <v>72</v>
      </c>
      <c r="E298" s="186" t="s">
        <v>589</v>
      </c>
      <c r="F298" s="186" t="s">
        <v>590</v>
      </c>
      <c r="G298" s="173"/>
      <c r="H298" s="173"/>
      <c r="I298" s="176"/>
      <c r="J298" s="187">
        <f>BK298</f>
        <v>0</v>
      </c>
      <c r="K298" s="173"/>
      <c r="L298" s="178"/>
      <c r="M298" s="179"/>
      <c r="N298" s="180"/>
      <c r="O298" s="180"/>
      <c r="P298" s="181">
        <f>SUM(P299:P307)</f>
        <v>0</v>
      </c>
      <c r="Q298" s="180"/>
      <c r="R298" s="181">
        <f>SUM(R299:R307)</f>
        <v>1.1790560159999999</v>
      </c>
      <c r="S298" s="180"/>
      <c r="T298" s="182">
        <f>SUM(T299:T307)</f>
        <v>0</v>
      </c>
      <c r="AR298" s="183" t="s">
        <v>136</v>
      </c>
      <c r="AT298" s="184" t="s">
        <v>72</v>
      </c>
      <c r="AU298" s="184" t="s">
        <v>81</v>
      </c>
      <c r="AY298" s="183" t="s">
        <v>129</v>
      </c>
      <c r="BK298" s="185">
        <f>SUM(BK299:BK307)</f>
        <v>0</v>
      </c>
    </row>
    <row r="299" spans="1:65" s="2" customFormat="1" ht="24.15" customHeight="1">
      <c r="A299" s="31"/>
      <c r="B299" s="32"/>
      <c r="C299" s="188">
        <v>66</v>
      </c>
      <c r="D299" s="188" t="s">
        <v>131</v>
      </c>
      <c r="E299" s="189" t="s">
        <v>591</v>
      </c>
      <c r="F299" s="190" t="s">
        <v>592</v>
      </c>
      <c r="G299" s="191" t="s">
        <v>292</v>
      </c>
      <c r="H299" s="192">
        <v>24.9</v>
      </c>
      <c r="I299" s="193"/>
      <c r="J299" s="192">
        <f t="shared" ref="J299:J307" si="100">ROUND(I299*H299,3)</f>
        <v>0</v>
      </c>
      <c r="K299" s="194"/>
      <c r="L299" s="36"/>
      <c r="M299" s="195" t="s">
        <v>1</v>
      </c>
      <c r="N299" s="196" t="s">
        <v>39</v>
      </c>
      <c r="O299" s="72"/>
      <c r="P299" s="197">
        <f t="shared" ref="P299:P307" si="101">O299*H299</f>
        <v>0</v>
      </c>
      <c r="Q299" s="197">
        <v>1.085E-3</v>
      </c>
      <c r="R299" s="197">
        <f t="shared" ref="R299:R307" si="102">Q299*H299</f>
        <v>2.7016499999999999E-2</v>
      </c>
      <c r="S299" s="197">
        <v>0</v>
      </c>
      <c r="T299" s="198">
        <f t="shared" ref="T299:T307" si="103"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99" t="s">
        <v>189</v>
      </c>
      <c r="AT299" s="199" t="s">
        <v>131</v>
      </c>
      <c r="AU299" s="199" t="s">
        <v>136</v>
      </c>
      <c r="AY299" s="14" t="s">
        <v>129</v>
      </c>
      <c r="BE299" s="200">
        <f t="shared" ref="BE299:BE307" si="104">IF(N299="základná",J299,0)</f>
        <v>0</v>
      </c>
      <c r="BF299" s="200">
        <f t="shared" ref="BF299:BF307" si="105">IF(N299="znížená",J299,0)</f>
        <v>0</v>
      </c>
      <c r="BG299" s="200">
        <f t="shared" ref="BG299:BG307" si="106">IF(N299="zákl. prenesená",J299,0)</f>
        <v>0</v>
      </c>
      <c r="BH299" s="200">
        <f t="shared" ref="BH299:BH307" si="107">IF(N299="zníž. prenesená",J299,0)</f>
        <v>0</v>
      </c>
      <c r="BI299" s="200">
        <f t="shared" ref="BI299:BI307" si="108">IF(N299="nulová",J299,0)</f>
        <v>0</v>
      </c>
      <c r="BJ299" s="14" t="s">
        <v>136</v>
      </c>
      <c r="BK299" s="201">
        <f t="shared" ref="BK299:BK307" si="109">ROUND(I299*H299,3)</f>
        <v>0</v>
      </c>
      <c r="BL299" s="14" t="s">
        <v>189</v>
      </c>
      <c r="BM299" s="199" t="s">
        <v>593</v>
      </c>
    </row>
    <row r="300" spans="1:65" s="2" customFormat="1" ht="24.15" customHeight="1">
      <c r="A300" s="31"/>
      <c r="B300" s="32"/>
      <c r="C300" s="188">
        <v>68</v>
      </c>
      <c r="D300" s="188" t="s">
        <v>131</v>
      </c>
      <c r="E300" s="189" t="s">
        <v>594</v>
      </c>
      <c r="F300" s="190" t="s">
        <v>595</v>
      </c>
      <c r="G300" s="191" t="s">
        <v>292</v>
      </c>
      <c r="H300" s="192">
        <v>24.9</v>
      </c>
      <c r="I300" s="193"/>
      <c r="J300" s="192">
        <f t="shared" si="100"/>
        <v>0</v>
      </c>
      <c r="K300" s="194"/>
      <c r="L300" s="36"/>
      <c r="M300" s="195" t="s">
        <v>1</v>
      </c>
      <c r="N300" s="196" t="s">
        <v>39</v>
      </c>
      <c r="O300" s="72"/>
      <c r="P300" s="197">
        <f t="shared" si="101"/>
        <v>0</v>
      </c>
      <c r="Q300" s="197">
        <v>4.4480000000000002E-4</v>
      </c>
      <c r="R300" s="197">
        <f t="shared" si="102"/>
        <v>1.107552E-2</v>
      </c>
      <c r="S300" s="197">
        <v>0</v>
      </c>
      <c r="T300" s="198">
        <f t="shared" si="103"/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99" t="s">
        <v>189</v>
      </c>
      <c r="AT300" s="199" t="s">
        <v>131</v>
      </c>
      <c r="AU300" s="199" t="s">
        <v>136</v>
      </c>
      <c r="AY300" s="14" t="s">
        <v>129</v>
      </c>
      <c r="BE300" s="200">
        <f t="shared" si="104"/>
        <v>0</v>
      </c>
      <c r="BF300" s="200">
        <f t="shared" si="105"/>
        <v>0</v>
      </c>
      <c r="BG300" s="200">
        <f t="shared" si="106"/>
        <v>0</v>
      </c>
      <c r="BH300" s="200">
        <f t="shared" si="107"/>
        <v>0</v>
      </c>
      <c r="BI300" s="200">
        <f t="shared" si="108"/>
        <v>0</v>
      </c>
      <c r="BJ300" s="14" t="s">
        <v>136</v>
      </c>
      <c r="BK300" s="201">
        <f t="shared" si="109"/>
        <v>0</v>
      </c>
      <c r="BL300" s="14" t="s">
        <v>189</v>
      </c>
      <c r="BM300" s="199" t="s">
        <v>596</v>
      </c>
    </row>
    <row r="301" spans="1:65" s="2" customFormat="1" ht="24.15" customHeight="1">
      <c r="A301" s="31"/>
      <c r="B301" s="32"/>
      <c r="C301" s="188">
        <v>65</v>
      </c>
      <c r="D301" s="188" t="s">
        <v>131</v>
      </c>
      <c r="E301" s="189" t="s">
        <v>597</v>
      </c>
      <c r="F301" s="190" t="s">
        <v>598</v>
      </c>
      <c r="G301" s="191" t="s">
        <v>292</v>
      </c>
      <c r="H301" s="192">
        <v>13.6</v>
      </c>
      <c r="I301" s="193"/>
      <c r="J301" s="192">
        <f t="shared" si="100"/>
        <v>0</v>
      </c>
      <c r="K301" s="194"/>
      <c r="L301" s="36"/>
      <c r="M301" s="195" t="s">
        <v>1</v>
      </c>
      <c r="N301" s="196" t="s">
        <v>39</v>
      </c>
      <c r="O301" s="72"/>
      <c r="P301" s="197">
        <f t="shared" si="101"/>
        <v>0</v>
      </c>
      <c r="Q301" s="197">
        <v>3.2600000000000001E-4</v>
      </c>
      <c r="R301" s="197">
        <f t="shared" si="102"/>
        <v>4.4336000000000002E-3</v>
      </c>
      <c r="S301" s="197">
        <v>0</v>
      </c>
      <c r="T301" s="198">
        <f t="shared" si="103"/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99" t="s">
        <v>189</v>
      </c>
      <c r="AT301" s="199" t="s">
        <v>131</v>
      </c>
      <c r="AU301" s="199" t="s">
        <v>136</v>
      </c>
      <c r="AY301" s="14" t="s">
        <v>129</v>
      </c>
      <c r="BE301" s="200">
        <f t="shared" si="104"/>
        <v>0</v>
      </c>
      <c r="BF301" s="200">
        <f t="shared" si="105"/>
        <v>0</v>
      </c>
      <c r="BG301" s="200">
        <f t="shared" si="106"/>
        <v>0</v>
      </c>
      <c r="BH301" s="200">
        <f t="shared" si="107"/>
        <v>0</v>
      </c>
      <c r="BI301" s="200">
        <f t="shared" si="108"/>
        <v>0</v>
      </c>
      <c r="BJ301" s="14" t="s">
        <v>136</v>
      </c>
      <c r="BK301" s="201">
        <f t="shared" si="109"/>
        <v>0</v>
      </c>
      <c r="BL301" s="14" t="s">
        <v>189</v>
      </c>
      <c r="BM301" s="199" t="s">
        <v>599</v>
      </c>
    </row>
    <row r="302" spans="1:65" s="2" customFormat="1" ht="24.15" customHeight="1">
      <c r="A302" s="31"/>
      <c r="B302" s="32"/>
      <c r="C302" s="188">
        <v>150</v>
      </c>
      <c r="D302" s="188" t="s">
        <v>131</v>
      </c>
      <c r="E302" s="189" t="s">
        <v>600</v>
      </c>
      <c r="F302" s="190" t="s">
        <v>601</v>
      </c>
      <c r="G302" s="191" t="s">
        <v>247</v>
      </c>
      <c r="H302" s="192">
        <v>1</v>
      </c>
      <c r="I302" s="193"/>
      <c r="J302" s="192">
        <f t="shared" si="100"/>
        <v>0</v>
      </c>
      <c r="K302" s="194"/>
      <c r="L302" s="36"/>
      <c r="M302" s="195" t="s">
        <v>1</v>
      </c>
      <c r="N302" s="196" t="s">
        <v>39</v>
      </c>
      <c r="O302" s="72"/>
      <c r="P302" s="197">
        <f t="shared" si="101"/>
        <v>0</v>
      </c>
      <c r="Q302" s="197">
        <v>5.2599999999999999E-4</v>
      </c>
      <c r="R302" s="197">
        <f t="shared" si="102"/>
        <v>5.2599999999999999E-4</v>
      </c>
      <c r="S302" s="197">
        <v>0</v>
      </c>
      <c r="T302" s="198">
        <f t="shared" si="103"/>
        <v>0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R302" s="199" t="s">
        <v>189</v>
      </c>
      <c r="AT302" s="199" t="s">
        <v>131</v>
      </c>
      <c r="AU302" s="199" t="s">
        <v>136</v>
      </c>
      <c r="AY302" s="14" t="s">
        <v>129</v>
      </c>
      <c r="BE302" s="200">
        <f t="shared" si="104"/>
        <v>0</v>
      </c>
      <c r="BF302" s="200">
        <f t="shared" si="105"/>
        <v>0</v>
      </c>
      <c r="BG302" s="200">
        <f t="shared" si="106"/>
        <v>0</v>
      </c>
      <c r="BH302" s="200">
        <f t="shared" si="107"/>
        <v>0</v>
      </c>
      <c r="BI302" s="200">
        <f t="shared" si="108"/>
        <v>0</v>
      </c>
      <c r="BJ302" s="14" t="s">
        <v>136</v>
      </c>
      <c r="BK302" s="201">
        <f t="shared" si="109"/>
        <v>0</v>
      </c>
      <c r="BL302" s="14" t="s">
        <v>189</v>
      </c>
      <c r="BM302" s="199" t="s">
        <v>602</v>
      </c>
    </row>
    <row r="303" spans="1:65" s="2" customFormat="1" ht="16.5" customHeight="1">
      <c r="A303" s="31"/>
      <c r="B303" s="32"/>
      <c r="C303" s="188">
        <v>67</v>
      </c>
      <c r="D303" s="188" t="s">
        <v>131</v>
      </c>
      <c r="E303" s="189" t="s">
        <v>603</v>
      </c>
      <c r="F303" s="190" t="s">
        <v>604</v>
      </c>
      <c r="G303" s="191" t="s">
        <v>292</v>
      </c>
      <c r="H303" s="192">
        <v>24.9</v>
      </c>
      <c r="I303" s="193"/>
      <c r="J303" s="192">
        <f t="shared" si="100"/>
        <v>0</v>
      </c>
      <c r="K303" s="194"/>
      <c r="L303" s="36"/>
      <c r="M303" s="195" t="s">
        <v>1</v>
      </c>
      <c r="N303" s="196" t="s">
        <v>39</v>
      </c>
      <c r="O303" s="72"/>
      <c r="P303" s="197">
        <f t="shared" si="101"/>
        <v>0</v>
      </c>
      <c r="Q303" s="197">
        <v>3.9500000000000001E-4</v>
      </c>
      <c r="R303" s="197">
        <f t="shared" si="102"/>
        <v>9.8354999999999988E-3</v>
      </c>
      <c r="S303" s="197">
        <v>0</v>
      </c>
      <c r="T303" s="198">
        <f t="shared" si="103"/>
        <v>0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99" t="s">
        <v>189</v>
      </c>
      <c r="AT303" s="199" t="s">
        <v>131</v>
      </c>
      <c r="AU303" s="199" t="s">
        <v>136</v>
      </c>
      <c r="AY303" s="14" t="s">
        <v>129</v>
      </c>
      <c r="BE303" s="200">
        <f t="shared" si="104"/>
        <v>0</v>
      </c>
      <c r="BF303" s="200">
        <f t="shared" si="105"/>
        <v>0</v>
      </c>
      <c r="BG303" s="200">
        <f t="shared" si="106"/>
        <v>0</v>
      </c>
      <c r="BH303" s="200">
        <f t="shared" si="107"/>
        <v>0</v>
      </c>
      <c r="BI303" s="200">
        <f t="shared" si="108"/>
        <v>0</v>
      </c>
      <c r="BJ303" s="14" t="s">
        <v>136</v>
      </c>
      <c r="BK303" s="201">
        <f t="shared" si="109"/>
        <v>0</v>
      </c>
      <c r="BL303" s="14" t="s">
        <v>189</v>
      </c>
      <c r="BM303" s="199" t="s">
        <v>605</v>
      </c>
    </row>
    <row r="304" spans="1:65" s="2" customFormat="1" ht="24.15" customHeight="1">
      <c r="A304" s="31"/>
      <c r="B304" s="32"/>
      <c r="C304" s="188">
        <v>64</v>
      </c>
      <c r="D304" s="188" t="s">
        <v>131</v>
      </c>
      <c r="E304" s="189" t="s">
        <v>606</v>
      </c>
      <c r="F304" s="190" t="s">
        <v>607</v>
      </c>
      <c r="G304" s="191" t="s">
        <v>168</v>
      </c>
      <c r="H304" s="192">
        <v>169.32</v>
      </c>
      <c r="I304" s="193"/>
      <c r="J304" s="192">
        <f t="shared" si="100"/>
        <v>0</v>
      </c>
      <c r="K304" s="194"/>
      <c r="L304" s="36"/>
      <c r="M304" s="195" t="s">
        <v>1</v>
      </c>
      <c r="N304" s="196" t="s">
        <v>39</v>
      </c>
      <c r="O304" s="72"/>
      <c r="P304" s="197">
        <f t="shared" si="101"/>
        <v>0</v>
      </c>
      <c r="Q304" s="197">
        <v>6.0720000000000001E-3</v>
      </c>
      <c r="R304" s="197">
        <f t="shared" si="102"/>
        <v>1.02811104</v>
      </c>
      <c r="S304" s="197">
        <v>0</v>
      </c>
      <c r="T304" s="198">
        <f t="shared" si="103"/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99" t="s">
        <v>189</v>
      </c>
      <c r="AT304" s="199" t="s">
        <v>131</v>
      </c>
      <c r="AU304" s="199" t="s">
        <v>136</v>
      </c>
      <c r="AY304" s="14" t="s">
        <v>129</v>
      </c>
      <c r="BE304" s="200">
        <f t="shared" si="104"/>
        <v>0</v>
      </c>
      <c r="BF304" s="200">
        <f t="shared" si="105"/>
        <v>0</v>
      </c>
      <c r="BG304" s="200">
        <f t="shared" si="106"/>
        <v>0</v>
      </c>
      <c r="BH304" s="200">
        <f t="shared" si="107"/>
        <v>0</v>
      </c>
      <c r="BI304" s="200">
        <f t="shared" si="108"/>
        <v>0</v>
      </c>
      <c r="BJ304" s="14" t="s">
        <v>136</v>
      </c>
      <c r="BK304" s="201">
        <f t="shared" si="109"/>
        <v>0</v>
      </c>
      <c r="BL304" s="14" t="s">
        <v>189</v>
      </c>
      <c r="BM304" s="199" t="s">
        <v>608</v>
      </c>
    </row>
    <row r="305" spans="1:65" s="2" customFormat="1" ht="37.950000000000003" customHeight="1">
      <c r="A305" s="31"/>
      <c r="B305" s="32"/>
      <c r="C305" s="188">
        <v>63</v>
      </c>
      <c r="D305" s="188" t="s">
        <v>131</v>
      </c>
      <c r="E305" s="189" t="s">
        <v>609</v>
      </c>
      <c r="F305" s="190" t="s">
        <v>610</v>
      </c>
      <c r="G305" s="191" t="s">
        <v>168</v>
      </c>
      <c r="H305" s="192">
        <v>186.25200000000001</v>
      </c>
      <c r="I305" s="193"/>
      <c r="J305" s="192">
        <f t="shared" si="100"/>
        <v>0</v>
      </c>
      <c r="K305" s="194"/>
      <c r="L305" s="36"/>
      <c r="M305" s="195" t="s">
        <v>1</v>
      </c>
      <c r="N305" s="196" t="s">
        <v>39</v>
      </c>
      <c r="O305" s="72"/>
      <c r="P305" s="197">
        <f t="shared" si="101"/>
        <v>0</v>
      </c>
      <c r="Q305" s="197">
        <v>4.6799999999999999E-4</v>
      </c>
      <c r="R305" s="197">
        <f t="shared" si="102"/>
        <v>8.7165935999999999E-2</v>
      </c>
      <c r="S305" s="197">
        <v>0</v>
      </c>
      <c r="T305" s="198">
        <f t="shared" si="103"/>
        <v>0</v>
      </c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R305" s="199" t="s">
        <v>189</v>
      </c>
      <c r="AT305" s="199" t="s">
        <v>131</v>
      </c>
      <c r="AU305" s="199" t="s">
        <v>136</v>
      </c>
      <c r="AY305" s="14" t="s">
        <v>129</v>
      </c>
      <c r="BE305" s="200">
        <f t="shared" si="104"/>
        <v>0</v>
      </c>
      <c r="BF305" s="200">
        <f t="shared" si="105"/>
        <v>0</v>
      </c>
      <c r="BG305" s="200">
        <f t="shared" si="106"/>
        <v>0</v>
      </c>
      <c r="BH305" s="200">
        <f t="shared" si="107"/>
        <v>0</v>
      </c>
      <c r="BI305" s="200">
        <f t="shared" si="108"/>
        <v>0</v>
      </c>
      <c r="BJ305" s="14" t="s">
        <v>136</v>
      </c>
      <c r="BK305" s="201">
        <f t="shared" si="109"/>
        <v>0</v>
      </c>
      <c r="BL305" s="14" t="s">
        <v>189</v>
      </c>
      <c r="BM305" s="199" t="s">
        <v>611</v>
      </c>
    </row>
    <row r="306" spans="1:65" s="2" customFormat="1" ht="33" customHeight="1">
      <c r="A306" s="31"/>
      <c r="B306" s="32"/>
      <c r="C306" s="188">
        <v>72</v>
      </c>
      <c r="D306" s="188" t="s">
        <v>131</v>
      </c>
      <c r="E306" s="189" t="s">
        <v>612</v>
      </c>
      <c r="F306" s="190" t="s">
        <v>613</v>
      </c>
      <c r="G306" s="191" t="s">
        <v>292</v>
      </c>
      <c r="H306" s="192">
        <v>6</v>
      </c>
      <c r="I306" s="193"/>
      <c r="J306" s="192">
        <f t="shared" si="100"/>
        <v>0</v>
      </c>
      <c r="K306" s="194"/>
      <c r="L306" s="36"/>
      <c r="M306" s="195" t="s">
        <v>1</v>
      </c>
      <c r="N306" s="196" t="s">
        <v>39</v>
      </c>
      <c r="O306" s="72"/>
      <c r="P306" s="197">
        <f t="shared" si="101"/>
        <v>0</v>
      </c>
      <c r="Q306" s="197">
        <v>1.81532E-3</v>
      </c>
      <c r="R306" s="197">
        <f t="shared" si="102"/>
        <v>1.0891919999999999E-2</v>
      </c>
      <c r="S306" s="197">
        <v>0</v>
      </c>
      <c r="T306" s="198">
        <f t="shared" si="103"/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99" t="s">
        <v>189</v>
      </c>
      <c r="AT306" s="199" t="s">
        <v>131</v>
      </c>
      <c r="AU306" s="199" t="s">
        <v>136</v>
      </c>
      <c r="AY306" s="14" t="s">
        <v>129</v>
      </c>
      <c r="BE306" s="200">
        <f t="shared" si="104"/>
        <v>0</v>
      </c>
      <c r="BF306" s="200">
        <f t="shared" si="105"/>
        <v>0</v>
      </c>
      <c r="BG306" s="200">
        <f t="shared" si="106"/>
        <v>0</v>
      </c>
      <c r="BH306" s="200">
        <f t="shared" si="107"/>
        <v>0</v>
      </c>
      <c r="BI306" s="200">
        <f t="shared" si="108"/>
        <v>0</v>
      </c>
      <c r="BJ306" s="14" t="s">
        <v>136</v>
      </c>
      <c r="BK306" s="201">
        <f t="shared" si="109"/>
        <v>0</v>
      </c>
      <c r="BL306" s="14" t="s">
        <v>189</v>
      </c>
      <c r="BM306" s="199" t="s">
        <v>614</v>
      </c>
    </row>
    <row r="307" spans="1:65" s="2" customFormat="1" ht="24.15" customHeight="1">
      <c r="A307" s="31"/>
      <c r="B307" s="32"/>
      <c r="C307" s="188">
        <v>69</v>
      </c>
      <c r="D307" s="188" t="s">
        <v>131</v>
      </c>
      <c r="E307" s="189" t="s">
        <v>615</v>
      </c>
      <c r="F307" s="190" t="s">
        <v>616</v>
      </c>
      <c r="G307" s="191" t="s">
        <v>346</v>
      </c>
      <c r="H307" s="193"/>
      <c r="I307" s="193"/>
      <c r="J307" s="192">
        <f t="shared" si="100"/>
        <v>0</v>
      </c>
      <c r="K307" s="194"/>
      <c r="L307" s="36"/>
      <c r="M307" s="195" t="s">
        <v>1</v>
      </c>
      <c r="N307" s="196" t="s">
        <v>39</v>
      </c>
      <c r="O307" s="72"/>
      <c r="P307" s="197">
        <f t="shared" si="101"/>
        <v>0</v>
      </c>
      <c r="Q307" s="197">
        <v>0</v>
      </c>
      <c r="R307" s="197">
        <f t="shared" si="102"/>
        <v>0</v>
      </c>
      <c r="S307" s="197">
        <v>0</v>
      </c>
      <c r="T307" s="198">
        <f t="shared" si="103"/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99" t="s">
        <v>189</v>
      </c>
      <c r="AT307" s="199" t="s">
        <v>131</v>
      </c>
      <c r="AU307" s="199" t="s">
        <v>136</v>
      </c>
      <c r="AY307" s="14" t="s">
        <v>129</v>
      </c>
      <c r="BE307" s="200">
        <f t="shared" si="104"/>
        <v>0</v>
      </c>
      <c r="BF307" s="200">
        <f t="shared" si="105"/>
        <v>0</v>
      </c>
      <c r="BG307" s="200">
        <f t="shared" si="106"/>
        <v>0</v>
      </c>
      <c r="BH307" s="200">
        <f t="shared" si="107"/>
        <v>0</v>
      </c>
      <c r="BI307" s="200">
        <f t="shared" si="108"/>
        <v>0</v>
      </c>
      <c r="BJ307" s="14" t="s">
        <v>136</v>
      </c>
      <c r="BK307" s="201">
        <f t="shared" si="109"/>
        <v>0</v>
      </c>
      <c r="BL307" s="14" t="s">
        <v>189</v>
      </c>
      <c r="BM307" s="199" t="s">
        <v>617</v>
      </c>
    </row>
    <row r="308" spans="1:65" s="12" customFormat="1" ht="22.95" customHeight="1">
      <c r="B308" s="172"/>
      <c r="C308" s="173"/>
      <c r="D308" s="174" t="s">
        <v>72</v>
      </c>
      <c r="E308" s="186" t="s">
        <v>618</v>
      </c>
      <c r="F308" s="186" t="s">
        <v>619</v>
      </c>
      <c r="G308" s="173"/>
      <c r="H308" s="173"/>
      <c r="I308" s="176"/>
      <c r="J308" s="187">
        <f>BK308</f>
        <v>0</v>
      </c>
      <c r="K308" s="173"/>
      <c r="L308" s="178"/>
      <c r="M308" s="179"/>
      <c r="N308" s="180"/>
      <c r="O308" s="180"/>
      <c r="P308" s="181">
        <f>SUM(P309:P310)</f>
        <v>0</v>
      </c>
      <c r="Q308" s="180"/>
      <c r="R308" s="181">
        <f>SUM(R309:R310)</f>
        <v>9.7074542400000005E-2</v>
      </c>
      <c r="S308" s="180"/>
      <c r="T308" s="182">
        <f>SUM(T309:T310)</f>
        <v>0</v>
      </c>
      <c r="AR308" s="183" t="s">
        <v>136</v>
      </c>
      <c r="AT308" s="184" t="s">
        <v>72</v>
      </c>
      <c r="AU308" s="184" t="s">
        <v>81</v>
      </c>
      <c r="AY308" s="183" t="s">
        <v>129</v>
      </c>
      <c r="BK308" s="185">
        <f>SUM(BK309:BK310)</f>
        <v>0</v>
      </c>
    </row>
    <row r="309" spans="1:65" s="2" customFormat="1" ht="24.15" customHeight="1">
      <c r="A309" s="31"/>
      <c r="B309" s="32"/>
      <c r="C309" s="188">
        <v>61</v>
      </c>
      <c r="D309" s="188" t="s">
        <v>131</v>
      </c>
      <c r="E309" s="189" t="s">
        <v>620</v>
      </c>
      <c r="F309" s="190" t="s">
        <v>967</v>
      </c>
      <c r="G309" s="191" t="s">
        <v>168</v>
      </c>
      <c r="H309" s="192">
        <v>186.25200000000001</v>
      </c>
      <c r="I309" s="193"/>
      <c r="J309" s="192">
        <f>ROUND(I309*H309,3)</f>
        <v>0</v>
      </c>
      <c r="K309" s="194"/>
      <c r="L309" s="36"/>
      <c r="M309" s="195" t="s">
        <v>1</v>
      </c>
      <c r="N309" s="196" t="s">
        <v>39</v>
      </c>
      <c r="O309" s="72"/>
      <c r="P309" s="197">
        <f>O309*H309</f>
        <v>0</v>
      </c>
      <c r="Q309" s="197">
        <v>5.2119999999999998E-4</v>
      </c>
      <c r="R309" s="197">
        <f>Q309*H309</f>
        <v>9.7074542400000005E-2</v>
      </c>
      <c r="S309" s="197">
        <v>0</v>
      </c>
      <c r="T309" s="198">
        <f>S309*H309</f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99" t="s">
        <v>189</v>
      </c>
      <c r="AT309" s="199" t="s">
        <v>131</v>
      </c>
      <c r="AU309" s="199" t="s">
        <v>136</v>
      </c>
      <c r="AY309" s="14" t="s">
        <v>129</v>
      </c>
      <c r="BE309" s="200">
        <f>IF(N309="základná",J309,0)</f>
        <v>0</v>
      </c>
      <c r="BF309" s="200">
        <f>IF(N309="znížená",J309,0)</f>
        <v>0</v>
      </c>
      <c r="BG309" s="200">
        <f>IF(N309="zákl. prenesená",J309,0)</f>
        <v>0</v>
      </c>
      <c r="BH309" s="200">
        <f>IF(N309="zníž. prenesená",J309,0)</f>
        <v>0</v>
      </c>
      <c r="BI309" s="200">
        <f>IF(N309="nulová",J309,0)</f>
        <v>0</v>
      </c>
      <c r="BJ309" s="14" t="s">
        <v>136</v>
      </c>
      <c r="BK309" s="201">
        <f>ROUND(I309*H309,3)</f>
        <v>0</v>
      </c>
      <c r="BL309" s="14" t="s">
        <v>189</v>
      </c>
      <c r="BM309" s="199" t="s">
        <v>621</v>
      </c>
    </row>
    <row r="310" spans="1:65" s="2" customFormat="1" ht="21.75" customHeight="1">
      <c r="A310" s="31"/>
      <c r="B310" s="32"/>
      <c r="C310" s="188">
        <v>62</v>
      </c>
      <c r="D310" s="188" t="s">
        <v>131</v>
      </c>
      <c r="E310" s="189" t="s">
        <v>622</v>
      </c>
      <c r="F310" s="190" t="s">
        <v>623</v>
      </c>
      <c r="G310" s="191" t="s">
        <v>346</v>
      </c>
      <c r="H310" s="193"/>
      <c r="I310" s="193"/>
      <c r="J310" s="192">
        <f>ROUND(I310*H310,3)</f>
        <v>0</v>
      </c>
      <c r="K310" s="194"/>
      <c r="L310" s="36"/>
      <c r="M310" s="195" t="s">
        <v>1</v>
      </c>
      <c r="N310" s="196" t="s">
        <v>39</v>
      </c>
      <c r="O310" s="72"/>
      <c r="P310" s="197">
        <f>O310*H310</f>
        <v>0</v>
      </c>
      <c r="Q310" s="197">
        <v>0</v>
      </c>
      <c r="R310" s="197">
        <f>Q310*H310</f>
        <v>0</v>
      </c>
      <c r="S310" s="197">
        <v>0</v>
      </c>
      <c r="T310" s="198">
        <f>S310*H310</f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99" t="s">
        <v>189</v>
      </c>
      <c r="AT310" s="199" t="s">
        <v>131</v>
      </c>
      <c r="AU310" s="199" t="s">
        <v>136</v>
      </c>
      <c r="AY310" s="14" t="s">
        <v>129</v>
      </c>
      <c r="BE310" s="200">
        <f>IF(N310="základná",J310,0)</f>
        <v>0</v>
      </c>
      <c r="BF310" s="200">
        <f>IF(N310="znížená",J310,0)</f>
        <v>0</v>
      </c>
      <c r="BG310" s="200">
        <f>IF(N310="zákl. prenesená",J310,0)</f>
        <v>0</v>
      </c>
      <c r="BH310" s="200">
        <f>IF(N310="zníž. prenesená",J310,0)</f>
        <v>0</v>
      </c>
      <c r="BI310" s="200">
        <f>IF(N310="nulová",J310,0)</f>
        <v>0</v>
      </c>
      <c r="BJ310" s="14" t="s">
        <v>136</v>
      </c>
      <c r="BK310" s="201">
        <f>ROUND(I310*H310,3)</f>
        <v>0</v>
      </c>
      <c r="BL310" s="14" t="s">
        <v>189</v>
      </c>
      <c r="BM310" s="199" t="s">
        <v>624</v>
      </c>
    </row>
    <row r="311" spans="1:65" s="12" customFormat="1" ht="22.95" customHeight="1">
      <c r="B311" s="172"/>
      <c r="C311" s="173"/>
      <c r="D311" s="174" t="s">
        <v>72</v>
      </c>
      <c r="E311" s="186" t="s">
        <v>625</v>
      </c>
      <c r="F311" s="186" t="s">
        <v>626</v>
      </c>
      <c r="G311" s="173"/>
      <c r="H311" s="173"/>
      <c r="I311" s="176"/>
      <c r="J311" s="187">
        <f>BK311</f>
        <v>0</v>
      </c>
      <c r="K311" s="173"/>
      <c r="L311" s="178"/>
      <c r="M311" s="179"/>
      <c r="N311" s="180"/>
      <c r="O311" s="180"/>
      <c r="P311" s="181">
        <f>SUM(P312:P316)</f>
        <v>0</v>
      </c>
      <c r="Q311" s="180"/>
      <c r="R311" s="181">
        <f>SUM(R312:R316)</f>
        <v>0.17600749999999998</v>
      </c>
      <c r="S311" s="180"/>
      <c r="T311" s="182">
        <f>SUM(T312:T316)</f>
        <v>0</v>
      </c>
      <c r="AR311" s="183" t="s">
        <v>136</v>
      </c>
      <c r="AT311" s="184" t="s">
        <v>72</v>
      </c>
      <c r="AU311" s="184" t="s">
        <v>81</v>
      </c>
      <c r="AY311" s="183" t="s">
        <v>129</v>
      </c>
      <c r="BK311" s="185">
        <f>SUM(BK312:BK316)</f>
        <v>0</v>
      </c>
    </row>
    <row r="312" spans="1:65" s="2" customFormat="1" ht="16.5" customHeight="1">
      <c r="A312" s="31"/>
      <c r="B312" s="32"/>
      <c r="C312" s="188">
        <v>93</v>
      </c>
      <c r="D312" s="188" t="s">
        <v>131</v>
      </c>
      <c r="E312" s="189" t="s">
        <v>627</v>
      </c>
      <c r="F312" s="190" t="s">
        <v>628</v>
      </c>
      <c r="G312" s="191" t="s">
        <v>292</v>
      </c>
      <c r="H312" s="192">
        <v>19.5</v>
      </c>
      <c r="I312" s="193"/>
      <c r="J312" s="192">
        <f>ROUND(I312*H312,3)</f>
        <v>0</v>
      </c>
      <c r="K312" s="194"/>
      <c r="L312" s="36"/>
      <c r="M312" s="195" t="s">
        <v>1</v>
      </c>
      <c r="N312" s="196" t="s">
        <v>39</v>
      </c>
      <c r="O312" s="72"/>
      <c r="P312" s="197">
        <f>O312*H312</f>
        <v>0</v>
      </c>
      <c r="Q312" s="197">
        <v>1.85E-4</v>
      </c>
      <c r="R312" s="197">
        <f>Q312*H312</f>
        <v>3.6075E-3</v>
      </c>
      <c r="S312" s="197">
        <v>0</v>
      </c>
      <c r="T312" s="198">
        <f>S312*H312</f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99" t="s">
        <v>189</v>
      </c>
      <c r="AT312" s="199" t="s">
        <v>131</v>
      </c>
      <c r="AU312" s="199" t="s">
        <v>136</v>
      </c>
      <c r="AY312" s="14" t="s">
        <v>129</v>
      </c>
      <c r="BE312" s="200">
        <f>IF(N312="základná",J312,0)</f>
        <v>0</v>
      </c>
      <c r="BF312" s="200">
        <f>IF(N312="znížená",J312,0)</f>
        <v>0</v>
      </c>
      <c r="BG312" s="200">
        <f>IF(N312="zákl. prenesená",J312,0)</f>
        <v>0</v>
      </c>
      <c r="BH312" s="200">
        <f>IF(N312="zníž. prenesená",J312,0)</f>
        <v>0</v>
      </c>
      <c r="BI312" s="200">
        <f>IF(N312="nulová",J312,0)</f>
        <v>0</v>
      </c>
      <c r="BJ312" s="14" t="s">
        <v>136</v>
      </c>
      <c r="BK312" s="201">
        <f>ROUND(I312*H312,3)</f>
        <v>0</v>
      </c>
      <c r="BL312" s="14" t="s">
        <v>189</v>
      </c>
      <c r="BM312" s="199" t="s">
        <v>629</v>
      </c>
    </row>
    <row r="313" spans="1:65" s="2" customFormat="1" ht="24.15" customHeight="1">
      <c r="A313" s="31"/>
      <c r="B313" s="32"/>
      <c r="C313" s="202">
        <v>94</v>
      </c>
      <c r="D313" s="202" t="s">
        <v>279</v>
      </c>
      <c r="E313" s="203" t="s">
        <v>630</v>
      </c>
      <c r="F313" s="204" t="s">
        <v>631</v>
      </c>
      <c r="G313" s="205" t="s">
        <v>247</v>
      </c>
      <c r="H313" s="206">
        <v>5</v>
      </c>
      <c r="I313" s="207"/>
      <c r="J313" s="206">
        <f>ROUND(I313*H313,3)</f>
        <v>0</v>
      </c>
      <c r="K313" s="208"/>
      <c r="L313" s="209"/>
      <c r="M313" s="210" t="s">
        <v>1</v>
      </c>
      <c r="N313" s="211" t="s">
        <v>39</v>
      </c>
      <c r="O313" s="72"/>
      <c r="P313" s="197">
        <f>O313*H313</f>
        <v>0</v>
      </c>
      <c r="Q313" s="197">
        <v>2.1999999999999999E-2</v>
      </c>
      <c r="R313" s="197">
        <f>Q313*H313</f>
        <v>0.10999999999999999</v>
      </c>
      <c r="S313" s="197">
        <v>0</v>
      </c>
      <c r="T313" s="198">
        <f>S313*H313</f>
        <v>0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199" t="s">
        <v>240</v>
      </c>
      <c r="AT313" s="199" t="s">
        <v>279</v>
      </c>
      <c r="AU313" s="199" t="s">
        <v>136</v>
      </c>
      <c r="AY313" s="14" t="s">
        <v>129</v>
      </c>
      <c r="BE313" s="200">
        <f>IF(N313="základná",J313,0)</f>
        <v>0</v>
      </c>
      <c r="BF313" s="200">
        <f>IF(N313="znížená",J313,0)</f>
        <v>0</v>
      </c>
      <c r="BG313" s="200">
        <f>IF(N313="zákl. prenesená",J313,0)</f>
        <v>0</v>
      </c>
      <c r="BH313" s="200">
        <f>IF(N313="zníž. prenesená",J313,0)</f>
        <v>0</v>
      </c>
      <c r="BI313" s="200">
        <f>IF(N313="nulová",J313,0)</f>
        <v>0</v>
      </c>
      <c r="BJ313" s="14" t="s">
        <v>136</v>
      </c>
      <c r="BK313" s="201">
        <f>ROUND(I313*H313,3)</f>
        <v>0</v>
      </c>
      <c r="BL313" s="14" t="s">
        <v>189</v>
      </c>
      <c r="BM313" s="199" t="s">
        <v>632</v>
      </c>
    </row>
    <row r="314" spans="1:65" s="2" customFormat="1" ht="24.15" customHeight="1">
      <c r="A314" s="31"/>
      <c r="B314" s="32"/>
      <c r="C314" s="188">
        <v>101</v>
      </c>
      <c r="D314" s="188" t="s">
        <v>131</v>
      </c>
      <c r="E314" s="189" t="s">
        <v>633</v>
      </c>
      <c r="F314" s="190" t="s">
        <v>634</v>
      </c>
      <c r="G314" s="191" t="s">
        <v>247</v>
      </c>
      <c r="H314" s="192">
        <v>2</v>
      </c>
      <c r="I314" s="193"/>
      <c r="J314" s="192">
        <f>ROUND(I314*H314,3)</f>
        <v>0</v>
      </c>
      <c r="K314" s="194"/>
      <c r="L314" s="36"/>
      <c r="M314" s="195" t="s">
        <v>1</v>
      </c>
      <c r="N314" s="196" t="s">
        <v>39</v>
      </c>
      <c r="O314" s="72"/>
      <c r="P314" s="197">
        <f>O314*H314</f>
        <v>0</v>
      </c>
      <c r="Q314" s="197">
        <v>1.1999999999999999E-3</v>
      </c>
      <c r="R314" s="197">
        <f>Q314*H314</f>
        <v>2.3999999999999998E-3</v>
      </c>
      <c r="S314" s="197">
        <v>0</v>
      </c>
      <c r="T314" s="198">
        <f>S314*H314</f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99" t="s">
        <v>189</v>
      </c>
      <c r="AT314" s="199" t="s">
        <v>131</v>
      </c>
      <c r="AU314" s="199" t="s">
        <v>136</v>
      </c>
      <c r="AY314" s="14" t="s">
        <v>129</v>
      </c>
      <c r="BE314" s="200">
        <f>IF(N314="základná",J314,0)</f>
        <v>0</v>
      </c>
      <c r="BF314" s="200">
        <f>IF(N314="znížená",J314,0)</f>
        <v>0</v>
      </c>
      <c r="BG314" s="200">
        <f>IF(N314="zákl. prenesená",J314,0)</f>
        <v>0</v>
      </c>
      <c r="BH314" s="200">
        <f>IF(N314="zníž. prenesená",J314,0)</f>
        <v>0</v>
      </c>
      <c r="BI314" s="200">
        <f>IF(N314="nulová",J314,0)</f>
        <v>0</v>
      </c>
      <c r="BJ314" s="14" t="s">
        <v>136</v>
      </c>
      <c r="BK314" s="201">
        <f>ROUND(I314*H314,3)</f>
        <v>0</v>
      </c>
      <c r="BL314" s="14" t="s">
        <v>189</v>
      </c>
      <c r="BM314" s="199" t="s">
        <v>635</v>
      </c>
    </row>
    <row r="315" spans="1:65" s="2" customFormat="1" ht="24.15" customHeight="1">
      <c r="A315" s="31"/>
      <c r="B315" s="32"/>
      <c r="C315" s="202">
        <v>102</v>
      </c>
      <c r="D315" s="202" t="s">
        <v>279</v>
      </c>
      <c r="E315" s="203" t="s">
        <v>636</v>
      </c>
      <c r="F315" s="204" t="s">
        <v>637</v>
      </c>
      <c r="G315" s="205" t="s">
        <v>247</v>
      </c>
      <c r="H315" s="206">
        <v>2</v>
      </c>
      <c r="I315" s="207"/>
      <c r="J315" s="206">
        <f>ROUND(I315*H315,3)</f>
        <v>0</v>
      </c>
      <c r="K315" s="208"/>
      <c r="L315" s="209"/>
      <c r="M315" s="210" t="s">
        <v>1</v>
      </c>
      <c r="N315" s="211" t="s">
        <v>39</v>
      </c>
      <c r="O315" s="72"/>
      <c r="P315" s="197">
        <f>O315*H315</f>
        <v>0</v>
      </c>
      <c r="Q315" s="197">
        <v>0.03</v>
      </c>
      <c r="R315" s="197">
        <f>Q315*H315</f>
        <v>0.06</v>
      </c>
      <c r="S315" s="197">
        <v>0</v>
      </c>
      <c r="T315" s="198">
        <f>S315*H315</f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99" t="s">
        <v>240</v>
      </c>
      <c r="AT315" s="199" t="s">
        <v>279</v>
      </c>
      <c r="AU315" s="199" t="s">
        <v>136</v>
      </c>
      <c r="AY315" s="14" t="s">
        <v>129</v>
      </c>
      <c r="BE315" s="200">
        <f>IF(N315="základná",J315,0)</f>
        <v>0</v>
      </c>
      <c r="BF315" s="200">
        <f>IF(N315="znížená",J315,0)</f>
        <v>0</v>
      </c>
      <c r="BG315" s="200">
        <f>IF(N315="zákl. prenesená",J315,0)</f>
        <v>0</v>
      </c>
      <c r="BH315" s="200">
        <f>IF(N315="zníž. prenesená",J315,0)</f>
        <v>0</v>
      </c>
      <c r="BI315" s="200">
        <f>IF(N315="nulová",J315,0)</f>
        <v>0</v>
      </c>
      <c r="BJ315" s="14" t="s">
        <v>136</v>
      </c>
      <c r="BK315" s="201">
        <f>ROUND(I315*H315,3)</f>
        <v>0</v>
      </c>
      <c r="BL315" s="14" t="s">
        <v>189</v>
      </c>
      <c r="BM315" s="199" t="s">
        <v>638</v>
      </c>
    </row>
    <row r="316" spans="1:65" s="2" customFormat="1" ht="24.15" customHeight="1">
      <c r="A316" s="31"/>
      <c r="B316" s="32"/>
      <c r="C316" s="188">
        <v>103</v>
      </c>
      <c r="D316" s="188" t="s">
        <v>131</v>
      </c>
      <c r="E316" s="189" t="s">
        <v>639</v>
      </c>
      <c r="F316" s="190" t="s">
        <v>640</v>
      </c>
      <c r="G316" s="191" t="s">
        <v>346</v>
      </c>
      <c r="H316" s="193"/>
      <c r="I316" s="193"/>
      <c r="J316" s="192">
        <f>ROUND(I316*H316,3)</f>
        <v>0</v>
      </c>
      <c r="K316" s="194"/>
      <c r="L316" s="36"/>
      <c r="M316" s="195" t="s">
        <v>1</v>
      </c>
      <c r="N316" s="196" t="s">
        <v>39</v>
      </c>
      <c r="O316" s="72"/>
      <c r="P316" s="197">
        <f>O316*H316</f>
        <v>0</v>
      </c>
      <c r="Q316" s="197">
        <v>0</v>
      </c>
      <c r="R316" s="197">
        <f>Q316*H316</f>
        <v>0</v>
      </c>
      <c r="S316" s="197">
        <v>0</v>
      </c>
      <c r="T316" s="198">
        <f>S316*H316</f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99" t="s">
        <v>189</v>
      </c>
      <c r="AT316" s="199" t="s">
        <v>131</v>
      </c>
      <c r="AU316" s="199" t="s">
        <v>136</v>
      </c>
      <c r="AY316" s="14" t="s">
        <v>129</v>
      </c>
      <c r="BE316" s="200">
        <f>IF(N316="základná",J316,0)</f>
        <v>0</v>
      </c>
      <c r="BF316" s="200">
        <f>IF(N316="znížená",J316,0)</f>
        <v>0</v>
      </c>
      <c r="BG316" s="200">
        <f>IF(N316="zákl. prenesená",J316,0)</f>
        <v>0</v>
      </c>
      <c r="BH316" s="200">
        <f>IF(N316="zníž. prenesená",J316,0)</f>
        <v>0</v>
      </c>
      <c r="BI316" s="200">
        <f>IF(N316="nulová",J316,0)</f>
        <v>0</v>
      </c>
      <c r="BJ316" s="14" t="s">
        <v>136</v>
      </c>
      <c r="BK316" s="201">
        <f>ROUND(I316*H316,3)</f>
        <v>0</v>
      </c>
      <c r="BL316" s="14" t="s">
        <v>189</v>
      </c>
      <c r="BM316" s="199" t="s">
        <v>641</v>
      </c>
    </row>
    <row r="317" spans="1:65" s="12" customFormat="1" ht="22.95" customHeight="1">
      <c r="B317" s="172"/>
      <c r="C317" s="173"/>
      <c r="D317" s="174" t="s">
        <v>72</v>
      </c>
      <c r="E317" s="186" t="s">
        <v>642</v>
      </c>
      <c r="F317" s="186" t="s">
        <v>643</v>
      </c>
      <c r="G317" s="173"/>
      <c r="H317" s="173"/>
      <c r="I317" s="176"/>
      <c r="J317" s="187">
        <f>BK317</f>
        <v>0</v>
      </c>
      <c r="K317" s="173"/>
      <c r="L317" s="178"/>
      <c r="M317" s="179"/>
      <c r="N317" s="180"/>
      <c r="O317" s="180"/>
      <c r="P317" s="181">
        <f>SUM(P318:P325)</f>
        <v>0</v>
      </c>
      <c r="Q317" s="180"/>
      <c r="R317" s="181">
        <f>SUM(R318:R325)</f>
        <v>2.45249162</v>
      </c>
      <c r="S317" s="180"/>
      <c r="T317" s="182">
        <f>SUM(T318:T325)</f>
        <v>0</v>
      </c>
      <c r="AR317" s="183" t="s">
        <v>136</v>
      </c>
      <c r="AT317" s="184" t="s">
        <v>72</v>
      </c>
      <c r="AU317" s="184" t="s">
        <v>81</v>
      </c>
      <c r="AY317" s="183" t="s">
        <v>129</v>
      </c>
      <c r="BK317" s="185">
        <f>SUM(BK318:BK325)</f>
        <v>0</v>
      </c>
    </row>
    <row r="318" spans="1:65" s="2" customFormat="1" ht="24.15" customHeight="1">
      <c r="A318" s="31"/>
      <c r="B318" s="32"/>
      <c r="C318" s="188">
        <v>73</v>
      </c>
      <c r="D318" s="188" t="s">
        <v>131</v>
      </c>
      <c r="E318" s="189" t="s">
        <v>644</v>
      </c>
      <c r="F318" s="190" t="s">
        <v>645</v>
      </c>
      <c r="G318" s="191" t="s">
        <v>168</v>
      </c>
      <c r="H318" s="192">
        <v>27.08</v>
      </c>
      <c r="I318" s="193"/>
      <c r="J318" s="192">
        <f t="shared" ref="J318:J325" si="110">ROUND(I318*H318,3)</f>
        <v>0</v>
      </c>
      <c r="K318" s="194"/>
      <c r="L318" s="36"/>
      <c r="M318" s="195" t="s">
        <v>1</v>
      </c>
      <c r="N318" s="196" t="s">
        <v>39</v>
      </c>
      <c r="O318" s="72"/>
      <c r="P318" s="197">
        <f t="shared" ref="P318:P325" si="111">O318*H318</f>
        <v>0</v>
      </c>
      <c r="Q318" s="197">
        <v>7.2360000000000005E-5</v>
      </c>
      <c r="R318" s="197">
        <f t="shared" ref="R318:R325" si="112">Q318*H318</f>
        <v>1.9595087999999998E-3</v>
      </c>
      <c r="S318" s="197">
        <v>0</v>
      </c>
      <c r="T318" s="198">
        <f t="shared" ref="T318:T325" si="113">S318*H318</f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99" t="s">
        <v>189</v>
      </c>
      <c r="AT318" s="199" t="s">
        <v>131</v>
      </c>
      <c r="AU318" s="199" t="s">
        <v>136</v>
      </c>
      <c r="AY318" s="14" t="s">
        <v>129</v>
      </c>
      <c r="BE318" s="200">
        <f t="shared" ref="BE318:BE325" si="114">IF(N318="základná",J318,0)</f>
        <v>0</v>
      </c>
      <c r="BF318" s="200">
        <f t="shared" ref="BF318:BF325" si="115">IF(N318="znížená",J318,0)</f>
        <v>0</v>
      </c>
      <c r="BG318" s="200">
        <f t="shared" ref="BG318:BG325" si="116">IF(N318="zákl. prenesená",J318,0)</f>
        <v>0</v>
      </c>
      <c r="BH318" s="200">
        <f t="shared" ref="BH318:BH325" si="117">IF(N318="zníž. prenesená",J318,0)</f>
        <v>0</v>
      </c>
      <c r="BI318" s="200">
        <f t="shared" ref="BI318:BI325" si="118">IF(N318="nulová",J318,0)</f>
        <v>0</v>
      </c>
      <c r="BJ318" s="14" t="s">
        <v>136</v>
      </c>
      <c r="BK318" s="201">
        <f t="shared" ref="BK318:BK325" si="119">ROUND(I318*H318,3)</f>
        <v>0</v>
      </c>
      <c r="BL318" s="14" t="s">
        <v>189</v>
      </c>
      <c r="BM318" s="199" t="s">
        <v>646</v>
      </c>
    </row>
    <row r="319" spans="1:65" s="2" customFormat="1" ht="24.15" customHeight="1">
      <c r="A319" s="31"/>
      <c r="B319" s="32"/>
      <c r="C319" s="202">
        <v>74</v>
      </c>
      <c r="D319" s="202" t="s">
        <v>279</v>
      </c>
      <c r="E319" s="203" t="s">
        <v>647</v>
      </c>
      <c r="F319" s="204" t="s">
        <v>648</v>
      </c>
      <c r="G319" s="205" t="s">
        <v>168</v>
      </c>
      <c r="H319" s="206">
        <v>29.788</v>
      </c>
      <c r="I319" s="207"/>
      <c r="J319" s="206">
        <f t="shared" si="110"/>
        <v>0</v>
      </c>
      <c r="K319" s="208"/>
      <c r="L319" s="209"/>
      <c r="M319" s="210" t="s">
        <v>1</v>
      </c>
      <c r="N319" s="211" t="s">
        <v>39</v>
      </c>
      <c r="O319" s="72"/>
      <c r="P319" s="197">
        <f t="shared" si="111"/>
        <v>0</v>
      </c>
      <c r="Q319" s="197">
        <v>5.3600000000000002E-3</v>
      </c>
      <c r="R319" s="197">
        <f t="shared" si="112"/>
        <v>0.15966368</v>
      </c>
      <c r="S319" s="197">
        <v>0</v>
      </c>
      <c r="T319" s="198">
        <f t="shared" si="113"/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99" t="s">
        <v>240</v>
      </c>
      <c r="AT319" s="199" t="s">
        <v>279</v>
      </c>
      <c r="AU319" s="199" t="s">
        <v>136</v>
      </c>
      <c r="AY319" s="14" t="s">
        <v>129</v>
      </c>
      <c r="BE319" s="200">
        <f t="shared" si="114"/>
        <v>0</v>
      </c>
      <c r="BF319" s="200">
        <f t="shared" si="115"/>
        <v>0</v>
      </c>
      <c r="BG319" s="200">
        <f t="shared" si="116"/>
        <v>0</v>
      </c>
      <c r="BH319" s="200">
        <f t="shared" si="117"/>
        <v>0</v>
      </c>
      <c r="BI319" s="200">
        <f t="shared" si="118"/>
        <v>0</v>
      </c>
      <c r="BJ319" s="14" t="s">
        <v>136</v>
      </c>
      <c r="BK319" s="201">
        <f t="shared" si="119"/>
        <v>0</v>
      </c>
      <c r="BL319" s="14" t="s">
        <v>189</v>
      </c>
      <c r="BM319" s="199" t="s">
        <v>649</v>
      </c>
    </row>
    <row r="320" spans="1:65" s="2" customFormat="1" ht="24.15" customHeight="1">
      <c r="A320" s="31"/>
      <c r="B320" s="32"/>
      <c r="C320" s="188">
        <v>104</v>
      </c>
      <c r="D320" s="188" t="s">
        <v>131</v>
      </c>
      <c r="E320" s="189" t="s">
        <v>650</v>
      </c>
      <c r="F320" s="190" t="s">
        <v>651</v>
      </c>
      <c r="G320" s="191" t="s">
        <v>247</v>
      </c>
      <c r="H320" s="192">
        <v>4</v>
      </c>
      <c r="I320" s="193"/>
      <c r="J320" s="192">
        <f t="shared" si="110"/>
        <v>0</v>
      </c>
      <c r="K320" s="194"/>
      <c r="L320" s="36"/>
      <c r="M320" s="195" t="s">
        <v>1</v>
      </c>
      <c r="N320" s="196" t="s">
        <v>39</v>
      </c>
      <c r="O320" s="72"/>
      <c r="P320" s="197">
        <f t="shared" si="111"/>
        <v>0</v>
      </c>
      <c r="Q320" s="197">
        <v>3.213E-4</v>
      </c>
      <c r="R320" s="197">
        <f t="shared" si="112"/>
        <v>1.2852E-3</v>
      </c>
      <c r="S320" s="197">
        <v>0</v>
      </c>
      <c r="T320" s="198">
        <f t="shared" si="113"/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99" t="s">
        <v>189</v>
      </c>
      <c r="AT320" s="199" t="s">
        <v>131</v>
      </c>
      <c r="AU320" s="199" t="s">
        <v>136</v>
      </c>
      <c r="AY320" s="14" t="s">
        <v>129</v>
      </c>
      <c r="BE320" s="200">
        <f t="shared" si="114"/>
        <v>0</v>
      </c>
      <c r="BF320" s="200">
        <f t="shared" si="115"/>
        <v>0</v>
      </c>
      <c r="BG320" s="200">
        <f t="shared" si="116"/>
        <v>0</v>
      </c>
      <c r="BH320" s="200">
        <f t="shared" si="117"/>
        <v>0</v>
      </c>
      <c r="BI320" s="200">
        <f t="shared" si="118"/>
        <v>0</v>
      </c>
      <c r="BJ320" s="14" t="s">
        <v>136</v>
      </c>
      <c r="BK320" s="201">
        <f t="shared" si="119"/>
        <v>0</v>
      </c>
      <c r="BL320" s="14" t="s">
        <v>189</v>
      </c>
      <c r="BM320" s="199" t="s">
        <v>652</v>
      </c>
    </row>
    <row r="321" spans="1:65" s="2" customFormat="1" ht="37.950000000000003" customHeight="1">
      <c r="A321" s="31"/>
      <c r="B321" s="32"/>
      <c r="C321" s="202">
        <v>99</v>
      </c>
      <c r="D321" s="202" t="s">
        <v>279</v>
      </c>
      <c r="E321" s="203" t="s">
        <v>653</v>
      </c>
      <c r="F321" s="204" t="s">
        <v>654</v>
      </c>
      <c r="G321" s="205" t="s">
        <v>247</v>
      </c>
      <c r="H321" s="206">
        <v>4</v>
      </c>
      <c r="I321" s="207"/>
      <c r="J321" s="206">
        <f t="shared" si="110"/>
        <v>0</v>
      </c>
      <c r="K321" s="208"/>
      <c r="L321" s="209"/>
      <c r="M321" s="210" t="s">
        <v>1</v>
      </c>
      <c r="N321" s="211" t="s">
        <v>39</v>
      </c>
      <c r="O321" s="72"/>
      <c r="P321" s="197">
        <f t="shared" si="111"/>
        <v>0</v>
      </c>
      <c r="Q321" s="197">
        <v>0.52029999999999998</v>
      </c>
      <c r="R321" s="197">
        <f t="shared" si="112"/>
        <v>2.0811999999999999</v>
      </c>
      <c r="S321" s="197">
        <v>0</v>
      </c>
      <c r="T321" s="198">
        <f t="shared" si="113"/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99" t="s">
        <v>240</v>
      </c>
      <c r="AT321" s="199" t="s">
        <v>279</v>
      </c>
      <c r="AU321" s="199" t="s">
        <v>136</v>
      </c>
      <c r="AY321" s="14" t="s">
        <v>129</v>
      </c>
      <c r="BE321" s="200">
        <f t="shared" si="114"/>
        <v>0</v>
      </c>
      <c r="BF321" s="200">
        <f t="shared" si="115"/>
        <v>0</v>
      </c>
      <c r="BG321" s="200">
        <f t="shared" si="116"/>
        <v>0</v>
      </c>
      <c r="BH321" s="200">
        <f t="shared" si="117"/>
        <v>0</v>
      </c>
      <c r="BI321" s="200">
        <f t="shared" si="118"/>
        <v>0</v>
      </c>
      <c r="BJ321" s="14" t="s">
        <v>136</v>
      </c>
      <c r="BK321" s="201">
        <f t="shared" si="119"/>
        <v>0</v>
      </c>
      <c r="BL321" s="14" t="s">
        <v>189</v>
      </c>
      <c r="BM321" s="199" t="s">
        <v>655</v>
      </c>
    </row>
    <row r="322" spans="1:65" s="2" customFormat="1" ht="24.15" customHeight="1">
      <c r="A322" s="31"/>
      <c r="B322" s="32"/>
      <c r="C322" s="188">
        <v>76</v>
      </c>
      <c r="D322" s="188" t="s">
        <v>131</v>
      </c>
      <c r="E322" s="189" t="s">
        <v>656</v>
      </c>
      <c r="F322" s="190" t="s">
        <v>657</v>
      </c>
      <c r="G322" s="191" t="s">
        <v>658</v>
      </c>
      <c r="H322" s="192">
        <v>187.44</v>
      </c>
      <c r="I322" s="193"/>
      <c r="J322" s="192">
        <f t="shared" si="110"/>
        <v>0</v>
      </c>
      <c r="K322" s="194"/>
      <c r="L322" s="36"/>
      <c r="M322" s="195" t="s">
        <v>1</v>
      </c>
      <c r="N322" s="196" t="s">
        <v>39</v>
      </c>
      <c r="O322" s="72"/>
      <c r="P322" s="197">
        <f t="shared" si="111"/>
        <v>0</v>
      </c>
      <c r="Q322" s="197">
        <v>6.0730000000000003E-5</v>
      </c>
      <c r="R322" s="197">
        <f t="shared" si="112"/>
        <v>1.13832312E-2</v>
      </c>
      <c r="S322" s="197">
        <v>0</v>
      </c>
      <c r="T322" s="198">
        <f t="shared" si="113"/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99" t="s">
        <v>189</v>
      </c>
      <c r="AT322" s="199" t="s">
        <v>131</v>
      </c>
      <c r="AU322" s="199" t="s">
        <v>136</v>
      </c>
      <c r="AY322" s="14" t="s">
        <v>129</v>
      </c>
      <c r="BE322" s="200">
        <f t="shared" si="114"/>
        <v>0</v>
      </c>
      <c r="BF322" s="200">
        <f t="shared" si="115"/>
        <v>0</v>
      </c>
      <c r="BG322" s="200">
        <f t="shared" si="116"/>
        <v>0</v>
      </c>
      <c r="BH322" s="200">
        <f t="shared" si="117"/>
        <v>0</v>
      </c>
      <c r="BI322" s="200">
        <f t="shared" si="118"/>
        <v>0</v>
      </c>
      <c r="BJ322" s="14" t="s">
        <v>136</v>
      </c>
      <c r="BK322" s="201">
        <f t="shared" si="119"/>
        <v>0</v>
      </c>
      <c r="BL322" s="14" t="s">
        <v>189</v>
      </c>
      <c r="BM322" s="199" t="s">
        <v>659</v>
      </c>
    </row>
    <row r="323" spans="1:65" s="2" customFormat="1" ht="24.15" customHeight="1">
      <c r="A323" s="31"/>
      <c r="B323" s="32"/>
      <c r="C323" s="202">
        <v>179</v>
      </c>
      <c r="D323" s="202" t="s">
        <v>279</v>
      </c>
      <c r="E323" s="203" t="s">
        <v>660</v>
      </c>
      <c r="F323" s="204" t="s">
        <v>968</v>
      </c>
      <c r="G323" s="205" t="s">
        <v>187</v>
      </c>
      <c r="H323" s="206">
        <v>0.19700000000000001</v>
      </c>
      <c r="I323" s="207"/>
      <c r="J323" s="206">
        <f t="shared" si="110"/>
        <v>0</v>
      </c>
      <c r="K323" s="208"/>
      <c r="L323" s="209"/>
      <c r="M323" s="210" t="s">
        <v>1</v>
      </c>
      <c r="N323" s="211" t="s">
        <v>39</v>
      </c>
      <c r="O323" s="72"/>
      <c r="P323" s="197">
        <f t="shared" si="111"/>
        <v>0</v>
      </c>
      <c r="Q323" s="197">
        <v>1</v>
      </c>
      <c r="R323" s="197">
        <f t="shared" si="112"/>
        <v>0.19700000000000001</v>
      </c>
      <c r="S323" s="197">
        <v>0</v>
      </c>
      <c r="T323" s="198">
        <f t="shared" si="113"/>
        <v>0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199" t="s">
        <v>240</v>
      </c>
      <c r="AT323" s="199" t="s">
        <v>279</v>
      </c>
      <c r="AU323" s="199" t="s">
        <v>136</v>
      </c>
      <c r="AY323" s="14" t="s">
        <v>129</v>
      </c>
      <c r="BE323" s="200">
        <f t="shared" si="114"/>
        <v>0</v>
      </c>
      <c r="BF323" s="200">
        <f t="shared" si="115"/>
        <v>0</v>
      </c>
      <c r="BG323" s="200">
        <f t="shared" si="116"/>
        <v>0</v>
      </c>
      <c r="BH323" s="200">
        <f t="shared" si="117"/>
        <v>0</v>
      </c>
      <c r="BI323" s="200">
        <f t="shared" si="118"/>
        <v>0</v>
      </c>
      <c r="BJ323" s="14" t="s">
        <v>136</v>
      </c>
      <c r="BK323" s="201">
        <f t="shared" si="119"/>
        <v>0</v>
      </c>
      <c r="BL323" s="14" t="s">
        <v>189</v>
      </c>
      <c r="BM323" s="199" t="s">
        <v>661</v>
      </c>
    </row>
    <row r="324" spans="1:65" s="2" customFormat="1" ht="33" customHeight="1">
      <c r="A324" s="31"/>
      <c r="B324" s="32"/>
      <c r="C324" s="188">
        <v>78</v>
      </c>
      <c r="D324" s="188" t="s">
        <v>131</v>
      </c>
      <c r="E324" s="189" t="s">
        <v>662</v>
      </c>
      <c r="F324" s="190" t="s">
        <v>663</v>
      </c>
      <c r="G324" s="191" t="s">
        <v>658</v>
      </c>
      <c r="H324" s="192">
        <v>187.44</v>
      </c>
      <c r="I324" s="193"/>
      <c r="J324" s="192">
        <f t="shared" si="110"/>
        <v>0</v>
      </c>
      <c r="K324" s="194"/>
      <c r="L324" s="36"/>
      <c r="M324" s="195" t="s">
        <v>1</v>
      </c>
      <c r="N324" s="196" t="s">
        <v>39</v>
      </c>
      <c r="O324" s="72"/>
      <c r="P324" s="197">
        <f t="shared" si="111"/>
        <v>0</v>
      </c>
      <c r="Q324" s="197">
        <v>0</v>
      </c>
      <c r="R324" s="197">
        <f t="shared" si="112"/>
        <v>0</v>
      </c>
      <c r="S324" s="197">
        <v>0</v>
      </c>
      <c r="T324" s="198">
        <f t="shared" si="113"/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99" t="s">
        <v>189</v>
      </c>
      <c r="AT324" s="199" t="s">
        <v>131</v>
      </c>
      <c r="AU324" s="199" t="s">
        <v>136</v>
      </c>
      <c r="AY324" s="14" t="s">
        <v>129</v>
      </c>
      <c r="BE324" s="200">
        <f t="shared" si="114"/>
        <v>0</v>
      </c>
      <c r="BF324" s="200">
        <f t="shared" si="115"/>
        <v>0</v>
      </c>
      <c r="BG324" s="200">
        <f t="shared" si="116"/>
        <v>0</v>
      </c>
      <c r="BH324" s="200">
        <f t="shared" si="117"/>
        <v>0</v>
      </c>
      <c r="BI324" s="200">
        <f t="shared" si="118"/>
        <v>0</v>
      </c>
      <c r="BJ324" s="14" t="s">
        <v>136</v>
      </c>
      <c r="BK324" s="201">
        <f t="shared" si="119"/>
        <v>0</v>
      </c>
      <c r="BL324" s="14" t="s">
        <v>189</v>
      </c>
      <c r="BM324" s="199" t="s">
        <v>664</v>
      </c>
    </row>
    <row r="325" spans="1:65" s="2" customFormat="1" ht="24.15" customHeight="1">
      <c r="A325" s="31"/>
      <c r="B325" s="32"/>
      <c r="C325" s="188">
        <v>75</v>
      </c>
      <c r="D325" s="188" t="s">
        <v>131</v>
      </c>
      <c r="E325" s="189" t="s">
        <v>665</v>
      </c>
      <c r="F325" s="190" t="s">
        <v>666</v>
      </c>
      <c r="G325" s="191" t="s">
        <v>346</v>
      </c>
      <c r="H325" s="193"/>
      <c r="I325" s="193"/>
      <c r="J325" s="192">
        <f t="shared" si="110"/>
        <v>0</v>
      </c>
      <c r="K325" s="194"/>
      <c r="L325" s="36"/>
      <c r="M325" s="195" t="s">
        <v>1</v>
      </c>
      <c r="N325" s="196" t="s">
        <v>39</v>
      </c>
      <c r="O325" s="72"/>
      <c r="P325" s="197">
        <f t="shared" si="111"/>
        <v>0</v>
      </c>
      <c r="Q325" s="197">
        <v>0</v>
      </c>
      <c r="R325" s="197">
        <f t="shared" si="112"/>
        <v>0</v>
      </c>
      <c r="S325" s="197">
        <v>0</v>
      </c>
      <c r="T325" s="198">
        <f t="shared" si="113"/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99" t="s">
        <v>189</v>
      </c>
      <c r="AT325" s="199" t="s">
        <v>131</v>
      </c>
      <c r="AU325" s="199" t="s">
        <v>136</v>
      </c>
      <c r="AY325" s="14" t="s">
        <v>129</v>
      </c>
      <c r="BE325" s="200">
        <f t="shared" si="114"/>
        <v>0</v>
      </c>
      <c r="BF325" s="200">
        <f t="shared" si="115"/>
        <v>0</v>
      </c>
      <c r="BG325" s="200">
        <f t="shared" si="116"/>
        <v>0</v>
      </c>
      <c r="BH325" s="200">
        <f t="shared" si="117"/>
        <v>0</v>
      </c>
      <c r="BI325" s="200">
        <f t="shared" si="118"/>
        <v>0</v>
      </c>
      <c r="BJ325" s="14" t="s">
        <v>136</v>
      </c>
      <c r="BK325" s="201">
        <f t="shared" si="119"/>
        <v>0</v>
      </c>
      <c r="BL325" s="14" t="s">
        <v>189</v>
      </c>
      <c r="BM325" s="199" t="s">
        <v>667</v>
      </c>
    </row>
    <row r="326" spans="1:65" s="12" customFormat="1" ht="22.95" customHeight="1">
      <c r="B326" s="172"/>
      <c r="C326" s="173"/>
      <c r="D326" s="174" t="s">
        <v>72</v>
      </c>
      <c r="E326" s="186" t="s">
        <v>668</v>
      </c>
      <c r="F326" s="186" t="s">
        <v>669</v>
      </c>
      <c r="G326" s="173"/>
      <c r="H326" s="173"/>
      <c r="I326" s="176"/>
      <c r="J326" s="187">
        <f>BK326</f>
        <v>0</v>
      </c>
      <c r="K326" s="173"/>
      <c r="L326" s="178"/>
      <c r="M326" s="179"/>
      <c r="N326" s="180"/>
      <c r="O326" s="180"/>
      <c r="P326" s="181">
        <f>SUM(P327:P329)</f>
        <v>0</v>
      </c>
      <c r="Q326" s="180"/>
      <c r="R326" s="181">
        <f>SUM(R327:R329)</f>
        <v>5.7105239999999995E-2</v>
      </c>
      <c r="S326" s="180"/>
      <c r="T326" s="182">
        <f>SUM(T327:T329)</f>
        <v>0</v>
      </c>
      <c r="AR326" s="183" t="s">
        <v>136</v>
      </c>
      <c r="AT326" s="184" t="s">
        <v>72</v>
      </c>
      <c r="AU326" s="184" t="s">
        <v>81</v>
      </c>
      <c r="AY326" s="183" t="s">
        <v>129</v>
      </c>
      <c r="BK326" s="185">
        <f>SUM(BK327:BK329)</f>
        <v>0</v>
      </c>
    </row>
    <row r="327" spans="1:65" s="2" customFormat="1" ht="24.15" customHeight="1">
      <c r="A327" s="31"/>
      <c r="B327" s="32"/>
      <c r="C327" s="188">
        <v>180</v>
      </c>
      <c r="D327" s="188" t="s">
        <v>131</v>
      </c>
      <c r="E327" s="189" t="s">
        <v>670</v>
      </c>
      <c r="F327" s="190" t="s">
        <v>671</v>
      </c>
      <c r="G327" s="191" t="s">
        <v>168</v>
      </c>
      <c r="H327" s="192">
        <v>15</v>
      </c>
      <c r="I327" s="193"/>
      <c r="J327" s="192">
        <f>ROUND(I327*H327,3)</f>
        <v>0</v>
      </c>
      <c r="K327" s="194"/>
      <c r="L327" s="36"/>
      <c r="M327" s="195" t="s">
        <v>1</v>
      </c>
      <c r="N327" s="196" t="s">
        <v>39</v>
      </c>
      <c r="O327" s="72"/>
      <c r="P327" s="197">
        <f>O327*H327</f>
        <v>0</v>
      </c>
      <c r="Q327" s="197">
        <v>9.0600000000000001E-4</v>
      </c>
      <c r="R327" s="197">
        <f>Q327*H327</f>
        <v>1.359E-2</v>
      </c>
      <c r="S327" s="197">
        <v>0</v>
      </c>
      <c r="T327" s="198">
        <f>S327*H327</f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99" t="s">
        <v>189</v>
      </c>
      <c r="AT327" s="199" t="s">
        <v>131</v>
      </c>
      <c r="AU327" s="199" t="s">
        <v>136</v>
      </c>
      <c r="AY327" s="14" t="s">
        <v>129</v>
      </c>
      <c r="BE327" s="200">
        <f>IF(N327="základná",J327,0)</f>
        <v>0</v>
      </c>
      <c r="BF327" s="200">
        <f>IF(N327="znížená",J327,0)</f>
        <v>0</v>
      </c>
      <c r="BG327" s="200">
        <f>IF(N327="zákl. prenesená",J327,0)</f>
        <v>0</v>
      </c>
      <c r="BH327" s="200">
        <f>IF(N327="zníž. prenesená",J327,0)</f>
        <v>0</v>
      </c>
      <c r="BI327" s="200">
        <f>IF(N327="nulová",J327,0)</f>
        <v>0</v>
      </c>
      <c r="BJ327" s="14" t="s">
        <v>136</v>
      </c>
      <c r="BK327" s="201">
        <f>ROUND(I327*H327,3)</f>
        <v>0</v>
      </c>
      <c r="BL327" s="14" t="s">
        <v>189</v>
      </c>
      <c r="BM327" s="199" t="s">
        <v>672</v>
      </c>
    </row>
    <row r="328" spans="1:65" s="2" customFormat="1" ht="33" customHeight="1">
      <c r="A328" s="31"/>
      <c r="B328" s="32"/>
      <c r="C328" s="188">
        <v>109</v>
      </c>
      <c r="D328" s="188" t="s">
        <v>131</v>
      </c>
      <c r="E328" s="189" t="s">
        <v>673</v>
      </c>
      <c r="F328" s="190" t="s">
        <v>674</v>
      </c>
      <c r="G328" s="191" t="s">
        <v>168</v>
      </c>
      <c r="H328" s="192">
        <v>169.32</v>
      </c>
      <c r="I328" s="193"/>
      <c r="J328" s="192">
        <f>ROUND(I328*H328,3)</f>
        <v>0</v>
      </c>
      <c r="K328" s="194"/>
      <c r="L328" s="36"/>
      <c r="M328" s="195" t="s">
        <v>1</v>
      </c>
      <c r="N328" s="196" t="s">
        <v>39</v>
      </c>
      <c r="O328" s="72"/>
      <c r="P328" s="197">
        <f>O328*H328</f>
        <v>0</v>
      </c>
      <c r="Q328" s="197">
        <v>2.1499999999999999E-4</v>
      </c>
      <c r="R328" s="197">
        <f>Q328*H328</f>
        <v>3.64038E-2</v>
      </c>
      <c r="S328" s="197">
        <v>0</v>
      </c>
      <c r="T328" s="198">
        <f>S328*H328</f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99" t="s">
        <v>189</v>
      </c>
      <c r="AT328" s="199" t="s">
        <v>131</v>
      </c>
      <c r="AU328" s="199" t="s">
        <v>136</v>
      </c>
      <c r="AY328" s="14" t="s">
        <v>129</v>
      </c>
      <c r="BE328" s="200">
        <f>IF(N328="základná",J328,0)</f>
        <v>0</v>
      </c>
      <c r="BF328" s="200">
        <f>IF(N328="znížená",J328,0)</f>
        <v>0</v>
      </c>
      <c r="BG328" s="200">
        <f>IF(N328="zákl. prenesená",J328,0)</f>
        <v>0</v>
      </c>
      <c r="BH328" s="200">
        <f>IF(N328="zníž. prenesená",J328,0)</f>
        <v>0</v>
      </c>
      <c r="BI328" s="200">
        <f>IF(N328="nulová",J328,0)</f>
        <v>0</v>
      </c>
      <c r="BJ328" s="14" t="s">
        <v>136</v>
      </c>
      <c r="BK328" s="201">
        <f>ROUND(I328*H328,3)</f>
        <v>0</v>
      </c>
      <c r="BL328" s="14" t="s">
        <v>189</v>
      </c>
      <c r="BM328" s="199" t="s">
        <v>675</v>
      </c>
    </row>
    <row r="329" spans="1:65" s="2" customFormat="1" ht="37.950000000000003" customHeight="1">
      <c r="A329" s="31"/>
      <c r="B329" s="32"/>
      <c r="C329" s="188">
        <v>108</v>
      </c>
      <c r="D329" s="188" t="s">
        <v>131</v>
      </c>
      <c r="E329" s="189" t="s">
        <v>676</v>
      </c>
      <c r="F329" s="190" t="s">
        <v>677</v>
      </c>
      <c r="G329" s="191" t="s">
        <v>168</v>
      </c>
      <c r="H329" s="192">
        <v>338.64</v>
      </c>
      <c r="I329" s="193"/>
      <c r="J329" s="192">
        <f>ROUND(I329*H329,3)</f>
        <v>0</v>
      </c>
      <c r="K329" s="194"/>
      <c r="L329" s="36"/>
      <c r="M329" s="195" t="s">
        <v>1</v>
      </c>
      <c r="N329" s="196" t="s">
        <v>39</v>
      </c>
      <c r="O329" s="72"/>
      <c r="P329" s="197">
        <f>O329*H329</f>
        <v>0</v>
      </c>
      <c r="Q329" s="197">
        <v>2.0999999999999999E-5</v>
      </c>
      <c r="R329" s="197">
        <f>Q329*H329</f>
        <v>7.1114399999999993E-3</v>
      </c>
      <c r="S329" s="197">
        <v>0</v>
      </c>
      <c r="T329" s="198">
        <f>S329*H329</f>
        <v>0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99" t="s">
        <v>189</v>
      </c>
      <c r="AT329" s="199" t="s">
        <v>131</v>
      </c>
      <c r="AU329" s="199" t="s">
        <v>136</v>
      </c>
      <c r="AY329" s="14" t="s">
        <v>129</v>
      </c>
      <c r="BE329" s="200">
        <f>IF(N329="základná",J329,0)</f>
        <v>0</v>
      </c>
      <c r="BF329" s="200">
        <f>IF(N329="znížená",J329,0)</f>
        <v>0</v>
      </c>
      <c r="BG329" s="200">
        <f>IF(N329="zákl. prenesená",J329,0)</f>
        <v>0</v>
      </c>
      <c r="BH329" s="200">
        <f>IF(N329="zníž. prenesená",J329,0)</f>
        <v>0</v>
      </c>
      <c r="BI329" s="200">
        <f>IF(N329="nulová",J329,0)</f>
        <v>0</v>
      </c>
      <c r="BJ329" s="14" t="s">
        <v>136</v>
      </c>
      <c r="BK329" s="201">
        <f>ROUND(I329*H329,3)</f>
        <v>0</v>
      </c>
      <c r="BL329" s="14" t="s">
        <v>189</v>
      </c>
      <c r="BM329" s="199" t="s">
        <v>678</v>
      </c>
    </row>
    <row r="330" spans="1:65" s="12" customFormat="1" ht="25.95" customHeight="1">
      <c r="B330" s="172"/>
      <c r="C330" s="173"/>
      <c r="D330" s="174" t="s">
        <v>72</v>
      </c>
      <c r="E330" s="175" t="s">
        <v>279</v>
      </c>
      <c r="F330" s="175" t="s">
        <v>679</v>
      </c>
      <c r="G330" s="173"/>
      <c r="H330" s="173"/>
      <c r="I330" s="176"/>
      <c r="J330" s="177">
        <f>BK330</f>
        <v>0</v>
      </c>
      <c r="K330" s="173"/>
      <c r="L330" s="178"/>
      <c r="M330" s="179"/>
      <c r="N330" s="180"/>
      <c r="O330" s="180"/>
      <c r="P330" s="181">
        <f>P331</f>
        <v>0</v>
      </c>
      <c r="Q330" s="180"/>
      <c r="R330" s="181">
        <f>R331</f>
        <v>0</v>
      </c>
      <c r="S330" s="180"/>
      <c r="T330" s="182">
        <f>T331</f>
        <v>0</v>
      </c>
      <c r="AR330" s="183" t="s">
        <v>141</v>
      </c>
      <c r="AT330" s="184" t="s">
        <v>72</v>
      </c>
      <c r="AU330" s="184" t="s">
        <v>73</v>
      </c>
      <c r="AY330" s="183" t="s">
        <v>129</v>
      </c>
      <c r="BK330" s="185">
        <f>BK331</f>
        <v>0</v>
      </c>
    </row>
    <row r="331" spans="1:65" s="12" customFormat="1" ht="22.95" customHeight="1">
      <c r="B331" s="172"/>
      <c r="C331" s="173"/>
      <c r="D331" s="174" t="s">
        <v>72</v>
      </c>
      <c r="E331" s="186" t="s">
        <v>680</v>
      </c>
      <c r="F331" s="186" t="s">
        <v>681</v>
      </c>
      <c r="G331" s="173"/>
      <c r="H331" s="173"/>
      <c r="I331" s="176"/>
      <c r="J331" s="187">
        <f>BK331</f>
        <v>0</v>
      </c>
      <c r="K331" s="173"/>
      <c r="L331" s="178"/>
      <c r="M331" s="179"/>
      <c r="N331" s="180"/>
      <c r="O331" s="180"/>
      <c r="P331" s="181">
        <f>P332</f>
        <v>0</v>
      </c>
      <c r="Q331" s="180"/>
      <c r="R331" s="181">
        <f>R332</f>
        <v>0</v>
      </c>
      <c r="S331" s="180"/>
      <c r="T331" s="182">
        <f>T332</f>
        <v>0</v>
      </c>
      <c r="AR331" s="183" t="s">
        <v>141</v>
      </c>
      <c r="AT331" s="184" t="s">
        <v>72</v>
      </c>
      <c r="AU331" s="184" t="s">
        <v>81</v>
      </c>
      <c r="AY331" s="183" t="s">
        <v>129</v>
      </c>
      <c r="BK331" s="185">
        <f>BK332</f>
        <v>0</v>
      </c>
    </row>
    <row r="332" spans="1:65" s="2" customFormat="1" ht="24.15" customHeight="1">
      <c r="A332" s="31"/>
      <c r="B332" s="32"/>
      <c r="C332" s="188">
        <v>177</v>
      </c>
      <c r="D332" s="188" t="s">
        <v>131</v>
      </c>
      <c r="E332" s="189" t="s">
        <v>682</v>
      </c>
      <c r="F332" s="190" t="s">
        <v>683</v>
      </c>
      <c r="G332" s="191" t="s">
        <v>684</v>
      </c>
      <c r="H332" s="192">
        <v>1</v>
      </c>
      <c r="I332" s="193">
        <f>Rekap!C21</f>
        <v>0</v>
      </c>
      <c r="J332" s="192">
        <f>ROUND(I332*H332,3)</f>
        <v>0</v>
      </c>
      <c r="K332" s="194"/>
      <c r="L332" s="36"/>
      <c r="M332" s="195" t="s">
        <v>1</v>
      </c>
      <c r="N332" s="196" t="s">
        <v>39</v>
      </c>
      <c r="O332" s="72"/>
      <c r="P332" s="197">
        <f>O332*H332</f>
        <v>0</v>
      </c>
      <c r="Q332" s="197">
        <v>0</v>
      </c>
      <c r="R332" s="197">
        <f>Q332*H332</f>
        <v>0</v>
      </c>
      <c r="S332" s="197">
        <v>0</v>
      </c>
      <c r="T332" s="198">
        <f>S332*H332</f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99" t="s">
        <v>350</v>
      </c>
      <c r="AT332" s="199" t="s">
        <v>131</v>
      </c>
      <c r="AU332" s="199" t="s">
        <v>136</v>
      </c>
      <c r="AY332" s="14" t="s">
        <v>129</v>
      </c>
      <c r="BE332" s="200">
        <f>IF(N332="základná",J332,0)</f>
        <v>0</v>
      </c>
      <c r="BF332" s="200">
        <f>IF(N332="znížená",J332,0)</f>
        <v>0</v>
      </c>
      <c r="BG332" s="200">
        <f>IF(N332="zákl. prenesená",J332,0)</f>
        <v>0</v>
      </c>
      <c r="BH332" s="200">
        <f>IF(N332="zníž. prenesená",J332,0)</f>
        <v>0</v>
      </c>
      <c r="BI332" s="200">
        <f>IF(N332="nulová",J332,0)</f>
        <v>0</v>
      </c>
      <c r="BJ332" s="14" t="s">
        <v>136</v>
      </c>
      <c r="BK332" s="201">
        <f>ROUND(I332*H332,3)</f>
        <v>0</v>
      </c>
      <c r="BL332" s="14" t="s">
        <v>350</v>
      </c>
      <c r="BM332" s="199" t="s">
        <v>685</v>
      </c>
    </row>
    <row r="333" spans="1:65" s="12" customFormat="1" ht="25.95" customHeight="1">
      <c r="B333" s="172"/>
      <c r="C333" s="173"/>
      <c r="D333" s="174" t="s">
        <v>72</v>
      </c>
      <c r="E333" s="175" t="s">
        <v>686</v>
      </c>
      <c r="F333" s="175" t="s">
        <v>687</v>
      </c>
      <c r="G333" s="173"/>
      <c r="H333" s="173"/>
      <c r="I333" s="176"/>
      <c r="J333" s="177">
        <f>BK333</f>
        <v>0</v>
      </c>
      <c r="K333" s="173"/>
      <c r="L333" s="178"/>
      <c r="M333" s="179"/>
      <c r="N333" s="180"/>
      <c r="O333" s="180"/>
      <c r="P333" s="181">
        <f>P334</f>
        <v>0</v>
      </c>
      <c r="Q333" s="180"/>
      <c r="R333" s="181">
        <f>R334</f>
        <v>0</v>
      </c>
      <c r="S333" s="180"/>
      <c r="T333" s="182">
        <f>T334</f>
        <v>0</v>
      </c>
      <c r="AR333" s="183" t="s">
        <v>148</v>
      </c>
      <c r="AT333" s="184" t="s">
        <v>72</v>
      </c>
      <c r="AU333" s="184" t="s">
        <v>73</v>
      </c>
      <c r="AY333" s="183" t="s">
        <v>129</v>
      </c>
      <c r="BK333" s="185">
        <f>BK334</f>
        <v>0</v>
      </c>
    </row>
    <row r="334" spans="1:65" s="2" customFormat="1" ht="33" customHeight="1">
      <c r="A334" s="31"/>
      <c r="B334" s="32"/>
      <c r="C334" s="188">
        <v>181</v>
      </c>
      <c r="D334" s="188" t="s">
        <v>131</v>
      </c>
      <c r="E334" s="189" t="s">
        <v>688</v>
      </c>
      <c r="F334" s="190" t="s">
        <v>689</v>
      </c>
      <c r="G334" s="191" t="s">
        <v>690</v>
      </c>
      <c r="H334" s="192">
        <v>1</v>
      </c>
      <c r="I334" s="193"/>
      <c r="J334" s="192">
        <f>ROUND(I334*H334,3)</f>
        <v>0</v>
      </c>
      <c r="K334" s="194"/>
      <c r="L334" s="36"/>
      <c r="M334" s="212" t="s">
        <v>1</v>
      </c>
      <c r="N334" s="213" t="s">
        <v>39</v>
      </c>
      <c r="O334" s="214"/>
      <c r="P334" s="215">
        <f>O334*H334</f>
        <v>0</v>
      </c>
      <c r="Q334" s="215">
        <v>0</v>
      </c>
      <c r="R334" s="215">
        <f>Q334*H334</f>
        <v>0</v>
      </c>
      <c r="S334" s="215">
        <v>0</v>
      </c>
      <c r="T334" s="216">
        <f>S334*H334</f>
        <v>0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R334" s="199" t="s">
        <v>691</v>
      </c>
      <c r="AT334" s="199" t="s">
        <v>131</v>
      </c>
      <c r="AU334" s="199" t="s">
        <v>81</v>
      </c>
      <c r="AY334" s="14" t="s">
        <v>129</v>
      </c>
      <c r="BE334" s="200">
        <f>IF(N334="základná",J334,0)</f>
        <v>0</v>
      </c>
      <c r="BF334" s="200">
        <f>IF(N334="znížená",J334,0)</f>
        <v>0</v>
      </c>
      <c r="BG334" s="200">
        <f>IF(N334="zákl. prenesená",J334,0)</f>
        <v>0</v>
      </c>
      <c r="BH334" s="200">
        <f>IF(N334="zníž. prenesená",J334,0)</f>
        <v>0</v>
      </c>
      <c r="BI334" s="200">
        <f>IF(N334="nulová",J334,0)</f>
        <v>0</v>
      </c>
      <c r="BJ334" s="14" t="s">
        <v>136</v>
      </c>
      <c r="BK334" s="201">
        <f>ROUND(I334*H334,3)</f>
        <v>0</v>
      </c>
      <c r="BL334" s="14" t="s">
        <v>691</v>
      </c>
      <c r="BM334" s="199" t="s">
        <v>692</v>
      </c>
    </row>
    <row r="335" spans="1:65" s="2" customFormat="1" ht="6.9" customHeight="1">
      <c r="A335" s="31"/>
      <c r="B335" s="55"/>
      <c r="C335" s="56"/>
      <c r="D335" s="56"/>
      <c r="E335" s="56"/>
      <c r="F335" s="56"/>
      <c r="G335" s="56"/>
      <c r="H335" s="56"/>
      <c r="I335" s="56"/>
      <c r="J335" s="56"/>
      <c r="K335" s="56"/>
      <c r="L335" s="36"/>
      <c r="M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</row>
  </sheetData>
  <sheetProtection sheet="1" objects="1" scenarios="1" formatColumns="0" formatRows="0" autoFilter="0"/>
  <autoFilter ref="C139:K334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workbookViewId="0">
      <selection activeCell="C6" sqref="C6"/>
    </sheetView>
  </sheetViews>
  <sheetFormatPr defaultRowHeight="10.199999999999999"/>
  <cols>
    <col min="1" max="1" width="6" style="217" customWidth="1"/>
    <col min="2" max="2" width="87" style="217" customWidth="1"/>
    <col min="3" max="3" width="15" style="217" customWidth="1"/>
    <col min="4" max="256" width="9.140625" style="217"/>
    <col min="257" max="257" width="6" style="217" customWidth="1"/>
    <col min="258" max="258" width="87" style="217" customWidth="1"/>
    <col min="259" max="259" width="15" style="217" customWidth="1"/>
    <col min="260" max="512" width="9.140625" style="217"/>
    <col min="513" max="513" width="6" style="217" customWidth="1"/>
    <col min="514" max="514" width="87" style="217" customWidth="1"/>
    <col min="515" max="515" width="15" style="217" customWidth="1"/>
    <col min="516" max="768" width="9.140625" style="217"/>
    <col min="769" max="769" width="6" style="217" customWidth="1"/>
    <col min="770" max="770" width="87" style="217" customWidth="1"/>
    <col min="771" max="771" width="15" style="217" customWidth="1"/>
    <col min="772" max="1024" width="9.140625" style="217"/>
    <col min="1025" max="1025" width="6" style="217" customWidth="1"/>
    <col min="1026" max="1026" width="87" style="217" customWidth="1"/>
    <col min="1027" max="1027" width="15" style="217" customWidth="1"/>
    <col min="1028" max="1280" width="9.140625" style="217"/>
    <col min="1281" max="1281" width="6" style="217" customWidth="1"/>
    <col min="1282" max="1282" width="87" style="217" customWidth="1"/>
    <col min="1283" max="1283" width="15" style="217" customWidth="1"/>
    <col min="1284" max="1536" width="9.140625" style="217"/>
    <col min="1537" max="1537" width="6" style="217" customWidth="1"/>
    <col min="1538" max="1538" width="87" style="217" customWidth="1"/>
    <col min="1539" max="1539" width="15" style="217" customWidth="1"/>
    <col min="1540" max="1792" width="9.140625" style="217"/>
    <col min="1793" max="1793" width="6" style="217" customWidth="1"/>
    <col min="1794" max="1794" width="87" style="217" customWidth="1"/>
    <col min="1795" max="1795" width="15" style="217" customWidth="1"/>
    <col min="1796" max="2048" width="9.140625" style="217"/>
    <col min="2049" max="2049" width="6" style="217" customWidth="1"/>
    <col min="2050" max="2050" width="87" style="217" customWidth="1"/>
    <col min="2051" max="2051" width="15" style="217" customWidth="1"/>
    <col min="2052" max="2304" width="9.140625" style="217"/>
    <col min="2305" max="2305" width="6" style="217" customWidth="1"/>
    <col min="2306" max="2306" width="87" style="217" customWidth="1"/>
    <col min="2307" max="2307" width="15" style="217" customWidth="1"/>
    <col min="2308" max="2560" width="9.140625" style="217"/>
    <col min="2561" max="2561" width="6" style="217" customWidth="1"/>
    <col min="2562" max="2562" width="87" style="217" customWidth="1"/>
    <col min="2563" max="2563" width="15" style="217" customWidth="1"/>
    <col min="2564" max="2816" width="9.140625" style="217"/>
    <col min="2817" max="2817" width="6" style="217" customWidth="1"/>
    <col min="2818" max="2818" width="87" style="217" customWidth="1"/>
    <col min="2819" max="2819" width="15" style="217" customWidth="1"/>
    <col min="2820" max="3072" width="9.140625" style="217"/>
    <col min="3073" max="3073" width="6" style="217" customWidth="1"/>
    <col min="3074" max="3074" width="87" style="217" customWidth="1"/>
    <col min="3075" max="3075" width="15" style="217" customWidth="1"/>
    <col min="3076" max="3328" width="9.140625" style="217"/>
    <col min="3329" max="3329" width="6" style="217" customWidth="1"/>
    <col min="3330" max="3330" width="87" style="217" customWidth="1"/>
    <col min="3331" max="3331" width="15" style="217" customWidth="1"/>
    <col min="3332" max="3584" width="9.140625" style="217"/>
    <col min="3585" max="3585" width="6" style="217" customWidth="1"/>
    <col min="3586" max="3586" width="87" style="217" customWidth="1"/>
    <col min="3587" max="3587" width="15" style="217" customWidth="1"/>
    <col min="3588" max="3840" width="9.140625" style="217"/>
    <col min="3841" max="3841" width="6" style="217" customWidth="1"/>
    <col min="3842" max="3842" width="87" style="217" customWidth="1"/>
    <col min="3843" max="3843" width="15" style="217" customWidth="1"/>
    <col min="3844" max="4096" width="9.140625" style="217"/>
    <col min="4097" max="4097" width="6" style="217" customWidth="1"/>
    <col min="4098" max="4098" width="87" style="217" customWidth="1"/>
    <col min="4099" max="4099" width="15" style="217" customWidth="1"/>
    <col min="4100" max="4352" width="9.140625" style="217"/>
    <col min="4353" max="4353" width="6" style="217" customWidth="1"/>
    <col min="4354" max="4354" width="87" style="217" customWidth="1"/>
    <col min="4355" max="4355" width="15" style="217" customWidth="1"/>
    <col min="4356" max="4608" width="9.140625" style="217"/>
    <col min="4609" max="4609" width="6" style="217" customWidth="1"/>
    <col min="4610" max="4610" width="87" style="217" customWidth="1"/>
    <col min="4611" max="4611" width="15" style="217" customWidth="1"/>
    <col min="4612" max="4864" width="9.140625" style="217"/>
    <col min="4865" max="4865" width="6" style="217" customWidth="1"/>
    <col min="4866" max="4866" width="87" style="217" customWidth="1"/>
    <col min="4867" max="4867" width="15" style="217" customWidth="1"/>
    <col min="4868" max="5120" width="9.140625" style="217"/>
    <col min="5121" max="5121" width="6" style="217" customWidth="1"/>
    <col min="5122" max="5122" width="87" style="217" customWidth="1"/>
    <col min="5123" max="5123" width="15" style="217" customWidth="1"/>
    <col min="5124" max="5376" width="9.140625" style="217"/>
    <col min="5377" max="5377" width="6" style="217" customWidth="1"/>
    <col min="5378" max="5378" width="87" style="217" customWidth="1"/>
    <col min="5379" max="5379" width="15" style="217" customWidth="1"/>
    <col min="5380" max="5632" width="9.140625" style="217"/>
    <col min="5633" max="5633" width="6" style="217" customWidth="1"/>
    <col min="5634" max="5634" width="87" style="217" customWidth="1"/>
    <col min="5635" max="5635" width="15" style="217" customWidth="1"/>
    <col min="5636" max="5888" width="9.140625" style="217"/>
    <col min="5889" max="5889" width="6" style="217" customWidth="1"/>
    <col min="5890" max="5890" width="87" style="217" customWidth="1"/>
    <col min="5891" max="5891" width="15" style="217" customWidth="1"/>
    <col min="5892" max="6144" width="9.140625" style="217"/>
    <col min="6145" max="6145" width="6" style="217" customWidth="1"/>
    <col min="6146" max="6146" width="87" style="217" customWidth="1"/>
    <col min="6147" max="6147" width="15" style="217" customWidth="1"/>
    <col min="6148" max="6400" width="9.140625" style="217"/>
    <col min="6401" max="6401" width="6" style="217" customWidth="1"/>
    <col min="6402" max="6402" width="87" style="217" customWidth="1"/>
    <col min="6403" max="6403" width="15" style="217" customWidth="1"/>
    <col min="6404" max="6656" width="9.140625" style="217"/>
    <col min="6657" max="6657" width="6" style="217" customWidth="1"/>
    <col min="6658" max="6658" width="87" style="217" customWidth="1"/>
    <col min="6659" max="6659" width="15" style="217" customWidth="1"/>
    <col min="6660" max="6912" width="9.140625" style="217"/>
    <col min="6913" max="6913" width="6" style="217" customWidth="1"/>
    <col min="6914" max="6914" width="87" style="217" customWidth="1"/>
    <col min="6915" max="6915" width="15" style="217" customWidth="1"/>
    <col min="6916" max="7168" width="9.140625" style="217"/>
    <col min="7169" max="7169" width="6" style="217" customWidth="1"/>
    <col min="7170" max="7170" width="87" style="217" customWidth="1"/>
    <col min="7171" max="7171" width="15" style="217" customWidth="1"/>
    <col min="7172" max="7424" width="9.140625" style="217"/>
    <col min="7425" max="7425" width="6" style="217" customWidth="1"/>
    <col min="7426" max="7426" width="87" style="217" customWidth="1"/>
    <col min="7427" max="7427" width="15" style="217" customWidth="1"/>
    <col min="7428" max="7680" width="9.140625" style="217"/>
    <col min="7681" max="7681" width="6" style="217" customWidth="1"/>
    <col min="7682" max="7682" width="87" style="217" customWidth="1"/>
    <col min="7683" max="7683" width="15" style="217" customWidth="1"/>
    <col min="7684" max="7936" width="9.140625" style="217"/>
    <col min="7937" max="7937" width="6" style="217" customWidth="1"/>
    <col min="7938" max="7938" width="87" style="217" customWidth="1"/>
    <col min="7939" max="7939" width="15" style="217" customWidth="1"/>
    <col min="7940" max="8192" width="9.140625" style="217"/>
    <col min="8193" max="8193" width="6" style="217" customWidth="1"/>
    <col min="8194" max="8194" width="87" style="217" customWidth="1"/>
    <col min="8195" max="8195" width="15" style="217" customWidth="1"/>
    <col min="8196" max="8448" width="9.140625" style="217"/>
    <col min="8449" max="8449" width="6" style="217" customWidth="1"/>
    <col min="8450" max="8450" width="87" style="217" customWidth="1"/>
    <col min="8451" max="8451" width="15" style="217" customWidth="1"/>
    <col min="8452" max="8704" width="9.140625" style="217"/>
    <col min="8705" max="8705" width="6" style="217" customWidth="1"/>
    <col min="8706" max="8706" width="87" style="217" customWidth="1"/>
    <col min="8707" max="8707" width="15" style="217" customWidth="1"/>
    <col min="8708" max="8960" width="9.140625" style="217"/>
    <col min="8961" max="8961" width="6" style="217" customWidth="1"/>
    <col min="8962" max="8962" width="87" style="217" customWidth="1"/>
    <col min="8963" max="8963" width="15" style="217" customWidth="1"/>
    <col min="8964" max="9216" width="9.140625" style="217"/>
    <col min="9217" max="9217" width="6" style="217" customWidth="1"/>
    <col min="9218" max="9218" width="87" style="217" customWidth="1"/>
    <col min="9219" max="9219" width="15" style="217" customWidth="1"/>
    <col min="9220" max="9472" width="9.140625" style="217"/>
    <col min="9473" max="9473" width="6" style="217" customWidth="1"/>
    <col min="9474" max="9474" width="87" style="217" customWidth="1"/>
    <col min="9475" max="9475" width="15" style="217" customWidth="1"/>
    <col min="9476" max="9728" width="9.140625" style="217"/>
    <col min="9729" max="9729" width="6" style="217" customWidth="1"/>
    <col min="9730" max="9730" width="87" style="217" customWidth="1"/>
    <col min="9731" max="9731" width="15" style="217" customWidth="1"/>
    <col min="9732" max="9984" width="9.140625" style="217"/>
    <col min="9985" max="9985" width="6" style="217" customWidth="1"/>
    <col min="9986" max="9986" width="87" style="217" customWidth="1"/>
    <col min="9987" max="9987" width="15" style="217" customWidth="1"/>
    <col min="9988" max="10240" width="9.140625" style="217"/>
    <col min="10241" max="10241" width="6" style="217" customWidth="1"/>
    <col min="10242" max="10242" width="87" style="217" customWidth="1"/>
    <col min="10243" max="10243" width="15" style="217" customWidth="1"/>
    <col min="10244" max="10496" width="9.140625" style="217"/>
    <col min="10497" max="10497" width="6" style="217" customWidth="1"/>
    <col min="10498" max="10498" width="87" style="217" customWidth="1"/>
    <col min="10499" max="10499" width="15" style="217" customWidth="1"/>
    <col min="10500" max="10752" width="9.140625" style="217"/>
    <col min="10753" max="10753" width="6" style="217" customWidth="1"/>
    <col min="10754" max="10754" width="87" style="217" customWidth="1"/>
    <col min="10755" max="10755" width="15" style="217" customWidth="1"/>
    <col min="10756" max="11008" width="9.140625" style="217"/>
    <col min="11009" max="11009" width="6" style="217" customWidth="1"/>
    <col min="11010" max="11010" width="87" style="217" customWidth="1"/>
    <col min="11011" max="11011" width="15" style="217" customWidth="1"/>
    <col min="11012" max="11264" width="9.140625" style="217"/>
    <col min="11265" max="11265" width="6" style="217" customWidth="1"/>
    <col min="11266" max="11266" width="87" style="217" customWidth="1"/>
    <col min="11267" max="11267" width="15" style="217" customWidth="1"/>
    <col min="11268" max="11520" width="9.140625" style="217"/>
    <col min="11521" max="11521" width="6" style="217" customWidth="1"/>
    <col min="11522" max="11522" width="87" style="217" customWidth="1"/>
    <col min="11523" max="11523" width="15" style="217" customWidth="1"/>
    <col min="11524" max="11776" width="9.140625" style="217"/>
    <col min="11777" max="11777" width="6" style="217" customWidth="1"/>
    <col min="11778" max="11778" width="87" style="217" customWidth="1"/>
    <col min="11779" max="11779" width="15" style="217" customWidth="1"/>
    <col min="11780" max="12032" width="9.140625" style="217"/>
    <col min="12033" max="12033" width="6" style="217" customWidth="1"/>
    <col min="12034" max="12034" width="87" style="217" customWidth="1"/>
    <col min="12035" max="12035" width="15" style="217" customWidth="1"/>
    <col min="12036" max="12288" width="9.140625" style="217"/>
    <col min="12289" max="12289" width="6" style="217" customWidth="1"/>
    <col min="12290" max="12290" width="87" style="217" customWidth="1"/>
    <col min="12291" max="12291" width="15" style="217" customWidth="1"/>
    <col min="12292" max="12544" width="9.140625" style="217"/>
    <col min="12545" max="12545" width="6" style="217" customWidth="1"/>
    <col min="12546" max="12546" width="87" style="217" customWidth="1"/>
    <col min="12547" max="12547" width="15" style="217" customWidth="1"/>
    <col min="12548" max="12800" width="9.140625" style="217"/>
    <col min="12801" max="12801" width="6" style="217" customWidth="1"/>
    <col min="12802" max="12802" width="87" style="217" customWidth="1"/>
    <col min="12803" max="12803" width="15" style="217" customWidth="1"/>
    <col min="12804" max="13056" width="9.140625" style="217"/>
    <col min="13057" max="13057" width="6" style="217" customWidth="1"/>
    <col min="13058" max="13058" width="87" style="217" customWidth="1"/>
    <col min="13059" max="13059" width="15" style="217" customWidth="1"/>
    <col min="13060" max="13312" width="9.140625" style="217"/>
    <col min="13313" max="13313" width="6" style="217" customWidth="1"/>
    <col min="13314" max="13314" width="87" style="217" customWidth="1"/>
    <col min="13315" max="13315" width="15" style="217" customWidth="1"/>
    <col min="13316" max="13568" width="9.140625" style="217"/>
    <col min="13569" max="13569" width="6" style="217" customWidth="1"/>
    <col min="13570" max="13570" width="87" style="217" customWidth="1"/>
    <col min="13571" max="13571" width="15" style="217" customWidth="1"/>
    <col min="13572" max="13824" width="9.140625" style="217"/>
    <col min="13825" max="13825" width="6" style="217" customWidth="1"/>
    <col min="13826" max="13826" width="87" style="217" customWidth="1"/>
    <col min="13827" max="13827" width="15" style="217" customWidth="1"/>
    <col min="13828" max="14080" width="9.140625" style="217"/>
    <col min="14081" max="14081" width="6" style="217" customWidth="1"/>
    <col min="14082" max="14082" width="87" style="217" customWidth="1"/>
    <col min="14083" max="14083" width="15" style="217" customWidth="1"/>
    <col min="14084" max="14336" width="9.140625" style="217"/>
    <col min="14337" max="14337" width="6" style="217" customWidth="1"/>
    <col min="14338" max="14338" width="87" style="217" customWidth="1"/>
    <col min="14339" max="14339" width="15" style="217" customWidth="1"/>
    <col min="14340" max="14592" width="9.140625" style="217"/>
    <col min="14593" max="14593" width="6" style="217" customWidth="1"/>
    <col min="14594" max="14594" width="87" style="217" customWidth="1"/>
    <col min="14595" max="14595" width="15" style="217" customWidth="1"/>
    <col min="14596" max="14848" width="9.140625" style="217"/>
    <col min="14849" max="14849" width="6" style="217" customWidth="1"/>
    <col min="14850" max="14850" width="87" style="217" customWidth="1"/>
    <col min="14851" max="14851" width="15" style="217" customWidth="1"/>
    <col min="14852" max="15104" width="9.140625" style="217"/>
    <col min="15105" max="15105" width="6" style="217" customWidth="1"/>
    <col min="15106" max="15106" width="87" style="217" customWidth="1"/>
    <col min="15107" max="15107" width="15" style="217" customWidth="1"/>
    <col min="15108" max="15360" width="9.140625" style="217"/>
    <col min="15361" max="15361" width="6" style="217" customWidth="1"/>
    <col min="15362" max="15362" width="87" style="217" customWidth="1"/>
    <col min="15363" max="15363" width="15" style="217" customWidth="1"/>
    <col min="15364" max="15616" width="9.140625" style="217"/>
    <col min="15617" max="15617" width="6" style="217" customWidth="1"/>
    <col min="15618" max="15618" width="87" style="217" customWidth="1"/>
    <col min="15619" max="15619" width="15" style="217" customWidth="1"/>
    <col min="15620" max="15872" width="9.140625" style="217"/>
    <col min="15873" max="15873" width="6" style="217" customWidth="1"/>
    <col min="15874" max="15874" width="87" style="217" customWidth="1"/>
    <col min="15875" max="15875" width="15" style="217" customWidth="1"/>
    <col min="15876" max="16128" width="9.140625" style="217"/>
    <col min="16129" max="16129" width="6" style="217" customWidth="1"/>
    <col min="16130" max="16130" width="87" style="217" customWidth="1"/>
    <col min="16131" max="16131" width="15" style="217" customWidth="1"/>
    <col min="16132" max="16384" width="9.140625" style="217"/>
  </cols>
  <sheetData>
    <row r="1" spans="1:3" s="218" customFormat="1" ht="30" customHeight="1">
      <c r="A1" s="350" t="s">
        <v>713</v>
      </c>
      <c r="B1" s="350"/>
      <c r="C1" s="350"/>
    </row>
    <row r="3" spans="1:3" s="218" customFormat="1" ht="20.100000000000001" customHeight="1">
      <c r="A3" s="232" t="s">
        <v>712</v>
      </c>
      <c r="B3" s="233" t="s">
        <v>711</v>
      </c>
      <c r="C3" s="232" t="s">
        <v>710</v>
      </c>
    </row>
    <row r="4" spans="1:3" s="218" customFormat="1" ht="20.100000000000001" customHeight="1">
      <c r="A4" s="231" t="s">
        <v>709</v>
      </c>
      <c r="B4" s="230" t="s">
        <v>708</v>
      </c>
      <c r="C4" s="229"/>
    </row>
    <row r="5" spans="1:3" s="218" customFormat="1" ht="20.100000000000001" customHeight="1">
      <c r="A5" s="228">
        <v>1</v>
      </c>
      <c r="B5" s="223" t="s">
        <v>707</v>
      </c>
      <c r="C5" s="222">
        <f>(Položky!G49)</f>
        <v>0</v>
      </c>
    </row>
    <row r="6" spans="1:3" s="218" customFormat="1" ht="20.100000000000001" customHeight="1">
      <c r="A6" s="228">
        <v>2</v>
      </c>
      <c r="B6" s="223" t="s">
        <v>706</v>
      </c>
      <c r="C6" s="222">
        <f>(Položky!G107)</f>
        <v>0</v>
      </c>
    </row>
    <row r="7" spans="1:3" s="218" customFormat="1" ht="20.100000000000001" customHeight="1">
      <c r="A7" s="228">
        <v>3</v>
      </c>
      <c r="B7" s="223" t="s">
        <v>705</v>
      </c>
      <c r="C7" s="222">
        <f>(C5+C6)*0.03</f>
        <v>0</v>
      </c>
    </row>
    <row r="8" spans="1:3" s="218" customFormat="1" ht="20.100000000000001" customHeight="1">
      <c r="A8" s="228">
        <v>4</v>
      </c>
      <c r="B8" s="223" t="s">
        <v>704</v>
      </c>
      <c r="C8" s="222">
        <f>(Položky!G61)</f>
        <v>0</v>
      </c>
    </row>
    <row r="9" spans="1:3" s="218" customFormat="1" ht="20.100000000000001" customHeight="1">
      <c r="A9" s="227"/>
      <c r="B9" s="226" t="s">
        <v>703</v>
      </c>
      <c r="C9" s="225">
        <f>SUM(C5:C8)</f>
        <v>0</v>
      </c>
    </row>
    <row r="10" spans="1:3" s="218" customFormat="1" ht="20.100000000000001" customHeight="1">
      <c r="A10" s="224"/>
      <c r="B10" s="223"/>
      <c r="C10" s="222"/>
    </row>
    <row r="11" spans="1:3" s="218" customFormat="1" ht="20.100000000000001" customHeight="1">
      <c r="A11" s="231" t="s">
        <v>702</v>
      </c>
      <c r="B11" s="230" t="s">
        <v>701</v>
      </c>
      <c r="C11" s="229"/>
    </row>
    <row r="12" spans="1:3" s="218" customFormat="1" ht="20.100000000000001" customHeight="1">
      <c r="A12" s="228">
        <v>5</v>
      </c>
      <c r="B12" s="223" t="s">
        <v>700</v>
      </c>
      <c r="C12" s="222">
        <f>(Položky!G117)</f>
        <v>0</v>
      </c>
    </row>
    <row r="13" spans="1:3" s="218" customFormat="1" ht="20.100000000000001" customHeight="1">
      <c r="A13" s="227"/>
      <c r="B13" s="226" t="s">
        <v>699</v>
      </c>
      <c r="C13" s="225">
        <f>C12</f>
        <v>0</v>
      </c>
    </row>
    <row r="14" spans="1:3" s="218" customFormat="1" ht="20.100000000000001" customHeight="1">
      <c r="A14" s="224"/>
      <c r="B14" s="223"/>
      <c r="C14" s="222"/>
    </row>
    <row r="15" spans="1:3" s="218" customFormat="1" ht="20.100000000000001" customHeight="1">
      <c r="A15" s="231" t="s">
        <v>698</v>
      </c>
      <c r="B15" s="230" t="s">
        <v>697</v>
      </c>
      <c r="C15" s="229"/>
    </row>
    <row r="16" spans="1:3" s="218" customFormat="1" ht="20.100000000000001" customHeight="1">
      <c r="A16" s="228">
        <v>6</v>
      </c>
      <c r="B16" s="223" t="s">
        <v>696</v>
      </c>
      <c r="C16" s="222">
        <f>('Rozv R 02'!F28)</f>
        <v>0</v>
      </c>
    </row>
    <row r="17" spans="1:3" s="218" customFormat="1" ht="20.100000000000001" customHeight="1">
      <c r="A17" s="228">
        <v>7</v>
      </c>
      <c r="B17" s="223" t="s">
        <v>695</v>
      </c>
      <c r="C17" s="222">
        <f>0.037*C16</f>
        <v>0</v>
      </c>
    </row>
    <row r="18" spans="1:3" s="218" customFormat="1" ht="20.100000000000001" customHeight="1">
      <c r="A18" s="227"/>
      <c r="B18" s="226" t="s">
        <v>694</v>
      </c>
      <c r="C18" s="225">
        <f>SUM(C16:C17)</f>
        <v>0</v>
      </c>
    </row>
    <row r="19" spans="1:3" s="218" customFormat="1" ht="20.100000000000001" customHeight="1">
      <c r="A19" s="224"/>
      <c r="B19" s="223"/>
      <c r="C19" s="222"/>
    </row>
    <row r="20" spans="1:3" s="218" customFormat="1" ht="20.100000000000001" customHeight="1" thickBot="1">
      <c r="A20" s="224"/>
      <c r="B20" s="223"/>
      <c r="C20" s="222"/>
    </row>
    <row r="21" spans="1:3" s="218" customFormat="1" ht="20.100000000000001" customHeight="1" thickTop="1">
      <c r="A21" s="221"/>
      <c r="B21" s="220" t="s">
        <v>693</v>
      </c>
      <c r="C21" s="219">
        <f>C18+C13+C9</f>
        <v>0</v>
      </c>
    </row>
    <row r="22" spans="1:3" s="218" customFormat="1" ht="20.100000000000001" customHeight="1"/>
    <row r="23" spans="1:3" ht="20.100000000000001" customHeight="1"/>
    <row r="24" spans="1:3" ht="20.100000000000001" customHeight="1"/>
    <row r="25" spans="1:3" ht="20.100000000000001" customHeight="1"/>
    <row r="26" spans="1:3" ht="20.100000000000001" customHeight="1"/>
    <row r="27" spans="1:3" ht="20.100000000000001" customHeight="1"/>
    <row r="28" spans="1:3" ht="20.100000000000001" customHeight="1"/>
  </sheetData>
  <sheetProtection sheet="1" objects="1" scenario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&amp;CStrana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8"/>
  <sheetViews>
    <sheetView showGridLines="0" workbookViewId="0">
      <pane ySplit="1" topLeftCell="A2" activePane="bottomLeft" state="frozen"/>
      <selection activeCell="C21" sqref="C21"/>
      <selection pane="bottomLeft" activeCell="E20" sqref="E20"/>
    </sheetView>
  </sheetViews>
  <sheetFormatPr defaultColWidth="9.140625" defaultRowHeight="14.4"/>
  <cols>
    <col min="1" max="1" width="14.140625" style="235" customWidth="1"/>
    <col min="2" max="2" width="22.28515625" style="234" customWidth="1"/>
    <col min="3" max="3" width="55.85546875" style="234" customWidth="1"/>
    <col min="4" max="4" width="15.42578125" style="235" customWidth="1"/>
    <col min="5" max="5" width="14.140625" style="235" customWidth="1"/>
    <col min="6" max="6" width="8.85546875" style="235" customWidth="1"/>
    <col min="7" max="7" width="14.28515625" style="234" customWidth="1"/>
    <col min="8" max="16384" width="9.140625" style="234"/>
  </cols>
  <sheetData>
    <row r="1" spans="1:7" ht="0" hidden="1" customHeight="1"/>
    <row r="2" spans="1:7" ht="2.85" customHeight="1"/>
    <row r="3" spans="1:7" ht="5.7" customHeight="1">
      <c r="A3" s="266"/>
      <c r="B3" s="265"/>
      <c r="C3" s="265"/>
      <c r="D3" s="264"/>
      <c r="E3" s="264"/>
      <c r="F3" s="264"/>
      <c r="G3" s="263"/>
    </row>
    <row r="4" spans="1:7" ht="16.350000000000001" customHeight="1">
      <c r="A4" s="262" t="s">
        <v>916</v>
      </c>
      <c r="B4" s="261">
        <v>2622</v>
      </c>
      <c r="C4" s="258"/>
      <c r="D4" s="353"/>
      <c r="E4" s="353"/>
      <c r="F4" s="353"/>
      <c r="G4" s="354"/>
    </row>
    <row r="5" spans="1:7" ht="16.350000000000001" customHeight="1">
      <c r="A5" s="260" t="s">
        <v>915</v>
      </c>
      <c r="B5" s="259" t="s">
        <v>914</v>
      </c>
      <c r="C5" s="258"/>
      <c r="D5" s="353"/>
      <c r="E5" s="353"/>
      <c r="F5" s="353"/>
      <c r="G5" s="354"/>
    </row>
    <row r="6" spans="1:7" ht="16.350000000000001" customHeight="1">
      <c r="A6" s="260" t="s">
        <v>913</v>
      </c>
      <c r="B6" s="259" t="s">
        <v>912</v>
      </c>
      <c r="C6" s="258"/>
      <c r="D6" s="353"/>
      <c r="E6" s="353"/>
      <c r="F6" s="353"/>
      <c r="G6" s="354"/>
    </row>
    <row r="7" spans="1:7" ht="2.85" customHeight="1">
      <c r="A7" s="257"/>
      <c r="B7" s="256"/>
      <c r="C7" s="256"/>
      <c r="D7" s="255"/>
      <c r="E7" s="255"/>
      <c r="F7" s="255"/>
      <c r="G7" s="254"/>
    </row>
    <row r="8" spans="1:7" ht="2.85" customHeight="1"/>
    <row r="9" spans="1:7" ht="0" hidden="1" customHeight="1"/>
    <row r="10" spans="1:7" ht="17.100000000000001" customHeight="1">
      <c r="A10" s="351" t="s">
        <v>911</v>
      </c>
      <c r="B10" s="352"/>
      <c r="C10" s="352"/>
      <c r="D10" s="352"/>
      <c r="E10" s="352"/>
      <c r="F10" s="352"/>
      <c r="G10" s="352"/>
    </row>
    <row r="11" spans="1:7" ht="2.85" customHeight="1"/>
    <row r="12" spans="1:7">
      <c r="A12" s="246" t="s">
        <v>727</v>
      </c>
      <c r="B12" s="247" t="s">
        <v>726</v>
      </c>
      <c r="C12" s="247" t="s">
        <v>725</v>
      </c>
      <c r="D12" s="246" t="s">
        <v>724</v>
      </c>
      <c r="E12" s="246" t="s">
        <v>118</v>
      </c>
      <c r="F12" s="246" t="s">
        <v>723</v>
      </c>
      <c r="G12" s="245" t="s">
        <v>722</v>
      </c>
    </row>
    <row r="13" spans="1:7" ht="15" customHeight="1">
      <c r="A13" s="248">
        <v>1</v>
      </c>
      <c r="B13" s="243" t="s">
        <v>910</v>
      </c>
      <c r="C13" s="243" t="s">
        <v>909</v>
      </c>
      <c r="D13" s="292"/>
      <c r="E13" s="241">
        <v>125</v>
      </c>
      <c r="F13" s="241" t="s">
        <v>292</v>
      </c>
      <c r="G13" s="240">
        <f t="shared" ref="G13:G48" si="0">E13*D13</f>
        <v>0</v>
      </c>
    </row>
    <row r="14" spans="1:7" ht="15" customHeight="1">
      <c r="A14" s="248">
        <v>2</v>
      </c>
      <c r="B14" s="243" t="s">
        <v>908</v>
      </c>
      <c r="C14" s="243" t="s">
        <v>907</v>
      </c>
      <c r="D14" s="292"/>
      <c r="E14" s="241" t="s">
        <v>851</v>
      </c>
      <c r="F14" s="241" t="s">
        <v>247</v>
      </c>
      <c r="G14" s="240">
        <f t="shared" si="0"/>
        <v>0</v>
      </c>
    </row>
    <row r="15" spans="1:7">
      <c r="A15" s="248">
        <v>3</v>
      </c>
      <c r="B15" s="243" t="s">
        <v>906</v>
      </c>
      <c r="C15" s="243" t="s">
        <v>905</v>
      </c>
      <c r="D15" s="292"/>
      <c r="E15" s="241" t="s">
        <v>832</v>
      </c>
      <c r="F15" s="241" t="s">
        <v>247</v>
      </c>
      <c r="G15" s="240">
        <f t="shared" si="0"/>
        <v>0</v>
      </c>
    </row>
    <row r="16" spans="1:7">
      <c r="A16" s="248">
        <v>4</v>
      </c>
      <c r="B16" s="243" t="s">
        <v>904</v>
      </c>
      <c r="C16" s="243" t="s">
        <v>903</v>
      </c>
      <c r="D16" s="292"/>
      <c r="E16" s="241" t="s">
        <v>816</v>
      </c>
      <c r="F16" s="241" t="s">
        <v>247</v>
      </c>
      <c r="G16" s="240">
        <f t="shared" si="0"/>
        <v>0</v>
      </c>
    </row>
    <row r="17" spans="1:7">
      <c r="A17" s="248">
        <v>5</v>
      </c>
      <c r="B17" s="243" t="s">
        <v>902</v>
      </c>
      <c r="C17" s="243" t="s">
        <v>901</v>
      </c>
      <c r="D17" s="292"/>
      <c r="E17" s="241" t="s">
        <v>812</v>
      </c>
      <c r="F17" s="241" t="s">
        <v>247</v>
      </c>
      <c r="G17" s="240">
        <f t="shared" si="0"/>
        <v>0</v>
      </c>
    </row>
    <row r="18" spans="1:7">
      <c r="A18" s="248">
        <v>6</v>
      </c>
      <c r="B18" s="243" t="s">
        <v>900</v>
      </c>
      <c r="C18" s="243" t="s">
        <v>899</v>
      </c>
      <c r="D18" s="292"/>
      <c r="E18" s="241" t="s">
        <v>816</v>
      </c>
      <c r="F18" s="241" t="s">
        <v>247</v>
      </c>
      <c r="G18" s="240">
        <f t="shared" si="0"/>
        <v>0</v>
      </c>
    </row>
    <row r="19" spans="1:7" ht="15" customHeight="1">
      <c r="A19" s="248">
        <v>7</v>
      </c>
      <c r="B19" s="243" t="s">
        <v>898</v>
      </c>
      <c r="C19" s="243" t="s">
        <v>897</v>
      </c>
      <c r="D19" s="292"/>
      <c r="E19" s="241" t="s">
        <v>896</v>
      </c>
      <c r="F19" s="241" t="s">
        <v>247</v>
      </c>
      <c r="G19" s="240">
        <f t="shared" si="0"/>
        <v>0</v>
      </c>
    </row>
    <row r="20" spans="1:7" ht="15" customHeight="1">
      <c r="A20" s="248">
        <v>8</v>
      </c>
      <c r="B20" s="243" t="s">
        <v>895</v>
      </c>
      <c r="C20" s="243" t="s">
        <v>894</v>
      </c>
      <c r="D20" s="292"/>
      <c r="E20" s="241" t="s">
        <v>816</v>
      </c>
      <c r="F20" s="241" t="s">
        <v>247</v>
      </c>
      <c r="G20" s="240">
        <f t="shared" si="0"/>
        <v>0</v>
      </c>
    </row>
    <row r="21" spans="1:7" ht="15" customHeight="1">
      <c r="A21" s="248">
        <v>9</v>
      </c>
      <c r="B21" s="243" t="s">
        <v>893</v>
      </c>
      <c r="C21" s="243" t="s">
        <v>892</v>
      </c>
      <c r="D21" s="292"/>
      <c r="E21" s="241" t="s">
        <v>816</v>
      </c>
      <c r="F21" s="241" t="s">
        <v>247</v>
      </c>
      <c r="G21" s="240">
        <f t="shared" si="0"/>
        <v>0</v>
      </c>
    </row>
    <row r="22" spans="1:7" ht="15" customHeight="1">
      <c r="A22" s="248">
        <v>10</v>
      </c>
      <c r="B22" s="243" t="s">
        <v>891</v>
      </c>
      <c r="C22" s="243" t="s">
        <v>890</v>
      </c>
      <c r="D22" s="292"/>
      <c r="E22" s="241" t="s">
        <v>812</v>
      </c>
      <c r="F22" s="241" t="s">
        <v>247</v>
      </c>
      <c r="G22" s="240">
        <f t="shared" si="0"/>
        <v>0</v>
      </c>
    </row>
    <row r="23" spans="1:7">
      <c r="A23" s="248">
        <v>11</v>
      </c>
      <c r="B23" s="243" t="s">
        <v>889</v>
      </c>
      <c r="C23" s="243" t="s">
        <v>888</v>
      </c>
      <c r="D23" s="292"/>
      <c r="E23" s="241" t="s">
        <v>812</v>
      </c>
      <c r="F23" s="241" t="s">
        <v>247</v>
      </c>
      <c r="G23" s="240">
        <f t="shared" si="0"/>
        <v>0</v>
      </c>
    </row>
    <row r="24" spans="1:7" ht="15" customHeight="1">
      <c r="A24" s="248">
        <v>12</v>
      </c>
      <c r="B24" s="243" t="s">
        <v>887</v>
      </c>
      <c r="C24" s="243" t="s">
        <v>886</v>
      </c>
      <c r="D24" s="292"/>
      <c r="E24" s="241" t="s">
        <v>812</v>
      </c>
      <c r="F24" s="241" t="s">
        <v>247</v>
      </c>
      <c r="G24" s="240">
        <f t="shared" si="0"/>
        <v>0</v>
      </c>
    </row>
    <row r="25" spans="1:7" ht="15" customHeight="1">
      <c r="A25" s="248">
        <v>13</v>
      </c>
      <c r="B25" s="243" t="s">
        <v>885</v>
      </c>
      <c r="C25" s="243" t="s">
        <v>884</v>
      </c>
      <c r="D25" s="292"/>
      <c r="E25" s="241" t="s">
        <v>812</v>
      </c>
      <c r="F25" s="241" t="s">
        <v>247</v>
      </c>
      <c r="G25" s="240">
        <f t="shared" si="0"/>
        <v>0</v>
      </c>
    </row>
    <row r="26" spans="1:7">
      <c r="A26" s="248">
        <v>14</v>
      </c>
      <c r="B26" s="243" t="s">
        <v>883</v>
      </c>
      <c r="C26" s="243" t="s">
        <v>882</v>
      </c>
      <c r="D26" s="292"/>
      <c r="E26" s="241" t="s">
        <v>812</v>
      </c>
      <c r="F26" s="241" t="s">
        <v>247</v>
      </c>
      <c r="G26" s="240">
        <f t="shared" si="0"/>
        <v>0</v>
      </c>
    </row>
    <row r="27" spans="1:7" ht="15" customHeight="1">
      <c r="A27" s="248">
        <v>15</v>
      </c>
      <c r="B27" s="243" t="s">
        <v>881</v>
      </c>
      <c r="C27" s="243" t="s">
        <v>880</v>
      </c>
      <c r="D27" s="292"/>
      <c r="E27" s="241">
        <v>8</v>
      </c>
      <c r="F27" s="241" t="s">
        <v>247</v>
      </c>
      <c r="G27" s="240">
        <f t="shared" si="0"/>
        <v>0</v>
      </c>
    </row>
    <row r="28" spans="1:7" ht="15" customHeight="1">
      <c r="A28" s="248">
        <v>16</v>
      </c>
      <c r="B28" s="243" t="s">
        <v>879</v>
      </c>
      <c r="C28" s="243" t="s">
        <v>878</v>
      </c>
      <c r="D28" s="292"/>
      <c r="E28" s="241" t="s">
        <v>812</v>
      </c>
      <c r="F28" s="241" t="s">
        <v>247</v>
      </c>
      <c r="G28" s="240">
        <f t="shared" si="0"/>
        <v>0</v>
      </c>
    </row>
    <row r="29" spans="1:7" ht="15" customHeight="1">
      <c r="A29" s="248">
        <v>17</v>
      </c>
      <c r="B29" s="243" t="s">
        <v>877</v>
      </c>
      <c r="C29" s="243" t="s">
        <v>876</v>
      </c>
      <c r="D29" s="292"/>
      <c r="E29" s="241" t="s">
        <v>812</v>
      </c>
      <c r="F29" s="241" t="s">
        <v>247</v>
      </c>
      <c r="G29" s="240">
        <f t="shared" si="0"/>
        <v>0</v>
      </c>
    </row>
    <row r="30" spans="1:7" ht="15" customHeight="1">
      <c r="A30" s="248">
        <v>18</v>
      </c>
      <c r="B30" s="243" t="s">
        <v>875</v>
      </c>
      <c r="C30" s="243" t="s">
        <v>874</v>
      </c>
      <c r="D30" s="292"/>
      <c r="E30" s="241" t="s">
        <v>843</v>
      </c>
      <c r="F30" s="241" t="s">
        <v>292</v>
      </c>
      <c r="G30" s="240">
        <f t="shared" si="0"/>
        <v>0</v>
      </c>
    </row>
    <row r="31" spans="1:7" ht="15" customHeight="1">
      <c r="A31" s="248">
        <v>19</v>
      </c>
      <c r="B31" s="243" t="s">
        <v>873</v>
      </c>
      <c r="C31" s="243" t="s">
        <v>872</v>
      </c>
      <c r="D31" s="292"/>
      <c r="E31" s="241" t="s">
        <v>871</v>
      </c>
      <c r="F31" s="241" t="s">
        <v>292</v>
      </c>
      <c r="G31" s="240">
        <f t="shared" si="0"/>
        <v>0</v>
      </c>
    </row>
    <row r="32" spans="1:7" ht="15" customHeight="1">
      <c r="A32" s="248">
        <v>20</v>
      </c>
      <c r="B32" s="243" t="s">
        <v>870</v>
      </c>
      <c r="C32" s="243" t="s">
        <v>869</v>
      </c>
      <c r="D32" s="292"/>
      <c r="E32" s="241" t="s">
        <v>846</v>
      </c>
      <c r="F32" s="241" t="s">
        <v>292</v>
      </c>
      <c r="G32" s="240">
        <f t="shared" si="0"/>
        <v>0</v>
      </c>
    </row>
    <row r="33" spans="1:7" ht="24.9" customHeight="1">
      <c r="A33" s="248">
        <v>21</v>
      </c>
      <c r="B33" s="243" t="s">
        <v>868</v>
      </c>
      <c r="C33" s="243" t="s">
        <v>867</v>
      </c>
      <c r="D33" s="293"/>
      <c r="E33" s="241" t="s">
        <v>866</v>
      </c>
      <c r="F33" s="241" t="s">
        <v>168</v>
      </c>
      <c r="G33" s="240">
        <f t="shared" si="0"/>
        <v>0</v>
      </c>
    </row>
    <row r="34" spans="1:7" ht="15" customHeight="1">
      <c r="A34" s="248">
        <v>22</v>
      </c>
      <c r="B34" s="243" t="s">
        <v>865</v>
      </c>
      <c r="C34" s="243" t="s">
        <v>864</v>
      </c>
      <c r="D34" s="292"/>
      <c r="E34" s="241" t="s">
        <v>858</v>
      </c>
      <c r="F34" s="241" t="s">
        <v>247</v>
      </c>
      <c r="G34" s="240">
        <f t="shared" si="0"/>
        <v>0</v>
      </c>
    </row>
    <row r="35" spans="1:7" ht="15" customHeight="1">
      <c r="A35" s="248">
        <v>23</v>
      </c>
      <c r="B35" s="243" t="s">
        <v>863</v>
      </c>
      <c r="C35" s="243" t="s">
        <v>862</v>
      </c>
      <c r="D35" s="292"/>
      <c r="E35" s="241" t="s">
        <v>861</v>
      </c>
      <c r="F35" s="241" t="s">
        <v>247</v>
      </c>
      <c r="G35" s="240">
        <f t="shared" si="0"/>
        <v>0</v>
      </c>
    </row>
    <row r="36" spans="1:7" ht="15" customHeight="1">
      <c r="A36" s="248">
        <v>24</v>
      </c>
      <c r="B36" s="243" t="s">
        <v>860</v>
      </c>
      <c r="C36" s="243" t="s">
        <v>859</v>
      </c>
      <c r="D36" s="292"/>
      <c r="E36" s="241" t="s">
        <v>858</v>
      </c>
      <c r="F36" s="241" t="s">
        <v>247</v>
      </c>
      <c r="G36" s="240">
        <f t="shared" si="0"/>
        <v>0</v>
      </c>
    </row>
    <row r="37" spans="1:7" ht="15" customHeight="1">
      <c r="A37" s="248">
        <v>25</v>
      </c>
      <c r="B37" s="243" t="s">
        <v>857</v>
      </c>
      <c r="C37" s="243" t="s">
        <v>856</v>
      </c>
      <c r="D37" s="292"/>
      <c r="E37" s="241" t="s">
        <v>835</v>
      </c>
      <c r="F37" s="241" t="s">
        <v>247</v>
      </c>
      <c r="G37" s="240">
        <f t="shared" si="0"/>
        <v>0</v>
      </c>
    </row>
    <row r="38" spans="1:7" ht="15" customHeight="1">
      <c r="A38" s="248">
        <v>26</v>
      </c>
      <c r="B38" s="243" t="s">
        <v>855</v>
      </c>
      <c r="C38" s="243" t="s">
        <v>854</v>
      </c>
      <c r="D38" s="292"/>
      <c r="E38" s="241" t="s">
        <v>835</v>
      </c>
      <c r="F38" s="241" t="s">
        <v>247</v>
      </c>
      <c r="G38" s="240">
        <f t="shared" si="0"/>
        <v>0</v>
      </c>
    </row>
    <row r="39" spans="1:7" ht="15" customHeight="1">
      <c r="A39" s="248">
        <v>27</v>
      </c>
      <c r="B39" s="243" t="s">
        <v>853</v>
      </c>
      <c r="C39" s="243" t="s">
        <v>852</v>
      </c>
      <c r="D39" s="292"/>
      <c r="E39" s="241" t="s">
        <v>851</v>
      </c>
      <c r="F39" s="241" t="s">
        <v>247</v>
      </c>
      <c r="G39" s="240">
        <f t="shared" si="0"/>
        <v>0</v>
      </c>
    </row>
    <row r="40" spans="1:7" ht="15" customHeight="1">
      <c r="A40" s="248">
        <v>28</v>
      </c>
      <c r="B40" s="243" t="s">
        <v>850</v>
      </c>
      <c r="C40" s="243" t="s">
        <v>849</v>
      </c>
      <c r="D40" s="292"/>
      <c r="E40" s="241" t="s">
        <v>848</v>
      </c>
      <c r="F40" s="241" t="s">
        <v>292</v>
      </c>
      <c r="G40" s="240">
        <f t="shared" si="0"/>
        <v>0</v>
      </c>
    </row>
    <row r="41" spans="1:7" ht="15" customHeight="1">
      <c r="A41" s="248">
        <v>29</v>
      </c>
      <c r="B41" s="243" t="s">
        <v>845</v>
      </c>
      <c r="C41" s="243" t="s">
        <v>847</v>
      </c>
      <c r="D41" s="292"/>
      <c r="E41" s="241" t="s">
        <v>846</v>
      </c>
      <c r="F41" s="241" t="s">
        <v>292</v>
      </c>
      <c r="G41" s="240">
        <f t="shared" si="0"/>
        <v>0</v>
      </c>
    </row>
    <row r="42" spans="1:7" ht="15" customHeight="1">
      <c r="A42" s="248">
        <v>30</v>
      </c>
      <c r="B42" s="243" t="s">
        <v>845</v>
      </c>
      <c r="C42" s="243" t="s">
        <v>844</v>
      </c>
      <c r="D42" s="292"/>
      <c r="E42" s="241" t="s">
        <v>843</v>
      </c>
      <c r="F42" s="241" t="s">
        <v>292</v>
      </c>
      <c r="G42" s="240">
        <f t="shared" si="0"/>
        <v>0</v>
      </c>
    </row>
    <row r="43" spans="1:7" ht="15" customHeight="1">
      <c r="A43" s="248">
        <v>31</v>
      </c>
      <c r="B43" s="243" t="s">
        <v>842</v>
      </c>
      <c r="C43" s="243" t="s">
        <v>841</v>
      </c>
      <c r="D43" s="292"/>
      <c r="E43" s="241" t="s">
        <v>838</v>
      </c>
      <c r="F43" s="241" t="s">
        <v>292</v>
      </c>
      <c r="G43" s="240">
        <f t="shared" si="0"/>
        <v>0</v>
      </c>
    </row>
    <row r="44" spans="1:7" ht="15" customHeight="1">
      <c r="A44" s="248">
        <v>32</v>
      </c>
      <c r="B44" s="243" t="s">
        <v>840</v>
      </c>
      <c r="C44" s="243" t="s">
        <v>839</v>
      </c>
      <c r="D44" s="292"/>
      <c r="E44" s="241" t="s">
        <v>838</v>
      </c>
      <c r="F44" s="241" t="s">
        <v>292</v>
      </c>
      <c r="G44" s="240">
        <f t="shared" si="0"/>
        <v>0</v>
      </c>
    </row>
    <row r="45" spans="1:7" ht="15" customHeight="1">
      <c r="A45" s="248">
        <v>33</v>
      </c>
      <c r="B45" s="243" t="s">
        <v>837</v>
      </c>
      <c r="C45" s="243" t="s">
        <v>836</v>
      </c>
      <c r="D45" s="292"/>
      <c r="E45" s="241" t="s">
        <v>835</v>
      </c>
      <c r="F45" s="241" t="s">
        <v>292</v>
      </c>
      <c r="G45" s="240">
        <f t="shared" si="0"/>
        <v>0</v>
      </c>
    </row>
    <row r="46" spans="1:7" ht="15" customHeight="1">
      <c r="A46" s="248">
        <v>34</v>
      </c>
      <c r="B46" s="243" t="s">
        <v>834</v>
      </c>
      <c r="C46" s="243" t="s">
        <v>833</v>
      </c>
      <c r="D46" s="292"/>
      <c r="E46" s="241" t="s">
        <v>832</v>
      </c>
      <c r="F46" s="241" t="s">
        <v>292</v>
      </c>
      <c r="G46" s="240">
        <f t="shared" si="0"/>
        <v>0</v>
      </c>
    </row>
    <row r="47" spans="1:7" ht="15" customHeight="1">
      <c r="A47" s="248">
        <v>35</v>
      </c>
      <c r="B47" s="243" t="s">
        <v>831</v>
      </c>
      <c r="C47" s="243" t="s">
        <v>830</v>
      </c>
      <c r="D47" s="292"/>
      <c r="E47" s="241">
        <v>400</v>
      </c>
      <c r="F47" s="241" t="s">
        <v>247</v>
      </c>
      <c r="G47" s="240">
        <f t="shared" si="0"/>
        <v>0</v>
      </c>
    </row>
    <row r="48" spans="1:7">
      <c r="A48" s="248">
        <v>36</v>
      </c>
      <c r="B48" s="243" t="s">
        <v>829</v>
      </c>
      <c r="C48" s="243" t="s">
        <v>828</v>
      </c>
      <c r="D48" s="292"/>
      <c r="E48" s="241" t="s">
        <v>827</v>
      </c>
      <c r="F48" s="241" t="s">
        <v>292</v>
      </c>
      <c r="G48" s="240">
        <f t="shared" si="0"/>
        <v>0</v>
      </c>
    </row>
    <row r="49" spans="1:7" s="236" customFormat="1" ht="15" customHeight="1">
      <c r="A49" s="239" t="s">
        <v>810</v>
      </c>
      <c r="B49" s="253"/>
      <c r="C49" s="253"/>
      <c r="D49" s="294"/>
      <c r="E49" s="253"/>
      <c r="F49" s="253"/>
      <c r="G49" s="252">
        <f>SUM(G13:G48)</f>
        <v>0</v>
      </c>
    </row>
    <row r="50" spans="1:7" ht="15" customHeight="1"/>
    <row r="51" spans="1:7" ht="15" customHeight="1"/>
    <row r="52" spans="1:7" ht="15" customHeight="1"/>
    <row r="53" spans="1:7" ht="15" customHeight="1">
      <c r="A53" s="351" t="s">
        <v>826</v>
      </c>
      <c r="B53" s="352"/>
      <c r="C53" s="352"/>
      <c r="D53" s="352"/>
      <c r="E53" s="352"/>
      <c r="F53" s="352"/>
      <c r="G53" s="352"/>
    </row>
    <row r="54" spans="1:7" ht="2.85" customHeight="1"/>
    <row r="55" spans="1:7">
      <c r="A55" s="246" t="s">
        <v>727</v>
      </c>
      <c r="B55" s="247" t="s">
        <v>726</v>
      </c>
      <c r="C55" s="247" t="s">
        <v>725</v>
      </c>
      <c r="D55" s="246" t="s">
        <v>724</v>
      </c>
      <c r="E55" s="246" t="s">
        <v>118</v>
      </c>
      <c r="F55" s="246" t="s">
        <v>723</v>
      </c>
      <c r="G55" s="245" t="s">
        <v>722</v>
      </c>
    </row>
    <row r="56" spans="1:7" ht="15" customHeight="1">
      <c r="A56" s="248">
        <v>1</v>
      </c>
      <c r="B56" s="243" t="s">
        <v>825</v>
      </c>
      <c r="C56" s="243" t="s">
        <v>824</v>
      </c>
      <c r="D56" s="292"/>
      <c r="E56" s="241" t="s">
        <v>812</v>
      </c>
      <c r="F56" s="241" t="s">
        <v>823</v>
      </c>
      <c r="G56" s="240">
        <f>E56*D56</f>
        <v>0</v>
      </c>
    </row>
    <row r="57" spans="1:7" ht="15" customHeight="1">
      <c r="A57" s="248">
        <v>2</v>
      </c>
      <c r="B57" s="243" t="s">
        <v>822</v>
      </c>
      <c r="C57" s="243" t="s">
        <v>821</v>
      </c>
      <c r="D57" s="292"/>
      <c r="E57" s="241" t="s">
        <v>812</v>
      </c>
      <c r="F57" s="241" t="s">
        <v>247</v>
      </c>
      <c r="G57" s="240">
        <f>E57*D57</f>
        <v>0</v>
      </c>
    </row>
    <row r="58" spans="1:7" ht="15" customHeight="1">
      <c r="A58" s="248">
        <v>3</v>
      </c>
      <c r="B58" s="243" t="s">
        <v>820</v>
      </c>
      <c r="C58" s="243" t="s">
        <v>819</v>
      </c>
      <c r="D58" s="292"/>
      <c r="E58" s="241" t="s">
        <v>816</v>
      </c>
      <c r="F58" s="241" t="s">
        <v>815</v>
      </c>
      <c r="G58" s="240">
        <f>E58*D58</f>
        <v>0</v>
      </c>
    </row>
    <row r="59" spans="1:7" ht="15" customHeight="1">
      <c r="A59" s="248">
        <v>4</v>
      </c>
      <c r="B59" s="243" t="s">
        <v>818</v>
      </c>
      <c r="C59" s="243" t="s">
        <v>817</v>
      </c>
      <c r="D59" s="292"/>
      <c r="E59" s="241" t="s">
        <v>816</v>
      </c>
      <c r="F59" s="241" t="s">
        <v>815</v>
      </c>
      <c r="G59" s="240">
        <f>E59*D59</f>
        <v>0</v>
      </c>
    </row>
    <row r="60" spans="1:7" ht="15" customHeight="1">
      <c r="A60" s="248">
        <v>5</v>
      </c>
      <c r="B60" s="243" t="s">
        <v>814</v>
      </c>
      <c r="C60" s="243" t="s">
        <v>813</v>
      </c>
      <c r="D60" s="292"/>
      <c r="E60" s="241" t="s">
        <v>812</v>
      </c>
      <c r="F60" s="241" t="s">
        <v>811</v>
      </c>
      <c r="G60" s="240">
        <f>E60*D60</f>
        <v>0</v>
      </c>
    </row>
    <row r="61" spans="1:7" s="236" customFormat="1" ht="15" customHeight="1">
      <c r="A61" s="239" t="s">
        <v>810</v>
      </c>
      <c r="B61" s="238"/>
      <c r="C61" s="238"/>
      <c r="D61" s="238"/>
      <c r="E61" s="238"/>
      <c r="F61" s="238"/>
      <c r="G61" s="237">
        <f>SUM(G56:G60)</f>
        <v>0</v>
      </c>
    </row>
    <row r="62" spans="1:7" ht="15" customHeight="1"/>
    <row r="63" spans="1:7" ht="15" customHeight="1"/>
    <row r="64" spans="1:7" ht="15" customHeight="1"/>
    <row r="65" spans="1:7" ht="15" customHeight="1">
      <c r="A65" s="351" t="s">
        <v>809</v>
      </c>
      <c r="B65" s="352"/>
      <c r="C65" s="352"/>
      <c r="D65" s="352"/>
      <c r="E65" s="352"/>
      <c r="F65" s="352"/>
      <c r="G65" s="352"/>
    </row>
    <row r="66" spans="1:7" ht="2.85" customHeight="1"/>
    <row r="67" spans="1:7">
      <c r="A67" s="250" t="s">
        <v>727</v>
      </c>
      <c r="B67" s="251" t="s">
        <v>726</v>
      </c>
      <c r="C67" s="251" t="s">
        <v>725</v>
      </c>
      <c r="D67" s="250" t="s">
        <v>724</v>
      </c>
      <c r="E67" s="250" t="s">
        <v>118</v>
      </c>
      <c r="F67" s="250" t="s">
        <v>723</v>
      </c>
      <c r="G67" s="249" t="s">
        <v>722</v>
      </c>
    </row>
    <row r="68" spans="1:7">
      <c r="A68" s="248">
        <v>1</v>
      </c>
      <c r="B68" s="243" t="s">
        <v>808</v>
      </c>
      <c r="C68" s="243" t="s">
        <v>807</v>
      </c>
      <c r="D68" s="292"/>
      <c r="E68" s="242">
        <v>30</v>
      </c>
      <c r="F68" s="241" t="s">
        <v>292</v>
      </c>
      <c r="G68" s="240">
        <f t="shared" ref="G68:G106" si="1">E68*D68</f>
        <v>0</v>
      </c>
    </row>
    <row r="69" spans="1:7">
      <c r="A69" s="248">
        <v>2</v>
      </c>
      <c r="B69" s="243" t="s">
        <v>806</v>
      </c>
      <c r="C69" s="243" t="s">
        <v>805</v>
      </c>
      <c r="D69" s="292"/>
      <c r="E69" s="242">
        <v>10</v>
      </c>
      <c r="F69" s="241" t="s">
        <v>292</v>
      </c>
      <c r="G69" s="240">
        <f t="shared" si="1"/>
        <v>0</v>
      </c>
    </row>
    <row r="70" spans="1:7" ht="15" customHeight="1">
      <c r="A70" s="248">
        <v>3</v>
      </c>
      <c r="B70" s="243" t="s">
        <v>804</v>
      </c>
      <c r="C70" s="243" t="s">
        <v>803</v>
      </c>
      <c r="D70" s="292"/>
      <c r="E70" s="242">
        <v>14</v>
      </c>
      <c r="F70" s="241" t="s">
        <v>247</v>
      </c>
      <c r="G70" s="240">
        <f t="shared" si="1"/>
        <v>0</v>
      </c>
    </row>
    <row r="71" spans="1:7">
      <c r="A71" s="248">
        <v>4</v>
      </c>
      <c r="B71" s="243" t="s">
        <v>802</v>
      </c>
      <c r="C71" s="243" t="s">
        <v>801</v>
      </c>
      <c r="D71" s="292"/>
      <c r="E71" s="242">
        <v>5</v>
      </c>
      <c r="F71" s="241" t="s">
        <v>247</v>
      </c>
      <c r="G71" s="240">
        <f t="shared" si="1"/>
        <v>0</v>
      </c>
    </row>
    <row r="72" spans="1:7">
      <c r="A72" s="248">
        <v>5</v>
      </c>
      <c r="B72" s="243" t="s">
        <v>800</v>
      </c>
      <c r="C72" s="243" t="s">
        <v>799</v>
      </c>
      <c r="D72" s="292"/>
      <c r="E72" s="242">
        <v>5</v>
      </c>
      <c r="F72" s="241" t="s">
        <v>247</v>
      </c>
      <c r="G72" s="240">
        <f t="shared" si="1"/>
        <v>0</v>
      </c>
    </row>
    <row r="73" spans="1:7" ht="24.9" customHeight="1">
      <c r="A73" s="248">
        <v>6</v>
      </c>
      <c r="B73" s="243" t="s">
        <v>798</v>
      </c>
      <c r="C73" s="243" t="s">
        <v>797</v>
      </c>
      <c r="D73" s="293"/>
      <c r="E73" s="242">
        <v>1</v>
      </c>
      <c r="F73" s="241" t="s">
        <v>247</v>
      </c>
      <c r="G73" s="240">
        <f t="shared" si="1"/>
        <v>0</v>
      </c>
    </row>
    <row r="74" spans="1:7" ht="15" customHeight="1">
      <c r="A74" s="248">
        <v>7</v>
      </c>
      <c r="B74" s="243" t="s">
        <v>796</v>
      </c>
      <c r="C74" s="243" t="s">
        <v>795</v>
      </c>
      <c r="D74" s="292"/>
      <c r="E74" s="242">
        <v>300</v>
      </c>
      <c r="F74" s="241" t="s">
        <v>247</v>
      </c>
      <c r="G74" s="240">
        <f t="shared" si="1"/>
        <v>0</v>
      </c>
    </row>
    <row r="75" spans="1:7" ht="24.9" customHeight="1">
      <c r="A75" s="248">
        <v>8</v>
      </c>
      <c r="B75" s="243" t="s">
        <v>794</v>
      </c>
      <c r="C75" s="243" t="s">
        <v>793</v>
      </c>
      <c r="D75" s="293"/>
      <c r="E75" s="242">
        <v>125</v>
      </c>
      <c r="F75" s="241" t="s">
        <v>292</v>
      </c>
      <c r="G75" s="240">
        <f t="shared" si="1"/>
        <v>0</v>
      </c>
    </row>
    <row r="76" spans="1:7">
      <c r="A76" s="248">
        <v>9</v>
      </c>
      <c r="B76" s="243" t="s">
        <v>792</v>
      </c>
      <c r="C76" s="243" t="s">
        <v>791</v>
      </c>
      <c r="D76" s="292"/>
      <c r="E76" s="242">
        <v>100</v>
      </c>
      <c r="F76" s="241" t="s">
        <v>758</v>
      </c>
      <c r="G76" s="240">
        <f t="shared" si="1"/>
        <v>0</v>
      </c>
    </row>
    <row r="77" spans="1:7">
      <c r="A77" s="248">
        <v>10</v>
      </c>
      <c r="B77" s="243" t="s">
        <v>790</v>
      </c>
      <c r="C77" s="243" t="s">
        <v>789</v>
      </c>
      <c r="D77" s="292"/>
      <c r="E77" s="242">
        <v>300</v>
      </c>
      <c r="F77" s="241" t="s">
        <v>758</v>
      </c>
      <c r="G77" s="240">
        <f t="shared" si="1"/>
        <v>0</v>
      </c>
    </row>
    <row r="78" spans="1:7">
      <c r="A78" s="248">
        <v>11</v>
      </c>
      <c r="B78" s="243" t="s">
        <v>788</v>
      </c>
      <c r="C78" s="243" t="s">
        <v>787</v>
      </c>
      <c r="D78" s="292"/>
      <c r="E78" s="242">
        <v>1</v>
      </c>
      <c r="F78" s="241" t="s">
        <v>758</v>
      </c>
      <c r="G78" s="240">
        <f t="shared" si="1"/>
        <v>0</v>
      </c>
    </row>
    <row r="79" spans="1:7">
      <c r="A79" s="248">
        <v>12</v>
      </c>
      <c r="B79" s="243" t="s">
        <v>786</v>
      </c>
      <c r="C79" s="243" t="s">
        <v>785</v>
      </c>
      <c r="D79" s="292"/>
      <c r="E79" s="242">
        <v>3</v>
      </c>
      <c r="F79" s="241" t="s">
        <v>247</v>
      </c>
      <c r="G79" s="240">
        <f t="shared" si="1"/>
        <v>0</v>
      </c>
    </row>
    <row r="80" spans="1:7">
      <c r="A80" s="248">
        <v>13</v>
      </c>
      <c r="B80" s="243" t="s">
        <v>784</v>
      </c>
      <c r="C80" s="243" t="s">
        <v>783</v>
      </c>
      <c r="D80" s="292"/>
      <c r="E80" s="242">
        <v>24</v>
      </c>
      <c r="F80" s="241" t="s">
        <v>247</v>
      </c>
      <c r="G80" s="240">
        <f t="shared" si="1"/>
        <v>0</v>
      </c>
    </row>
    <row r="81" spans="1:7">
      <c r="A81" s="248">
        <v>14</v>
      </c>
      <c r="B81" s="243" t="s">
        <v>782</v>
      </c>
      <c r="C81" s="243" t="s">
        <v>781</v>
      </c>
      <c r="D81" s="292"/>
      <c r="E81" s="242">
        <v>8</v>
      </c>
      <c r="F81" s="241" t="s">
        <v>292</v>
      </c>
      <c r="G81" s="240">
        <f t="shared" si="1"/>
        <v>0</v>
      </c>
    </row>
    <row r="82" spans="1:7">
      <c r="A82" s="248">
        <v>15</v>
      </c>
      <c r="B82" s="243" t="s">
        <v>780</v>
      </c>
      <c r="C82" s="243" t="s">
        <v>779</v>
      </c>
      <c r="D82" s="292"/>
      <c r="E82" s="242">
        <v>60</v>
      </c>
      <c r="F82" s="241" t="s">
        <v>292</v>
      </c>
      <c r="G82" s="240">
        <f t="shared" si="1"/>
        <v>0</v>
      </c>
    </row>
    <row r="83" spans="1:7">
      <c r="A83" s="248">
        <v>16</v>
      </c>
      <c r="B83" s="243" t="s">
        <v>778</v>
      </c>
      <c r="C83" s="243" t="s">
        <v>777</v>
      </c>
      <c r="D83" s="292"/>
      <c r="E83" s="242">
        <v>8</v>
      </c>
      <c r="F83" s="241" t="s">
        <v>292</v>
      </c>
      <c r="G83" s="240">
        <f t="shared" si="1"/>
        <v>0</v>
      </c>
    </row>
    <row r="84" spans="1:7">
      <c r="A84" s="248">
        <v>17</v>
      </c>
      <c r="B84" s="243" t="s">
        <v>776</v>
      </c>
      <c r="C84" s="243" t="s">
        <v>775</v>
      </c>
      <c r="D84" s="292"/>
      <c r="E84" s="242">
        <v>4</v>
      </c>
      <c r="F84" s="241" t="s">
        <v>292</v>
      </c>
      <c r="G84" s="240">
        <f t="shared" si="1"/>
        <v>0</v>
      </c>
    </row>
    <row r="85" spans="1:7">
      <c r="A85" s="248">
        <v>18</v>
      </c>
      <c r="B85" s="243" t="s">
        <v>774</v>
      </c>
      <c r="C85" s="243" t="s">
        <v>773</v>
      </c>
      <c r="D85" s="292"/>
      <c r="E85" s="242">
        <v>45</v>
      </c>
      <c r="F85" s="241" t="s">
        <v>292</v>
      </c>
      <c r="G85" s="240">
        <f t="shared" si="1"/>
        <v>0</v>
      </c>
    </row>
    <row r="86" spans="1:7">
      <c r="A86" s="248">
        <v>19</v>
      </c>
      <c r="B86" s="243" t="s">
        <v>772</v>
      </c>
      <c r="C86" s="243" t="s">
        <v>771</v>
      </c>
      <c r="D86" s="292"/>
      <c r="E86" s="242">
        <v>30</v>
      </c>
      <c r="F86" s="241" t="s">
        <v>247</v>
      </c>
      <c r="G86" s="240">
        <f t="shared" si="1"/>
        <v>0</v>
      </c>
    </row>
    <row r="87" spans="1:7">
      <c r="A87" s="248">
        <v>20</v>
      </c>
      <c r="B87" s="243" t="s">
        <v>770</v>
      </c>
      <c r="C87" s="243" t="s">
        <v>769</v>
      </c>
      <c r="D87" s="292"/>
      <c r="E87" s="242">
        <v>1</v>
      </c>
      <c r="F87" s="241" t="s">
        <v>247</v>
      </c>
      <c r="G87" s="240">
        <f t="shared" si="1"/>
        <v>0</v>
      </c>
    </row>
    <row r="88" spans="1:7" ht="15" customHeight="1">
      <c r="A88" s="248">
        <v>21</v>
      </c>
      <c r="B88" s="243" t="s">
        <v>768</v>
      </c>
      <c r="C88" s="243" t="s">
        <v>767</v>
      </c>
      <c r="D88" s="292"/>
      <c r="E88" s="242">
        <v>1</v>
      </c>
      <c r="F88" s="241" t="s">
        <v>758</v>
      </c>
      <c r="G88" s="240">
        <f t="shared" si="1"/>
        <v>0</v>
      </c>
    </row>
    <row r="89" spans="1:7">
      <c r="A89" s="248">
        <v>22</v>
      </c>
      <c r="B89" s="243" t="s">
        <v>766</v>
      </c>
      <c r="C89" s="243" t="s">
        <v>765</v>
      </c>
      <c r="D89" s="292"/>
      <c r="E89" s="242">
        <v>1</v>
      </c>
      <c r="F89" s="241" t="s">
        <v>247</v>
      </c>
      <c r="G89" s="240">
        <f t="shared" si="1"/>
        <v>0</v>
      </c>
    </row>
    <row r="90" spans="1:7">
      <c r="A90" s="248">
        <v>23</v>
      </c>
      <c r="B90" s="243" t="s">
        <v>764</v>
      </c>
      <c r="C90" s="243" t="s">
        <v>763</v>
      </c>
      <c r="D90" s="292"/>
      <c r="E90" s="242">
        <v>5</v>
      </c>
      <c r="F90" s="241" t="s">
        <v>247</v>
      </c>
      <c r="G90" s="240">
        <f t="shared" si="1"/>
        <v>0</v>
      </c>
    </row>
    <row r="91" spans="1:7">
      <c r="A91" s="248">
        <v>24</v>
      </c>
      <c r="B91" s="243" t="s">
        <v>762</v>
      </c>
      <c r="C91" s="243" t="s">
        <v>761</v>
      </c>
      <c r="D91" s="292"/>
      <c r="E91" s="242">
        <v>2</v>
      </c>
      <c r="F91" s="241" t="s">
        <v>247</v>
      </c>
      <c r="G91" s="240">
        <f t="shared" si="1"/>
        <v>0</v>
      </c>
    </row>
    <row r="92" spans="1:7">
      <c r="A92" s="248">
        <v>25</v>
      </c>
      <c r="B92" s="243" t="s">
        <v>760</v>
      </c>
      <c r="C92" s="243" t="s">
        <v>759</v>
      </c>
      <c r="D92" s="292"/>
      <c r="E92" s="242">
        <v>6</v>
      </c>
      <c r="F92" s="241" t="s">
        <v>758</v>
      </c>
      <c r="G92" s="240">
        <f t="shared" si="1"/>
        <v>0</v>
      </c>
    </row>
    <row r="93" spans="1:7">
      <c r="A93" s="248">
        <v>26</v>
      </c>
      <c r="B93" s="243" t="s">
        <v>757</v>
      </c>
      <c r="C93" s="243" t="s">
        <v>756</v>
      </c>
      <c r="D93" s="292"/>
      <c r="E93" s="242">
        <v>4</v>
      </c>
      <c r="F93" s="241" t="s">
        <v>247</v>
      </c>
      <c r="G93" s="240">
        <f t="shared" si="1"/>
        <v>0</v>
      </c>
    </row>
    <row r="94" spans="1:7" ht="15" customHeight="1">
      <c r="A94" s="248">
        <v>27</v>
      </c>
      <c r="B94" s="243" t="s">
        <v>755</v>
      </c>
      <c r="C94" s="243" t="s">
        <v>754</v>
      </c>
      <c r="D94" s="292"/>
      <c r="E94" s="242">
        <v>8</v>
      </c>
      <c r="F94" s="241" t="s">
        <v>247</v>
      </c>
      <c r="G94" s="240">
        <f t="shared" si="1"/>
        <v>0</v>
      </c>
    </row>
    <row r="95" spans="1:7">
      <c r="A95" s="248">
        <v>28</v>
      </c>
      <c r="B95" s="243" t="s">
        <v>753</v>
      </c>
      <c r="C95" s="243" t="s">
        <v>752</v>
      </c>
      <c r="D95" s="292"/>
      <c r="E95" s="242">
        <v>6</v>
      </c>
      <c r="F95" s="241" t="s">
        <v>247</v>
      </c>
      <c r="G95" s="240">
        <f t="shared" si="1"/>
        <v>0</v>
      </c>
    </row>
    <row r="96" spans="1:7">
      <c r="A96" s="248">
        <v>29</v>
      </c>
      <c r="B96" s="243" t="s">
        <v>751</v>
      </c>
      <c r="C96" s="243" t="s">
        <v>750</v>
      </c>
      <c r="D96" s="292"/>
      <c r="E96" s="242">
        <v>10</v>
      </c>
      <c r="F96" s="241" t="s">
        <v>247</v>
      </c>
      <c r="G96" s="240">
        <f t="shared" si="1"/>
        <v>0</v>
      </c>
    </row>
    <row r="97" spans="1:7" ht="15" customHeight="1">
      <c r="A97" s="248">
        <v>30</v>
      </c>
      <c r="B97" s="243" t="s">
        <v>749</v>
      </c>
      <c r="C97" s="243" t="s">
        <v>748</v>
      </c>
      <c r="D97" s="292"/>
      <c r="E97" s="242">
        <v>4</v>
      </c>
      <c r="F97" s="241" t="s">
        <v>247</v>
      </c>
      <c r="G97" s="240">
        <f t="shared" si="1"/>
        <v>0</v>
      </c>
    </row>
    <row r="98" spans="1:7" ht="15" customHeight="1">
      <c r="A98" s="248">
        <v>31</v>
      </c>
      <c r="B98" s="243" t="s">
        <v>747</v>
      </c>
      <c r="C98" s="243" t="s">
        <v>746</v>
      </c>
      <c r="D98" s="292"/>
      <c r="E98" s="242">
        <v>1</v>
      </c>
      <c r="F98" s="241" t="s">
        <v>247</v>
      </c>
      <c r="G98" s="240">
        <f t="shared" si="1"/>
        <v>0</v>
      </c>
    </row>
    <row r="99" spans="1:7" ht="15" customHeight="1">
      <c r="A99" s="248">
        <v>32</v>
      </c>
      <c r="B99" s="243" t="s">
        <v>745</v>
      </c>
      <c r="C99" s="243" t="s">
        <v>744</v>
      </c>
      <c r="D99" s="292"/>
      <c r="E99" s="242">
        <v>1</v>
      </c>
      <c r="F99" s="241" t="s">
        <v>247</v>
      </c>
      <c r="G99" s="240">
        <f t="shared" si="1"/>
        <v>0</v>
      </c>
    </row>
    <row r="100" spans="1:7" ht="25.95" customHeight="1">
      <c r="A100" s="248">
        <v>33</v>
      </c>
      <c r="B100" s="243" t="s">
        <v>743</v>
      </c>
      <c r="C100" s="243" t="s">
        <v>742</v>
      </c>
      <c r="D100" s="292"/>
      <c r="E100" s="242">
        <v>8</v>
      </c>
      <c r="F100" s="241" t="s">
        <v>247</v>
      </c>
      <c r="G100" s="240">
        <f t="shared" si="1"/>
        <v>0</v>
      </c>
    </row>
    <row r="101" spans="1:7" ht="15" customHeight="1">
      <c r="A101" s="248">
        <v>34</v>
      </c>
      <c r="B101" s="243" t="s">
        <v>741</v>
      </c>
      <c r="C101" s="243" t="s">
        <v>740</v>
      </c>
      <c r="D101" s="292"/>
      <c r="E101" s="242">
        <v>25</v>
      </c>
      <c r="F101" s="241" t="s">
        <v>279</v>
      </c>
      <c r="G101" s="240">
        <f t="shared" si="1"/>
        <v>0</v>
      </c>
    </row>
    <row r="102" spans="1:7" ht="15" customHeight="1">
      <c r="A102" s="248">
        <v>35</v>
      </c>
      <c r="B102" s="243" t="s">
        <v>739</v>
      </c>
      <c r="C102" s="243" t="s">
        <v>738</v>
      </c>
      <c r="D102" s="292"/>
      <c r="E102" s="242">
        <v>3</v>
      </c>
      <c r="F102" s="241" t="s">
        <v>247</v>
      </c>
      <c r="G102" s="240">
        <f t="shared" si="1"/>
        <v>0</v>
      </c>
    </row>
    <row r="103" spans="1:7" ht="15" customHeight="1">
      <c r="A103" s="248">
        <v>36</v>
      </c>
      <c r="B103" s="243" t="s">
        <v>737</v>
      </c>
      <c r="C103" s="243" t="s">
        <v>736</v>
      </c>
      <c r="D103" s="292"/>
      <c r="E103" s="242">
        <v>27.9</v>
      </c>
      <c r="F103" s="241" t="s">
        <v>658</v>
      </c>
      <c r="G103" s="240">
        <f t="shared" si="1"/>
        <v>0</v>
      </c>
    </row>
    <row r="104" spans="1:7">
      <c r="A104" s="248">
        <v>37</v>
      </c>
      <c r="B104" s="243" t="s">
        <v>735</v>
      </c>
      <c r="C104" s="243" t="s">
        <v>734</v>
      </c>
      <c r="D104" s="292"/>
      <c r="E104" s="242">
        <v>7.44</v>
      </c>
      <c r="F104" s="241" t="s">
        <v>658</v>
      </c>
      <c r="G104" s="240">
        <f t="shared" si="1"/>
        <v>0</v>
      </c>
    </row>
    <row r="105" spans="1:7" ht="15" customHeight="1">
      <c r="A105" s="248">
        <v>38</v>
      </c>
      <c r="B105" s="243" t="s">
        <v>733</v>
      </c>
      <c r="C105" s="243" t="s">
        <v>732</v>
      </c>
      <c r="D105" s="292"/>
      <c r="E105" s="242">
        <v>60</v>
      </c>
      <c r="F105" s="241" t="s">
        <v>658</v>
      </c>
      <c r="G105" s="240">
        <f t="shared" si="1"/>
        <v>0</v>
      </c>
    </row>
    <row r="106" spans="1:7">
      <c r="A106" s="248">
        <v>39</v>
      </c>
      <c r="B106" s="243" t="s">
        <v>731</v>
      </c>
      <c r="C106" s="243" t="s">
        <v>730</v>
      </c>
      <c r="D106" s="292"/>
      <c r="E106" s="242">
        <v>4</v>
      </c>
      <c r="F106" s="241" t="s">
        <v>247</v>
      </c>
      <c r="G106" s="240">
        <f t="shared" si="1"/>
        <v>0</v>
      </c>
    </row>
    <row r="107" spans="1:7" s="236" customFormat="1" ht="15" customHeight="1">
      <c r="A107" s="239" t="s">
        <v>729</v>
      </c>
      <c r="B107" s="238"/>
      <c r="C107" s="238"/>
      <c r="D107" s="238"/>
      <c r="E107" s="238"/>
      <c r="F107" s="238"/>
      <c r="G107" s="237">
        <f>SUM(G68:G106)</f>
        <v>0</v>
      </c>
    </row>
    <row r="108" spans="1:7" ht="15" customHeight="1"/>
    <row r="109" spans="1:7" ht="15" customHeight="1"/>
    <row r="110" spans="1:7" ht="15" customHeight="1"/>
    <row r="111" spans="1:7" ht="15" customHeight="1">
      <c r="A111" s="351" t="s">
        <v>728</v>
      </c>
      <c r="B111" s="352"/>
      <c r="C111" s="352"/>
      <c r="D111" s="352"/>
      <c r="E111" s="352"/>
      <c r="F111" s="352"/>
      <c r="G111" s="352"/>
    </row>
    <row r="112" spans="1:7" ht="2.85" customHeight="1"/>
    <row r="113" spans="1:7">
      <c r="A113" s="246" t="s">
        <v>727</v>
      </c>
      <c r="B113" s="247" t="s">
        <v>726</v>
      </c>
      <c r="C113" s="247" t="s">
        <v>725</v>
      </c>
      <c r="D113" s="246" t="s">
        <v>724</v>
      </c>
      <c r="E113" s="246" t="s">
        <v>118</v>
      </c>
      <c r="F113" s="246" t="s">
        <v>723</v>
      </c>
      <c r="G113" s="245" t="s">
        <v>722</v>
      </c>
    </row>
    <row r="114" spans="1:7">
      <c r="A114" s="244">
        <v>1</v>
      </c>
      <c r="B114" s="243" t="s">
        <v>721</v>
      </c>
      <c r="C114" s="243" t="s">
        <v>720</v>
      </c>
      <c r="D114" s="295"/>
      <c r="E114" s="242">
        <v>6</v>
      </c>
      <c r="F114" s="241" t="s">
        <v>715</v>
      </c>
      <c r="G114" s="240">
        <f>E114*D114</f>
        <v>0</v>
      </c>
    </row>
    <row r="115" spans="1:7">
      <c r="A115" s="244">
        <v>2</v>
      </c>
      <c r="B115" s="243" t="s">
        <v>719</v>
      </c>
      <c r="C115" s="243" t="s">
        <v>718</v>
      </c>
      <c r="D115" s="295"/>
      <c r="E115" s="242">
        <v>8</v>
      </c>
      <c r="F115" s="241" t="s">
        <v>715</v>
      </c>
      <c r="G115" s="240">
        <f>E115*D115</f>
        <v>0</v>
      </c>
    </row>
    <row r="116" spans="1:7">
      <c r="A116" s="244">
        <v>1</v>
      </c>
      <c r="B116" s="243" t="s">
        <v>717</v>
      </c>
      <c r="C116" s="243" t="s">
        <v>716</v>
      </c>
      <c r="D116" s="295"/>
      <c r="E116" s="242">
        <v>24</v>
      </c>
      <c r="F116" s="241" t="s">
        <v>715</v>
      </c>
      <c r="G116" s="240">
        <f>E116*D116</f>
        <v>0</v>
      </c>
    </row>
    <row r="117" spans="1:7" s="236" customFormat="1" ht="15" customHeight="1">
      <c r="A117" s="239" t="s">
        <v>714</v>
      </c>
      <c r="B117" s="238"/>
      <c r="C117" s="238"/>
      <c r="D117" s="238"/>
      <c r="E117" s="238"/>
      <c r="F117" s="238"/>
      <c r="G117" s="237">
        <f>SUM(G114:G116)</f>
        <v>0</v>
      </c>
    </row>
    <row r="118" spans="1:7" ht="15" customHeight="1"/>
  </sheetData>
  <sheetProtection sheet="1" objects="1" scenarios="1"/>
  <mergeCells count="7">
    <mergeCell ref="A111:G111"/>
    <mergeCell ref="D4:G4"/>
    <mergeCell ref="D5:G5"/>
    <mergeCell ref="D6:G6"/>
    <mergeCell ref="A10:G10"/>
    <mergeCell ref="A53:G53"/>
    <mergeCell ref="A65:G65"/>
  </mergeCells>
  <printOptions horizontalCentered="1"/>
  <pageMargins left="0.59055118110236227" right="0.59055118110236227" top="0.59055118110236227" bottom="0.59055118110236227" header="0" footer="0"/>
  <pageSetup paperSize="9" scale="80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C9" sqref="C9"/>
    </sheetView>
  </sheetViews>
  <sheetFormatPr defaultColWidth="11.7109375" defaultRowHeight="14.4"/>
  <cols>
    <col min="1" max="1" width="21.140625" style="267" customWidth="1"/>
    <col min="2" max="2" width="71.140625" style="267" customWidth="1"/>
    <col min="3" max="3" width="13" style="269" customWidth="1"/>
    <col min="4" max="4" width="17.28515625" style="269" customWidth="1"/>
    <col min="5" max="5" width="13.28515625" style="269" customWidth="1"/>
    <col min="6" max="6" width="12.85546875" style="268" customWidth="1"/>
    <col min="7" max="7" width="32.140625" style="267" customWidth="1"/>
    <col min="8" max="8" width="32" style="267" customWidth="1"/>
    <col min="9" max="9" width="22.7109375" style="267" customWidth="1"/>
    <col min="10" max="16384" width="11.7109375" style="267"/>
  </cols>
  <sheetData>
    <row r="1" spans="1:8" ht="24.9" customHeight="1">
      <c r="A1" s="355" t="s">
        <v>956</v>
      </c>
      <c r="B1" s="355"/>
      <c r="C1" s="355"/>
      <c r="D1" s="355"/>
      <c r="E1" s="355"/>
      <c r="F1" s="355"/>
    </row>
    <row r="2" spans="1:8" ht="17.100000000000001" customHeight="1"/>
    <row r="3" spans="1:8" s="288" customFormat="1" ht="17.100000000000001" customHeight="1">
      <c r="A3" s="287" t="s">
        <v>955</v>
      </c>
      <c r="B3" s="286" t="s">
        <v>936</v>
      </c>
      <c r="C3" s="285" t="s">
        <v>935</v>
      </c>
      <c r="D3" s="284" t="s">
        <v>934</v>
      </c>
      <c r="E3" s="283" t="s">
        <v>118</v>
      </c>
      <c r="F3" s="282" t="s">
        <v>933</v>
      </c>
    </row>
    <row r="4" spans="1:8" ht="17.100000000000001" customHeight="1"/>
    <row r="5" spans="1:8" ht="17.100000000000001" customHeight="1">
      <c r="A5" s="288" t="s">
        <v>954</v>
      </c>
      <c r="B5" s="288" t="s">
        <v>953</v>
      </c>
      <c r="C5" s="280"/>
      <c r="D5" s="290" t="s">
        <v>758</v>
      </c>
      <c r="E5" s="269">
        <v>1</v>
      </c>
      <c r="F5" s="273">
        <f t="shared" ref="F5:F12" si="0">E5*C5</f>
        <v>0</v>
      </c>
    </row>
    <row r="6" spans="1:8" s="288" customFormat="1" ht="17.100000000000001" customHeight="1">
      <c r="A6" s="288" t="s">
        <v>952</v>
      </c>
      <c r="B6" s="288" t="s">
        <v>951</v>
      </c>
      <c r="C6" s="291"/>
      <c r="D6" s="290" t="s">
        <v>758</v>
      </c>
      <c r="E6" s="290">
        <v>1</v>
      </c>
      <c r="F6" s="289">
        <f t="shared" si="0"/>
        <v>0</v>
      </c>
      <c r="H6" s="267"/>
    </row>
    <row r="7" spans="1:8" s="288" customFormat="1" ht="17.100000000000001" customHeight="1">
      <c r="A7" s="288" t="s">
        <v>950</v>
      </c>
      <c r="B7" s="288" t="s">
        <v>949</v>
      </c>
      <c r="C7" s="291"/>
      <c r="D7" s="290" t="s">
        <v>758</v>
      </c>
      <c r="E7" s="290">
        <v>1</v>
      </c>
      <c r="F7" s="289">
        <f t="shared" si="0"/>
        <v>0</v>
      </c>
      <c r="H7" s="267"/>
    </row>
    <row r="8" spans="1:8" s="288" customFormat="1" ht="17.100000000000001" customHeight="1">
      <c r="A8" s="288" t="s">
        <v>948</v>
      </c>
      <c r="B8" s="288" t="s">
        <v>947</v>
      </c>
      <c r="C8" s="291"/>
      <c r="D8" s="290" t="s">
        <v>758</v>
      </c>
      <c r="E8" s="290">
        <v>1</v>
      </c>
      <c r="F8" s="289">
        <f t="shared" si="0"/>
        <v>0</v>
      </c>
      <c r="H8" s="267"/>
    </row>
    <row r="9" spans="1:8" s="288" customFormat="1" ht="17.100000000000001" customHeight="1">
      <c r="A9" s="288" t="s">
        <v>946</v>
      </c>
      <c r="B9" s="288" t="s">
        <v>945</v>
      </c>
      <c r="C9" s="291"/>
      <c r="D9" s="290" t="s">
        <v>942</v>
      </c>
      <c r="E9" s="290">
        <v>6.0000000000000001E-3</v>
      </c>
      <c r="F9" s="289">
        <f t="shared" si="0"/>
        <v>0</v>
      </c>
      <c r="H9" s="267"/>
    </row>
    <row r="10" spans="1:8" s="288" customFormat="1" ht="17.100000000000001" customHeight="1">
      <c r="A10" s="288" t="s">
        <v>944</v>
      </c>
      <c r="B10" s="288" t="s">
        <v>943</v>
      </c>
      <c r="C10" s="291"/>
      <c r="D10" s="290" t="s">
        <v>942</v>
      </c>
      <c r="E10" s="290">
        <v>3.0000000000000001E-3</v>
      </c>
      <c r="F10" s="289">
        <f t="shared" si="0"/>
        <v>0</v>
      </c>
      <c r="H10" s="267"/>
    </row>
    <row r="11" spans="1:8" s="288" customFormat="1" ht="17.100000000000001" customHeight="1">
      <c r="A11" s="288" t="s">
        <v>941</v>
      </c>
      <c r="B11" s="288" t="s">
        <v>940</v>
      </c>
      <c r="C11" s="291"/>
      <c r="D11" s="290" t="s">
        <v>758</v>
      </c>
      <c r="E11" s="290">
        <v>1</v>
      </c>
      <c r="F11" s="289">
        <f t="shared" si="0"/>
        <v>0</v>
      </c>
      <c r="H11" s="267"/>
    </row>
    <row r="12" spans="1:8" s="288" customFormat="1" ht="17.100000000000001" customHeight="1">
      <c r="A12" s="288" t="s">
        <v>939</v>
      </c>
      <c r="B12" s="288" t="s">
        <v>938</v>
      </c>
      <c r="C12" s="291"/>
      <c r="D12" s="290" t="s">
        <v>758</v>
      </c>
      <c r="E12" s="290">
        <v>2</v>
      </c>
      <c r="F12" s="289">
        <f t="shared" si="0"/>
        <v>0</v>
      </c>
      <c r="H12" s="267"/>
    </row>
    <row r="13" spans="1:8" ht="17.100000000000001" customHeight="1"/>
    <row r="14" spans="1:8" ht="17.100000000000001" customHeight="1"/>
    <row r="15" spans="1:8" ht="17.100000000000001" customHeight="1">
      <c r="A15" s="287" t="s">
        <v>937</v>
      </c>
      <c r="B15" s="286" t="s">
        <v>936</v>
      </c>
      <c r="C15" s="285" t="s">
        <v>935</v>
      </c>
      <c r="D15" s="284" t="s">
        <v>934</v>
      </c>
      <c r="E15" s="283" t="s">
        <v>118</v>
      </c>
      <c r="F15" s="282" t="s">
        <v>933</v>
      </c>
    </row>
    <row r="16" spans="1:8" ht="17.100000000000001" customHeight="1"/>
    <row r="17" spans="1:8" ht="17.100000000000001" customHeight="1">
      <c r="A17" s="276" t="s">
        <v>932</v>
      </c>
      <c r="B17" s="274" t="s">
        <v>931</v>
      </c>
      <c r="C17" s="280"/>
      <c r="D17" s="275" t="s">
        <v>920</v>
      </c>
      <c r="E17" s="269">
        <v>1</v>
      </c>
      <c r="F17" s="281">
        <f t="shared" ref="F17:F22" si="1">E17*C17</f>
        <v>0</v>
      </c>
    </row>
    <row r="18" spans="1:8" s="277" customFormat="1" ht="17.100000000000001" customHeight="1">
      <c r="A18" s="276" t="s">
        <v>930</v>
      </c>
      <c r="B18" s="274" t="s">
        <v>929</v>
      </c>
      <c r="C18" s="280"/>
      <c r="D18" s="275" t="s">
        <v>920</v>
      </c>
      <c r="E18" s="279">
        <v>1</v>
      </c>
      <c r="F18" s="278">
        <f t="shared" si="1"/>
        <v>0</v>
      </c>
      <c r="H18" s="267"/>
    </row>
    <row r="19" spans="1:8" s="277" customFormat="1" ht="17.100000000000001" customHeight="1">
      <c r="A19" s="276" t="s">
        <v>928</v>
      </c>
      <c r="B19" s="274" t="s">
        <v>927</v>
      </c>
      <c r="C19" s="280"/>
      <c r="D19" s="275" t="s">
        <v>920</v>
      </c>
      <c r="E19" s="279">
        <v>1</v>
      </c>
      <c r="F19" s="278">
        <f t="shared" si="1"/>
        <v>0</v>
      </c>
      <c r="H19" s="267"/>
    </row>
    <row r="20" spans="1:8" s="277" customFormat="1" ht="17.100000000000001" customHeight="1">
      <c r="A20" s="276" t="s">
        <v>926</v>
      </c>
      <c r="B20" s="274" t="s">
        <v>925</v>
      </c>
      <c r="C20" s="280"/>
      <c r="D20" s="275" t="s">
        <v>920</v>
      </c>
      <c r="E20" s="279">
        <v>2</v>
      </c>
      <c r="F20" s="278">
        <f t="shared" si="1"/>
        <v>0</v>
      </c>
      <c r="H20" s="267"/>
    </row>
    <row r="21" spans="1:8" s="277" customFormat="1" ht="17.100000000000001" customHeight="1">
      <c r="A21" s="276" t="s">
        <v>924</v>
      </c>
      <c r="B21" s="274" t="s">
        <v>923</v>
      </c>
      <c r="C21" s="280"/>
      <c r="D21" s="275" t="s">
        <v>920</v>
      </c>
      <c r="E21" s="279">
        <v>2</v>
      </c>
      <c r="F21" s="278">
        <f t="shared" si="1"/>
        <v>0</v>
      </c>
      <c r="H21" s="267"/>
    </row>
    <row r="22" spans="1:8" ht="17.100000000000001" customHeight="1">
      <c r="A22" s="276" t="s">
        <v>922</v>
      </c>
      <c r="B22" s="274" t="s">
        <v>921</v>
      </c>
      <c r="C22" s="280"/>
      <c r="D22" s="275" t="s">
        <v>920</v>
      </c>
      <c r="E22" s="269">
        <v>1</v>
      </c>
      <c r="F22" s="268">
        <f t="shared" si="1"/>
        <v>0</v>
      </c>
    </row>
    <row r="23" spans="1:8" ht="17.100000000000001" customHeight="1">
      <c r="C23" s="279"/>
    </row>
    <row r="24" spans="1:8" ht="17.100000000000001" customHeight="1">
      <c r="C24" s="279"/>
    </row>
    <row r="25" spans="1:8" ht="17.100000000000001" customHeight="1">
      <c r="B25" s="274" t="s">
        <v>919</v>
      </c>
      <c r="C25" s="279"/>
      <c r="F25" s="273">
        <f>SUM(F5:F24)</f>
        <v>0</v>
      </c>
    </row>
    <row r="26" spans="1:8" ht="17.100000000000001" customHeight="1">
      <c r="B26" s="274" t="s">
        <v>918</v>
      </c>
      <c r="C26" s="279"/>
      <c r="F26" s="273">
        <f>0.3*F25</f>
        <v>0</v>
      </c>
    </row>
    <row r="27" spans="1:8" ht="17.100000000000001" customHeight="1"/>
    <row r="28" spans="1:8" s="270" customFormat="1" ht="17.100000000000001" customHeight="1">
      <c r="B28" s="270" t="s">
        <v>917</v>
      </c>
      <c r="C28" s="272"/>
      <c r="D28" s="272"/>
      <c r="E28" s="272"/>
      <c r="F28" s="271">
        <f>F25+F26</f>
        <v>0</v>
      </c>
    </row>
  </sheetData>
  <sheetProtection sheet="1" objects="1" scenarios="1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8</vt:i4>
      </vt:variant>
    </vt:vector>
  </HeadingPairs>
  <TitlesOfParts>
    <vt:vector size="13" baseType="lpstr">
      <vt:lpstr>Rekapitulácia stavby</vt:lpstr>
      <vt:lpstr>SO 02 - Ustajňovací objek...</vt:lpstr>
      <vt:lpstr>Rekap</vt:lpstr>
      <vt:lpstr>Položky</vt:lpstr>
      <vt:lpstr>Rozv R 02</vt:lpstr>
      <vt:lpstr>Položky!Názvy_tlače</vt:lpstr>
      <vt:lpstr>'Rekapitulácia stavby'!Názvy_tlače</vt:lpstr>
      <vt:lpstr>'SO 02 - Ustajňovací objek...'!Názvy_tlače</vt:lpstr>
      <vt:lpstr>Položky!Oblasť_tlače</vt:lpstr>
      <vt:lpstr>Rekap!Oblasť_tlače</vt:lpstr>
      <vt:lpstr>'Rekapitulácia stavby'!Oblasť_tlače</vt:lpstr>
      <vt:lpstr>'Rozv R 02'!Oblasť_tlače</vt:lpstr>
      <vt:lpstr>'SO 02 - Ustajňovací objek...'!Oblasť_tlače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Petránek</dc:creator>
  <cp:lastModifiedBy>DELL</cp:lastModifiedBy>
  <dcterms:created xsi:type="dcterms:W3CDTF">2024-01-16T14:26:32Z</dcterms:created>
  <dcterms:modified xsi:type="dcterms:W3CDTF">2024-03-27T07:13:08Z</dcterms:modified>
</cp:coreProperties>
</file>