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ováč\Desktop\KGJ _2021\K1\KOTOLŇA\SO-301_05_Plynové zariadenia kotolne\pdf\"/>
    </mc:Choice>
  </mc:AlternateContent>
  <bookViews>
    <workbookView xWindow="150" yWindow="600" windowWidth="28455" windowHeight="12465" activeTab="1"/>
  </bookViews>
  <sheets>
    <sheet name="Rekapitulace stavby" sheetId="1" r:id="rId1"/>
    <sheet name="D.1.4.1 -  Plynoinstalace" sheetId="2" r:id="rId2"/>
  </sheets>
  <definedNames>
    <definedName name="_xlnm._FilterDatabase" localSheetId="1" hidden="1">'D.1.4.1 -  Plynoinstalace'!$C$120:$K$201</definedName>
    <definedName name="_xlnm.Print_Titles" localSheetId="1">'D.1.4.1 -  Plynoinstalace'!$120:$120</definedName>
    <definedName name="_xlnm.Print_Titles" localSheetId="0">'Rekapitulace stavby'!$92:$92</definedName>
    <definedName name="_xlnm.Print_Area" localSheetId="1">'D.1.4.1 -  Plynoinstalace'!$C$4:$J$76,'D.1.4.1 -  Plynoinstalace'!$C$82:$J$102,'D.1.4.1 -  Plynoinstalace'!$C$108:$J$201</definedName>
    <definedName name="_xlnm.Print_Area" localSheetId="0">'Rekapitulace stavby'!$D$4:$AO$76,'Rekapitulace stavby'!$C$82:$AQ$100</definedName>
  </definedNames>
  <calcPr calcId="152511"/>
</workbook>
</file>

<file path=xl/calcChain.xml><?xml version="1.0" encoding="utf-8"?>
<calcChain xmlns="http://schemas.openxmlformats.org/spreadsheetml/2006/main">
  <c r="AY99" i="1" l="1"/>
  <c r="AX99" i="1"/>
  <c r="AY98" i="1"/>
  <c r="AX98" i="1"/>
  <c r="AY97" i="1"/>
  <c r="AX97" i="1"/>
  <c r="AY96" i="1"/>
  <c r="AX96" i="1"/>
  <c r="J37" i="2"/>
  <c r="J36" i="2"/>
  <c r="AY95" i="1"/>
  <c r="J35" i="2"/>
  <c r="AX95" i="1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F115" i="2"/>
  <c r="E113" i="2"/>
  <c r="F89" i="2"/>
  <c r="E87" i="2"/>
  <c r="J24" i="2"/>
  <c r="E24" i="2"/>
  <c r="J118" i="2" s="1"/>
  <c r="J23" i="2"/>
  <c r="J21" i="2"/>
  <c r="E21" i="2"/>
  <c r="J91" i="2" s="1"/>
  <c r="J20" i="2"/>
  <c r="J18" i="2"/>
  <c r="E18" i="2"/>
  <c r="F118" i="2" s="1"/>
  <c r="J17" i="2"/>
  <c r="J15" i="2"/>
  <c r="E15" i="2"/>
  <c r="F117" i="2" s="1"/>
  <c r="J14" i="2"/>
  <c r="J12" i="2"/>
  <c r="J115" i="2" s="1"/>
  <c r="E7" i="2"/>
  <c r="E111" i="2"/>
  <c r="L90" i="1"/>
  <c r="AM90" i="1"/>
  <c r="AM89" i="1"/>
  <c r="L89" i="1"/>
  <c r="AM87" i="1"/>
  <c r="L87" i="1"/>
  <c r="L85" i="1"/>
  <c r="L84" i="1"/>
  <c r="J176" i="2"/>
  <c r="BK197" i="2"/>
  <c r="BK180" i="2"/>
  <c r="BK151" i="2"/>
  <c r="BK130" i="2"/>
  <c r="J148" i="2"/>
  <c r="BK186" i="2"/>
  <c r="J136" i="2"/>
  <c r="J190" i="2"/>
  <c r="BK144" i="2"/>
  <c r="J170" i="2"/>
  <c r="BK170" i="2"/>
  <c r="J142" i="2"/>
  <c r="BK138" i="2"/>
  <c r="BK178" i="2"/>
  <c r="J188" i="2"/>
  <c r="BK162" i="2"/>
  <c r="J186" i="2"/>
  <c r="J169" i="2"/>
  <c r="BK132" i="2"/>
  <c r="J146" i="2"/>
  <c r="J124" i="2"/>
  <c r="BK199" i="2"/>
  <c r="BK160" i="2"/>
  <c r="J198" i="2"/>
  <c r="J182" i="2"/>
  <c r="BK124" i="2"/>
  <c r="J174" i="2"/>
  <c r="J134" i="2"/>
  <c r="J151" i="2"/>
  <c r="BK154" i="2"/>
  <c r="J200" i="2"/>
  <c r="BK134" i="2"/>
  <c r="J197" i="2"/>
  <c r="BK184" i="2"/>
  <c r="BK128" i="2"/>
  <c r="J138" i="2"/>
  <c r="BK158" i="2"/>
  <c r="J128" i="2"/>
  <c r="BK126" i="2"/>
  <c r="BK140" i="2"/>
  <c r="J194" i="2"/>
  <c r="J172" i="2"/>
  <c r="BK142" i="2"/>
  <c r="J180" i="2"/>
  <c r="BK153" i="2"/>
  <c r="J132" i="2"/>
  <c r="J144" i="2"/>
  <c r="BK194" i="2"/>
  <c r="BK174" i="2"/>
  <c r="J199" i="2"/>
  <c r="BK157" i="2"/>
  <c r="BK182" i="2"/>
  <c r="J166" i="2"/>
  <c r="J126" i="2"/>
  <c r="J130" i="2"/>
  <c r="BK146" i="2"/>
  <c r="J184" i="2"/>
  <c r="BK198" i="2"/>
  <c r="BK192" i="2"/>
  <c r="J153" i="2"/>
  <c r="BK190" i="2"/>
  <c r="BK172" i="2"/>
  <c r="J156" i="2"/>
  <c r="J158" i="2"/>
  <c r="J192" i="2"/>
  <c r="BK200" i="2"/>
  <c r="J178" i="2"/>
  <c r="BK156" i="2"/>
  <c r="BK176" i="2"/>
  <c r="BK136" i="2"/>
  <c r="J164" i="2"/>
  <c r="J162" i="2"/>
  <c r="J201" i="2"/>
  <c r="BK201" i="2"/>
  <c r="J154" i="2"/>
  <c r="BK188" i="2"/>
  <c r="J157" i="2"/>
  <c r="BK169" i="2"/>
  <c r="AS94" i="1"/>
  <c r="J196" i="2"/>
  <c r="BK148" i="2"/>
  <c r="BK196" i="2"/>
  <c r="BK166" i="2"/>
  <c r="J140" i="2"/>
  <c r="J160" i="2"/>
  <c r="BK164" i="2"/>
  <c r="P150" i="2" l="1"/>
  <c r="BK150" i="2"/>
  <c r="J150" i="2" s="1"/>
  <c r="J99" i="2" s="1"/>
  <c r="P187" i="2"/>
  <c r="P123" i="2"/>
  <c r="R187" i="2"/>
  <c r="R168" i="2"/>
  <c r="T168" i="2"/>
  <c r="R123" i="2"/>
  <c r="BK187" i="2"/>
  <c r="J187" i="2" s="1"/>
  <c r="J101" i="2" s="1"/>
  <c r="BK123" i="2"/>
  <c r="J123" i="2" s="1"/>
  <c r="J98" i="2" s="1"/>
  <c r="P168" i="2"/>
  <c r="R150" i="2"/>
  <c r="BK168" i="2"/>
  <c r="J168" i="2" s="1"/>
  <c r="J100" i="2" s="1"/>
  <c r="AU96" i="1"/>
  <c r="T150" i="2"/>
  <c r="T122" i="2" s="1"/>
  <c r="T121" i="2" s="1"/>
  <c r="T123" i="2"/>
  <c r="T187" i="2"/>
  <c r="AU97" i="1"/>
  <c r="J89" i="2"/>
  <c r="F92" i="2"/>
  <c r="BE126" i="2"/>
  <c r="BE130" i="2"/>
  <c r="BE142" i="2"/>
  <c r="BE151" i="2"/>
  <c r="BE153" i="2"/>
  <c r="BE157" i="2"/>
  <c r="BE160" i="2"/>
  <c r="E85" i="2"/>
  <c r="F91" i="2"/>
  <c r="J117" i="2"/>
  <c r="BE136" i="2"/>
  <c r="BE140" i="2"/>
  <c r="BE144" i="2"/>
  <c r="BE162" i="2"/>
  <c r="BE164" i="2"/>
  <c r="BE174" i="2"/>
  <c r="BE176" i="2"/>
  <c r="J92" i="2"/>
  <c r="BE124" i="2"/>
  <c r="BE128" i="2"/>
  <c r="BE138" i="2"/>
  <c r="BE148" i="2"/>
  <c r="BE156" i="2"/>
  <c r="BE158" i="2"/>
  <c r="BE184" i="2"/>
  <c r="BE134" i="2"/>
  <c r="BE172" i="2"/>
  <c r="BE192" i="2"/>
  <c r="BE197" i="2"/>
  <c r="BE199" i="2"/>
  <c r="BE201" i="2"/>
  <c r="BE132" i="2"/>
  <c r="BE146" i="2"/>
  <c r="BE154" i="2"/>
  <c r="BE166" i="2"/>
  <c r="BE169" i="2"/>
  <c r="BE170" i="2"/>
  <c r="BE178" i="2"/>
  <c r="BE180" i="2"/>
  <c r="BE182" i="2"/>
  <c r="BE186" i="2"/>
  <c r="BE188" i="2"/>
  <c r="BE190" i="2"/>
  <c r="BE194" i="2"/>
  <c r="BE196" i="2"/>
  <c r="BE198" i="2"/>
  <c r="BE200" i="2"/>
  <c r="F35" i="2"/>
  <c r="BB95" i="1" s="1"/>
  <c r="BB97" i="1"/>
  <c r="BD96" i="1"/>
  <c r="BA96" i="1"/>
  <c r="AW99" i="1"/>
  <c r="F37" i="2"/>
  <c r="BD95" i="1" s="1"/>
  <c r="BD97" i="1"/>
  <c r="AW98" i="1"/>
  <c r="AW96" i="1"/>
  <c r="BD99" i="1"/>
  <c r="AW97" i="1"/>
  <c r="BA98" i="1"/>
  <c r="BB99" i="1"/>
  <c r="F34" i="2"/>
  <c r="BA95" i="1" s="1"/>
  <c r="BB98" i="1"/>
  <c r="BC99" i="1"/>
  <c r="BB96" i="1"/>
  <c r="BA99" i="1"/>
  <c r="F36" i="2"/>
  <c r="BC95" i="1" s="1"/>
  <c r="BC97" i="1"/>
  <c r="J34" i="2"/>
  <c r="AW95" i="1" s="1"/>
  <c r="BA97" i="1"/>
  <c r="BC98" i="1"/>
  <c r="BC96" i="1"/>
  <c r="BD98" i="1"/>
  <c r="AU99" i="1" l="1"/>
  <c r="P122" i="2"/>
  <c r="P121" i="2"/>
  <c r="AU95" i="1"/>
  <c r="AU98" i="1"/>
  <c r="BK122" i="2"/>
  <c r="BK121" i="2" s="1"/>
  <c r="J121" i="2" s="1"/>
  <c r="J30" i="2" s="1"/>
  <c r="AG95" i="1" s="1"/>
  <c r="R122" i="2"/>
  <c r="R121" i="2" s="1"/>
  <c r="F33" i="2"/>
  <c r="AZ95" i="1" s="1"/>
  <c r="AV98" i="1"/>
  <c r="AT98" i="1" s="1"/>
  <c r="J33" i="2"/>
  <c r="AV95" i="1" s="1"/>
  <c r="AT95" i="1" s="1"/>
  <c r="AZ98" i="1"/>
  <c r="AZ96" i="1"/>
  <c r="AV96" i="1"/>
  <c r="AT96" i="1" s="1"/>
  <c r="BA94" i="1"/>
  <c r="W30" i="1" s="1"/>
  <c r="AZ97" i="1"/>
  <c r="AV99" i="1"/>
  <c r="AT99" i="1" s="1"/>
  <c r="BD94" i="1"/>
  <c r="W33" i="1" s="1"/>
  <c r="AV97" i="1"/>
  <c r="AT97" i="1" s="1"/>
  <c r="BB94" i="1"/>
  <c r="AX94" i="1" s="1"/>
  <c r="AZ99" i="1"/>
  <c r="BC94" i="1"/>
  <c r="W32" i="1" s="1"/>
  <c r="AG96" i="1" l="1"/>
  <c r="AN96" i="1" s="1"/>
  <c r="AN95" i="1"/>
  <c r="AG98" i="1"/>
  <c r="AN98" i="1" s="1"/>
  <c r="J122" i="2"/>
  <c r="J97" i="2" s="1"/>
  <c r="J96" i="2"/>
  <c r="J39" i="2"/>
  <c r="AU94" i="1"/>
  <c r="AG97" i="1"/>
  <c r="AG99" i="1"/>
  <c r="AY94" i="1"/>
  <c r="AW94" i="1"/>
  <c r="AK30" i="1" s="1"/>
  <c r="W31" i="1"/>
  <c r="AZ94" i="1"/>
  <c r="AV94" i="1" s="1"/>
  <c r="AK29" i="1" s="1"/>
  <c r="AN99" i="1" l="1"/>
  <c r="AN97" i="1"/>
  <c r="W29" i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<sst xmlns="http://schemas.openxmlformats.org/spreadsheetml/2006/main" count="1047" uniqueCount="331">
  <si>
    <t>Export Komplet</t>
  </si>
  <si>
    <t/>
  </si>
  <si>
    <t>2.0</t>
  </si>
  <si>
    <t>False</t>
  </si>
  <si>
    <t>{333c9c92-618f-466f-b2b1-0b1e97e40490}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</si>
  <si>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</si>
  <si>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</si>
  <si>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</si>
  <si>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</si>
  <si>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</si>
  <si>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</si>
  <si>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</si>
  <si>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</si>
  <si>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2021153</t>
  </si>
  <si>
    <t>Stavba:</t>
  </si>
  <si>
    <t>Šamorín projektantský rozpočet</t>
  </si>
  <si>
    <t>KSO:</t>
  </si>
  <si>
    <t>CC-CZ:</t>
  </si>
  <si>
    <t>Místo:</t>
  </si>
  <si>
    <t>Kotelna Šamorín</t>
  </si>
  <si>
    <t>Datum:</t>
  </si>
  <si>
    <t>3. 1. 2022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</si>
  <si>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</si>
  <si>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</si>
  <si>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</si>
  <si>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</si>
  <si>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</si>
  <si>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</si>
  <si>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</si>
  <si>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</si>
  <si>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</si>
  <si>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</si>
  <si>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</si>
  <si>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</si>
  <si>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</si>
  <si>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</si>
  <si>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</si>
  <si>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</si>
  <si>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</si>
  <si>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</si>
  <si>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</si>
  <si>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</si>
  <si>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</si>
  <si>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</si>
  <si>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</si>
  <si>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</si>
  <si>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</si>
  <si>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</si>
  <si>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</si>
  <si>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</si>
  <si>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</si>
  <si>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</si>
  <si>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</si>
  <si>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</si>
  <si>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</si>
  <si>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</si>
  <si>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</si>
  <si>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</si>
  <si>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</si>
  <si>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</si>
  <si>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</si>
  <si>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</si>
  <si>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</si>
  <si>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</si>
  <si>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</si>
  <si>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</si>
  <si>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</si>
  <si>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</si>
  <si>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</si>
  <si>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</si>
  <si>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</si>
  <si>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</si>
  <si>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</si>
  <si>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</si>
  <si>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</si>
  <si>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</si>
  <si>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</si>
  <si>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 xml:space="preserve"> Plynoinstalace</t>
  </si>
  <si>
    <t>STA</t>
  </si>
  <si>
    <t>1</t>
  </si>
  <si>
    <t>{d770bcf5-d3d9-4482-a405-230044d2fdba}</t>
  </si>
  <si>
    <t>2</t>
  </si>
  <si>
    <t>D.1.4.2.</t>
  </si>
  <si>
    <t>Vyvedení tepelného výkonu</t>
  </si>
  <si>
    <t>{c1643cf2-5a88-4176-8d4b-61f4c9365304}</t>
  </si>
  <si>
    <t>D.1.4.3/1</t>
  </si>
  <si>
    <t>Vzduchotechnika</t>
  </si>
  <si>
    <t>{2459882c-9cc1-4fc0-a181-02b132d5d6d2}</t>
  </si>
  <si>
    <t>D.1.4.3/2</t>
  </si>
  <si>
    <t>Odvod spalin</t>
  </si>
  <si>
    <t>{8e60101f-e2e7-4fa6-bfba-0a4107f02ae1}</t>
  </si>
  <si>
    <t>D.1.4.4</t>
  </si>
  <si>
    <t>Vyvedení el. výkonu</t>
  </si>
  <si>
    <t>{24ea4344-65ff-47f1-8147-bbae0d3115c0}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</si>
  <si>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</si>
  <si>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</si>
  <si>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</si>
  <si>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</si>
  <si>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</si>
  <si>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</si>
  <si>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</si>
  <si>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</si>
  <si>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723 - Zdravotechnika - vnitřní plynovod</t>
  </si>
  <si>
    <t xml:space="preserve">    734 - Ústřední vytápění - armatury</t>
  </si>
  <si>
    <t xml:space="preserve">    RS - Regulační stanice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</si>
  <si>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</si>
  <si>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</si>
  <si>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</si>
  <si>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</si>
  <si>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</si>
  <si>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</si>
  <si>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</si>
  <si>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</si>
  <si>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</si>
  <si>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</si>
  <si>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</si>
  <si>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</si>
  <si>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</si>
  <si>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</si>
  <si>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</si>
  <si>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</si>
  <si>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</si>
  <si>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723</t>
  </si>
  <si>
    <t>Zdravotechnika - vnitřní plynovod</t>
  </si>
  <si>
    <t>M</t>
  </si>
  <si>
    <t>55261750</t>
  </si>
  <si>
    <t>ohyb 90°- R 4DN rozměr 219mm tl 6,3mm</t>
  </si>
  <si>
    <t>kus</t>
  </si>
  <si>
    <t>32</t>
  </si>
  <si>
    <t>16</t>
  </si>
  <si>
    <t>-1259917396</t>
  </si>
  <si>
    <t>PP</t>
  </si>
  <si>
    <t>55261745</t>
  </si>
  <si>
    <t>ohyb 90°- R 4DN rozměr 76mm tl 3,2mm</t>
  </si>
  <si>
    <t>272096598</t>
  </si>
  <si>
    <t>3</t>
  </si>
  <si>
    <t>55261742</t>
  </si>
  <si>
    <t>ohyb 90°- R 3DN rozměr 57mm tl 3,2mm</t>
  </si>
  <si>
    <t>-918778189</t>
  </si>
  <si>
    <t>4</t>
  </si>
  <si>
    <t>K</t>
  </si>
  <si>
    <t>733111113</t>
  </si>
  <si>
    <t>Potrubí ocelové závitové černé bezešvé běžné v kotelnách nebo strojovnách DN 15</t>
  </si>
  <si>
    <t>m</t>
  </si>
  <si>
    <t>84170447</t>
  </si>
  <si>
    <t>Potrubí z trubek ocelových závitových černých spojovaných svařováním bezešvých běžných nízkotlakých PN 16 do 115°C v kotelnách a strojovnách DN 15</t>
  </si>
  <si>
    <t>5</t>
  </si>
  <si>
    <t>733121218</t>
  </si>
  <si>
    <t>Potrubí ocelové hladké bezešvé v kotelnách nebo strojovnách spojované svařováním D 57x3,2</t>
  </si>
  <si>
    <t>-1489627664</t>
  </si>
  <si>
    <t>Potrubí z trubek ocelových hladkých spojovaných svařováním černých bezešvých v kotelnách a strojovnách Ø 57/3,2</t>
  </si>
  <si>
    <t>6</t>
  </si>
  <si>
    <t>733121224</t>
  </si>
  <si>
    <t>Potrubí ocelové hladké bezešvé v kotelnách nebo strojovnách spojované svařováním D 76x3,6</t>
  </si>
  <si>
    <t>-1529916436</t>
  </si>
  <si>
    <t>Potrubí z trubek ocelových hladkých spojovaných svařováním černých bezešvých v kotelnách a strojovnách Ø 76/3,6</t>
  </si>
  <si>
    <t>7</t>
  </si>
  <si>
    <t>733121226</t>
  </si>
  <si>
    <t>Potrubí ocelové hladké bezešvé v kotelnách nebo strojovnách spojované svařováním D 89x5,0</t>
  </si>
  <si>
    <t>1856231309</t>
  </si>
  <si>
    <t>Potrubí z trubek ocelových hladkých spojovaných svařováním černých bezešvých v kotelnách a strojovnách Ø 89/5,0</t>
  </si>
  <si>
    <t>8</t>
  </si>
  <si>
    <t>733121239</t>
  </si>
  <si>
    <t>Potrubí ocelové hladké bezešvé v kotelnách nebo strojovnách spojované svařováním D 219x6,3</t>
  </si>
  <si>
    <t>-834159490</t>
  </si>
  <si>
    <t>Potrubí z trubek ocelových hladkých spojovaných svařováním černých bezešvých v kotelnách a strojovnách Ø 219/6,3</t>
  </si>
  <si>
    <t>9</t>
  </si>
  <si>
    <t>734494213</t>
  </si>
  <si>
    <t>Návarek s trubkovým závitem G 1/2</t>
  </si>
  <si>
    <t>1269999494</t>
  </si>
  <si>
    <t>Měřicí armatury návarky s trubkovým závitem G 1/2</t>
  </si>
  <si>
    <t>10</t>
  </si>
  <si>
    <t>230021039</t>
  </si>
  <si>
    <t>Montáž trubní díly přivařovací tř.11-13 do 1 kg D 57 mm tl 3,2 mm</t>
  </si>
  <si>
    <t>1089883702</t>
  </si>
  <si>
    <t>Montáž trubních dílů přivařovacích hmotnosti do 1 kg  tř. 11 až 13 Ø 57 mm, tl. 3,2 mm</t>
  </si>
  <si>
    <t>11</t>
  </si>
  <si>
    <t>230021047</t>
  </si>
  <si>
    <t>Montáž trubní díly přivařovací tř.11-13 do 1 kg D 76 mm tl 3,2 mm</t>
  </si>
  <si>
    <t>106681730</t>
  </si>
  <si>
    <t>Montáž trubních dílů přivařovacích hmotnosti do 1 kg  tř. 11 až 13 Ø 76 mm, tl. 3,2 mm</t>
  </si>
  <si>
    <t>12</t>
  </si>
  <si>
    <t>230023101</t>
  </si>
  <si>
    <t>Montáž trubní díly přivařovací tř.11-13 do 10 kg D 219 mm tl 6,3 mm</t>
  </si>
  <si>
    <t>1697290769</t>
  </si>
  <si>
    <t>Montáž trubních dílů přivařovacích hmotnosti přes 3 do 10 kg  tř. 11 až 13 Ø 219 mm, tl. 6,3 mm</t>
  </si>
  <si>
    <t>13</t>
  </si>
  <si>
    <t>998723201</t>
  </si>
  <si>
    <t>Přesun hmot procentní pro vnitřní plynovod v objektech v do 6 m</t>
  </si>
  <si>
    <t>%</t>
  </si>
  <si>
    <t>1278979883</t>
  </si>
  <si>
    <t>Přesun hmot pro vnitřní plynovod  stanovený procentní sazbou (%) z ceny vodorovná dopravní vzdálenost do 50 m v objektech výšky do 6 m</t>
  </si>
  <si>
    <t>734</t>
  </si>
  <si>
    <t>Ústřední vytápění - armatury</t>
  </si>
  <si>
    <t>14</t>
  </si>
  <si>
    <t>55134472</t>
  </si>
  <si>
    <t>ventil vzorkovací PB rohový 1/2" vnější závit</t>
  </si>
  <si>
    <t>-1646884870</t>
  </si>
  <si>
    <t>RA01</t>
  </si>
  <si>
    <t>Rotační plynoměr G 100 Qmin=3 m3/h,Qmax=160 m3/h, DN 50, PN 16bar</t>
  </si>
  <si>
    <t>ks</t>
  </si>
  <si>
    <t>-1190388441</t>
  </si>
  <si>
    <t>RA02</t>
  </si>
  <si>
    <t>Manometr D 160 0-40 kPa, G 1/2" spodní přip.včetně příslušenství a montáže, + kulový kohout 1/2"</t>
  </si>
  <si>
    <t>217631758</t>
  </si>
  <si>
    <t>17</t>
  </si>
  <si>
    <t>RA03</t>
  </si>
  <si>
    <t>Plynová regulační řada KGJ DN 50- plynový filtr, el. magnetický ventil, nulový regulátor (dodávka KGJ)</t>
  </si>
  <si>
    <t>soub</t>
  </si>
  <si>
    <t>840311954</t>
  </si>
  <si>
    <t>18</t>
  </si>
  <si>
    <t>RA04</t>
  </si>
  <si>
    <t>Přepočítávač množství plynu</t>
  </si>
  <si>
    <t>-1101404811</t>
  </si>
  <si>
    <t>19</t>
  </si>
  <si>
    <t>723231162</t>
  </si>
  <si>
    <t>Kohout kulový přímý G 1/2" PN 42 do 185°C plnoprůtokový vnitřní závit těžká řada</t>
  </si>
  <si>
    <t>1934783009</t>
  </si>
  <si>
    <t>Armatury se dvěma závity kohouty kulové PN 42 do 185°C plnoprůtokové vnitřní závit těžká řada G 1/2"</t>
  </si>
  <si>
    <t>20</t>
  </si>
  <si>
    <t>723231167</t>
  </si>
  <si>
    <t>Kohout kulový přímý G 2" PN 42 do 185°C plnoprůtokový vnitřní závit těžká řada</t>
  </si>
  <si>
    <t>-1192073599</t>
  </si>
  <si>
    <t>Armatury se dvěma závity kohouty kulové PN 42 do 185°C plnoprůtokové vnitřní závit těžká řada G 2"</t>
  </si>
  <si>
    <t>734291247</t>
  </si>
  <si>
    <t>Filtr závitový přímý G 2 PN 16 do 130°C s vnitřními závity</t>
  </si>
  <si>
    <t>-1316564834</t>
  </si>
  <si>
    <t>Ostatní armatury filtry závitové PN 16 do 130°C přímé s vnitřními závity G 2</t>
  </si>
  <si>
    <t>22</t>
  </si>
  <si>
    <t>734109214</t>
  </si>
  <si>
    <t>Montáž armatury přírubové se dvěma přírubami PN 16 DN 50</t>
  </si>
  <si>
    <t>soubor</t>
  </si>
  <si>
    <t>1600816696</t>
  </si>
  <si>
    <t>Montáž armatur přírubových  se dvěma přírubami PN 16 DN 50</t>
  </si>
  <si>
    <t>23</t>
  </si>
  <si>
    <t>998734201</t>
  </si>
  <si>
    <t>Přesun hmot procentní pro armatury v objektech v do 6 m</t>
  </si>
  <si>
    <t>-1433083847</t>
  </si>
  <si>
    <t>Přesun hmot pro armatury  stanovený procentní sazbou (%) z ceny vodorovná dopravní vzdálenost do 50 m v objektech výšky do 6 m</t>
  </si>
  <si>
    <t>RS</t>
  </si>
  <si>
    <t>Regulační stanice</t>
  </si>
  <si>
    <t>24</t>
  </si>
  <si>
    <t>RS01</t>
  </si>
  <si>
    <t>Bezpečnostní armatury plynová BAP DN 100-ST-B-PN 16 s ochozem a manostatem</t>
  </si>
  <si>
    <t>-1644668993</t>
  </si>
  <si>
    <t>25</t>
  </si>
  <si>
    <t>55261747</t>
  </si>
  <si>
    <t>ohyb 90°- R 4DN rozměr 108mm tl 4mm</t>
  </si>
  <si>
    <t>-1851309693</t>
  </si>
  <si>
    <t>26</t>
  </si>
  <si>
    <t>723212106</t>
  </si>
  <si>
    <t>Mezipřírubová uzavírací klapka DN 100</t>
  </si>
  <si>
    <t>1510969135</t>
  </si>
  <si>
    <t>Armatury přírubové uzavírací klapky mezipřírubové DN 100</t>
  </si>
  <si>
    <t>27</t>
  </si>
  <si>
    <t>230023067</t>
  </si>
  <si>
    <t>Montáž trubní díly přivařovací tř.11-13 do 10 kg D 108 mm tl 4,0 mm</t>
  </si>
  <si>
    <t>1332652006</t>
  </si>
  <si>
    <t>Montáž trubních dílů přivařovacích hmotnosti přes 3 do 10 kg  tř. 11 až 13 Ø 108 mm, tl. 4,0 mm</t>
  </si>
  <si>
    <t>28</t>
  </si>
  <si>
    <t>723214139</t>
  </si>
  <si>
    <t>Filtr plynový DN 100 PN 16 do 300°C těleso uhlíková ocel s vypouštěcí zátkou</t>
  </si>
  <si>
    <t>-1568271227</t>
  </si>
  <si>
    <t>Armatury přírubové plynové filtry těleso uhlíková ocel s čístícím víkem nebo vypouštěcí zátkou PN 16 do 300°C (D 71 118 616) DN 100</t>
  </si>
  <si>
    <t>29</t>
  </si>
  <si>
    <t>733111102</t>
  </si>
  <si>
    <t>Potrubí ocelové závitové černé bezešvé běžné nízkotlaké DN 10</t>
  </si>
  <si>
    <t>-1967568706</t>
  </si>
  <si>
    <t>Potrubí z trubek ocelových závitových černých spojovaných svařováním bezešvých běžných nízkotlakých PN 16 do 115°C DN 10</t>
  </si>
  <si>
    <t>30</t>
  </si>
  <si>
    <t>733111104</t>
  </si>
  <si>
    <t>Potrubí ocelové závitové černé bezešvé běžné nízkotlaké DN 20</t>
  </si>
  <si>
    <t>1941103273</t>
  </si>
  <si>
    <t>Potrubí z trubek ocelových závitových černých spojovaných svařováním bezešvých běžných nízkotlakých PN 16 do 115°C DN 20</t>
  </si>
  <si>
    <t>31</t>
  </si>
  <si>
    <t>733121228</t>
  </si>
  <si>
    <t>Potrubí ocelové hladké bezešvé v kotelnách nebo strojovnách spojované svařováním D 108x4,0</t>
  </si>
  <si>
    <t>1406301225</t>
  </si>
  <si>
    <t>Potrubí z trubek ocelových hladkých spojovaných svařováním černých bezešvých v kotelnách a strojovnách Ø 108/4,0</t>
  </si>
  <si>
    <t>734109217</t>
  </si>
  <si>
    <t>Montáž armatury přírubové se dvěma přírubami PN 16 DN 100</t>
  </si>
  <si>
    <t>-38045526</t>
  </si>
  <si>
    <t>Montáž armatur přírubových  se dvěma přírubami PN 16 DN 100</t>
  </si>
  <si>
    <t>33</t>
  </si>
  <si>
    <t>RS02</t>
  </si>
  <si>
    <t>Přesun hmot procentní pro regulační stanice v objektech v do 6m</t>
  </si>
  <si>
    <t>-629688337</t>
  </si>
  <si>
    <t>OST</t>
  </si>
  <si>
    <t>Ostatní</t>
  </si>
  <si>
    <t>34</t>
  </si>
  <si>
    <t>CLL.S2003AC0110L35K</t>
  </si>
  <si>
    <t>barva základní syntetická antikorozní Synorex 0110 šedá, S 2003, bal.3,5kg</t>
  </si>
  <si>
    <t>262144</t>
  </si>
  <si>
    <t>1680153186</t>
  </si>
  <si>
    <t>35</t>
  </si>
  <si>
    <t>RO01</t>
  </si>
  <si>
    <t xml:space="preserve">Montážní, závěsný a spojovací materiál </t>
  </si>
  <si>
    <t>-700735387</t>
  </si>
  <si>
    <t>36</t>
  </si>
  <si>
    <t>RO02</t>
  </si>
  <si>
    <t xml:space="preserve">Doprava a ubytování </t>
  </si>
  <si>
    <t>2024811895</t>
  </si>
  <si>
    <t>37</t>
  </si>
  <si>
    <t>RO03</t>
  </si>
  <si>
    <t xml:space="preserve">Manipulační technika </t>
  </si>
  <si>
    <t>1028309031</t>
  </si>
  <si>
    <t>38</t>
  </si>
  <si>
    <t>RO04</t>
  </si>
  <si>
    <t>Lešení</t>
  </si>
  <si>
    <t>1844207267</t>
  </si>
  <si>
    <t>39</t>
  </si>
  <si>
    <t>RO05</t>
  </si>
  <si>
    <t xml:space="preserve">Tlaková zkouška STL </t>
  </si>
  <si>
    <t>887819516</t>
  </si>
  <si>
    <t>40</t>
  </si>
  <si>
    <t>RO06</t>
  </si>
  <si>
    <t>Revize zkouška STL</t>
  </si>
  <si>
    <t>1764304126</t>
  </si>
  <si>
    <t>41</t>
  </si>
  <si>
    <t>RO07</t>
  </si>
  <si>
    <t>Revize G</t>
  </si>
  <si>
    <t>2000467681</t>
  </si>
  <si>
    <t>42</t>
  </si>
  <si>
    <t>RO08</t>
  </si>
  <si>
    <t>Ocelová konstrukce pod akumulátor plynu</t>
  </si>
  <si>
    <t>-2023381944</t>
  </si>
  <si>
    <t>43</t>
  </si>
  <si>
    <t>RO09</t>
  </si>
  <si>
    <t>Barva chromová žluť RAL  6200 3,5 kg</t>
  </si>
  <si>
    <t>-1772298675</t>
  </si>
  <si>
    <t>SO 301-05 -  KGJ  Plynoinstalace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</si>
</sst>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29" fillId="0" borderId="19" xfId="0" applyFont="1" applyBorder="1" applyAlignment="1">
      <alignment horizontal="left" vertical="center"/>
    </xf>
    <xf numFmtId="0" fontId="29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opLeftCell="A77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0" t="s">
        <v>5</v>
      </c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79" t="s">
        <v>13</v>
      </c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R5" s="17"/>
      <c r="BS5" s="14" t="s">
        <v>6</v>
      </c>
    </row>
    <row r="6" spans="1:74" s="1" customFormat="1" ht="36.950000000000003" customHeight="1">
      <c r="B6" s="17"/>
      <c r="D6" s="22" t="s">
        <v>14</v>
      </c>
      <c r="K6" s="180" t="s">
        <v>15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R6" s="17"/>
      <c r="BS6" s="14" t="s">
        <v>6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24</v>
      </c>
      <c r="AK11" s="23" t="s">
        <v>25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26</v>
      </c>
      <c r="AK13" s="23" t="s">
        <v>23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24</v>
      </c>
      <c r="AK14" s="23" t="s">
        <v>25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27</v>
      </c>
      <c r="AK16" s="23" t="s">
        <v>23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24</v>
      </c>
      <c r="AK17" s="23" t="s">
        <v>25</v>
      </c>
      <c r="AN17" s="21" t="s">
        <v>1</v>
      </c>
      <c r="AR17" s="17"/>
      <c r="BS17" s="14" t="s">
        <v>28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29</v>
      </c>
      <c r="AK19" s="23" t="s">
        <v>23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24</v>
      </c>
      <c r="AK20" s="23" t="s">
        <v>25</v>
      </c>
      <c r="AN20" s="21" t="s">
        <v>1</v>
      </c>
      <c r="AR20" s="17"/>
      <c r="BS20" s="14" t="s">
        <v>28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30</v>
      </c>
      <c r="AR22" s="17"/>
    </row>
    <row r="23" spans="1:71" s="1" customFormat="1" ht="16.5" customHeight="1">
      <c r="B23" s="17"/>
      <c r="E23" s="181" t="s">
        <v>1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31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2" t="e">
        <f>ROUND(AG94,2)</f>
        <v>#REF!</v>
      </c>
      <c r="AL26" s="183"/>
      <c r="AM26" s="183"/>
      <c r="AN26" s="183"/>
      <c r="AO26" s="183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4" t="s">
        <v>32</v>
      </c>
      <c r="M28" s="184"/>
      <c r="N28" s="184"/>
      <c r="O28" s="184"/>
      <c r="P28" s="184"/>
      <c r="Q28" s="26"/>
      <c r="R28" s="26"/>
      <c r="S28" s="26"/>
      <c r="T28" s="26"/>
      <c r="U28" s="26"/>
      <c r="V28" s="26"/>
      <c r="W28" s="184" t="s">
        <v>33</v>
      </c>
      <c r="X28" s="184"/>
      <c r="Y28" s="184"/>
      <c r="Z28" s="184"/>
      <c r="AA28" s="184"/>
      <c r="AB28" s="184"/>
      <c r="AC28" s="184"/>
      <c r="AD28" s="184"/>
      <c r="AE28" s="184"/>
      <c r="AF28" s="26"/>
      <c r="AG28" s="26"/>
      <c r="AH28" s="26"/>
      <c r="AI28" s="26"/>
      <c r="AJ28" s="26"/>
      <c r="AK28" s="184" t="s">
        <v>34</v>
      </c>
      <c r="AL28" s="184"/>
      <c r="AM28" s="184"/>
      <c r="AN28" s="184"/>
      <c r="AO28" s="184"/>
      <c r="AP28" s="26"/>
      <c r="AQ28" s="26"/>
      <c r="AR28" s="27"/>
      <c r="BE28" s="26"/>
    </row>
    <row r="29" spans="1:71" s="3" customFormat="1" ht="14.45" customHeight="1">
      <c r="B29" s="31"/>
      <c r="D29" s="23" t="s">
        <v>35</v>
      </c>
      <c r="F29" s="23" t="s">
        <v>36</v>
      </c>
      <c r="L29" s="172">
        <v>0.21</v>
      </c>
      <c r="M29" s="173"/>
      <c r="N29" s="173"/>
      <c r="O29" s="173"/>
      <c r="P29" s="173"/>
      <c r="W29" s="174" t="e">
        <f>ROUND(AZ94, 2)</f>
        <v>#REF!</v>
      </c>
      <c r="X29" s="173"/>
      <c r="Y29" s="173"/>
      <c r="Z29" s="173"/>
      <c r="AA29" s="173"/>
      <c r="AB29" s="173"/>
      <c r="AC29" s="173"/>
      <c r="AD29" s="173"/>
      <c r="AE29" s="173"/>
      <c r="AK29" s="174" t="e">
        <f>ROUND(AV94, 2)</f>
        <v>#REF!</v>
      </c>
      <c r="AL29" s="173"/>
      <c r="AM29" s="173"/>
      <c r="AN29" s="173"/>
      <c r="AO29" s="173"/>
      <c r="AR29" s="31"/>
    </row>
    <row r="30" spans="1:71" s="3" customFormat="1" ht="14.45" customHeight="1">
      <c r="B30" s="31"/>
      <c r="F30" s="23" t="s">
        <v>37</v>
      </c>
      <c r="L30" s="172">
        <v>0.15</v>
      </c>
      <c r="M30" s="173"/>
      <c r="N30" s="173"/>
      <c r="O30" s="173"/>
      <c r="P30" s="173"/>
      <c r="W30" s="174" t="e">
        <f>ROUND(BA94, 2)</f>
        <v>#REF!</v>
      </c>
      <c r="X30" s="173"/>
      <c r="Y30" s="173"/>
      <c r="Z30" s="173"/>
      <c r="AA30" s="173"/>
      <c r="AB30" s="173"/>
      <c r="AC30" s="173"/>
      <c r="AD30" s="173"/>
      <c r="AE30" s="173"/>
      <c r="AK30" s="174" t="e">
        <f>ROUND(AW94, 2)</f>
        <v>#REF!</v>
      </c>
      <c r="AL30" s="173"/>
      <c r="AM30" s="173"/>
      <c r="AN30" s="173"/>
      <c r="AO30" s="173"/>
      <c r="AR30" s="31"/>
    </row>
    <row r="31" spans="1:71" s="3" customFormat="1" ht="14.45" hidden="1" customHeight="1">
      <c r="B31" s="31"/>
      <c r="F31" s="23" t="s">
        <v>38</v>
      </c>
      <c r="L31" s="172">
        <v>0.21</v>
      </c>
      <c r="M31" s="173"/>
      <c r="N31" s="173"/>
      <c r="O31" s="173"/>
      <c r="P31" s="173"/>
      <c r="W31" s="174" t="e">
        <f>ROUND(BB94, 2)</f>
        <v>#REF!</v>
      </c>
      <c r="X31" s="173"/>
      <c r="Y31" s="173"/>
      <c r="Z31" s="173"/>
      <c r="AA31" s="173"/>
      <c r="AB31" s="173"/>
      <c r="AC31" s="173"/>
      <c r="AD31" s="173"/>
      <c r="AE31" s="173"/>
      <c r="AK31" s="174">
        <v>0</v>
      </c>
      <c r="AL31" s="173"/>
      <c r="AM31" s="173"/>
      <c r="AN31" s="173"/>
      <c r="AO31" s="173"/>
      <c r="AR31" s="31"/>
    </row>
    <row r="32" spans="1:71" s="3" customFormat="1" ht="14.45" hidden="1" customHeight="1">
      <c r="B32" s="31"/>
      <c r="F32" s="23" t="s">
        <v>39</v>
      </c>
      <c r="L32" s="172">
        <v>0.15</v>
      </c>
      <c r="M32" s="173"/>
      <c r="N32" s="173"/>
      <c r="O32" s="173"/>
      <c r="P32" s="173"/>
      <c r="W32" s="174" t="e">
        <f>ROUND(BC94, 2)</f>
        <v>#REF!</v>
      </c>
      <c r="X32" s="173"/>
      <c r="Y32" s="173"/>
      <c r="Z32" s="173"/>
      <c r="AA32" s="173"/>
      <c r="AB32" s="173"/>
      <c r="AC32" s="173"/>
      <c r="AD32" s="173"/>
      <c r="AE32" s="173"/>
      <c r="AK32" s="174">
        <v>0</v>
      </c>
      <c r="AL32" s="173"/>
      <c r="AM32" s="173"/>
      <c r="AN32" s="173"/>
      <c r="AO32" s="173"/>
      <c r="AR32" s="31"/>
    </row>
    <row r="33" spans="1:57" s="3" customFormat="1" ht="14.45" hidden="1" customHeight="1">
      <c r="B33" s="31"/>
      <c r="F33" s="23" t="s">
        <v>40</v>
      </c>
      <c r="L33" s="172">
        <v>0</v>
      </c>
      <c r="M33" s="173"/>
      <c r="N33" s="173"/>
      <c r="O33" s="173"/>
      <c r="P33" s="173"/>
      <c r="W33" s="174" t="e">
        <f>ROUND(BD94, 2)</f>
        <v>#REF!</v>
      </c>
      <c r="X33" s="173"/>
      <c r="Y33" s="173"/>
      <c r="Z33" s="173"/>
      <c r="AA33" s="173"/>
      <c r="AB33" s="173"/>
      <c r="AC33" s="173"/>
      <c r="AD33" s="173"/>
      <c r="AE33" s="173"/>
      <c r="AK33" s="174">
        <v>0</v>
      </c>
      <c r="AL33" s="173"/>
      <c r="AM33" s="173"/>
      <c r="AN33" s="173"/>
      <c r="AO33" s="173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42</v>
      </c>
      <c r="U35" s="34"/>
      <c r="V35" s="34"/>
      <c r="W35" s="34"/>
      <c r="X35" s="178" t="s">
        <v>43</v>
      </c>
      <c r="Y35" s="176"/>
      <c r="Z35" s="176"/>
      <c r="AA35" s="176"/>
      <c r="AB35" s="176"/>
      <c r="AC35" s="34"/>
      <c r="AD35" s="34"/>
      <c r="AE35" s="34"/>
      <c r="AF35" s="34"/>
      <c r="AG35" s="34"/>
      <c r="AH35" s="34"/>
      <c r="AI35" s="34"/>
      <c r="AJ35" s="34"/>
      <c r="AK35" s="175" t="e">
        <f>SUM(AK26:AK33)</f>
        <v>#REF!</v>
      </c>
      <c r="AL35" s="176"/>
      <c r="AM35" s="176"/>
      <c r="AN35" s="176"/>
      <c r="AO35" s="177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46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47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46</v>
      </c>
      <c r="AI60" s="29"/>
      <c r="AJ60" s="29"/>
      <c r="AK60" s="29"/>
      <c r="AL60" s="29"/>
      <c r="AM60" s="39" t="s">
        <v>47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48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49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46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47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46</v>
      </c>
      <c r="AI75" s="29"/>
      <c r="AJ75" s="29"/>
      <c r="AK75" s="29"/>
      <c r="AL75" s="29"/>
      <c r="AM75" s="39" t="s">
        <v>47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12</v>
      </c>
      <c r="L84" s="4" t="str">
        <f>K5</f>
        <v>2021153</v>
      </c>
      <c r="AR84" s="45"/>
    </row>
    <row r="85" spans="1:91" s="5" customFormat="1" ht="36.950000000000003" customHeight="1">
      <c r="B85" s="46"/>
      <c r="C85" s="47" t="s">
        <v>14</v>
      </c>
      <c r="L85" s="195" t="str">
        <f>K6</f>
        <v>Šamorín projektantský rozpočet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K85" s="196"/>
      <c r="AL85" s="196"/>
      <c r="AM85" s="196"/>
      <c r="AN85" s="196"/>
      <c r="AO85" s="196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Kotelna Šamorín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197" t="str">
        <f>IF(AN8= "","",AN8)</f>
        <v>3. 1. 2022</v>
      </c>
      <c r="AN87" s="197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22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198" t="str">
        <f>IF(E17="","",E17)</f>
        <v xml:space="preserve"> </v>
      </c>
      <c r="AN89" s="199"/>
      <c r="AO89" s="199"/>
      <c r="AP89" s="199"/>
      <c r="AQ89" s="26"/>
      <c r="AR89" s="27"/>
      <c r="AS89" s="200" t="s">
        <v>51</v>
      </c>
      <c r="AT89" s="201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26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29</v>
      </c>
      <c r="AJ90" s="26"/>
      <c r="AK90" s="26"/>
      <c r="AL90" s="26"/>
      <c r="AM90" s="198" t="str">
        <f>IF(E20="","",E20)</f>
        <v xml:space="preserve"> </v>
      </c>
      <c r="AN90" s="199"/>
      <c r="AO90" s="199"/>
      <c r="AP90" s="199"/>
      <c r="AQ90" s="26"/>
      <c r="AR90" s="27"/>
      <c r="AS90" s="202"/>
      <c r="AT90" s="203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2"/>
      <c r="AT91" s="203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88" t="s">
        <v>52</v>
      </c>
      <c r="D92" s="189"/>
      <c r="E92" s="189"/>
      <c r="F92" s="189"/>
      <c r="G92" s="189"/>
      <c r="H92" s="54"/>
      <c r="I92" s="190" t="s">
        <v>53</v>
      </c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92" t="s">
        <v>54</v>
      </c>
      <c r="AH92" s="189"/>
      <c r="AI92" s="189"/>
      <c r="AJ92" s="189"/>
      <c r="AK92" s="189"/>
      <c r="AL92" s="189"/>
      <c r="AM92" s="189"/>
      <c r="AN92" s="190" t="s">
        <v>55</v>
      </c>
      <c r="AO92" s="189"/>
      <c r="AP92" s="191"/>
      <c r="AQ92" s="55" t="s">
        <v>56</v>
      </c>
      <c r="AR92" s="27"/>
      <c r="AS92" s="56" t="s">
        <v>57</v>
      </c>
      <c r="AT92" s="57" t="s">
        <v>58</v>
      </c>
      <c r="AU92" s="57" t="s">
        <v>59</v>
      </c>
      <c r="AV92" s="57" t="s">
        <v>60</v>
      </c>
      <c r="AW92" s="57" t="s">
        <v>61</v>
      </c>
      <c r="AX92" s="57" t="s">
        <v>62</v>
      </c>
      <c r="AY92" s="57" t="s">
        <v>63</v>
      </c>
      <c r="AZ92" s="57" t="s">
        <v>64</v>
      </c>
      <c r="BA92" s="57" t="s">
        <v>65</v>
      </c>
      <c r="BB92" s="57" t="s">
        <v>66</v>
      </c>
      <c r="BC92" s="57" t="s">
        <v>67</v>
      </c>
      <c r="BD92" s="58" t="s">
        <v>68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69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3" t="e">
        <f>ROUND(SUM(AG95:AG99),2)</f>
        <v>#REF!</v>
      </c>
      <c r="AH94" s="193"/>
      <c r="AI94" s="193"/>
      <c r="AJ94" s="193"/>
      <c r="AK94" s="193"/>
      <c r="AL94" s="193"/>
      <c r="AM94" s="193"/>
      <c r="AN94" s="194" t="e">
        <f t="shared" ref="AN94:AN99" si="0">SUM(AG94,AT94)</f>
        <v>#REF!</v>
      </c>
      <c r="AO94" s="194"/>
      <c r="AP94" s="194"/>
      <c r="AQ94" s="66" t="s">
        <v>1</v>
      </c>
      <c r="AR94" s="62"/>
      <c r="AS94" s="67">
        <f>ROUND(SUM(AS95:AS99),2)</f>
        <v>0</v>
      </c>
      <c r="AT94" s="68" t="e">
        <f t="shared" ref="AT94:AT99" si="1">ROUND(SUM(AV94:AW94),2)</f>
        <v>#REF!</v>
      </c>
      <c r="AU94" s="69" t="e">
        <f>ROUND(SUM(AU95:AU99),5)</f>
        <v>#REF!</v>
      </c>
      <c r="AV94" s="68" t="e">
        <f>ROUND(AZ94*L29,2)</f>
        <v>#REF!</v>
      </c>
      <c r="AW94" s="68" t="e">
        <f>ROUND(BA94*L30,2)</f>
        <v>#REF!</v>
      </c>
      <c r="AX94" s="68" t="e">
        <f>ROUND(BB94*L29,2)</f>
        <v>#REF!</v>
      </c>
      <c r="AY94" s="68" t="e">
        <f>ROUND(BC94*L30,2)</f>
        <v>#REF!</v>
      </c>
      <c r="AZ94" s="68" t="e">
        <f>ROUND(SUM(AZ95:AZ99),2)</f>
        <v>#REF!</v>
      </c>
      <c r="BA94" s="68" t="e">
        <f>ROUND(SUM(BA95:BA99),2)</f>
        <v>#REF!</v>
      </c>
      <c r="BB94" s="68" t="e">
        <f>ROUND(SUM(BB95:BB99),2)</f>
        <v>#REF!</v>
      </c>
      <c r="BC94" s="68" t="e">
        <f>ROUND(SUM(BC95:BC99),2)</f>
        <v>#REF!</v>
      </c>
      <c r="BD94" s="70" t="e">
        <f>ROUND(SUM(BD95:BD99),2)</f>
        <v>#REF!</v>
      </c>
      <c r="BS94" s="71" t="s">
        <v>70</v>
      </c>
      <c r="BT94" s="71" t="s">
        <v>71</v>
      </c>
      <c r="BU94" s="72" t="s">
        <v>72</v>
      </c>
      <c r="BV94" s="71" t="s">
        <v>73</v>
      </c>
      <c r="BW94" s="71" t="s">
        <v>4</v>
      </c>
      <c r="BX94" s="71" t="s">
        <v>74</v>
      </c>
      <c r="CL94" s="71" t="s">
        <v>1</v>
      </c>
    </row>
    <row r="95" spans="1:91" s="7" customFormat="1" ht="16.5" customHeight="1">
      <c r="A95" s="73" t="s">
        <v>75</v>
      </c>
      <c r="B95" s="74"/>
      <c r="C95" s="75"/>
      <c r="D95" s="187" t="s">
        <v>76</v>
      </c>
      <c r="E95" s="187"/>
      <c r="F95" s="187"/>
      <c r="G95" s="187"/>
      <c r="H95" s="187"/>
      <c r="I95" s="76"/>
      <c r="J95" s="187" t="s">
        <v>77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5">
        <f>'D.1.4.1 -  Plynoinstalace'!J30</f>
        <v>0</v>
      </c>
      <c r="AH95" s="186"/>
      <c r="AI95" s="186"/>
      <c r="AJ95" s="186"/>
      <c r="AK95" s="186"/>
      <c r="AL95" s="186"/>
      <c r="AM95" s="186"/>
      <c r="AN95" s="185">
        <f t="shared" si="0"/>
        <v>0</v>
      </c>
      <c r="AO95" s="186"/>
      <c r="AP95" s="186"/>
      <c r="AQ95" s="77" t="s">
        <v>78</v>
      </c>
      <c r="AR95" s="74"/>
      <c r="AS95" s="78">
        <v>0</v>
      </c>
      <c r="AT95" s="79">
        <f t="shared" si="1"/>
        <v>0</v>
      </c>
      <c r="AU95" s="80">
        <f>'D.1.4.1 -  Plynoinstalace'!P121</f>
        <v>80.337499999999991</v>
      </c>
      <c r="AV95" s="79">
        <f>'D.1.4.1 -  Plynoinstalace'!J33</f>
        <v>0</v>
      </c>
      <c r="AW95" s="79">
        <f>'D.1.4.1 -  Plynoinstalace'!J34</f>
        <v>0</v>
      </c>
      <c r="AX95" s="79">
        <f>'D.1.4.1 -  Plynoinstalace'!J35</f>
        <v>0</v>
      </c>
      <c r="AY95" s="79">
        <f>'D.1.4.1 -  Plynoinstalace'!J36</f>
        <v>0</v>
      </c>
      <c r="AZ95" s="79">
        <f>'D.1.4.1 -  Plynoinstalace'!F33</f>
        <v>0</v>
      </c>
      <c r="BA95" s="79">
        <f>'D.1.4.1 -  Plynoinstalace'!F34</f>
        <v>0</v>
      </c>
      <c r="BB95" s="79">
        <f>'D.1.4.1 -  Plynoinstalace'!F35</f>
        <v>0</v>
      </c>
      <c r="BC95" s="79">
        <f>'D.1.4.1 -  Plynoinstalace'!F36</f>
        <v>0</v>
      </c>
      <c r="BD95" s="81">
        <f>'D.1.4.1 -  Plynoinstalace'!F37</f>
        <v>0</v>
      </c>
      <c r="BT95" s="82" t="s">
        <v>79</v>
      </c>
      <c r="BV95" s="82" t="s">
        <v>73</v>
      </c>
      <c r="BW95" s="82" t="s">
        <v>80</v>
      </c>
      <c r="BX95" s="82" t="s">
        <v>4</v>
      </c>
      <c r="CL95" s="82" t="s">
        <v>1</v>
      </c>
      <c r="CM95" s="82" t="s">
        <v>81</v>
      </c>
    </row>
    <row r="96" spans="1:91" s="7" customFormat="1" ht="16.5" customHeight="1">
      <c r="A96" s="73" t="s">
        <v>75</v>
      </c>
      <c r="B96" s="74"/>
      <c r="C96" s="75"/>
      <c r="D96" s="187" t="s">
        <v>82</v>
      </c>
      <c r="E96" s="187"/>
      <c r="F96" s="187"/>
      <c r="G96" s="187"/>
      <c r="H96" s="187"/>
      <c r="I96" s="76"/>
      <c r="J96" s="187" t="s">
        <v>83</v>
      </c>
      <c r="K96" s="187"/>
      <c r="L96" s="187"/>
      <c r="M96" s="187"/>
      <c r="N96" s="187"/>
      <c r="O96" s="187"/>
      <c r="P96" s="187"/>
      <c r="Q96" s="187"/>
      <c r="R96" s="187"/>
      <c r="S96" s="187"/>
      <c r="T96" s="187"/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  <c r="AF96" s="187"/>
      <c r="AG96" s="185" t="e">
        <f>#REF!</f>
        <v>#REF!</v>
      </c>
      <c r="AH96" s="186"/>
      <c r="AI96" s="186"/>
      <c r="AJ96" s="186"/>
      <c r="AK96" s="186"/>
      <c r="AL96" s="186"/>
      <c r="AM96" s="186"/>
      <c r="AN96" s="185" t="e">
        <f t="shared" si="0"/>
        <v>#REF!</v>
      </c>
      <c r="AO96" s="186"/>
      <c r="AP96" s="186"/>
      <c r="AQ96" s="77" t="s">
        <v>78</v>
      </c>
      <c r="AR96" s="74"/>
      <c r="AS96" s="78">
        <v>0</v>
      </c>
      <c r="AT96" s="79" t="e">
        <f t="shared" si="1"/>
        <v>#REF!</v>
      </c>
      <c r="AU96" s="80" t="e">
        <f>#REF!</f>
        <v>#REF!</v>
      </c>
      <c r="AV96" s="79" t="e">
        <f>#REF!</f>
        <v>#REF!</v>
      </c>
      <c r="AW96" s="79" t="e">
        <f>#REF!</f>
        <v>#REF!</v>
      </c>
      <c r="AX96" s="79" t="e">
        <f>#REF!</f>
        <v>#REF!</v>
      </c>
      <c r="AY96" s="79" t="e">
        <f>#REF!</f>
        <v>#REF!</v>
      </c>
      <c r="AZ96" s="79" t="e">
        <f>#REF!</f>
        <v>#REF!</v>
      </c>
      <c r="BA96" s="79" t="e">
        <f>#REF!</f>
        <v>#REF!</v>
      </c>
      <c r="BB96" s="79" t="e">
        <f>#REF!</f>
        <v>#REF!</v>
      </c>
      <c r="BC96" s="79" t="e">
        <f>#REF!</f>
        <v>#REF!</v>
      </c>
      <c r="BD96" s="81" t="e">
        <f>#REF!</f>
        <v>#REF!</v>
      </c>
      <c r="BT96" s="82" t="s">
        <v>79</v>
      </c>
      <c r="BV96" s="82" t="s">
        <v>73</v>
      </c>
      <c r="BW96" s="82" t="s">
        <v>84</v>
      </c>
      <c r="BX96" s="82" t="s">
        <v>4</v>
      </c>
      <c r="CL96" s="82" t="s">
        <v>1</v>
      </c>
      <c r="CM96" s="82" t="s">
        <v>81</v>
      </c>
    </row>
    <row r="97" spans="1:91" s="7" customFormat="1" ht="24.75" customHeight="1">
      <c r="A97" s="73" t="s">
        <v>75</v>
      </c>
      <c r="B97" s="74"/>
      <c r="C97" s="75"/>
      <c r="D97" s="187" t="s">
        <v>85</v>
      </c>
      <c r="E97" s="187"/>
      <c r="F97" s="187"/>
      <c r="G97" s="187"/>
      <c r="H97" s="187"/>
      <c r="I97" s="76"/>
      <c r="J97" s="187" t="s">
        <v>86</v>
      </c>
      <c r="K97" s="187"/>
      <c r="L97" s="187"/>
      <c r="M97" s="187"/>
      <c r="N97" s="187"/>
      <c r="O97" s="187"/>
      <c r="P97" s="187"/>
      <c r="Q97" s="187"/>
      <c r="R97" s="187"/>
      <c r="S97" s="187"/>
      <c r="T97" s="187"/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  <c r="AF97" s="187"/>
      <c r="AG97" s="185" t="e">
        <f>#REF!</f>
        <v>#REF!</v>
      </c>
      <c r="AH97" s="186"/>
      <c r="AI97" s="186"/>
      <c r="AJ97" s="186"/>
      <c r="AK97" s="186"/>
      <c r="AL97" s="186"/>
      <c r="AM97" s="186"/>
      <c r="AN97" s="185" t="e">
        <f t="shared" si="0"/>
        <v>#REF!</v>
      </c>
      <c r="AO97" s="186"/>
      <c r="AP97" s="186"/>
      <c r="AQ97" s="77" t="s">
        <v>78</v>
      </c>
      <c r="AR97" s="74"/>
      <c r="AS97" s="78">
        <v>0</v>
      </c>
      <c r="AT97" s="79" t="e">
        <f t="shared" si="1"/>
        <v>#REF!</v>
      </c>
      <c r="AU97" s="80" t="e">
        <f>#REF!</f>
        <v>#REF!</v>
      </c>
      <c r="AV97" s="79" t="e">
        <f>#REF!</f>
        <v>#REF!</v>
      </c>
      <c r="AW97" s="79" t="e">
        <f>#REF!</f>
        <v>#REF!</v>
      </c>
      <c r="AX97" s="79" t="e">
        <f>#REF!</f>
        <v>#REF!</v>
      </c>
      <c r="AY97" s="79" t="e">
        <f>#REF!</f>
        <v>#REF!</v>
      </c>
      <c r="AZ97" s="79" t="e">
        <f>#REF!</f>
        <v>#REF!</v>
      </c>
      <c r="BA97" s="79" t="e">
        <f>#REF!</f>
        <v>#REF!</v>
      </c>
      <c r="BB97" s="79" t="e">
        <f>#REF!</f>
        <v>#REF!</v>
      </c>
      <c r="BC97" s="79" t="e">
        <f>#REF!</f>
        <v>#REF!</v>
      </c>
      <c r="BD97" s="81" t="e">
        <f>#REF!</f>
        <v>#REF!</v>
      </c>
      <c r="BT97" s="82" t="s">
        <v>79</v>
      </c>
      <c r="BV97" s="82" t="s">
        <v>73</v>
      </c>
      <c r="BW97" s="82" t="s">
        <v>87</v>
      </c>
      <c r="BX97" s="82" t="s">
        <v>4</v>
      </c>
      <c r="CL97" s="82" t="s">
        <v>1</v>
      </c>
      <c r="CM97" s="82" t="s">
        <v>81</v>
      </c>
    </row>
    <row r="98" spans="1:91" s="7" customFormat="1" ht="24.75" customHeight="1">
      <c r="A98" s="73" t="s">
        <v>75</v>
      </c>
      <c r="B98" s="74"/>
      <c r="C98" s="75"/>
      <c r="D98" s="187" t="s">
        <v>88</v>
      </c>
      <c r="E98" s="187"/>
      <c r="F98" s="187"/>
      <c r="G98" s="187"/>
      <c r="H98" s="187"/>
      <c r="I98" s="76"/>
      <c r="J98" s="187" t="s">
        <v>89</v>
      </c>
      <c r="K98" s="187"/>
      <c r="L98" s="187"/>
      <c r="M98" s="187"/>
      <c r="N98" s="187"/>
      <c r="O98" s="187"/>
      <c r="P98" s="187"/>
      <c r="Q98" s="187"/>
      <c r="R98" s="187"/>
      <c r="S98" s="187"/>
      <c r="T98" s="187"/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  <c r="AF98" s="187"/>
      <c r="AG98" s="185" t="e">
        <f>#REF!</f>
        <v>#REF!</v>
      </c>
      <c r="AH98" s="186"/>
      <c r="AI98" s="186"/>
      <c r="AJ98" s="186"/>
      <c r="AK98" s="186"/>
      <c r="AL98" s="186"/>
      <c r="AM98" s="186"/>
      <c r="AN98" s="185" t="e">
        <f t="shared" si="0"/>
        <v>#REF!</v>
      </c>
      <c r="AO98" s="186"/>
      <c r="AP98" s="186"/>
      <c r="AQ98" s="77" t="s">
        <v>78</v>
      </c>
      <c r="AR98" s="74"/>
      <c r="AS98" s="78">
        <v>0</v>
      </c>
      <c r="AT98" s="79" t="e">
        <f t="shared" si="1"/>
        <v>#REF!</v>
      </c>
      <c r="AU98" s="80" t="e">
        <f>#REF!</f>
        <v>#REF!</v>
      </c>
      <c r="AV98" s="79" t="e">
        <f>#REF!</f>
        <v>#REF!</v>
      </c>
      <c r="AW98" s="79" t="e">
        <f>#REF!</f>
        <v>#REF!</v>
      </c>
      <c r="AX98" s="79" t="e">
        <f>#REF!</f>
        <v>#REF!</v>
      </c>
      <c r="AY98" s="79" t="e">
        <f>#REF!</f>
        <v>#REF!</v>
      </c>
      <c r="AZ98" s="79" t="e">
        <f>#REF!</f>
        <v>#REF!</v>
      </c>
      <c r="BA98" s="79" t="e">
        <f>#REF!</f>
        <v>#REF!</v>
      </c>
      <c r="BB98" s="79" t="e">
        <f>#REF!</f>
        <v>#REF!</v>
      </c>
      <c r="BC98" s="79" t="e">
        <f>#REF!</f>
        <v>#REF!</v>
      </c>
      <c r="BD98" s="81" t="e">
        <f>#REF!</f>
        <v>#REF!</v>
      </c>
      <c r="BT98" s="82" t="s">
        <v>79</v>
      </c>
      <c r="BV98" s="82" t="s">
        <v>73</v>
      </c>
      <c r="BW98" s="82" t="s">
        <v>90</v>
      </c>
      <c r="BX98" s="82" t="s">
        <v>4</v>
      </c>
      <c r="CL98" s="82" t="s">
        <v>1</v>
      </c>
      <c r="CM98" s="82" t="s">
        <v>81</v>
      </c>
    </row>
    <row r="99" spans="1:91" s="7" customFormat="1" ht="16.5" customHeight="1">
      <c r="A99" s="73" t="s">
        <v>75</v>
      </c>
      <c r="B99" s="74"/>
      <c r="C99" s="75"/>
      <c r="D99" s="187" t="s">
        <v>91</v>
      </c>
      <c r="E99" s="187"/>
      <c r="F99" s="187"/>
      <c r="G99" s="187"/>
      <c r="H99" s="187"/>
      <c r="I99" s="76"/>
      <c r="J99" s="187" t="s">
        <v>92</v>
      </c>
      <c r="K99" s="187"/>
      <c r="L99" s="187"/>
      <c r="M99" s="187"/>
      <c r="N99" s="187"/>
      <c r="O99" s="187"/>
      <c r="P99" s="187"/>
      <c r="Q99" s="187"/>
      <c r="R99" s="187"/>
      <c r="S99" s="187"/>
      <c r="T99" s="187"/>
      <c r="U99" s="187"/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  <c r="AF99" s="187"/>
      <c r="AG99" s="185" t="e">
        <f>#REF!</f>
        <v>#REF!</v>
      </c>
      <c r="AH99" s="186"/>
      <c r="AI99" s="186"/>
      <c r="AJ99" s="186"/>
      <c r="AK99" s="186"/>
      <c r="AL99" s="186"/>
      <c r="AM99" s="186"/>
      <c r="AN99" s="185" t="e">
        <f t="shared" si="0"/>
        <v>#REF!</v>
      </c>
      <c r="AO99" s="186"/>
      <c r="AP99" s="186"/>
      <c r="AQ99" s="77" t="s">
        <v>78</v>
      </c>
      <c r="AR99" s="74"/>
      <c r="AS99" s="83">
        <v>0</v>
      </c>
      <c r="AT99" s="84" t="e">
        <f t="shared" si="1"/>
        <v>#REF!</v>
      </c>
      <c r="AU99" s="85" t="e">
        <f>#REF!</f>
        <v>#REF!</v>
      </c>
      <c r="AV99" s="84" t="e">
        <f>#REF!</f>
        <v>#REF!</v>
      </c>
      <c r="AW99" s="84" t="e">
        <f>#REF!</f>
        <v>#REF!</v>
      </c>
      <c r="AX99" s="84" t="e">
        <f>#REF!</f>
        <v>#REF!</v>
      </c>
      <c r="AY99" s="84" t="e">
        <f>#REF!</f>
        <v>#REF!</v>
      </c>
      <c r="AZ99" s="84" t="e">
        <f>#REF!</f>
        <v>#REF!</v>
      </c>
      <c r="BA99" s="84" t="e">
        <f>#REF!</f>
        <v>#REF!</v>
      </c>
      <c r="BB99" s="84" t="e">
        <f>#REF!</f>
        <v>#REF!</v>
      </c>
      <c r="BC99" s="84" t="e">
        <f>#REF!</f>
        <v>#REF!</v>
      </c>
      <c r="BD99" s="86" t="e">
        <f>#REF!</f>
        <v>#REF!</v>
      </c>
      <c r="BT99" s="82" t="s">
        <v>79</v>
      </c>
      <c r="BV99" s="82" t="s">
        <v>73</v>
      </c>
      <c r="BW99" s="82" t="s">
        <v>93</v>
      </c>
      <c r="BX99" s="82" t="s">
        <v>4</v>
      </c>
      <c r="CL99" s="82" t="s">
        <v>1</v>
      </c>
      <c r="CM99" s="82" t="s">
        <v>81</v>
      </c>
    </row>
    <row r="100" spans="1:91" s="2" customFormat="1" ht="30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7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</row>
    <row r="101" spans="1:91" s="2" customFormat="1" ht="6.95" customHeigh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</sheetData>
  <mergeCells count="56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D.1.4.1 -  Plynoinstalace'!C2" display="/"/>
    <hyperlink ref="A96" location="'D.1.4.2. - Vyvedení tepel...'!C2" display="/"/>
    <hyperlink ref="A97" location="'D.1.4.3-1 - Vzduchotechnika'!C2" display="/"/>
    <hyperlink ref="A98" location="'D.1.4.3-2 - Odvod spalin'!C2" display="/"/>
    <hyperlink ref="A99" location="'D.1.4.4 - Vyvedení el. vý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2"/>
  <sheetViews>
    <sheetView showGridLines="0" tabSelected="1" workbookViewId="0">
      <selection activeCell="E18" sqref="E18:H1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0" t="s">
        <v>5</v>
      </c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14" t="s">
        <v>80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94</v>
      </c>
      <c r="L4" s="17"/>
      <c r="M4" s="88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14</v>
      </c>
      <c r="L6" s="17"/>
    </row>
    <row r="7" spans="1:46" s="1" customFormat="1" ht="16.5" customHeight="1">
      <c r="B7" s="17"/>
      <c r="E7" s="205" t="str">
        <f>'Rekapitulace stavby'!K6</f>
        <v>Šamorín projektantský rozpočet</v>
      </c>
      <c r="F7" s="206"/>
      <c r="G7" s="206"/>
      <c r="H7" s="206"/>
      <c r="L7" s="17"/>
    </row>
    <row r="8" spans="1:46" s="2" customFormat="1" ht="12" customHeight="1">
      <c r="A8" s="26"/>
      <c r="B8" s="27"/>
      <c r="C8" s="26"/>
      <c r="D8" s="23" t="s">
        <v>95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5" t="s">
        <v>330</v>
      </c>
      <c r="F9" s="204"/>
      <c r="G9" s="204"/>
      <c r="H9" s="204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16</v>
      </c>
      <c r="E11" s="26"/>
      <c r="F11" s="21" t="s">
        <v>1</v>
      </c>
      <c r="G11" s="26"/>
      <c r="H11" s="26"/>
      <c r="I11" s="23" t="s">
        <v>17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18</v>
      </c>
      <c r="E12" s="26"/>
      <c r="F12" s="21" t="s">
        <v>19</v>
      </c>
      <c r="G12" s="26"/>
      <c r="H12" s="26"/>
      <c r="I12" s="23" t="s">
        <v>20</v>
      </c>
      <c r="J12" s="49" t="str">
        <f>'Rekapitulace stavby'!AN8</f>
        <v>3. 1. 2022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22</v>
      </c>
      <c r="E14" s="26"/>
      <c r="F14" s="26"/>
      <c r="G14" s="26"/>
      <c r="H14" s="26"/>
      <c r="I14" s="23" t="s">
        <v>23</v>
      </c>
      <c r="J14" s="21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IF('Rekapitulace stavby'!E11="","",'Rekapitulace stavby'!E11)</f>
        <v xml:space="preserve"> </v>
      </c>
      <c r="F15" s="26"/>
      <c r="G15" s="26"/>
      <c r="H15" s="26"/>
      <c r="I15" s="23" t="s">
        <v>25</v>
      </c>
      <c r="J15" s="21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23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9" t="str">
        <f>'Rekapitulace stavby'!E14</f>
        <v xml:space="preserve"> </v>
      </c>
      <c r="F18" s="179"/>
      <c r="G18" s="179"/>
      <c r="H18" s="179"/>
      <c r="I18" s="23" t="s">
        <v>25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23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25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23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25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30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81" t="s">
        <v>1</v>
      </c>
      <c r="F27" s="181"/>
      <c r="G27" s="181"/>
      <c r="H27" s="181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31</v>
      </c>
      <c r="E30" s="26"/>
      <c r="F30" s="26"/>
      <c r="G30" s="26"/>
      <c r="H30" s="26"/>
      <c r="I30" s="26"/>
      <c r="J30" s="65">
        <f>ROUND(J121,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33</v>
      </c>
      <c r="G32" s="26"/>
      <c r="H32" s="26"/>
      <c r="I32" s="30" t="s">
        <v>32</v>
      </c>
      <c r="J32" s="30" t="s">
        <v>34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35</v>
      </c>
      <c r="E33" s="23" t="s">
        <v>36</v>
      </c>
      <c r="F33" s="94">
        <f>ROUND((SUM(BE121:BE201)),  2)</f>
        <v>0</v>
      </c>
      <c r="G33" s="26"/>
      <c r="H33" s="26"/>
      <c r="I33" s="95">
        <v>0.21</v>
      </c>
      <c r="J33" s="94">
        <f>ROUND(((SUM(BE121:BE201))*I33),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37</v>
      </c>
      <c r="F34" s="94">
        <f>ROUND((SUM(BF121:BF201)),  2)</f>
        <v>0</v>
      </c>
      <c r="G34" s="26"/>
      <c r="H34" s="26"/>
      <c r="I34" s="95">
        <v>0.15</v>
      </c>
      <c r="J34" s="94">
        <f>ROUND(((SUM(BF121:BF201))*I34),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38</v>
      </c>
      <c r="F35" s="94">
        <f>ROUND((SUM(BG121:BG201)),  2)</f>
        <v>0</v>
      </c>
      <c r="G35" s="26"/>
      <c r="H35" s="26"/>
      <c r="I35" s="95">
        <v>0.21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39</v>
      </c>
      <c r="F36" s="94">
        <f>ROUND((SUM(BH121:BH201)),  2)</f>
        <v>0</v>
      </c>
      <c r="G36" s="26"/>
      <c r="H36" s="26"/>
      <c r="I36" s="95">
        <v>0.15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40</v>
      </c>
      <c r="F37" s="94">
        <f>ROUND((SUM(BI121:BI201)),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41</v>
      </c>
      <c r="E39" s="54"/>
      <c r="F39" s="54"/>
      <c r="G39" s="98" t="s">
        <v>42</v>
      </c>
      <c r="H39" s="99" t="s">
        <v>43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46</v>
      </c>
      <c r="E61" s="29"/>
      <c r="F61" s="102" t="s">
        <v>47</v>
      </c>
      <c r="G61" s="39" t="s">
        <v>46</v>
      </c>
      <c r="H61" s="29"/>
      <c r="I61" s="29"/>
      <c r="J61" s="103" t="s">
        <v>47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48</v>
      </c>
      <c r="E65" s="40"/>
      <c r="F65" s="40"/>
      <c r="G65" s="37" t="s">
        <v>49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46</v>
      </c>
      <c r="E76" s="29"/>
      <c r="F76" s="102" t="s">
        <v>47</v>
      </c>
      <c r="G76" s="39" t="s">
        <v>46</v>
      </c>
      <c r="H76" s="29"/>
      <c r="I76" s="29"/>
      <c r="J76" s="103" t="s">
        <v>47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96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5" t="str">
        <f>E7</f>
        <v>Šamorín projektantský rozpočet</v>
      </c>
      <c r="F85" s="206"/>
      <c r="G85" s="206"/>
      <c r="H85" s="20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95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5" t="str">
        <f>E9</f>
        <v>SO 301-05 -  KGJ  Plynoinstalace</v>
      </c>
      <c r="F87" s="204"/>
      <c r="G87" s="204"/>
      <c r="H87" s="204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18</v>
      </c>
      <c r="D89" s="26"/>
      <c r="E89" s="26"/>
      <c r="F89" s="21" t="str">
        <f>F12</f>
        <v>Kotelna Šamorín</v>
      </c>
      <c r="G89" s="26"/>
      <c r="H89" s="26"/>
      <c r="I89" s="23" t="s">
        <v>20</v>
      </c>
      <c r="J89" s="49" t="str">
        <f>IF(J12="","",J12)</f>
        <v>3. 1. 2022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22</v>
      </c>
      <c r="D91" s="26"/>
      <c r="E91" s="26"/>
      <c r="F91" s="21" t="str">
        <f>E15</f>
        <v xml:space="preserve"> </v>
      </c>
      <c r="G91" s="26"/>
      <c r="H91" s="26"/>
      <c r="I91" s="23" t="s">
        <v>27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26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97</v>
      </c>
      <c r="D94" s="96"/>
      <c r="E94" s="96"/>
      <c r="F94" s="96"/>
      <c r="G94" s="96"/>
      <c r="H94" s="96"/>
      <c r="I94" s="96"/>
      <c r="J94" s="105" t="s">
        <v>98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99</v>
      </c>
      <c r="D96" s="26"/>
      <c r="E96" s="26"/>
      <c r="F96" s="26"/>
      <c r="G96" s="26"/>
      <c r="H96" s="26"/>
      <c r="I96" s="26"/>
      <c r="J96" s="65">
        <f>J121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100</v>
      </c>
    </row>
    <row r="97" spans="1:31" s="9" customFormat="1" ht="24.95" customHeight="1">
      <c r="B97" s="107"/>
      <c r="D97" s="108" t="s">
        <v>101</v>
      </c>
      <c r="E97" s="109"/>
      <c r="F97" s="109"/>
      <c r="G97" s="109"/>
      <c r="H97" s="109"/>
      <c r="I97" s="109"/>
      <c r="J97" s="110">
        <f>J122</f>
        <v>0</v>
      </c>
      <c r="L97" s="107"/>
    </row>
    <row r="98" spans="1:31" s="10" customFormat="1" ht="19.899999999999999" customHeight="1">
      <c r="B98" s="111"/>
      <c r="D98" s="112" t="s">
        <v>102</v>
      </c>
      <c r="E98" s="113"/>
      <c r="F98" s="113"/>
      <c r="G98" s="113"/>
      <c r="H98" s="113"/>
      <c r="I98" s="113"/>
      <c r="J98" s="114">
        <f>J123</f>
        <v>0</v>
      </c>
      <c r="L98" s="111"/>
    </row>
    <row r="99" spans="1:31" s="10" customFormat="1" ht="19.899999999999999" customHeight="1">
      <c r="B99" s="111"/>
      <c r="D99" s="112" t="s">
        <v>103</v>
      </c>
      <c r="E99" s="113"/>
      <c r="F99" s="113"/>
      <c r="G99" s="113"/>
      <c r="H99" s="113"/>
      <c r="I99" s="113"/>
      <c r="J99" s="114">
        <f>J150</f>
        <v>0</v>
      </c>
      <c r="L99" s="111"/>
    </row>
    <row r="100" spans="1:31" s="10" customFormat="1" ht="19.899999999999999" customHeight="1">
      <c r="B100" s="111"/>
      <c r="D100" s="112" t="s">
        <v>104</v>
      </c>
      <c r="E100" s="113"/>
      <c r="F100" s="113"/>
      <c r="G100" s="113"/>
      <c r="H100" s="113"/>
      <c r="I100" s="113"/>
      <c r="J100" s="114">
        <f>J168</f>
        <v>0</v>
      </c>
      <c r="L100" s="111"/>
    </row>
    <row r="101" spans="1:31" s="9" customFormat="1" ht="24.95" customHeight="1">
      <c r="B101" s="107"/>
      <c r="D101" s="108" t="s">
        <v>105</v>
      </c>
      <c r="E101" s="109"/>
      <c r="F101" s="109"/>
      <c r="G101" s="109"/>
      <c r="H101" s="109"/>
      <c r="I101" s="109"/>
      <c r="J101" s="110">
        <f>J187</f>
        <v>0</v>
      </c>
      <c r="L101" s="107"/>
    </row>
    <row r="102" spans="1:31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5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31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5" customHeight="1">
      <c r="A108" s="26"/>
      <c r="B108" s="27"/>
      <c r="C108" s="18" t="s">
        <v>106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14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205" t="str">
        <f>E7</f>
        <v>Šamorín projektantský rozpočet</v>
      </c>
      <c r="F111" s="206"/>
      <c r="G111" s="206"/>
      <c r="H111" s="20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95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195" t="str">
        <f>E9</f>
        <v>SO 301-05 -  KGJ  Plynoinstalace</v>
      </c>
      <c r="F113" s="204"/>
      <c r="G113" s="204"/>
      <c r="H113" s="204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18</v>
      </c>
      <c r="D115" s="26"/>
      <c r="E115" s="26"/>
      <c r="F115" s="21" t="str">
        <f>F12</f>
        <v>Kotelna Šamorín</v>
      </c>
      <c r="G115" s="26"/>
      <c r="H115" s="26"/>
      <c r="I115" s="23" t="s">
        <v>20</v>
      </c>
      <c r="J115" s="49" t="str">
        <f>IF(J12="","",J12)</f>
        <v>3. 1. 2022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22</v>
      </c>
      <c r="D117" s="26"/>
      <c r="E117" s="26"/>
      <c r="F117" s="21" t="str">
        <f>E15</f>
        <v xml:space="preserve"> </v>
      </c>
      <c r="G117" s="26"/>
      <c r="H117" s="26"/>
      <c r="I117" s="23" t="s">
        <v>27</v>
      </c>
      <c r="J117" s="24" t="str">
        <f>E21</f>
        <v xml:space="preserve"> 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26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29</v>
      </c>
      <c r="J118" s="24" t="str">
        <f>E24</f>
        <v xml:space="preserve"> 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25" customHeight="1">
      <c r="A120" s="115"/>
      <c r="B120" s="116"/>
      <c r="C120" s="117" t="s">
        <v>107</v>
      </c>
      <c r="D120" s="118" t="s">
        <v>56</v>
      </c>
      <c r="E120" s="118" t="s">
        <v>52</v>
      </c>
      <c r="F120" s="118" t="s">
        <v>53</v>
      </c>
      <c r="G120" s="118" t="s">
        <v>108</v>
      </c>
      <c r="H120" s="118" t="s">
        <v>109</v>
      </c>
      <c r="I120" s="118" t="s">
        <v>110</v>
      </c>
      <c r="J120" s="119" t="s">
        <v>98</v>
      </c>
      <c r="K120" s="120" t="s">
        <v>111</v>
      </c>
      <c r="L120" s="121"/>
      <c r="M120" s="56" t="s">
        <v>1</v>
      </c>
      <c r="N120" s="57" t="s">
        <v>35</v>
      </c>
      <c r="O120" s="57" t="s">
        <v>112</v>
      </c>
      <c r="P120" s="57" t="s">
        <v>113</v>
      </c>
      <c r="Q120" s="57" t="s">
        <v>114</v>
      </c>
      <c r="R120" s="57" t="s">
        <v>115</v>
      </c>
      <c r="S120" s="57" t="s">
        <v>116</v>
      </c>
      <c r="T120" s="58" t="s">
        <v>117</v>
      </c>
      <c r="U120" s="115"/>
      <c r="V120" s="115"/>
      <c r="W120" s="115"/>
      <c r="X120" s="115"/>
      <c r="Y120" s="115"/>
      <c r="Z120" s="115"/>
      <c r="AA120" s="115"/>
      <c r="AB120" s="115"/>
      <c r="AC120" s="115"/>
      <c r="AD120" s="115"/>
      <c r="AE120" s="115"/>
    </row>
    <row r="121" spans="1:65" s="2" customFormat="1" ht="22.9" customHeight="1">
      <c r="A121" s="26"/>
      <c r="B121" s="27"/>
      <c r="C121" s="63" t="s">
        <v>118</v>
      </c>
      <c r="D121" s="26"/>
      <c r="E121" s="26"/>
      <c r="F121" s="26"/>
      <c r="G121" s="26"/>
      <c r="H121" s="26"/>
      <c r="I121" s="26"/>
      <c r="J121" s="122">
        <f>BK121</f>
        <v>0</v>
      </c>
      <c r="K121" s="26"/>
      <c r="L121" s="27"/>
      <c r="M121" s="59"/>
      <c r="N121" s="50"/>
      <c r="O121" s="60"/>
      <c r="P121" s="123">
        <f>P122+P187</f>
        <v>80.337499999999991</v>
      </c>
      <c r="Q121" s="60"/>
      <c r="R121" s="123">
        <f>R122+R187</f>
        <v>1.664445</v>
      </c>
      <c r="S121" s="60"/>
      <c r="T121" s="124">
        <f>T122+T187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70</v>
      </c>
      <c r="AU121" s="14" t="s">
        <v>100</v>
      </c>
      <c r="BK121" s="125">
        <f>BK122+BK187</f>
        <v>0</v>
      </c>
    </row>
    <row r="122" spans="1:65" s="12" customFormat="1" ht="25.9" customHeight="1">
      <c r="B122" s="126"/>
      <c r="D122" s="127" t="s">
        <v>70</v>
      </c>
      <c r="E122" s="128" t="s">
        <v>119</v>
      </c>
      <c r="F122" s="128" t="s">
        <v>120</v>
      </c>
      <c r="J122" s="129">
        <f>BK122</f>
        <v>0</v>
      </c>
      <c r="L122" s="126"/>
      <c r="M122" s="130"/>
      <c r="N122" s="131"/>
      <c r="O122" s="131"/>
      <c r="P122" s="132">
        <f>P123+P150+P168</f>
        <v>80.337499999999991</v>
      </c>
      <c r="Q122" s="131"/>
      <c r="R122" s="132">
        <f>R123+R150+R168</f>
        <v>1.6574450000000001</v>
      </c>
      <c r="S122" s="131"/>
      <c r="T122" s="133">
        <f>T123+T150+T168</f>
        <v>0</v>
      </c>
      <c r="AR122" s="127" t="s">
        <v>81</v>
      </c>
      <c r="AT122" s="134" t="s">
        <v>70</v>
      </c>
      <c r="AU122" s="134" t="s">
        <v>71</v>
      </c>
      <c r="AY122" s="127" t="s">
        <v>121</v>
      </c>
      <c r="BK122" s="135">
        <f>BK123+BK150+BK168</f>
        <v>0</v>
      </c>
    </row>
    <row r="123" spans="1:65" s="12" customFormat="1" ht="22.9" customHeight="1">
      <c r="B123" s="126"/>
      <c r="D123" s="127" t="s">
        <v>70</v>
      </c>
      <c r="E123" s="136" t="s">
        <v>122</v>
      </c>
      <c r="F123" s="136" t="s">
        <v>123</v>
      </c>
      <c r="J123" s="137">
        <f>BK123</f>
        <v>0</v>
      </c>
      <c r="L123" s="126"/>
      <c r="M123" s="130"/>
      <c r="N123" s="131"/>
      <c r="O123" s="131"/>
      <c r="P123" s="132">
        <f>SUM(P124:P149)</f>
        <v>51.571999999999989</v>
      </c>
      <c r="Q123" s="131"/>
      <c r="R123" s="132">
        <f>SUM(R124:R149)</f>
        <v>1.4722599999999999</v>
      </c>
      <c r="S123" s="131"/>
      <c r="T123" s="133">
        <f>SUM(T124:T149)</f>
        <v>0</v>
      </c>
      <c r="AR123" s="127" t="s">
        <v>81</v>
      </c>
      <c r="AT123" s="134" t="s">
        <v>70</v>
      </c>
      <c r="AU123" s="134" t="s">
        <v>79</v>
      </c>
      <c r="AY123" s="127" t="s">
        <v>121</v>
      </c>
      <c r="BK123" s="135">
        <f>SUM(BK124:BK149)</f>
        <v>0</v>
      </c>
    </row>
    <row r="124" spans="1:65" s="2" customFormat="1" ht="16.5" customHeight="1">
      <c r="A124" s="26"/>
      <c r="B124" s="138"/>
      <c r="C124" s="139" t="s">
        <v>79</v>
      </c>
      <c r="D124" s="139" t="s">
        <v>124</v>
      </c>
      <c r="E124" s="140" t="s">
        <v>125</v>
      </c>
      <c r="F124" s="141" t="s">
        <v>126</v>
      </c>
      <c r="G124" s="142" t="s">
        <v>127</v>
      </c>
      <c r="H124" s="143">
        <v>4</v>
      </c>
      <c r="I124" s="144"/>
      <c r="J124" s="144">
        <f>ROUND(I124*H124,2)</f>
        <v>0</v>
      </c>
      <c r="K124" s="145"/>
      <c r="L124" s="146"/>
      <c r="M124" s="147" t="s">
        <v>1</v>
      </c>
      <c r="N124" s="148" t="s">
        <v>36</v>
      </c>
      <c r="O124" s="149">
        <v>0</v>
      </c>
      <c r="P124" s="149">
        <f>O124*H124</f>
        <v>0</v>
      </c>
      <c r="Q124" s="149">
        <v>0.19017000000000001</v>
      </c>
      <c r="R124" s="149">
        <f>Q124*H124</f>
        <v>0.76068000000000002</v>
      </c>
      <c r="S124" s="149">
        <v>0</v>
      </c>
      <c r="T124" s="150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1" t="s">
        <v>128</v>
      </c>
      <c r="AT124" s="151" t="s">
        <v>124</v>
      </c>
      <c r="AU124" s="151" t="s">
        <v>81</v>
      </c>
      <c r="AY124" s="14" t="s">
        <v>121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4" t="s">
        <v>79</v>
      </c>
      <c r="BK124" s="152">
        <f>ROUND(I124*H124,2)</f>
        <v>0</v>
      </c>
      <c r="BL124" s="14" t="s">
        <v>129</v>
      </c>
      <c r="BM124" s="151" t="s">
        <v>130</v>
      </c>
    </row>
    <row r="125" spans="1:65" s="2" customFormat="1">
      <c r="A125" s="26"/>
      <c r="B125" s="27"/>
      <c r="C125" s="26"/>
      <c r="D125" s="153" t="s">
        <v>131</v>
      </c>
      <c r="E125" s="26"/>
      <c r="F125" s="154" t="s">
        <v>126</v>
      </c>
      <c r="G125" s="26"/>
      <c r="H125" s="26"/>
      <c r="I125" s="26"/>
      <c r="J125" s="26"/>
      <c r="K125" s="26"/>
      <c r="L125" s="27"/>
      <c r="M125" s="155"/>
      <c r="N125" s="156"/>
      <c r="O125" s="52"/>
      <c r="P125" s="52"/>
      <c r="Q125" s="52"/>
      <c r="R125" s="52"/>
      <c r="S125" s="52"/>
      <c r="T125" s="53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131</v>
      </c>
      <c r="AU125" s="14" t="s">
        <v>81</v>
      </c>
    </row>
    <row r="126" spans="1:65" s="2" customFormat="1" ht="16.5" customHeight="1">
      <c r="A126" s="26"/>
      <c r="B126" s="138"/>
      <c r="C126" s="139" t="s">
        <v>81</v>
      </c>
      <c r="D126" s="139" t="s">
        <v>124</v>
      </c>
      <c r="E126" s="140" t="s">
        <v>132</v>
      </c>
      <c r="F126" s="141" t="s">
        <v>133</v>
      </c>
      <c r="G126" s="142" t="s">
        <v>127</v>
      </c>
      <c r="H126" s="143">
        <v>3</v>
      </c>
      <c r="I126" s="144"/>
      <c r="J126" s="144">
        <f>ROUND(I126*H126,2)</f>
        <v>0</v>
      </c>
      <c r="K126" s="145"/>
      <c r="L126" s="146"/>
      <c r="M126" s="147" t="s">
        <v>1</v>
      </c>
      <c r="N126" s="148" t="s">
        <v>36</v>
      </c>
      <c r="O126" s="149">
        <v>0</v>
      </c>
      <c r="P126" s="149">
        <f>O126*H126</f>
        <v>0</v>
      </c>
      <c r="Q126" s="149">
        <v>5.9999999999999995E-4</v>
      </c>
      <c r="R126" s="149">
        <f>Q126*H126</f>
        <v>1.8E-3</v>
      </c>
      <c r="S126" s="149">
        <v>0</v>
      </c>
      <c r="T126" s="150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1" t="s">
        <v>128</v>
      </c>
      <c r="AT126" s="151" t="s">
        <v>124</v>
      </c>
      <c r="AU126" s="151" t="s">
        <v>81</v>
      </c>
      <c r="AY126" s="14" t="s">
        <v>121</v>
      </c>
      <c r="BE126" s="152">
        <f>IF(N126="základní",J126,0)</f>
        <v>0</v>
      </c>
      <c r="BF126" s="152">
        <f>IF(N126="snížená",J126,0)</f>
        <v>0</v>
      </c>
      <c r="BG126" s="152">
        <f>IF(N126="zákl. přenesená",J126,0)</f>
        <v>0</v>
      </c>
      <c r="BH126" s="152">
        <f>IF(N126="sníž. přenesená",J126,0)</f>
        <v>0</v>
      </c>
      <c r="BI126" s="152">
        <f>IF(N126="nulová",J126,0)</f>
        <v>0</v>
      </c>
      <c r="BJ126" s="14" t="s">
        <v>79</v>
      </c>
      <c r="BK126" s="152">
        <f>ROUND(I126*H126,2)</f>
        <v>0</v>
      </c>
      <c r="BL126" s="14" t="s">
        <v>129</v>
      </c>
      <c r="BM126" s="151" t="s">
        <v>134</v>
      </c>
    </row>
    <row r="127" spans="1:65" s="2" customFormat="1">
      <c r="A127" s="26"/>
      <c r="B127" s="27"/>
      <c r="C127" s="26"/>
      <c r="D127" s="153" t="s">
        <v>131</v>
      </c>
      <c r="E127" s="26"/>
      <c r="F127" s="154" t="s">
        <v>133</v>
      </c>
      <c r="G127" s="26"/>
      <c r="H127" s="26"/>
      <c r="I127" s="26"/>
      <c r="J127" s="26"/>
      <c r="K127" s="26"/>
      <c r="L127" s="27"/>
      <c r="M127" s="155"/>
      <c r="N127" s="156"/>
      <c r="O127" s="52"/>
      <c r="P127" s="52"/>
      <c r="Q127" s="52"/>
      <c r="R127" s="52"/>
      <c r="S127" s="52"/>
      <c r="T127" s="53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131</v>
      </c>
      <c r="AU127" s="14" t="s">
        <v>81</v>
      </c>
    </row>
    <row r="128" spans="1:65" s="2" customFormat="1" ht="16.5" customHeight="1">
      <c r="A128" s="26"/>
      <c r="B128" s="138"/>
      <c r="C128" s="139" t="s">
        <v>135</v>
      </c>
      <c r="D128" s="139" t="s">
        <v>124</v>
      </c>
      <c r="E128" s="140" t="s">
        <v>136</v>
      </c>
      <c r="F128" s="141" t="s">
        <v>137</v>
      </c>
      <c r="G128" s="142" t="s">
        <v>127</v>
      </c>
      <c r="H128" s="143">
        <v>8</v>
      </c>
      <c r="I128" s="144"/>
      <c r="J128" s="144">
        <f>ROUND(I128*H128,2)</f>
        <v>0</v>
      </c>
      <c r="K128" s="145"/>
      <c r="L128" s="146"/>
      <c r="M128" s="147" t="s">
        <v>1</v>
      </c>
      <c r="N128" s="148" t="s">
        <v>36</v>
      </c>
      <c r="O128" s="149">
        <v>0</v>
      </c>
      <c r="P128" s="149">
        <f>O128*H128</f>
        <v>0</v>
      </c>
      <c r="Q128" s="149">
        <v>1.15E-3</v>
      </c>
      <c r="R128" s="149">
        <f>Q128*H128</f>
        <v>9.1999999999999998E-3</v>
      </c>
      <c r="S128" s="149">
        <v>0</v>
      </c>
      <c r="T128" s="150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1" t="s">
        <v>128</v>
      </c>
      <c r="AT128" s="151" t="s">
        <v>124</v>
      </c>
      <c r="AU128" s="151" t="s">
        <v>81</v>
      </c>
      <c r="AY128" s="14" t="s">
        <v>121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4" t="s">
        <v>79</v>
      </c>
      <c r="BK128" s="152">
        <f>ROUND(I128*H128,2)</f>
        <v>0</v>
      </c>
      <c r="BL128" s="14" t="s">
        <v>129</v>
      </c>
      <c r="BM128" s="151" t="s">
        <v>138</v>
      </c>
    </row>
    <row r="129" spans="1:65" s="2" customFormat="1">
      <c r="A129" s="26"/>
      <c r="B129" s="27"/>
      <c r="C129" s="26"/>
      <c r="D129" s="153" t="s">
        <v>131</v>
      </c>
      <c r="E129" s="26"/>
      <c r="F129" s="154" t="s">
        <v>137</v>
      </c>
      <c r="G129" s="26"/>
      <c r="H129" s="26"/>
      <c r="I129" s="26"/>
      <c r="J129" s="26"/>
      <c r="K129" s="26"/>
      <c r="L129" s="27"/>
      <c r="M129" s="155"/>
      <c r="N129" s="156"/>
      <c r="O129" s="52"/>
      <c r="P129" s="52"/>
      <c r="Q129" s="52"/>
      <c r="R129" s="52"/>
      <c r="S129" s="52"/>
      <c r="T129" s="53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131</v>
      </c>
      <c r="AU129" s="14" t="s">
        <v>81</v>
      </c>
    </row>
    <row r="130" spans="1:65" s="2" customFormat="1" ht="24.2" customHeight="1">
      <c r="A130" s="26"/>
      <c r="B130" s="138"/>
      <c r="C130" s="157" t="s">
        <v>139</v>
      </c>
      <c r="D130" s="157" t="s">
        <v>140</v>
      </c>
      <c r="E130" s="158" t="s">
        <v>141</v>
      </c>
      <c r="F130" s="159" t="s">
        <v>142</v>
      </c>
      <c r="G130" s="160" t="s">
        <v>143</v>
      </c>
      <c r="H130" s="161">
        <v>3</v>
      </c>
      <c r="I130" s="162"/>
      <c r="J130" s="162">
        <f>ROUND(I130*H130,2)</f>
        <v>0</v>
      </c>
      <c r="K130" s="163"/>
      <c r="L130" s="27"/>
      <c r="M130" s="164" t="s">
        <v>1</v>
      </c>
      <c r="N130" s="165" t="s">
        <v>36</v>
      </c>
      <c r="O130" s="149">
        <v>0.42699999999999999</v>
      </c>
      <c r="P130" s="149">
        <f>O130*H130</f>
        <v>1.2809999999999999</v>
      </c>
      <c r="Q130" s="149">
        <v>1.58E-3</v>
      </c>
      <c r="R130" s="149">
        <f>Q130*H130</f>
        <v>4.7400000000000003E-3</v>
      </c>
      <c r="S130" s="149">
        <v>0</v>
      </c>
      <c r="T130" s="150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1" t="s">
        <v>129</v>
      </c>
      <c r="AT130" s="151" t="s">
        <v>140</v>
      </c>
      <c r="AU130" s="151" t="s">
        <v>81</v>
      </c>
      <c r="AY130" s="14" t="s">
        <v>121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4" t="s">
        <v>79</v>
      </c>
      <c r="BK130" s="152">
        <f>ROUND(I130*H130,2)</f>
        <v>0</v>
      </c>
      <c r="BL130" s="14" t="s">
        <v>129</v>
      </c>
      <c r="BM130" s="151" t="s">
        <v>144</v>
      </c>
    </row>
    <row r="131" spans="1:65" s="2" customFormat="1" ht="29.25">
      <c r="A131" s="26"/>
      <c r="B131" s="27"/>
      <c r="C131" s="26"/>
      <c r="D131" s="153" t="s">
        <v>131</v>
      </c>
      <c r="E131" s="26"/>
      <c r="F131" s="154" t="s">
        <v>145</v>
      </c>
      <c r="G131" s="26"/>
      <c r="H131" s="26"/>
      <c r="I131" s="26"/>
      <c r="J131" s="26"/>
      <c r="K131" s="26"/>
      <c r="L131" s="27"/>
      <c r="M131" s="155"/>
      <c r="N131" s="156"/>
      <c r="O131" s="52"/>
      <c r="P131" s="52"/>
      <c r="Q131" s="52"/>
      <c r="R131" s="52"/>
      <c r="S131" s="52"/>
      <c r="T131" s="53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131</v>
      </c>
      <c r="AU131" s="14" t="s">
        <v>81</v>
      </c>
    </row>
    <row r="132" spans="1:65" s="2" customFormat="1" ht="24.2" customHeight="1">
      <c r="A132" s="26"/>
      <c r="B132" s="138"/>
      <c r="C132" s="157" t="s">
        <v>146</v>
      </c>
      <c r="D132" s="157" t="s">
        <v>140</v>
      </c>
      <c r="E132" s="158" t="s">
        <v>147</v>
      </c>
      <c r="F132" s="159" t="s">
        <v>148</v>
      </c>
      <c r="G132" s="160" t="s">
        <v>143</v>
      </c>
      <c r="H132" s="161">
        <v>8</v>
      </c>
      <c r="I132" s="162"/>
      <c r="J132" s="162">
        <f>ROUND(I132*H132,2)</f>
        <v>0</v>
      </c>
      <c r="K132" s="163"/>
      <c r="L132" s="27"/>
      <c r="M132" s="164" t="s">
        <v>1</v>
      </c>
      <c r="N132" s="165" t="s">
        <v>36</v>
      </c>
      <c r="O132" s="149">
        <v>0.71399999999999997</v>
      </c>
      <c r="P132" s="149">
        <f>O132*H132</f>
        <v>5.7119999999999997</v>
      </c>
      <c r="Q132" s="149">
        <v>5.94E-3</v>
      </c>
      <c r="R132" s="149">
        <f>Q132*H132</f>
        <v>4.752E-2</v>
      </c>
      <c r="S132" s="149">
        <v>0</v>
      </c>
      <c r="T132" s="150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1" t="s">
        <v>129</v>
      </c>
      <c r="AT132" s="151" t="s">
        <v>140</v>
      </c>
      <c r="AU132" s="151" t="s">
        <v>81</v>
      </c>
      <c r="AY132" s="14" t="s">
        <v>121</v>
      </c>
      <c r="BE132" s="152">
        <f>IF(N132="základní",J132,0)</f>
        <v>0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4" t="s">
        <v>79</v>
      </c>
      <c r="BK132" s="152">
        <f>ROUND(I132*H132,2)</f>
        <v>0</v>
      </c>
      <c r="BL132" s="14" t="s">
        <v>129</v>
      </c>
      <c r="BM132" s="151" t="s">
        <v>149</v>
      </c>
    </row>
    <row r="133" spans="1:65" s="2" customFormat="1" ht="19.5">
      <c r="A133" s="26"/>
      <c r="B133" s="27"/>
      <c r="C133" s="26"/>
      <c r="D133" s="153" t="s">
        <v>131</v>
      </c>
      <c r="E133" s="26"/>
      <c r="F133" s="154" t="s">
        <v>150</v>
      </c>
      <c r="G133" s="26"/>
      <c r="H133" s="26"/>
      <c r="I133" s="26"/>
      <c r="J133" s="26"/>
      <c r="K133" s="26"/>
      <c r="L133" s="27"/>
      <c r="M133" s="155"/>
      <c r="N133" s="156"/>
      <c r="O133" s="52"/>
      <c r="P133" s="52"/>
      <c r="Q133" s="52"/>
      <c r="R133" s="52"/>
      <c r="S133" s="52"/>
      <c r="T133" s="53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4" t="s">
        <v>131</v>
      </c>
      <c r="AU133" s="14" t="s">
        <v>81</v>
      </c>
    </row>
    <row r="134" spans="1:65" s="2" customFormat="1" ht="24.2" customHeight="1">
      <c r="A134" s="26"/>
      <c r="B134" s="138"/>
      <c r="C134" s="157" t="s">
        <v>151</v>
      </c>
      <c r="D134" s="157" t="s">
        <v>140</v>
      </c>
      <c r="E134" s="158" t="s">
        <v>152</v>
      </c>
      <c r="F134" s="159" t="s">
        <v>153</v>
      </c>
      <c r="G134" s="160" t="s">
        <v>143</v>
      </c>
      <c r="H134" s="161">
        <v>2</v>
      </c>
      <c r="I134" s="162"/>
      <c r="J134" s="162">
        <f>ROUND(I134*H134,2)</f>
        <v>0</v>
      </c>
      <c r="K134" s="163"/>
      <c r="L134" s="27"/>
      <c r="M134" s="164" t="s">
        <v>1</v>
      </c>
      <c r="N134" s="165" t="s">
        <v>36</v>
      </c>
      <c r="O134" s="149">
        <v>0.91900000000000004</v>
      </c>
      <c r="P134" s="149">
        <f>O134*H134</f>
        <v>1.8380000000000001</v>
      </c>
      <c r="Q134" s="149">
        <v>8.5800000000000008E-3</v>
      </c>
      <c r="R134" s="149">
        <f>Q134*H134</f>
        <v>1.7160000000000002E-2</v>
      </c>
      <c r="S134" s="149">
        <v>0</v>
      </c>
      <c r="T134" s="150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1" t="s">
        <v>129</v>
      </c>
      <c r="AT134" s="151" t="s">
        <v>140</v>
      </c>
      <c r="AU134" s="151" t="s">
        <v>81</v>
      </c>
      <c r="AY134" s="14" t="s">
        <v>121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4" t="s">
        <v>79</v>
      </c>
      <c r="BK134" s="152">
        <f>ROUND(I134*H134,2)</f>
        <v>0</v>
      </c>
      <c r="BL134" s="14" t="s">
        <v>129</v>
      </c>
      <c r="BM134" s="151" t="s">
        <v>154</v>
      </c>
    </row>
    <row r="135" spans="1:65" s="2" customFormat="1" ht="19.5">
      <c r="A135" s="26"/>
      <c r="B135" s="27"/>
      <c r="C135" s="26"/>
      <c r="D135" s="153" t="s">
        <v>131</v>
      </c>
      <c r="E135" s="26"/>
      <c r="F135" s="154" t="s">
        <v>155</v>
      </c>
      <c r="G135" s="26"/>
      <c r="H135" s="26"/>
      <c r="I135" s="26"/>
      <c r="J135" s="26"/>
      <c r="K135" s="26"/>
      <c r="L135" s="27"/>
      <c r="M135" s="155"/>
      <c r="N135" s="156"/>
      <c r="O135" s="52"/>
      <c r="P135" s="52"/>
      <c r="Q135" s="52"/>
      <c r="R135" s="52"/>
      <c r="S135" s="52"/>
      <c r="T135" s="53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T135" s="14" t="s">
        <v>131</v>
      </c>
      <c r="AU135" s="14" t="s">
        <v>81</v>
      </c>
    </row>
    <row r="136" spans="1:65" s="2" customFormat="1" ht="24.2" customHeight="1">
      <c r="A136" s="26"/>
      <c r="B136" s="138"/>
      <c r="C136" s="157" t="s">
        <v>156</v>
      </c>
      <c r="D136" s="157" t="s">
        <v>140</v>
      </c>
      <c r="E136" s="158" t="s">
        <v>157</v>
      </c>
      <c r="F136" s="159" t="s">
        <v>158</v>
      </c>
      <c r="G136" s="160" t="s">
        <v>143</v>
      </c>
      <c r="H136" s="161">
        <v>1</v>
      </c>
      <c r="I136" s="162"/>
      <c r="J136" s="162">
        <f>ROUND(I136*H136,2)</f>
        <v>0</v>
      </c>
      <c r="K136" s="163"/>
      <c r="L136" s="27"/>
      <c r="M136" s="164" t="s">
        <v>1</v>
      </c>
      <c r="N136" s="165" t="s">
        <v>36</v>
      </c>
      <c r="O136" s="149">
        <v>0.99099999999999999</v>
      </c>
      <c r="P136" s="149">
        <f>O136*H136</f>
        <v>0.99099999999999999</v>
      </c>
      <c r="Q136" s="149">
        <v>1.111E-2</v>
      </c>
      <c r="R136" s="149">
        <f>Q136*H136</f>
        <v>1.111E-2</v>
      </c>
      <c r="S136" s="149">
        <v>0</v>
      </c>
      <c r="T136" s="150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1" t="s">
        <v>129</v>
      </c>
      <c r="AT136" s="151" t="s">
        <v>140</v>
      </c>
      <c r="AU136" s="151" t="s">
        <v>81</v>
      </c>
      <c r="AY136" s="14" t="s">
        <v>121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4" t="s">
        <v>79</v>
      </c>
      <c r="BK136" s="152">
        <f>ROUND(I136*H136,2)</f>
        <v>0</v>
      </c>
      <c r="BL136" s="14" t="s">
        <v>129</v>
      </c>
      <c r="BM136" s="151" t="s">
        <v>159</v>
      </c>
    </row>
    <row r="137" spans="1:65" s="2" customFormat="1" ht="19.5">
      <c r="A137" s="26"/>
      <c r="B137" s="27"/>
      <c r="C137" s="26"/>
      <c r="D137" s="153" t="s">
        <v>131</v>
      </c>
      <c r="E137" s="26"/>
      <c r="F137" s="154" t="s">
        <v>160</v>
      </c>
      <c r="G137" s="26"/>
      <c r="H137" s="26"/>
      <c r="I137" s="26"/>
      <c r="J137" s="26"/>
      <c r="K137" s="26"/>
      <c r="L137" s="27"/>
      <c r="M137" s="155"/>
      <c r="N137" s="156"/>
      <c r="O137" s="52"/>
      <c r="P137" s="52"/>
      <c r="Q137" s="52"/>
      <c r="R137" s="52"/>
      <c r="S137" s="52"/>
      <c r="T137" s="53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T137" s="14" t="s">
        <v>131</v>
      </c>
      <c r="AU137" s="14" t="s">
        <v>81</v>
      </c>
    </row>
    <row r="138" spans="1:65" s="2" customFormat="1" ht="33" customHeight="1">
      <c r="A138" s="26"/>
      <c r="B138" s="138"/>
      <c r="C138" s="157" t="s">
        <v>161</v>
      </c>
      <c r="D138" s="157" t="s">
        <v>140</v>
      </c>
      <c r="E138" s="158" t="s">
        <v>162</v>
      </c>
      <c r="F138" s="159" t="s">
        <v>163</v>
      </c>
      <c r="G138" s="160" t="s">
        <v>143</v>
      </c>
      <c r="H138" s="161">
        <v>12</v>
      </c>
      <c r="I138" s="162"/>
      <c r="J138" s="162">
        <f>ROUND(I138*H138,2)</f>
        <v>0</v>
      </c>
      <c r="K138" s="163"/>
      <c r="L138" s="27"/>
      <c r="M138" s="164" t="s">
        <v>1</v>
      </c>
      <c r="N138" s="165" t="s">
        <v>36</v>
      </c>
      <c r="O138" s="149">
        <v>2.165</v>
      </c>
      <c r="P138" s="149">
        <f>O138*H138</f>
        <v>25.98</v>
      </c>
      <c r="Q138" s="149">
        <v>5.11E-2</v>
      </c>
      <c r="R138" s="149">
        <f>Q138*H138</f>
        <v>0.61319999999999997</v>
      </c>
      <c r="S138" s="149">
        <v>0</v>
      </c>
      <c r="T138" s="150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1" t="s">
        <v>129</v>
      </c>
      <c r="AT138" s="151" t="s">
        <v>140</v>
      </c>
      <c r="AU138" s="151" t="s">
        <v>81</v>
      </c>
      <c r="AY138" s="14" t="s">
        <v>121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4" t="s">
        <v>79</v>
      </c>
      <c r="BK138" s="152">
        <f>ROUND(I138*H138,2)</f>
        <v>0</v>
      </c>
      <c r="BL138" s="14" t="s">
        <v>129</v>
      </c>
      <c r="BM138" s="151" t="s">
        <v>164</v>
      </c>
    </row>
    <row r="139" spans="1:65" s="2" customFormat="1" ht="19.5">
      <c r="A139" s="26"/>
      <c r="B139" s="27"/>
      <c r="C139" s="26"/>
      <c r="D139" s="153" t="s">
        <v>131</v>
      </c>
      <c r="E139" s="26"/>
      <c r="F139" s="154" t="s">
        <v>165</v>
      </c>
      <c r="G139" s="26"/>
      <c r="H139" s="26"/>
      <c r="I139" s="26"/>
      <c r="J139" s="26"/>
      <c r="K139" s="26"/>
      <c r="L139" s="27"/>
      <c r="M139" s="155"/>
      <c r="N139" s="156"/>
      <c r="O139" s="52"/>
      <c r="P139" s="52"/>
      <c r="Q139" s="52"/>
      <c r="R139" s="52"/>
      <c r="S139" s="52"/>
      <c r="T139" s="53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T139" s="14" t="s">
        <v>131</v>
      </c>
      <c r="AU139" s="14" t="s">
        <v>81</v>
      </c>
    </row>
    <row r="140" spans="1:65" s="2" customFormat="1" ht="16.5" customHeight="1">
      <c r="A140" s="26"/>
      <c r="B140" s="138"/>
      <c r="C140" s="157" t="s">
        <v>166</v>
      </c>
      <c r="D140" s="157" t="s">
        <v>140</v>
      </c>
      <c r="E140" s="158" t="s">
        <v>167</v>
      </c>
      <c r="F140" s="159" t="s">
        <v>168</v>
      </c>
      <c r="G140" s="160" t="s">
        <v>127</v>
      </c>
      <c r="H140" s="161">
        <v>8</v>
      </c>
      <c r="I140" s="162"/>
      <c r="J140" s="162">
        <f>ROUND(I140*H140,2)</f>
        <v>0</v>
      </c>
      <c r="K140" s="163"/>
      <c r="L140" s="27"/>
      <c r="M140" s="164" t="s">
        <v>1</v>
      </c>
      <c r="N140" s="165" t="s">
        <v>36</v>
      </c>
      <c r="O140" s="149">
        <v>0.27800000000000002</v>
      </c>
      <c r="P140" s="149">
        <f>O140*H140</f>
        <v>2.2240000000000002</v>
      </c>
      <c r="Q140" s="149">
        <v>2.4000000000000001E-4</v>
      </c>
      <c r="R140" s="149">
        <f>Q140*H140</f>
        <v>1.92E-3</v>
      </c>
      <c r="S140" s="149">
        <v>0</v>
      </c>
      <c r="T140" s="150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1" t="s">
        <v>129</v>
      </c>
      <c r="AT140" s="151" t="s">
        <v>140</v>
      </c>
      <c r="AU140" s="151" t="s">
        <v>81</v>
      </c>
      <c r="AY140" s="14" t="s">
        <v>121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4" t="s">
        <v>79</v>
      </c>
      <c r="BK140" s="152">
        <f>ROUND(I140*H140,2)</f>
        <v>0</v>
      </c>
      <c r="BL140" s="14" t="s">
        <v>129</v>
      </c>
      <c r="BM140" s="151" t="s">
        <v>169</v>
      </c>
    </row>
    <row r="141" spans="1:65" s="2" customFormat="1">
      <c r="A141" s="26"/>
      <c r="B141" s="27"/>
      <c r="C141" s="26"/>
      <c r="D141" s="153" t="s">
        <v>131</v>
      </c>
      <c r="E141" s="26"/>
      <c r="F141" s="154" t="s">
        <v>170</v>
      </c>
      <c r="G141" s="26"/>
      <c r="H141" s="26"/>
      <c r="I141" s="26"/>
      <c r="J141" s="26"/>
      <c r="K141" s="26"/>
      <c r="L141" s="27"/>
      <c r="M141" s="155"/>
      <c r="N141" s="156"/>
      <c r="O141" s="52"/>
      <c r="P141" s="52"/>
      <c r="Q141" s="52"/>
      <c r="R141" s="52"/>
      <c r="S141" s="52"/>
      <c r="T141" s="53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T141" s="14" t="s">
        <v>131</v>
      </c>
      <c r="AU141" s="14" t="s">
        <v>81</v>
      </c>
    </row>
    <row r="142" spans="1:65" s="2" customFormat="1" ht="24.2" customHeight="1">
      <c r="A142" s="26"/>
      <c r="B142" s="138"/>
      <c r="C142" s="157" t="s">
        <v>171</v>
      </c>
      <c r="D142" s="157" t="s">
        <v>140</v>
      </c>
      <c r="E142" s="158" t="s">
        <v>172</v>
      </c>
      <c r="F142" s="159" t="s">
        <v>173</v>
      </c>
      <c r="G142" s="160" t="s">
        <v>127</v>
      </c>
      <c r="H142" s="161">
        <v>8</v>
      </c>
      <c r="I142" s="162"/>
      <c r="J142" s="162">
        <f>ROUND(I142*H142,2)</f>
        <v>0</v>
      </c>
      <c r="K142" s="163"/>
      <c r="L142" s="27"/>
      <c r="M142" s="164" t="s">
        <v>1</v>
      </c>
      <c r="N142" s="165" t="s">
        <v>36</v>
      </c>
      <c r="O142" s="149">
        <v>0.48899999999999999</v>
      </c>
      <c r="P142" s="149">
        <f>O142*H142</f>
        <v>3.9119999999999999</v>
      </c>
      <c r="Q142" s="149">
        <v>1.2999999999999999E-4</v>
      </c>
      <c r="R142" s="149">
        <f>Q142*H142</f>
        <v>1.0399999999999999E-3</v>
      </c>
      <c r="S142" s="149">
        <v>0</v>
      </c>
      <c r="T142" s="150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1" t="s">
        <v>129</v>
      </c>
      <c r="AT142" s="151" t="s">
        <v>140</v>
      </c>
      <c r="AU142" s="151" t="s">
        <v>81</v>
      </c>
      <c r="AY142" s="14" t="s">
        <v>121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4" t="s">
        <v>79</v>
      </c>
      <c r="BK142" s="152">
        <f>ROUND(I142*H142,2)</f>
        <v>0</v>
      </c>
      <c r="BL142" s="14" t="s">
        <v>129</v>
      </c>
      <c r="BM142" s="151" t="s">
        <v>174</v>
      </c>
    </row>
    <row r="143" spans="1:65" s="2" customFormat="1" ht="19.5">
      <c r="A143" s="26"/>
      <c r="B143" s="27"/>
      <c r="C143" s="26"/>
      <c r="D143" s="153" t="s">
        <v>131</v>
      </c>
      <c r="E143" s="26"/>
      <c r="F143" s="154" t="s">
        <v>175</v>
      </c>
      <c r="G143" s="26"/>
      <c r="H143" s="26"/>
      <c r="I143" s="26"/>
      <c r="J143" s="26"/>
      <c r="K143" s="26"/>
      <c r="L143" s="27"/>
      <c r="M143" s="155"/>
      <c r="N143" s="156"/>
      <c r="O143" s="52"/>
      <c r="P143" s="52"/>
      <c r="Q143" s="52"/>
      <c r="R143" s="52"/>
      <c r="S143" s="52"/>
      <c r="T143" s="53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T143" s="14" t="s">
        <v>131</v>
      </c>
      <c r="AU143" s="14" t="s">
        <v>81</v>
      </c>
    </row>
    <row r="144" spans="1:65" s="2" customFormat="1" ht="24.2" customHeight="1">
      <c r="A144" s="26"/>
      <c r="B144" s="138"/>
      <c r="C144" s="157" t="s">
        <v>176</v>
      </c>
      <c r="D144" s="157" t="s">
        <v>140</v>
      </c>
      <c r="E144" s="158" t="s">
        <v>177</v>
      </c>
      <c r="F144" s="159" t="s">
        <v>178</v>
      </c>
      <c r="G144" s="160" t="s">
        <v>127</v>
      </c>
      <c r="H144" s="161">
        <v>3</v>
      </c>
      <c r="I144" s="162"/>
      <c r="J144" s="162">
        <f>ROUND(I144*H144,2)</f>
        <v>0</v>
      </c>
      <c r="K144" s="163"/>
      <c r="L144" s="27"/>
      <c r="M144" s="164" t="s">
        <v>1</v>
      </c>
      <c r="N144" s="165" t="s">
        <v>36</v>
      </c>
      <c r="O144" s="149">
        <v>0.53800000000000003</v>
      </c>
      <c r="P144" s="149">
        <f>O144*H144</f>
        <v>1.6140000000000001</v>
      </c>
      <c r="Q144" s="149">
        <v>1.4999999999999999E-4</v>
      </c>
      <c r="R144" s="149">
        <f>Q144*H144</f>
        <v>4.4999999999999999E-4</v>
      </c>
      <c r="S144" s="149">
        <v>0</v>
      </c>
      <c r="T144" s="150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1" t="s">
        <v>129</v>
      </c>
      <c r="AT144" s="151" t="s">
        <v>140</v>
      </c>
      <c r="AU144" s="151" t="s">
        <v>81</v>
      </c>
      <c r="AY144" s="14" t="s">
        <v>121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4" t="s">
        <v>79</v>
      </c>
      <c r="BK144" s="152">
        <f>ROUND(I144*H144,2)</f>
        <v>0</v>
      </c>
      <c r="BL144" s="14" t="s">
        <v>129</v>
      </c>
      <c r="BM144" s="151" t="s">
        <v>179</v>
      </c>
    </row>
    <row r="145" spans="1:65" s="2" customFormat="1" ht="19.5">
      <c r="A145" s="26"/>
      <c r="B145" s="27"/>
      <c r="C145" s="26"/>
      <c r="D145" s="153" t="s">
        <v>131</v>
      </c>
      <c r="E145" s="26"/>
      <c r="F145" s="154" t="s">
        <v>180</v>
      </c>
      <c r="G145" s="26"/>
      <c r="H145" s="26"/>
      <c r="I145" s="26"/>
      <c r="J145" s="26"/>
      <c r="K145" s="26"/>
      <c r="L145" s="27"/>
      <c r="M145" s="155"/>
      <c r="N145" s="156"/>
      <c r="O145" s="52"/>
      <c r="P145" s="52"/>
      <c r="Q145" s="52"/>
      <c r="R145" s="52"/>
      <c r="S145" s="52"/>
      <c r="T145" s="53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T145" s="14" t="s">
        <v>131</v>
      </c>
      <c r="AU145" s="14" t="s">
        <v>81</v>
      </c>
    </row>
    <row r="146" spans="1:65" s="2" customFormat="1" ht="24.2" customHeight="1">
      <c r="A146" s="26"/>
      <c r="B146" s="138"/>
      <c r="C146" s="157" t="s">
        <v>181</v>
      </c>
      <c r="D146" s="157" t="s">
        <v>140</v>
      </c>
      <c r="E146" s="158" t="s">
        <v>182</v>
      </c>
      <c r="F146" s="159" t="s">
        <v>183</v>
      </c>
      <c r="G146" s="160" t="s">
        <v>127</v>
      </c>
      <c r="H146" s="161">
        <v>4</v>
      </c>
      <c r="I146" s="162"/>
      <c r="J146" s="162">
        <f>ROUND(I146*H146,2)</f>
        <v>0</v>
      </c>
      <c r="K146" s="163"/>
      <c r="L146" s="27"/>
      <c r="M146" s="164" t="s">
        <v>1</v>
      </c>
      <c r="N146" s="165" t="s">
        <v>36</v>
      </c>
      <c r="O146" s="149">
        <v>2.0049999999999999</v>
      </c>
      <c r="P146" s="149">
        <f>O146*H146</f>
        <v>8.02</v>
      </c>
      <c r="Q146" s="149">
        <v>8.5999999999999998E-4</v>
      </c>
      <c r="R146" s="149">
        <f>Q146*H146</f>
        <v>3.4399999999999999E-3</v>
      </c>
      <c r="S146" s="149">
        <v>0</v>
      </c>
      <c r="T146" s="150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1" t="s">
        <v>129</v>
      </c>
      <c r="AT146" s="151" t="s">
        <v>140</v>
      </c>
      <c r="AU146" s="151" t="s">
        <v>81</v>
      </c>
      <c r="AY146" s="14" t="s">
        <v>121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4" t="s">
        <v>79</v>
      </c>
      <c r="BK146" s="152">
        <f>ROUND(I146*H146,2)</f>
        <v>0</v>
      </c>
      <c r="BL146" s="14" t="s">
        <v>129</v>
      </c>
      <c r="BM146" s="151" t="s">
        <v>184</v>
      </c>
    </row>
    <row r="147" spans="1:65" s="2" customFormat="1" ht="19.5">
      <c r="A147" s="26"/>
      <c r="B147" s="27"/>
      <c r="C147" s="26"/>
      <c r="D147" s="153" t="s">
        <v>131</v>
      </c>
      <c r="E147" s="26"/>
      <c r="F147" s="154" t="s">
        <v>185</v>
      </c>
      <c r="G147" s="26"/>
      <c r="H147" s="26"/>
      <c r="I147" s="26"/>
      <c r="J147" s="26"/>
      <c r="K147" s="26"/>
      <c r="L147" s="27"/>
      <c r="M147" s="155"/>
      <c r="N147" s="156"/>
      <c r="O147" s="52"/>
      <c r="P147" s="52"/>
      <c r="Q147" s="52"/>
      <c r="R147" s="52"/>
      <c r="S147" s="52"/>
      <c r="T147" s="53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T147" s="14" t="s">
        <v>131</v>
      </c>
      <c r="AU147" s="14" t="s">
        <v>81</v>
      </c>
    </row>
    <row r="148" spans="1:65" s="2" customFormat="1" ht="24.2" customHeight="1">
      <c r="A148" s="26"/>
      <c r="B148" s="138"/>
      <c r="C148" s="157" t="s">
        <v>186</v>
      </c>
      <c r="D148" s="157" t="s">
        <v>140</v>
      </c>
      <c r="E148" s="158" t="s">
        <v>187</v>
      </c>
      <c r="F148" s="159" t="s">
        <v>188</v>
      </c>
      <c r="G148" s="160" t="s">
        <v>189</v>
      </c>
      <c r="H148" s="161">
        <v>1159.6300000000001</v>
      </c>
      <c r="I148" s="162"/>
      <c r="J148" s="162">
        <f>ROUND(I148*H148,2)</f>
        <v>0</v>
      </c>
      <c r="K148" s="163"/>
      <c r="L148" s="27"/>
      <c r="M148" s="164" t="s">
        <v>1</v>
      </c>
      <c r="N148" s="165" t="s">
        <v>36</v>
      </c>
      <c r="O148" s="149">
        <v>0</v>
      </c>
      <c r="P148" s="149">
        <f>O148*H148</f>
        <v>0</v>
      </c>
      <c r="Q148" s="149">
        <v>0</v>
      </c>
      <c r="R148" s="149">
        <f>Q148*H148</f>
        <v>0</v>
      </c>
      <c r="S148" s="149">
        <v>0</v>
      </c>
      <c r="T148" s="150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1" t="s">
        <v>129</v>
      </c>
      <c r="AT148" s="151" t="s">
        <v>140</v>
      </c>
      <c r="AU148" s="151" t="s">
        <v>81</v>
      </c>
      <c r="AY148" s="14" t="s">
        <v>121</v>
      </c>
      <c r="BE148" s="152">
        <f>IF(N148="základní",J148,0)</f>
        <v>0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14" t="s">
        <v>79</v>
      </c>
      <c r="BK148" s="152">
        <f>ROUND(I148*H148,2)</f>
        <v>0</v>
      </c>
      <c r="BL148" s="14" t="s">
        <v>129</v>
      </c>
      <c r="BM148" s="151" t="s">
        <v>190</v>
      </c>
    </row>
    <row r="149" spans="1:65" s="2" customFormat="1" ht="29.25">
      <c r="A149" s="26"/>
      <c r="B149" s="27"/>
      <c r="C149" s="26"/>
      <c r="D149" s="153" t="s">
        <v>131</v>
      </c>
      <c r="E149" s="26"/>
      <c r="F149" s="154" t="s">
        <v>191</v>
      </c>
      <c r="G149" s="26"/>
      <c r="H149" s="26"/>
      <c r="I149" s="26"/>
      <c r="J149" s="26"/>
      <c r="K149" s="26"/>
      <c r="L149" s="27"/>
      <c r="M149" s="155"/>
      <c r="N149" s="156"/>
      <c r="O149" s="52"/>
      <c r="P149" s="52"/>
      <c r="Q149" s="52"/>
      <c r="R149" s="52"/>
      <c r="S149" s="52"/>
      <c r="T149" s="53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T149" s="14" t="s">
        <v>131</v>
      </c>
      <c r="AU149" s="14" t="s">
        <v>81</v>
      </c>
    </row>
    <row r="150" spans="1:65" s="12" customFormat="1" ht="22.9" customHeight="1">
      <c r="B150" s="126"/>
      <c r="D150" s="127" t="s">
        <v>70</v>
      </c>
      <c r="E150" s="136" t="s">
        <v>192</v>
      </c>
      <c r="F150" s="136" t="s">
        <v>193</v>
      </c>
      <c r="J150" s="137">
        <f>BK150</f>
        <v>0</v>
      </c>
      <c r="L150" s="126"/>
      <c r="M150" s="130"/>
      <c r="N150" s="131"/>
      <c r="O150" s="131"/>
      <c r="P150" s="132">
        <f>SUM(P151:P167)</f>
        <v>6.0720000000000001</v>
      </c>
      <c r="Q150" s="131"/>
      <c r="R150" s="132">
        <f>SUM(R151:R167)</f>
        <v>2.81E-2</v>
      </c>
      <c r="S150" s="131"/>
      <c r="T150" s="133">
        <f>SUM(T151:T167)</f>
        <v>0</v>
      </c>
      <c r="AR150" s="127" t="s">
        <v>81</v>
      </c>
      <c r="AT150" s="134" t="s">
        <v>70</v>
      </c>
      <c r="AU150" s="134" t="s">
        <v>79</v>
      </c>
      <c r="AY150" s="127" t="s">
        <v>121</v>
      </c>
      <c r="BK150" s="135">
        <f>SUM(BK151:BK167)</f>
        <v>0</v>
      </c>
    </row>
    <row r="151" spans="1:65" s="2" customFormat="1" ht="16.5" customHeight="1">
      <c r="A151" s="26"/>
      <c r="B151" s="138"/>
      <c r="C151" s="139" t="s">
        <v>194</v>
      </c>
      <c r="D151" s="139" t="s">
        <v>124</v>
      </c>
      <c r="E151" s="140" t="s">
        <v>195</v>
      </c>
      <c r="F151" s="141" t="s">
        <v>196</v>
      </c>
      <c r="G151" s="142" t="s">
        <v>127</v>
      </c>
      <c r="H151" s="143">
        <v>2</v>
      </c>
      <c r="I151" s="144"/>
      <c r="J151" s="144">
        <f>ROUND(I151*H151,2)</f>
        <v>0</v>
      </c>
      <c r="K151" s="145"/>
      <c r="L151" s="146"/>
      <c r="M151" s="147" t="s">
        <v>1</v>
      </c>
      <c r="N151" s="148" t="s">
        <v>36</v>
      </c>
      <c r="O151" s="149">
        <v>0</v>
      </c>
      <c r="P151" s="149">
        <f>O151*H151</f>
        <v>0</v>
      </c>
      <c r="Q151" s="149">
        <v>1.6000000000000001E-4</v>
      </c>
      <c r="R151" s="149">
        <f>Q151*H151</f>
        <v>3.2000000000000003E-4</v>
      </c>
      <c r="S151" s="149">
        <v>0</v>
      </c>
      <c r="T151" s="150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1" t="s">
        <v>128</v>
      </c>
      <c r="AT151" s="151" t="s">
        <v>124</v>
      </c>
      <c r="AU151" s="151" t="s">
        <v>81</v>
      </c>
      <c r="AY151" s="14" t="s">
        <v>121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4" t="s">
        <v>79</v>
      </c>
      <c r="BK151" s="152">
        <f>ROUND(I151*H151,2)</f>
        <v>0</v>
      </c>
      <c r="BL151" s="14" t="s">
        <v>129</v>
      </c>
      <c r="BM151" s="151" t="s">
        <v>197</v>
      </c>
    </row>
    <row r="152" spans="1:65" s="2" customFormat="1">
      <c r="A152" s="26"/>
      <c r="B152" s="27"/>
      <c r="C152" s="26"/>
      <c r="D152" s="153" t="s">
        <v>131</v>
      </c>
      <c r="E152" s="26"/>
      <c r="F152" s="154" t="s">
        <v>196</v>
      </c>
      <c r="G152" s="26"/>
      <c r="H152" s="26"/>
      <c r="I152" s="26"/>
      <c r="J152" s="26"/>
      <c r="K152" s="26"/>
      <c r="L152" s="27"/>
      <c r="M152" s="155"/>
      <c r="N152" s="156"/>
      <c r="O152" s="52"/>
      <c r="P152" s="52"/>
      <c r="Q152" s="52"/>
      <c r="R152" s="52"/>
      <c r="S152" s="52"/>
      <c r="T152" s="53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T152" s="14" t="s">
        <v>131</v>
      </c>
      <c r="AU152" s="14" t="s">
        <v>81</v>
      </c>
    </row>
    <row r="153" spans="1:65" s="2" customFormat="1" ht="24.2" customHeight="1">
      <c r="A153" s="26"/>
      <c r="B153" s="138"/>
      <c r="C153" s="139" t="s">
        <v>8</v>
      </c>
      <c r="D153" s="139" t="s">
        <v>124</v>
      </c>
      <c r="E153" s="140" t="s">
        <v>198</v>
      </c>
      <c r="F153" s="141" t="s">
        <v>199</v>
      </c>
      <c r="G153" s="142" t="s">
        <v>200</v>
      </c>
      <c r="H153" s="143">
        <v>2</v>
      </c>
      <c r="I153" s="144"/>
      <c r="J153" s="144">
        <f>ROUND(I153*H153,2)</f>
        <v>0</v>
      </c>
      <c r="K153" s="145"/>
      <c r="L153" s="146"/>
      <c r="M153" s="147" t="s">
        <v>1</v>
      </c>
      <c r="N153" s="148" t="s">
        <v>36</v>
      </c>
      <c r="O153" s="149">
        <v>0</v>
      </c>
      <c r="P153" s="149">
        <f>O153*H153</f>
        <v>0</v>
      </c>
      <c r="Q153" s="149">
        <v>0</v>
      </c>
      <c r="R153" s="149">
        <f>Q153*H153</f>
        <v>0</v>
      </c>
      <c r="S153" s="149">
        <v>0</v>
      </c>
      <c r="T153" s="150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1" t="s">
        <v>128</v>
      </c>
      <c r="AT153" s="151" t="s">
        <v>124</v>
      </c>
      <c r="AU153" s="151" t="s">
        <v>81</v>
      </c>
      <c r="AY153" s="14" t="s">
        <v>121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4" t="s">
        <v>79</v>
      </c>
      <c r="BK153" s="152">
        <f>ROUND(I153*H153,2)</f>
        <v>0</v>
      </c>
      <c r="BL153" s="14" t="s">
        <v>129</v>
      </c>
      <c r="BM153" s="151" t="s">
        <v>201</v>
      </c>
    </row>
    <row r="154" spans="1:65" s="2" customFormat="1" ht="33" customHeight="1">
      <c r="A154" s="26"/>
      <c r="B154" s="138"/>
      <c r="C154" s="157" t="s">
        <v>129</v>
      </c>
      <c r="D154" s="157" t="s">
        <v>140</v>
      </c>
      <c r="E154" s="158" t="s">
        <v>202</v>
      </c>
      <c r="F154" s="159" t="s">
        <v>203</v>
      </c>
      <c r="G154" s="160" t="s">
        <v>200</v>
      </c>
      <c r="H154" s="161">
        <v>2</v>
      </c>
      <c r="I154" s="162"/>
      <c r="J154" s="162">
        <f>ROUND(I154*H154,2)</f>
        <v>0</v>
      </c>
      <c r="K154" s="163"/>
      <c r="L154" s="27"/>
      <c r="M154" s="164" t="s">
        <v>1</v>
      </c>
      <c r="N154" s="165" t="s">
        <v>36</v>
      </c>
      <c r="O154" s="149">
        <v>0</v>
      </c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1" t="s">
        <v>129</v>
      </c>
      <c r="AT154" s="151" t="s">
        <v>140</v>
      </c>
      <c r="AU154" s="151" t="s">
        <v>81</v>
      </c>
      <c r="AY154" s="14" t="s">
        <v>121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4" t="s">
        <v>79</v>
      </c>
      <c r="BK154" s="152">
        <f>ROUND(I154*H154,2)</f>
        <v>0</v>
      </c>
      <c r="BL154" s="14" t="s">
        <v>129</v>
      </c>
      <c r="BM154" s="151" t="s">
        <v>204</v>
      </c>
    </row>
    <row r="155" spans="1:65" s="2" customFormat="1" ht="19.5">
      <c r="A155" s="26"/>
      <c r="B155" s="27"/>
      <c r="C155" s="26"/>
      <c r="D155" s="153" t="s">
        <v>131</v>
      </c>
      <c r="E155" s="26"/>
      <c r="F155" s="154" t="s">
        <v>203</v>
      </c>
      <c r="G155" s="26"/>
      <c r="H155" s="26"/>
      <c r="I155" s="26"/>
      <c r="J155" s="26"/>
      <c r="K155" s="26"/>
      <c r="L155" s="27"/>
      <c r="M155" s="155"/>
      <c r="N155" s="156"/>
      <c r="O155" s="52"/>
      <c r="P155" s="52"/>
      <c r="Q155" s="52"/>
      <c r="R155" s="52"/>
      <c r="S155" s="52"/>
      <c r="T155" s="53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T155" s="14" t="s">
        <v>131</v>
      </c>
      <c r="AU155" s="14" t="s">
        <v>81</v>
      </c>
    </row>
    <row r="156" spans="1:65" s="2" customFormat="1" ht="33" customHeight="1">
      <c r="A156" s="26"/>
      <c r="B156" s="138"/>
      <c r="C156" s="157" t="s">
        <v>205</v>
      </c>
      <c r="D156" s="157" t="s">
        <v>140</v>
      </c>
      <c r="E156" s="158" t="s">
        <v>206</v>
      </c>
      <c r="F156" s="159" t="s">
        <v>207</v>
      </c>
      <c r="G156" s="160" t="s">
        <v>208</v>
      </c>
      <c r="H156" s="161">
        <v>2</v>
      </c>
      <c r="I156" s="162"/>
      <c r="J156" s="162">
        <f>ROUND(I156*H156,2)</f>
        <v>0</v>
      </c>
      <c r="K156" s="163"/>
      <c r="L156" s="27"/>
      <c r="M156" s="164" t="s">
        <v>1</v>
      </c>
      <c r="N156" s="165" t="s">
        <v>36</v>
      </c>
      <c r="O156" s="149">
        <v>0</v>
      </c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1" t="s">
        <v>129</v>
      </c>
      <c r="AT156" s="151" t="s">
        <v>140</v>
      </c>
      <c r="AU156" s="151" t="s">
        <v>81</v>
      </c>
      <c r="AY156" s="14" t="s">
        <v>121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4" t="s">
        <v>79</v>
      </c>
      <c r="BK156" s="152">
        <f>ROUND(I156*H156,2)</f>
        <v>0</v>
      </c>
      <c r="BL156" s="14" t="s">
        <v>129</v>
      </c>
      <c r="BM156" s="151" t="s">
        <v>209</v>
      </c>
    </row>
    <row r="157" spans="1:65" s="2" customFormat="1" ht="16.5" customHeight="1">
      <c r="A157" s="26"/>
      <c r="B157" s="138"/>
      <c r="C157" s="157" t="s">
        <v>210</v>
      </c>
      <c r="D157" s="157" t="s">
        <v>140</v>
      </c>
      <c r="E157" s="158" t="s">
        <v>211</v>
      </c>
      <c r="F157" s="159" t="s">
        <v>212</v>
      </c>
      <c r="G157" s="160" t="s">
        <v>208</v>
      </c>
      <c r="H157" s="161">
        <v>2</v>
      </c>
      <c r="I157" s="162"/>
      <c r="J157" s="162">
        <f>ROUND(I157*H157,2)</f>
        <v>0</v>
      </c>
      <c r="K157" s="163"/>
      <c r="L157" s="27"/>
      <c r="M157" s="164" t="s">
        <v>1</v>
      </c>
      <c r="N157" s="165" t="s">
        <v>36</v>
      </c>
      <c r="O157" s="149">
        <v>0</v>
      </c>
      <c r="P157" s="149">
        <f>O157*H157</f>
        <v>0</v>
      </c>
      <c r="Q157" s="149">
        <v>0</v>
      </c>
      <c r="R157" s="149">
        <f>Q157*H157</f>
        <v>0</v>
      </c>
      <c r="S157" s="149">
        <v>0</v>
      </c>
      <c r="T157" s="150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1" t="s">
        <v>129</v>
      </c>
      <c r="AT157" s="151" t="s">
        <v>140</v>
      </c>
      <c r="AU157" s="151" t="s">
        <v>81</v>
      </c>
      <c r="AY157" s="14" t="s">
        <v>121</v>
      </c>
      <c r="BE157" s="152">
        <f>IF(N157="základní",J157,0)</f>
        <v>0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4" t="s">
        <v>79</v>
      </c>
      <c r="BK157" s="152">
        <f>ROUND(I157*H157,2)</f>
        <v>0</v>
      </c>
      <c r="BL157" s="14" t="s">
        <v>129</v>
      </c>
      <c r="BM157" s="151" t="s">
        <v>213</v>
      </c>
    </row>
    <row r="158" spans="1:65" s="2" customFormat="1" ht="24.2" customHeight="1">
      <c r="A158" s="26"/>
      <c r="B158" s="138"/>
      <c r="C158" s="157" t="s">
        <v>214</v>
      </c>
      <c r="D158" s="157" t="s">
        <v>140</v>
      </c>
      <c r="E158" s="158" t="s">
        <v>215</v>
      </c>
      <c r="F158" s="159" t="s">
        <v>216</v>
      </c>
      <c r="G158" s="160" t="s">
        <v>127</v>
      </c>
      <c r="H158" s="161">
        <v>8</v>
      </c>
      <c r="I158" s="162"/>
      <c r="J158" s="162">
        <f>ROUND(I158*H158,2)</f>
        <v>0</v>
      </c>
      <c r="K158" s="163"/>
      <c r="L158" s="27"/>
      <c r="M158" s="164" t="s">
        <v>1</v>
      </c>
      <c r="N158" s="165" t="s">
        <v>36</v>
      </c>
      <c r="O158" s="149">
        <v>0.16600000000000001</v>
      </c>
      <c r="P158" s="149">
        <f>O158*H158</f>
        <v>1.3280000000000001</v>
      </c>
      <c r="Q158" s="149">
        <v>2.4000000000000001E-4</v>
      </c>
      <c r="R158" s="149">
        <f>Q158*H158</f>
        <v>1.92E-3</v>
      </c>
      <c r="S158" s="149">
        <v>0</v>
      </c>
      <c r="T158" s="150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1" t="s">
        <v>129</v>
      </c>
      <c r="AT158" s="151" t="s">
        <v>140</v>
      </c>
      <c r="AU158" s="151" t="s">
        <v>81</v>
      </c>
      <c r="AY158" s="14" t="s">
        <v>121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4" t="s">
        <v>79</v>
      </c>
      <c r="BK158" s="152">
        <f>ROUND(I158*H158,2)</f>
        <v>0</v>
      </c>
      <c r="BL158" s="14" t="s">
        <v>129</v>
      </c>
      <c r="BM158" s="151" t="s">
        <v>217</v>
      </c>
    </row>
    <row r="159" spans="1:65" s="2" customFormat="1" ht="19.5">
      <c r="A159" s="26"/>
      <c r="B159" s="27"/>
      <c r="C159" s="26"/>
      <c r="D159" s="153" t="s">
        <v>131</v>
      </c>
      <c r="E159" s="26"/>
      <c r="F159" s="154" t="s">
        <v>218</v>
      </c>
      <c r="G159" s="26"/>
      <c r="H159" s="26"/>
      <c r="I159" s="26"/>
      <c r="J159" s="26"/>
      <c r="K159" s="26"/>
      <c r="L159" s="27"/>
      <c r="M159" s="155"/>
      <c r="N159" s="156"/>
      <c r="O159" s="52"/>
      <c r="P159" s="52"/>
      <c r="Q159" s="52"/>
      <c r="R159" s="52"/>
      <c r="S159" s="52"/>
      <c r="T159" s="53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T159" s="14" t="s">
        <v>131</v>
      </c>
      <c r="AU159" s="14" t="s">
        <v>81</v>
      </c>
    </row>
    <row r="160" spans="1:65" s="2" customFormat="1" ht="24.2" customHeight="1">
      <c r="A160" s="26"/>
      <c r="B160" s="138"/>
      <c r="C160" s="157" t="s">
        <v>219</v>
      </c>
      <c r="D160" s="157" t="s">
        <v>140</v>
      </c>
      <c r="E160" s="158" t="s">
        <v>220</v>
      </c>
      <c r="F160" s="159" t="s">
        <v>221</v>
      </c>
      <c r="G160" s="160" t="s">
        <v>127</v>
      </c>
      <c r="H160" s="161">
        <v>4</v>
      </c>
      <c r="I160" s="162"/>
      <c r="J160" s="162">
        <f>ROUND(I160*H160,2)</f>
        <v>0</v>
      </c>
      <c r="K160" s="163"/>
      <c r="L160" s="27"/>
      <c r="M160" s="164" t="s">
        <v>1</v>
      </c>
      <c r="N160" s="165" t="s">
        <v>36</v>
      </c>
      <c r="O160" s="149">
        <v>0.42399999999999999</v>
      </c>
      <c r="P160" s="149">
        <f>O160*H160</f>
        <v>1.696</v>
      </c>
      <c r="Q160" s="149">
        <v>2.0799999999999998E-3</v>
      </c>
      <c r="R160" s="149">
        <f>Q160*H160</f>
        <v>8.3199999999999993E-3</v>
      </c>
      <c r="S160" s="149">
        <v>0</v>
      </c>
      <c r="T160" s="150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1" t="s">
        <v>129</v>
      </c>
      <c r="AT160" s="151" t="s">
        <v>140</v>
      </c>
      <c r="AU160" s="151" t="s">
        <v>81</v>
      </c>
      <c r="AY160" s="14" t="s">
        <v>121</v>
      </c>
      <c r="BE160" s="152">
        <f>IF(N160="základní",J160,0)</f>
        <v>0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14" t="s">
        <v>79</v>
      </c>
      <c r="BK160" s="152">
        <f>ROUND(I160*H160,2)</f>
        <v>0</v>
      </c>
      <c r="BL160" s="14" t="s">
        <v>129</v>
      </c>
      <c r="BM160" s="151" t="s">
        <v>222</v>
      </c>
    </row>
    <row r="161" spans="1:65" s="2" customFormat="1" ht="19.5">
      <c r="A161" s="26"/>
      <c r="B161" s="27"/>
      <c r="C161" s="26"/>
      <c r="D161" s="153" t="s">
        <v>131</v>
      </c>
      <c r="E161" s="26"/>
      <c r="F161" s="154" t="s">
        <v>223</v>
      </c>
      <c r="G161" s="26"/>
      <c r="H161" s="26"/>
      <c r="I161" s="26"/>
      <c r="J161" s="26"/>
      <c r="K161" s="26"/>
      <c r="L161" s="27"/>
      <c r="M161" s="155"/>
      <c r="N161" s="156"/>
      <c r="O161" s="52"/>
      <c r="P161" s="52"/>
      <c r="Q161" s="52"/>
      <c r="R161" s="52"/>
      <c r="S161" s="52"/>
      <c r="T161" s="53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T161" s="14" t="s">
        <v>131</v>
      </c>
      <c r="AU161" s="14" t="s">
        <v>81</v>
      </c>
    </row>
    <row r="162" spans="1:65" s="2" customFormat="1" ht="21.75" customHeight="1">
      <c r="A162" s="26"/>
      <c r="B162" s="138"/>
      <c r="C162" s="157" t="s">
        <v>7</v>
      </c>
      <c r="D162" s="157" t="s">
        <v>140</v>
      </c>
      <c r="E162" s="158" t="s">
        <v>224</v>
      </c>
      <c r="F162" s="159" t="s">
        <v>225</v>
      </c>
      <c r="G162" s="160" t="s">
        <v>127</v>
      </c>
      <c r="H162" s="161">
        <v>2</v>
      </c>
      <c r="I162" s="162"/>
      <c r="J162" s="162">
        <f>ROUND(I162*H162,2)</f>
        <v>0</v>
      </c>
      <c r="K162" s="163"/>
      <c r="L162" s="27"/>
      <c r="M162" s="164" t="s">
        <v>1</v>
      </c>
      <c r="N162" s="165" t="s">
        <v>36</v>
      </c>
      <c r="O162" s="149">
        <v>0.42199999999999999</v>
      </c>
      <c r="P162" s="149">
        <f>O162*H162</f>
        <v>0.84399999999999997</v>
      </c>
      <c r="Q162" s="149">
        <v>1.73E-3</v>
      </c>
      <c r="R162" s="149">
        <f>Q162*H162</f>
        <v>3.46E-3</v>
      </c>
      <c r="S162" s="149">
        <v>0</v>
      </c>
      <c r="T162" s="150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1" t="s">
        <v>129</v>
      </c>
      <c r="AT162" s="151" t="s">
        <v>140</v>
      </c>
      <c r="AU162" s="151" t="s">
        <v>81</v>
      </c>
      <c r="AY162" s="14" t="s">
        <v>121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4" t="s">
        <v>79</v>
      </c>
      <c r="BK162" s="152">
        <f>ROUND(I162*H162,2)</f>
        <v>0</v>
      </c>
      <c r="BL162" s="14" t="s">
        <v>129</v>
      </c>
      <c r="BM162" s="151" t="s">
        <v>226</v>
      </c>
    </row>
    <row r="163" spans="1:65" s="2" customFormat="1" ht="19.5">
      <c r="A163" s="26"/>
      <c r="B163" s="27"/>
      <c r="C163" s="26"/>
      <c r="D163" s="153" t="s">
        <v>131</v>
      </c>
      <c r="E163" s="26"/>
      <c r="F163" s="154" t="s">
        <v>227</v>
      </c>
      <c r="G163" s="26"/>
      <c r="H163" s="26"/>
      <c r="I163" s="26"/>
      <c r="J163" s="26"/>
      <c r="K163" s="26"/>
      <c r="L163" s="27"/>
      <c r="M163" s="155"/>
      <c r="N163" s="156"/>
      <c r="O163" s="52"/>
      <c r="P163" s="52"/>
      <c r="Q163" s="52"/>
      <c r="R163" s="52"/>
      <c r="S163" s="52"/>
      <c r="T163" s="53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T163" s="14" t="s">
        <v>131</v>
      </c>
      <c r="AU163" s="14" t="s">
        <v>81</v>
      </c>
    </row>
    <row r="164" spans="1:65" s="2" customFormat="1" ht="24.2" customHeight="1">
      <c r="A164" s="26"/>
      <c r="B164" s="138"/>
      <c r="C164" s="157" t="s">
        <v>228</v>
      </c>
      <c r="D164" s="157" t="s">
        <v>140</v>
      </c>
      <c r="E164" s="158" t="s">
        <v>229</v>
      </c>
      <c r="F164" s="159" t="s">
        <v>230</v>
      </c>
      <c r="G164" s="160" t="s">
        <v>231</v>
      </c>
      <c r="H164" s="161">
        <v>2</v>
      </c>
      <c r="I164" s="162"/>
      <c r="J164" s="162">
        <f>ROUND(I164*H164,2)</f>
        <v>0</v>
      </c>
      <c r="K164" s="163"/>
      <c r="L164" s="27"/>
      <c r="M164" s="164" t="s">
        <v>1</v>
      </c>
      <c r="N164" s="165" t="s">
        <v>36</v>
      </c>
      <c r="O164" s="149">
        <v>1.1020000000000001</v>
      </c>
      <c r="P164" s="149">
        <f>O164*H164</f>
        <v>2.2040000000000002</v>
      </c>
      <c r="Q164" s="149">
        <v>7.0400000000000003E-3</v>
      </c>
      <c r="R164" s="149">
        <f>Q164*H164</f>
        <v>1.4080000000000001E-2</v>
      </c>
      <c r="S164" s="149">
        <v>0</v>
      </c>
      <c r="T164" s="150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1" t="s">
        <v>129</v>
      </c>
      <c r="AT164" s="151" t="s">
        <v>140</v>
      </c>
      <c r="AU164" s="151" t="s">
        <v>81</v>
      </c>
      <c r="AY164" s="14" t="s">
        <v>121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14" t="s">
        <v>79</v>
      </c>
      <c r="BK164" s="152">
        <f>ROUND(I164*H164,2)</f>
        <v>0</v>
      </c>
      <c r="BL164" s="14" t="s">
        <v>129</v>
      </c>
      <c r="BM164" s="151" t="s">
        <v>232</v>
      </c>
    </row>
    <row r="165" spans="1:65" s="2" customFormat="1">
      <c r="A165" s="26"/>
      <c r="B165" s="27"/>
      <c r="C165" s="26"/>
      <c r="D165" s="153" t="s">
        <v>131</v>
      </c>
      <c r="E165" s="26"/>
      <c r="F165" s="154" t="s">
        <v>233</v>
      </c>
      <c r="G165" s="26"/>
      <c r="H165" s="26"/>
      <c r="I165" s="26"/>
      <c r="J165" s="26"/>
      <c r="K165" s="26"/>
      <c r="L165" s="27"/>
      <c r="M165" s="155"/>
      <c r="N165" s="156"/>
      <c r="O165" s="52"/>
      <c r="P165" s="52"/>
      <c r="Q165" s="52"/>
      <c r="R165" s="52"/>
      <c r="S165" s="52"/>
      <c r="T165" s="53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T165" s="14" t="s">
        <v>131</v>
      </c>
      <c r="AU165" s="14" t="s">
        <v>81</v>
      </c>
    </row>
    <row r="166" spans="1:65" s="2" customFormat="1" ht="24.2" customHeight="1">
      <c r="A166" s="26"/>
      <c r="B166" s="138"/>
      <c r="C166" s="157" t="s">
        <v>234</v>
      </c>
      <c r="D166" s="157" t="s">
        <v>140</v>
      </c>
      <c r="E166" s="158" t="s">
        <v>235</v>
      </c>
      <c r="F166" s="159" t="s">
        <v>236</v>
      </c>
      <c r="G166" s="160" t="s">
        <v>189</v>
      </c>
      <c r="H166" s="161">
        <v>1422.8</v>
      </c>
      <c r="I166" s="162"/>
      <c r="J166" s="162">
        <f>ROUND(I166*H166,2)</f>
        <v>0</v>
      </c>
      <c r="K166" s="163"/>
      <c r="L166" s="27"/>
      <c r="M166" s="164" t="s">
        <v>1</v>
      </c>
      <c r="N166" s="165" t="s">
        <v>36</v>
      </c>
      <c r="O166" s="149">
        <v>0</v>
      </c>
      <c r="P166" s="149">
        <f>O166*H166</f>
        <v>0</v>
      </c>
      <c r="Q166" s="149">
        <v>0</v>
      </c>
      <c r="R166" s="149">
        <f>Q166*H166</f>
        <v>0</v>
      </c>
      <c r="S166" s="149">
        <v>0</v>
      </c>
      <c r="T166" s="150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1" t="s">
        <v>129</v>
      </c>
      <c r="AT166" s="151" t="s">
        <v>140</v>
      </c>
      <c r="AU166" s="151" t="s">
        <v>81</v>
      </c>
      <c r="AY166" s="14" t="s">
        <v>121</v>
      </c>
      <c r="BE166" s="152">
        <f>IF(N166="základní",J166,0)</f>
        <v>0</v>
      </c>
      <c r="BF166" s="152">
        <f>IF(N166="snížená",J166,0)</f>
        <v>0</v>
      </c>
      <c r="BG166" s="152">
        <f>IF(N166="zákl. přenesená",J166,0)</f>
        <v>0</v>
      </c>
      <c r="BH166" s="152">
        <f>IF(N166="sníž. přenesená",J166,0)</f>
        <v>0</v>
      </c>
      <c r="BI166" s="152">
        <f>IF(N166="nulová",J166,0)</f>
        <v>0</v>
      </c>
      <c r="BJ166" s="14" t="s">
        <v>79</v>
      </c>
      <c r="BK166" s="152">
        <f>ROUND(I166*H166,2)</f>
        <v>0</v>
      </c>
      <c r="BL166" s="14" t="s">
        <v>129</v>
      </c>
      <c r="BM166" s="151" t="s">
        <v>237</v>
      </c>
    </row>
    <row r="167" spans="1:65" s="2" customFormat="1" ht="19.5">
      <c r="A167" s="26"/>
      <c r="B167" s="27"/>
      <c r="C167" s="26"/>
      <c r="D167" s="153" t="s">
        <v>131</v>
      </c>
      <c r="E167" s="26"/>
      <c r="F167" s="154" t="s">
        <v>238</v>
      </c>
      <c r="G167" s="26"/>
      <c r="H167" s="26"/>
      <c r="I167" s="26"/>
      <c r="J167" s="26"/>
      <c r="K167" s="26"/>
      <c r="L167" s="27"/>
      <c r="M167" s="155"/>
      <c r="N167" s="156"/>
      <c r="O167" s="52"/>
      <c r="P167" s="52"/>
      <c r="Q167" s="52"/>
      <c r="R167" s="52"/>
      <c r="S167" s="52"/>
      <c r="T167" s="53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T167" s="14" t="s">
        <v>131</v>
      </c>
      <c r="AU167" s="14" t="s">
        <v>81</v>
      </c>
    </row>
    <row r="168" spans="1:65" s="12" customFormat="1" ht="22.9" customHeight="1">
      <c r="B168" s="126"/>
      <c r="D168" s="127" t="s">
        <v>70</v>
      </c>
      <c r="E168" s="136" t="s">
        <v>239</v>
      </c>
      <c r="F168" s="136" t="s">
        <v>240</v>
      </c>
      <c r="J168" s="137">
        <f>BK168</f>
        <v>0</v>
      </c>
      <c r="L168" s="126"/>
      <c r="M168" s="130"/>
      <c r="N168" s="131"/>
      <c r="O168" s="131"/>
      <c r="P168" s="132">
        <f>SUM(P169:P186)</f>
        <v>22.6935</v>
      </c>
      <c r="Q168" s="131"/>
      <c r="R168" s="132">
        <f>SUM(R169:R186)</f>
        <v>0.15708500000000003</v>
      </c>
      <c r="S168" s="131"/>
      <c r="T168" s="133">
        <f>SUM(T169:T186)</f>
        <v>0</v>
      </c>
      <c r="AR168" s="127" t="s">
        <v>81</v>
      </c>
      <c r="AT168" s="134" t="s">
        <v>70</v>
      </c>
      <c r="AU168" s="134" t="s">
        <v>79</v>
      </c>
      <c r="AY168" s="127" t="s">
        <v>121</v>
      </c>
      <c r="BK168" s="135">
        <f>SUM(BK169:BK186)</f>
        <v>0</v>
      </c>
    </row>
    <row r="169" spans="1:65" s="2" customFormat="1" ht="24.2" customHeight="1">
      <c r="A169" s="26"/>
      <c r="B169" s="138"/>
      <c r="C169" s="139" t="s">
        <v>241</v>
      </c>
      <c r="D169" s="139" t="s">
        <v>124</v>
      </c>
      <c r="E169" s="140" t="s">
        <v>242</v>
      </c>
      <c r="F169" s="141" t="s">
        <v>243</v>
      </c>
      <c r="G169" s="142" t="s">
        <v>208</v>
      </c>
      <c r="H169" s="143">
        <v>1</v>
      </c>
      <c r="I169" s="144"/>
      <c r="J169" s="144">
        <f>ROUND(I169*H169,2)</f>
        <v>0</v>
      </c>
      <c r="K169" s="145"/>
      <c r="L169" s="146"/>
      <c r="M169" s="147" t="s">
        <v>1</v>
      </c>
      <c r="N169" s="148" t="s">
        <v>36</v>
      </c>
      <c r="O169" s="149">
        <v>0</v>
      </c>
      <c r="P169" s="149">
        <f>O169*H169</f>
        <v>0</v>
      </c>
      <c r="Q169" s="149">
        <v>0</v>
      </c>
      <c r="R169" s="149">
        <f>Q169*H169</f>
        <v>0</v>
      </c>
      <c r="S169" s="149">
        <v>0</v>
      </c>
      <c r="T169" s="150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1" t="s">
        <v>128</v>
      </c>
      <c r="AT169" s="151" t="s">
        <v>124</v>
      </c>
      <c r="AU169" s="151" t="s">
        <v>81</v>
      </c>
      <c r="AY169" s="14" t="s">
        <v>121</v>
      </c>
      <c r="BE169" s="152">
        <f>IF(N169="základní",J169,0)</f>
        <v>0</v>
      </c>
      <c r="BF169" s="152">
        <f>IF(N169="snížená",J169,0)</f>
        <v>0</v>
      </c>
      <c r="BG169" s="152">
        <f>IF(N169="zákl. přenesená",J169,0)</f>
        <v>0</v>
      </c>
      <c r="BH169" s="152">
        <f>IF(N169="sníž. přenesená",J169,0)</f>
        <v>0</v>
      </c>
      <c r="BI169" s="152">
        <f>IF(N169="nulová",J169,0)</f>
        <v>0</v>
      </c>
      <c r="BJ169" s="14" t="s">
        <v>79</v>
      </c>
      <c r="BK169" s="152">
        <f>ROUND(I169*H169,2)</f>
        <v>0</v>
      </c>
      <c r="BL169" s="14" t="s">
        <v>129</v>
      </c>
      <c r="BM169" s="151" t="s">
        <v>244</v>
      </c>
    </row>
    <row r="170" spans="1:65" s="2" customFormat="1" ht="16.5" customHeight="1">
      <c r="A170" s="26"/>
      <c r="B170" s="138"/>
      <c r="C170" s="139" t="s">
        <v>245</v>
      </c>
      <c r="D170" s="139" t="s">
        <v>124</v>
      </c>
      <c r="E170" s="140" t="s">
        <v>246</v>
      </c>
      <c r="F170" s="141" t="s">
        <v>247</v>
      </c>
      <c r="G170" s="142" t="s">
        <v>127</v>
      </c>
      <c r="H170" s="143">
        <v>4</v>
      </c>
      <c r="I170" s="144"/>
      <c r="J170" s="144">
        <f>ROUND(I170*H170,2)</f>
        <v>0</v>
      </c>
      <c r="K170" s="145"/>
      <c r="L170" s="146"/>
      <c r="M170" s="147" t="s">
        <v>1</v>
      </c>
      <c r="N170" s="148" t="s">
        <v>36</v>
      </c>
      <c r="O170" s="149">
        <v>0</v>
      </c>
      <c r="P170" s="149">
        <f>O170*H170</f>
        <v>0</v>
      </c>
      <c r="Q170" s="149">
        <v>4.0400000000000002E-3</v>
      </c>
      <c r="R170" s="149">
        <f>Q170*H170</f>
        <v>1.6160000000000001E-2</v>
      </c>
      <c r="S170" s="149">
        <v>0</v>
      </c>
      <c r="T170" s="150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1" t="s">
        <v>128</v>
      </c>
      <c r="AT170" s="151" t="s">
        <v>124</v>
      </c>
      <c r="AU170" s="151" t="s">
        <v>81</v>
      </c>
      <c r="AY170" s="14" t="s">
        <v>121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4" t="s">
        <v>79</v>
      </c>
      <c r="BK170" s="152">
        <f>ROUND(I170*H170,2)</f>
        <v>0</v>
      </c>
      <c r="BL170" s="14" t="s">
        <v>129</v>
      </c>
      <c r="BM170" s="151" t="s">
        <v>248</v>
      </c>
    </row>
    <row r="171" spans="1:65" s="2" customFormat="1">
      <c r="A171" s="26"/>
      <c r="B171" s="27"/>
      <c r="C171" s="26"/>
      <c r="D171" s="153" t="s">
        <v>131</v>
      </c>
      <c r="E171" s="26"/>
      <c r="F171" s="154" t="s">
        <v>247</v>
      </c>
      <c r="G171" s="26"/>
      <c r="H171" s="26"/>
      <c r="I171" s="26"/>
      <c r="J171" s="26"/>
      <c r="K171" s="26"/>
      <c r="L171" s="27"/>
      <c r="M171" s="155"/>
      <c r="N171" s="156"/>
      <c r="O171" s="52"/>
      <c r="P171" s="52"/>
      <c r="Q171" s="52"/>
      <c r="R171" s="52"/>
      <c r="S171" s="52"/>
      <c r="T171" s="53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T171" s="14" t="s">
        <v>131</v>
      </c>
      <c r="AU171" s="14" t="s">
        <v>81</v>
      </c>
    </row>
    <row r="172" spans="1:65" s="2" customFormat="1" ht="16.5" customHeight="1">
      <c r="A172" s="26"/>
      <c r="B172" s="138"/>
      <c r="C172" s="157" t="s">
        <v>249</v>
      </c>
      <c r="D172" s="157" t="s">
        <v>140</v>
      </c>
      <c r="E172" s="158" t="s">
        <v>250</v>
      </c>
      <c r="F172" s="159" t="s">
        <v>251</v>
      </c>
      <c r="G172" s="160" t="s">
        <v>231</v>
      </c>
      <c r="H172" s="161">
        <v>2</v>
      </c>
      <c r="I172" s="162"/>
      <c r="J172" s="162">
        <f>ROUND(I172*H172,2)</f>
        <v>0</v>
      </c>
      <c r="K172" s="163"/>
      <c r="L172" s="27"/>
      <c r="M172" s="164" t="s">
        <v>1</v>
      </c>
      <c r="N172" s="165" t="s">
        <v>36</v>
      </c>
      <c r="O172" s="149">
        <v>2.3879999999999999</v>
      </c>
      <c r="P172" s="149">
        <f>O172*H172</f>
        <v>4.7759999999999998</v>
      </c>
      <c r="Q172" s="149">
        <v>1.3169999999999999E-2</v>
      </c>
      <c r="R172" s="149">
        <f>Q172*H172</f>
        <v>2.6339999999999999E-2</v>
      </c>
      <c r="S172" s="149">
        <v>0</v>
      </c>
      <c r="T172" s="150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1" t="s">
        <v>129</v>
      </c>
      <c r="AT172" s="151" t="s">
        <v>140</v>
      </c>
      <c r="AU172" s="151" t="s">
        <v>81</v>
      </c>
      <c r="AY172" s="14" t="s">
        <v>121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4" t="s">
        <v>79</v>
      </c>
      <c r="BK172" s="152">
        <f>ROUND(I172*H172,2)</f>
        <v>0</v>
      </c>
      <c r="BL172" s="14" t="s">
        <v>129</v>
      </c>
      <c r="BM172" s="151" t="s">
        <v>252</v>
      </c>
    </row>
    <row r="173" spans="1:65" s="2" customFormat="1">
      <c r="A173" s="26"/>
      <c r="B173" s="27"/>
      <c r="C173" s="26"/>
      <c r="D173" s="153" t="s">
        <v>131</v>
      </c>
      <c r="E173" s="26"/>
      <c r="F173" s="154" t="s">
        <v>253</v>
      </c>
      <c r="G173" s="26"/>
      <c r="H173" s="26"/>
      <c r="I173" s="26"/>
      <c r="J173" s="26"/>
      <c r="K173" s="26"/>
      <c r="L173" s="27"/>
      <c r="M173" s="155"/>
      <c r="N173" s="156"/>
      <c r="O173" s="52"/>
      <c r="P173" s="52"/>
      <c r="Q173" s="52"/>
      <c r="R173" s="52"/>
      <c r="S173" s="52"/>
      <c r="T173" s="53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T173" s="14" t="s">
        <v>131</v>
      </c>
      <c r="AU173" s="14" t="s">
        <v>81</v>
      </c>
    </row>
    <row r="174" spans="1:65" s="2" customFormat="1" ht="24.2" customHeight="1">
      <c r="A174" s="26"/>
      <c r="B174" s="138"/>
      <c r="C174" s="157" t="s">
        <v>254</v>
      </c>
      <c r="D174" s="157" t="s">
        <v>140</v>
      </c>
      <c r="E174" s="158" t="s">
        <v>255</v>
      </c>
      <c r="F174" s="159" t="s">
        <v>256</v>
      </c>
      <c r="G174" s="160" t="s">
        <v>127</v>
      </c>
      <c r="H174" s="161">
        <v>4</v>
      </c>
      <c r="I174" s="162"/>
      <c r="J174" s="162">
        <f>ROUND(I174*H174,2)</f>
        <v>0</v>
      </c>
      <c r="K174" s="163"/>
      <c r="L174" s="27"/>
      <c r="M174" s="164" t="s">
        <v>1</v>
      </c>
      <c r="N174" s="165" t="s">
        <v>36</v>
      </c>
      <c r="O174" s="149">
        <v>1.3220000000000001</v>
      </c>
      <c r="P174" s="149">
        <f>O174*H174</f>
        <v>5.2880000000000003</v>
      </c>
      <c r="Q174" s="149">
        <v>2.1000000000000001E-4</v>
      </c>
      <c r="R174" s="149">
        <f>Q174*H174</f>
        <v>8.4000000000000003E-4</v>
      </c>
      <c r="S174" s="149">
        <v>0</v>
      </c>
      <c r="T174" s="150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1" t="s">
        <v>129</v>
      </c>
      <c r="AT174" s="151" t="s">
        <v>140</v>
      </c>
      <c r="AU174" s="151" t="s">
        <v>81</v>
      </c>
      <c r="AY174" s="14" t="s">
        <v>121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4" t="s">
        <v>79</v>
      </c>
      <c r="BK174" s="152">
        <f>ROUND(I174*H174,2)</f>
        <v>0</v>
      </c>
      <c r="BL174" s="14" t="s">
        <v>129</v>
      </c>
      <c r="BM174" s="151" t="s">
        <v>257</v>
      </c>
    </row>
    <row r="175" spans="1:65" s="2" customFormat="1" ht="19.5">
      <c r="A175" s="26"/>
      <c r="B175" s="27"/>
      <c r="C175" s="26"/>
      <c r="D175" s="153" t="s">
        <v>131</v>
      </c>
      <c r="E175" s="26"/>
      <c r="F175" s="154" t="s">
        <v>258</v>
      </c>
      <c r="G175" s="26"/>
      <c r="H175" s="26"/>
      <c r="I175" s="26"/>
      <c r="J175" s="26"/>
      <c r="K175" s="26"/>
      <c r="L175" s="27"/>
      <c r="M175" s="155"/>
      <c r="N175" s="156"/>
      <c r="O175" s="52"/>
      <c r="P175" s="52"/>
      <c r="Q175" s="52"/>
      <c r="R175" s="52"/>
      <c r="S175" s="52"/>
      <c r="T175" s="53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T175" s="14" t="s">
        <v>131</v>
      </c>
      <c r="AU175" s="14" t="s">
        <v>81</v>
      </c>
    </row>
    <row r="176" spans="1:65" s="2" customFormat="1" ht="24.2" customHeight="1">
      <c r="A176" s="26"/>
      <c r="B176" s="138"/>
      <c r="C176" s="157" t="s">
        <v>259</v>
      </c>
      <c r="D176" s="157" t="s">
        <v>140</v>
      </c>
      <c r="E176" s="158" t="s">
        <v>260</v>
      </c>
      <c r="F176" s="159" t="s">
        <v>261</v>
      </c>
      <c r="G176" s="160" t="s">
        <v>231</v>
      </c>
      <c r="H176" s="161">
        <v>1</v>
      </c>
      <c r="I176" s="162"/>
      <c r="J176" s="162">
        <f>ROUND(I176*H176,2)</f>
        <v>0</v>
      </c>
      <c r="K176" s="163"/>
      <c r="L176" s="27"/>
      <c r="M176" s="164" t="s">
        <v>1</v>
      </c>
      <c r="N176" s="165" t="s">
        <v>36</v>
      </c>
      <c r="O176" s="149">
        <v>2.4649999999999999</v>
      </c>
      <c r="P176" s="149">
        <f>O176*H176</f>
        <v>2.4649999999999999</v>
      </c>
      <c r="Q176" s="149">
        <v>3.9870000000000003E-2</v>
      </c>
      <c r="R176" s="149">
        <f>Q176*H176</f>
        <v>3.9870000000000003E-2</v>
      </c>
      <c r="S176" s="149">
        <v>0</v>
      </c>
      <c r="T176" s="150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1" t="s">
        <v>129</v>
      </c>
      <c r="AT176" s="151" t="s">
        <v>140</v>
      </c>
      <c r="AU176" s="151" t="s">
        <v>81</v>
      </c>
      <c r="AY176" s="14" t="s">
        <v>121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4" t="s">
        <v>79</v>
      </c>
      <c r="BK176" s="152">
        <f>ROUND(I176*H176,2)</f>
        <v>0</v>
      </c>
      <c r="BL176" s="14" t="s">
        <v>129</v>
      </c>
      <c r="BM176" s="151" t="s">
        <v>262</v>
      </c>
    </row>
    <row r="177" spans="1:65" s="2" customFormat="1" ht="29.25">
      <c r="A177" s="26"/>
      <c r="B177" s="27"/>
      <c r="C177" s="26"/>
      <c r="D177" s="153" t="s">
        <v>131</v>
      </c>
      <c r="E177" s="26"/>
      <c r="F177" s="154" t="s">
        <v>263</v>
      </c>
      <c r="G177" s="26"/>
      <c r="H177" s="26"/>
      <c r="I177" s="26"/>
      <c r="J177" s="26"/>
      <c r="K177" s="26"/>
      <c r="L177" s="27"/>
      <c r="M177" s="155"/>
      <c r="N177" s="156"/>
      <c r="O177" s="52"/>
      <c r="P177" s="52"/>
      <c r="Q177" s="52"/>
      <c r="R177" s="52"/>
      <c r="S177" s="52"/>
      <c r="T177" s="53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T177" s="14" t="s">
        <v>131</v>
      </c>
      <c r="AU177" s="14" t="s">
        <v>81</v>
      </c>
    </row>
    <row r="178" spans="1:65" s="2" customFormat="1" ht="24.2" customHeight="1">
      <c r="A178" s="26"/>
      <c r="B178" s="138"/>
      <c r="C178" s="157" t="s">
        <v>264</v>
      </c>
      <c r="D178" s="157" t="s">
        <v>140</v>
      </c>
      <c r="E178" s="158" t="s">
        <v>265</v>
      </c>
      <c r="F178" s="159" t="s">
        <v>266</v>
      </c>
      <c r="G178" s="160" t="s">
        <v>143</v>
      </c>
      <c r="H178" s="161">
        <v>5</v>
      </c>
      <c r="I178" s="162"/>
      <c r="J178" s="162">
        <f>ROUND(I178*H178,2)</f>
        <v>0</v>
      </c>
      <c r="K178" s="163"/>
      <c r="L178" s="27"/>
      <c r="M178" s="164" t="s">
        <v>1</v>
      </c>
      <c r="N178" s="165" t="s">
        <v>36</v>
      </c>
      <c r="O178" s="149">
        <v>0.32</v>
      </c>
      <c r="P178" s="149">
        <f>O178*H178</f>
        <v>1.6</v>
      </c>
      <c r="Q178" s="149">
        <v>1.0499999999999999E-3</v>
      </c>
      <c r="R178" s="149">
        <f>Q178*H178</f>
        <v>5.2499999999999995E-3</v>
      </c>
      <c r="S178" s="149">
        <v>0</v>
      </c>
      <c r="T178" s="150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1" t="s">
        <v>129</v>
      </c>
      <c r="AT178" s="151" t="s">
        <v>140</v>
      </c>
      <c r="AU178" s="151" t="s">
        <v>81</v>
      </c>
      <c r="AY178" s="14" t="s">
        <v>121</v>
      </c>
      <c r="BE178" s="152">
        <f>IF(N178="základní",J178,0)</f>
        <v>0</v>
      </c>
      <c r="BF178" s="152">
        <f>IF(N178="snížená",J178,0)</f>
        <v>0</v>
      </c>
      <c r="BG178" s="152">
        <f>IF(N178="zákl. přenesená",J178,0)</f>
        <v>0</v>
      </c>
      <c r="BH178" s="152">
        <f>IF(N178="sníž. přenesená",J178,0)</f>
        <v>0</v>
      </c>
      <c r="BI178" s="152">
        <f>IF(N178="nulová",J178,0)</f>
        <v>0</v>
      </c>
      <c r="BJ178" s="14" t="s">
        <v>79</v>
      </c>
      <c r="BK178" s="152">
        <f>ROUND(I178*H178,2)</f>
        <v>0</v>
      </c>
      <c r="BL178" s="14" t="s">
        <v>129</v>
      </c>
      <c r="BM178" s="151" t="s">
        <v>267</v>
      </c>
    </row>
    <row r="179" spans="1:65" s="2" customFormat="1" ht="29.25">
      <c r="A179" s="26"/>
      <c r="B179" s="27"/>
      <c r="C179" s="26"/>
      <c r="D179" s="153" t="s">
        <v>131</v>
      </c>
      <c r="E179" s="26"/>
      <c r="F179" s="154" t="s">
        <v>268</v>
      </c>
      <c r="G179" s="26"/>
      <c r="H179" s="26"/>
      <c r="I179" s="26"/>
      <c r="J179" s="26"/>
      <c r="K179" s="26"/>
      <c r="L179" s="27"/>
      <c r="M179" s="155"/>
      <c r="N179" s="156"/>
      <c r="O179" s="52"/>
      <c r="P179" s="52"/>
      <c r="Q179" s="52"/>
      <c r="R179" s="52"/>
      <c r="S179" s="52"/>
      <c r="T179" s="53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T179" s="14" t="s">
        <v>131</v>
      </c>
      <c r="AU179" s="14" t="s">
        <v>81</v>
      </c>
    </row>
    <row r="180" spans="1:65" s="2" customFormat="1" ht="24.2" customHeight="1">
      <c r="A180" s="26"/>
      <c r="B180" s="138"/>
      <c r="C180" s="157" t="s">
        <v>269</v>
      </c>
      <c r="D180" s="157" t="s">
        <v>140</v>
      </c>
      <c r="E180" s="158" t="s">
        <v>270</v>
      </c>
      <c r="F180" s="159" t="s">
        <v>271</v>
      </c>
      <c r="G180" s="160" t="s">
        <v>143</v>
      </c>
      <c r="H180" s="161">
        <v>0.5</v>
      </c>
      <c r="I180" s="162"/>
      <c r="J180" s="162">
        <f>ROUND(I180*H180,2)</f>
        <v>0</v>
      </c>
      <c r="K180" s="163"/>
      <c r="L180" s="27"/>
      <c r="M180" s="164" t="s">
        <v>1</v>
      </c>
      <c r="N180" s="165" t="s">
        <v>36</v>
      </c>
      <c r="O180" s="149">
        <v>0.32700000000000001</v>
      </c>
      <c r="P180" s="149">
        <f>O180*H180</f>
        <v>0.16350000000000001</v>
      </c>
      <c r="Q180" s="149">
        <v>1.89E-3</v>
      </c>
      <c r="R180" s="149">
        <f>Q180*H180</f>
        <v>9.4499999999999998E-4</v>
      </c>
      <c r="S180" s="149">
        <v>0</v>
      </c>
      <c r="T180" s="150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1" t="s">
        <v>129</v>
      </c>
      <c r="AT180" s="151" t="s">
        <v>140</v>
      </c>
      <c r="AU180" s="151" t="s">
        <v>81</v>
      </c>
      <c r="AY180" s="14" t="s">
        <v>121</v>
      </c>
      <c r="BE180" s="152">
        <f>IF(N180="základní",J180,0)</f>
        <v>0</v>
      </c>
      <c r="BF180" s="152">
        <f>IF(N180="snížená",J180,0)</f>
        <v>0</v>
      </c>
      <c r="BG180" s="152">
        <f>IF(N180="zákl. přenesená",J180,0)</f>
        <v>0</v>
      </c>
      <c r="BH180" s="152">
        <f>IF(N180="sníž. přenesená",J180,0)</f>
        <v>0</v>
      </c>
      <c r="BI180" s="152">
        <f>IF(N180="nulová",J180,0)</f>
        <v>0</v>
      </c>
      <c r="BJ180" s="14" t="s">
        <v>79</v>
      </c>
      <c r="BK180" s="152">
        <f>ROUND(I180*H180,2)</f>
        <v>0</v>
      </c>
      <c r="BL180" s="14" t="s">
        <v>129</v>
      </c>
      <c r="BM180" s="151" t="s">
        <v>272</v>
      </c>
    </row>
    <row r="181" spans="1:65" s="2" customFormat="1" ht="29.25">
      <c r="A181" s="26"/>
      <c r="B181" s="27"/>
      <c r="C181" s="26"/>
      <c r="D181" s="153" t="s">
        <v>131</v>
      </c>
      <c r="E181" s="26"/>
      <c r="F181" s="154" t="s">
        <v>273</v>
      </c>
      <c r="G181" s="26"/>
      <c r="H181" s="26"/>
      <c r="I181" s="26"/>
      <c r="J181" s="26"/>
      <c r="K181" s="26"/>
      <c r="L181" s="27"/>
      <c r="M181" s="155"/>
      <c r="N181" s="156"/>
      <c r="O181" s="52"/>
      <c r="P181" s="52"/>
      <c r="Q181" s="52"/>
      <c r="R181" s="52"/>
      <c r="S181" s="52"/>
      <c r="T181" s="53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T181" s="14" t="s">
        <v>131</v>
      </c>
      <c r="AU181" s="14" t="s">
        <v>81</v>
      </c>
    </row>
    <row r="182" spans="1:65" s="2" customFormat="1" ht="33" customHeight="1">
      <c r="A182" s="26"/>
      <c r="B182" s="138"/>
      <c r="C182" s="157" t="s">
        <v>274</v>
      </c>
      <c r="D182" s="157" t="s">
        <v>140</v>
      </c>
      <c r="E182" s="158" t="s">
        <v>275</v>
      </c>
      <c r="F182" s="159" t="s">
        <v>276</v>
      </c>
      <c r="G182" s="160" t="s">
        <v>143</v>
      </c>
      <c r="H182" s="161">
        <v>3</v>
      </c>
      <c r="I182" s="162"/>
      <c r="J182" s="162">
        <f>ROUND(I182*H182,2)</f>
        <v>0</v>
      </c>
      <c r="K182" s="163"/>
      <c r="L182" s="27"/>
      <c r="M182" s="164" t="s">
        <v>1</v>
      </c>
      <c r="N182" s="165" t="s">
        <v>36</v>
      </c>
      <c r="O182" s="149">
        <v>1.157</v>
      </c>
      <c r="P182" s="149">
        <f>O182*H182</f>
        <v>3.4710000000000001</v>
      </c>
      <c r="Q182" s="149">
        <v>1.3480000000000001E-2</v>
      </c>
      <c r="R182" s="149">
        <f>Q182*H182</f>
        <v>4.0440000000000004E-2</v>
      </c>
      <c r="S182" s="149">
        <v>0</v>
      </c>
      <c r="T182" s="150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1" t="s">
        <v>129</v>
      </c>
      <c r="AT182" s="151" t="s">
        <v>140</v>
      </c>
      <c r="AU182" s="151" t="s">
        <v>81</v>
      </c>
      <c r="AY182" s="14" t="s">
        <v>121</v>
      </c>
      <c r="BE182" s="152">
        <f>IF(N182="základní",J182,0)</f>
        <v>0</v>
      </c>
      <c r="BF182" s="152">
        <f>IF(N182="snížená",J182,0)</f>
        <v>0</v>
      </c>
      <c r="BG182" s="152">
        <f>IF(N182="zákl. přenesená",J182,0)</f>
        <v>0</v>
      </c>
      <c r="BH182" s="152">
        <f>IF(N182="sníž. přenesená",J182,0)</f>
        <v>0</v>
      </c>
      <c r="BI182" s="152">
        <f>IF(N182="nulová",J182,0)</f>
        <v>0</v>
      </c>
      <c r="BJ182" s="14" t="s">
        <v>79</v>
      </c>
      <c r="BK182" s="152">
        <f>ROUND(I182*H182,2)</f>
        <v>0</v>
      </c>
      <c r="BL182" s="14" t="s">
        <v>129</v>
      </c>
      <c r="BM182" s="151" t="s">
        <v>277</v>
      </c>
    </row>
    <row r="183" spans="1:65" s="2" customFormat="1" ht="19.5">
      <c r="A183" s="26"/>
      <c r="B183" s="27"/>
      <c r="C183" s="26"/>
      <c r="D183" s="153" t="s">
        <v>131</v>
      </c>
      <c r="E183" s="26"/>
      <c r="F183" s="154" t="s">
        <v>278</v>
      </c>
      <c r="G183" s="26"/>
      <c r="H183" s="26"/>
      <c r="I183" s="26"/>
      <c r="J183" s="26"/>
      <c r="K183" s="26"/>
      <c r="L183" s="27"/>
      <c r="M183" s="155"/>
      <c r="N183" s="156"/>
      <c r="O183" s="52"/>
      <c r="P183" s="52"/>
      <c r="Q183" s="52"/>
      <c r="R183" s="52"/>
      <c r="S183" s="52"/>
      <c r="T183" s="53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T183" s="14" t="s">
        <v>131</v>
      </c>
      <c r="AU183" s="14" t="s">
        <v>81</v>
      </c>
    </row>
    <row r="184" spans="1:65" s="2" customFormat="1" ht="24.2" customHeight="1">
      <c r="A184" s="26"/>
      <c r="B184" s="138"/>
      <c r="C184" s="157" t="s">
        <v>128</v>
      </c>
      <c r="D184" s="157" t="s">
        <v>140</v>
      </c>
      <c r="E184" s="158" t="s">
        <v>279</v>
      </c>
      <c r="F184" s="159" t="s">
        <v>280</v>
      </c>
      <c r="G184" s="160" t="s">
        <v>231</v>
      </c>
      <c r="H184" s="161">
        <v>2</v>
      </c>
      <c r="I184" s="162"/>
      <c r="J184" s="162">
        <f>ROUND(I184*H184,2)</f>
        <v>0</v>
      </c>
      <c r="K184" s="163"/>
      <c r="L184" s="27"/>
      <c r="M184" s="164" t="s">
        <v>1</v>
      </c>
      <c r="N184" s="165" t="s">
        <v>36</v>
      </c>
      <c r="O184" s="149">
        <v>2.4649999999999999</v>
      </c>
      <c r="P184" s="149">
        <f>O184*H184</f>
        <v>4.93</v>
      </c>
      <c r="Q184" s="149">
        <v>1.362E-2</v>
      </c>
      <c r="R184" s="149">
        <f>Q184*H184</f>
        <v>2.724E-2</v>
      </c>
      <c r="S184" s="149">
        <v>0</v>
      </c>
      <c r="T184" s="150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1" t="s">
        <v>129</v>
      </c>
      <c r="AT184" s="151" t="s">
        <v>140</v>
      </c>
      <c r="AU184" s="151" t="s">
        <v>81</v>
      </c>
      <c r="AY184" s="14" t="s">
        <v>121</v>
      </c>
      <c r="BE184" s="152">
        <f>IF(N184="základní",J184,0)</f>
        <v>0</v>
      </c>
      <c r="BF184" s="152">
        <f>IF(N184="snížená",J184,0)</f>
        <v>0</v>
      </c>
      <c r="BG184" s="152">
        <f>IF(N184="zákl. přenesená",J184,0)</f>
        <v>0</v>
      </c>
      <c r="BH184" s="152">
        <f>IF(N184="sníž. přenesená",J184,0)</f>
        <v>0</v>
      </c>
      <c r="BI184" s="152">
        <f>IF(N184="nulová",J184,0)</f>
        <v>0</v>
      </c>
      <c r="BJ184" s="14" t="s">
        <v>79</v>
      </c>
      <c r="BK184" s="152">
        <f>ROUND(I184*H184,2)</f>
        <v>0</v>
      </c>
      <c r="BL184" s="14" t="s">
        <v>129</v>
      </c>
      <c r="BM184" s="151" t="s">
        <v>281</v>
      </c>
    </row>
    <row r="185" spans="1:65" s="2" customFormat="1">
      <c r="A185" s="26"/>
      <c r="B185" s="27"/>
      <c r="C185" s="26"/>
      <c r="D185" s="153" t="s">
        <v>131</v>
      </c>
      <c r="E185" s="26"/>
      <c r="F185" s="154" t="s">
        <v>282</v>
      </c>
      <c r="G185" s="26"/>
      <c r="H185" s="26"/>
      <c r="I185" s="26"/>
      <c r="J185" s="26"/>
      <c r="K185" s="26"/>
      <c r="L185" s="27"/>
      <c r="M185" s="155"/>
      <c r="N185" s="156"/>
      <c r="O185" s="52"/>
      <c r="P185" s="52"/>
      <c r="Q185" s="52"/>
      <c r="R185" s="52"/>
      <c r="S185" s="52"/>
      <c r="T185" s="53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T185" s="14" t="s">
        <v>131</v>
      </c>
      <c r="AU185" s="14" t="s">
        <v>81</v>
      </c>
    </row>
    <row r="186" spans="1:65" s="2" customFormat="1" ht="24.2" customHeight="1">
      <c r="A186" s="26"/>
      <c r="B186" s="138"/>
      <c r="C186" s="157" t="s">
        <v>283</v>
      </c>
      <c r="D186" s="157" t="s">
        <v>140</v>
      </c>
      <c r="E186" s="158" t="s">
        <v>284</v>
      </c>
      <c r="F186" s="159" t="s">
        <v>285</v>
      </c>
      <c r="G186" s="160" t="s">
        <v>189</v>
      </c>
      <c r="H186" s="161">
        <v>989</v>
      </c>
      <c r="I186" s="162"/>
      <c r="J186" s="162">
        <f>ROUND(I186*H186,2)</f>
        <v>0</v>
      </c>
      <c r="K186" s="163"/>
      <c r="L186" s="27"/>
      <c r="M186" s="164" t="s">
        <v>1</v>
      </c>
      <c r="N186" s="165" t="s">
        <v>36</v>
      </c>
      <c r="O186" s="149">
        <v>0</v>
      </c>
      <c r="P186" s="149">
        <f>O186*H186</f>
        <v>0</v>
      </c>
      <c r="Q186" s="149">
        <v>0</v>
      </c>
      <c r="R186" s="149">
        <f>Q186*H186</f>
        <v>0</v>
      </c>
      <c r="S186" s="149">
        <v>0</v>
      </c>
      <c r="T186" s="150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1" t="s">
        <v>129</v>
      </c>
      <c r="AT186" s="151" t="s">
        <v>140</v>
      </c>
      <c r="AU186" s="151" t="s">
        <v>81</v>
      </c>
      <c r="AY186" s="14" t="s">
        <v>121</v>
      </c>
      <c r="BE186" s="152">
        <f>IF(N186="základní",J186,0)</f>
        <v>0</v>
      </c>
      <c r="BF186" s="152">
        <f>IF(N186="snížená",J186,0)</f>
        <v>0</v>
      </c>
      <c r="BG186" s="152">
        <f>IF(N186="zákl. přenesená",J186,0)</f>
        <v>0</v>
      </c>
      <c r="BH186" s="152">
        <f>IF(N186="sníž. přenesená",J186,0)</f>
        <v>0</v>
      </c>
      <c r="BI186" s="152">
        <f>IF(N186="nulová",J186,0)</f>
        <v>0</v>
      </c>
      <c r="BJ186" s="14" t="s">
        <v>79</v>
      </c>
      <c r="BK186" s="152">
        <f>ROUND(I186*H186,2)</f>
        <v>0</v>
      </c>
      <c r="BL186" s="14" t="s">
        <v>129</v>
      </c>
      <c r="BM186" s="151" t="s">
        <v>286</v>
      </c>
    </row>
    <row r="187" spans="1:65" s="12" customFormat="1" ht="25.9" customHeight="1">
      <c r="B187" s="126"/>
      <c r="D187" s="127" t="s">
        <v>70</v>
      </c>
      <c r="E187" s="128" t="s">
        <v>287</v>
      </c>
      <c r="F187" s="128" t="s">
        <v>288</v>
      </c>
      <c r="J187" s="129">
        <f>BK187</f>
        <v>0</v>
      </c>
      <c r="L187" s="126"/>
      <c r="M187" s="130"/>
      <c r="N187" s="131"/>
      <c r="O187" s="131"/>
      <c r="P187" s="132">
        <f>SUM(P188:P201)</f>
        <v>0</v>
      </c>
      <c r="Q187" s="131"/>
      <c r="R187" s="132">
        <f>SUM(R188:R201)</f>
        <v>7.0000000000000001E-3</v>
      </c>
      <c r="S187" s="131"/>
      <c r="T187" s="133">
        <f>SUM(T188:T201)</f>
        <v>0</v>
      </c>
      <c r="AR187" s="127" t="s">
        <v>139</v>
      </c>
      <c r="AT187" s="134" t="s">
        <v>70</v>
      </c>
      <c r="AU187" s="134" t="s">
        <v>71</v>
      </c>
      <c r="AY187" s="127" t="s">
        <v>121</v>
      </c>
      <c r="BK187" s="135">
        <f>SUM(BK188:BK201)</f>
        <v>0</v>
      </c>
    </row>
    <row r="188" spans="1:65" s="2" customFormat="1" ht="24.2" customHeight="1">
      <c r="A188" s="26"/>
      <c r="B188" s="138"/>
      <c r="C188" s="139" t="s">
        <v>289</v>
      </c>
      <c r="D188" s="139" t="s">
        <v>124</v>
      </c>
      <c r="E188" s="140" t="s">
        <v>290</v>
      </c>
      <c r="F188" s="141" t="s">
        <v>291</v>
      </c>
      <c r="G188" s="142" t="s">
        <v>127</v>
      </c>
      <c r="H188" s="143">
        <v>2</v>
      </c>
      <c r="I188" s="144"/>
      <c r="J188" s="144">
        <f>ROUND(I188*H188,2)</f>
        <v>0</v>
      </c>
      <c r="K188" s="145"/>
      <c r="L188" s="146"/>
      <c r="M188" s="147" t="s">
        <v>1</v>
      </c>
      <c r="N188" s="148" t="s">
        <v>36</v>
      </c>
      <c r="O188" s="149">
        <v>0</v>
      </c>
      <c r="P188" s="149">
        <f>O188*H188</f>
        <v>0</v>
      </c>
      <c r="Q188" s="149">
        <v>3.5000000000000001E-3</v>
      </c>
      <c r="R188" s="149">
        <f>Q188*H188</f>
        <v>7.0000000000000001E-3</v>
      </c>
      <c r="S188" s="149">
        <v>0</v>
      </c>
      <c r="T188" s="150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1" t="s">
        <v>292</v>
      </c>
      <c r="AT188" s="151" t="s">
        <v>124</v>
      </c>
      <c r="AU188" s="151" t="s">
        <v>79</v>
      </c>
      <c r="AY188" s="14" t="s">
        <v>121</v>
      </c>
      <c r="BE188" s="152">
        <f>IF(N188="základní",J188,0)</f>
        <v>0</v>
      </c>
      <c r="BF188" s="152">
        <f>IF(N188="snížená",J188,0)</f>
        <v>0</v>
      </c>
      <c r="BG188" s="152">
        <f>IF(N188="zákl. přenesená",J188,0)</f>
        <v>0</v>
      </c>
      <c r="BH188" s="152">
        <f>IF(N188="sníž. přenesená",J188,0)</f>
        <v>0</v>
      </c>
      <c r="BI188" s="152">
        <f>IF(N188="nulová",J188,0)</f>
        <v>0</v>
      </c>
      <c r="BJ188" s="14" t="s">
        <v>79</v>
      </c>
      <c r="BK188" s="152">
        <f>ROUND(I188*H188,2)</f>
        <v>0</v>
      </c>
      <c r="BL188" s="14" t="s">
        <v>292</v>
      </c>
      <c r="BM188" s="151" t="s">
        <v>293</v>
      </c>
    </row>
    <row r="189" spans="1:65" s="2" customFormat="1" ht="19.5">
      <c r="A189" s="26"/>
      <c r="B189" s="27"/>
      <c r="C189" s="26"/>
      <c r="D189" s="153" t="s">
        <v>131</v>
      </c>
      <c r="E189" s="26"/>
      <c r="F189" s="154" t="s">
        <v>291</v>
      </c>
      <c r="G189" s="26"/>
      <c r="H189" s="26"/>
      <c r="I189" s="26"/>
      <c r="J189" s="26"/>
      <c r="K189" s="26"/>
      <c r="L189" s="27"/>
      <c r="M189" s="155"/>
      <c r="N189" s="156"/>
      <c r="O189" s="52"/>
      <c r="P189" s="52"/>
      <c r="Q189" s="52"/>
      <c r="R189" s="52"/>
      <c r="S189" s="52"/>
      <c r="T189" s="53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T189" s="14" t="s">
        <v>131</v>
      </c>
      <c r="AU189" s="14" t="s">
        <v>79</v>
      </c>
    </row>
    <row r="190" spans="1:65" s="2" customFormat="1" ht="16.5" customHeight="1">
      <c r="A190" s="26"/>
      <c r="B190" s="138"/>
      <c r="C190" s="157" t="s">
        <v>294</v>
      </c>
      <c r="D190" s="157" t="s">
        <v>140</v>
      </c>
      <c r="E190" s="158" t="s">
        <v>295</v>
      </c>
      <c r="F190" s="159" t="s">
        <v>296</v>
      </c>
      <c r="G190" s="160" t="s">
        <v>208</v>
      </c>
      <c r="H190" s="161">
        <v>1</v>
      </c>
      <c r="I190" s="162"/>
      <c r="J190" s="162">
        <f>ROUND(I190*H190,2)</f>
        <v>0</v>
      </c>
      <c r="K190" s="163"/>
      <c r="L190" s="27"/>
      <c r="M190" s="164" t="s">
        <v>1</v>
      </c>
      <c r="N190" s="165" t="s">
        <v>36</v>
      </c>
      <c r="O190" s="149">
        <v>0</v>
      </c>
      <c r="P190" s="149">
        <f>O190*H190</f>
        <v>0</v>
      </c>
      <c r="Q190" s="149">
        <v>0</v>
      </c>
      <c r="R190" s="149">
        <f>Q190*H190</f>
        <v>0</v>
      </c>
      <c r="S190" s="149">
        <v>0</v>
      </c>
      <c r="T190" s="150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1" t="s">
        <v>292</v>
      </c>
      <c r="AT190" s="151" t="s">
        <v>140</v>
      </c>
      <c r="AU190" s="151" t="s">
        <v>79</v>
      </c>
      <c r="AY190" s="14" t="s">
        <v>121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14" t="s">
        <v>79</v>
      </c>
      <c r="BK190" s="152">
        <f>ROUND(I190*H190,2)</f>
        <v>0</v>
      </c>
      <c r="BL190" s="14" t="s">
        <v>292</v>
      </c>
      <c r="BM190" s="151" t="s">
        <v>297</v>
      </c>
    </row>
    <row r="191" spans="1:65" s="2" customFormat="1">
      <c r="A191" s="26"/>
      <c r="B191" s="27"/>
      <c r="C191" s="26"/>
      <c r="D191" s="153" t="s">
        <v>131</v>
      </c>
      <c r="E191" s="26"/>
      <c r="F191" s="154" t="s">
        <v>296</v>
      </c>
      <c r="G191" s="26"/>
      <c r="H191" s="26"/>
      <c r="I191" s="26"/>
      <c r="J191" s="26"/>
      <c r="K191" s="26"/>
      <c r="L191" s="27"/>
      <c r="M191" s="155"/>
      <c r="N191" s="156"/>
      <c r="O191" s="52"/>
      <c r="P191" s="52"/>
      <c r="Q191" s="52"/>
      <c r="R191" s="52"/>
      <c r="S191" s="52"/>
      <c r="T191" s="53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T191" s="14" t="s">
        <v>131</v>
      </c>
      <c r="AU191" s="14" t="s">
        <v>79</v>
      </c>
    </row>
    <row r="192" spans="1:65" s="2" customFormat="1" ht="16.5" customHeight="1">
      <c r="A192" s="26"/>
      <c r="B192" s="138"/>
      <c r="C192" s="157" t="s">
        <v>298</v>
      </c>
      <c r="D192" s="157" t="s">
        <v>140</v>
      </c>
      <c r="E192" s="158" t="s">
        <v>299</v>
      </c>
      <c r="F192" s="159" t="s">
        <v>300</v>
      </c>
      <c r="G192" s="160" t="s">
        <v>208</v>
      </c>
      <c r="H192" s="161">
        <v>1</v>
      </c>
      <c r="I192" s="162"/>
      <c r="J192" s="162">
        <f>ROUND(I192*H192,2)</f>
        <v>0</v>
      </c>
      <c r="K192" s="163"/>
      <c r="L192" s="27"/>
      <c r="M192" s="164" t="s">
        <v>1</v>
      </c>
      <c r="N192" s="165" t="s">
        <v>36</v>
      </c>
      <c r="O192" s="149">
        <v>0</v>
      </c>
      <c r="P192" s="149">
        <f>O192*H192</f>
        <v>0</v>
      </c>
      <c r="Q192" s="149">
        <v>0</v>
      </c>
      <c r="R192" s="149">
        <f>Q192*H192</f>
        <v>0</v>
      </c>
      <c r="S192" s="149">
        <v>0</v>
      </c>
      <c r="T192" s="150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1" t="s">
        <v>292</v>
      </c>
      <c r="AT192" s="151" t="s">
        <v>140</v>
      </c>
      <c r="AU192" s="151" t="s">
        <v>79</v>
      </c>
      <c r="AY192" s="14" t="s">
        <v>121</v>
      </c>
      <c r="BE192" s="152">
        <f>IF(N192="základní",J192,0)</f>
        <v>0</v>
      </c>
      <c r="BF192" s="152">
        <f>IF(N192="snížená",J192,0)</f>
        <v>0</v>
      </c>
      <c r="BG192" s="152">
        <f>IF(N192="zákl. přenesená",J192,0)</f>
        <v>0</v>
      </c>
      <c r="BH192" s="152">
        <f>IF(N192="sníž. přenesená",J192,0)</f>
        <v>0</v>
      </c>
      <c r="BI192" s="152">
        <f>IF(N192="nulová",J192,0)</f>
        <v>0</v>
      </c>
      <c r="BJ192" s="14" t="s">
        <v>79</v>
      </c>
      <c r="BK192" s="152">
        <f>ROUND(I192*H192,2)</f>
        <v>0</v>
      </c>
      <c r="BL192" s="14" t="s">
        <v>292</v>
      </c>
      <c r="BM192" s="151" t="s">
        <v>301</v>
      </c>
    </row>
    <row r="193" spans="1:65" s="2" customFormat="1">
      <c r="A193" s="26"/>
      <c r="B193" s="27"/>
      <c r="C193" s="26"/>
      <c r="D193" s="153" t="s">
        <v>131</v>
      </c>
      <c r="E193" s="26"/>
      <c r="F193" s="154" t="s">
        <v>296</v>
      </c>
      <c r="G193" s="26"/>
      <c r="H193" s="26"/>
      <c r="I193" s="26"/>
      <c r="J193" s="26"/>
      <c r="K193" s="26"/>
      <c r="L193" s="27"/>
      <c r="M193" s="155"/>
      <c r="N193" s="156"/>
      <c r="O193" s="52"/>
      <c r="P193" s="52"/>
      <c r="Q193" s="52"/>
      <c r="R193" s="52"/>
      <c r="S193" s="52"/>
      <c r="T193" s="53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T193" s="14" t="s">
        <v>131</v>
      </c>
      <c r="AU193" s="14" t="s">
        <v>79</v>
      </c>
    </row>
    <row r="194" spans="1:65" s="2" customFormat="1" ht="16.5" customHeight="1">
      <c r="A194" s="26"/>
      <c r="B194" s="138"/>
      <c r="C194" s="157" t="s">
        <v>302</v>
      </c>
      <c r="D194" s="157" t="s">
        <v>140</v>
      </c>
      <c r="E194" s="158" t="s">
        <v>303</v>
      </c>
      <c r="F194" s="159" t="s">
        <v>304</v>
      </c>
      <c r="G194" s="160" t="s">
        <v>208</v>
      </c>
      <c r="H194" s="161">
        <v>1</v>
      </c>
      <c r="I194" s="162"/>
      <c r="J194" s="162">
        <f>ROUND(I194*H194,2)</f>
        <v>0</v>
      </c>
      <c r="K194" s="163"/>
      <c r="L194" s="27"/>
      <c r="M194" s="164" t="s">
        <v>1</v>
      </c>
      <c r="N194" s="165" t="s">
        <v>36</v>
      </c>
      <c r="O194" s="149">
        <v>0</v>
      </c>
      <c r="P194" s="149">
        <f>O194*H194</f>
        <v>0</v>
      </c>
      <c r="Q194" s="149">
        <v>0</v>
      </c>
      <c r="R194" s="149">
        <f>Q194*H194</f>
        <v>0</v>
      </c>
      <c r="S194" s="149">
        <v>0</v>
      </c>
      <c r="T194" s="150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1" t="s">
        <v>292</v>
      </c>
      <c r="AT194" s="151" t="s">
        <v>140</v>
      </c>
      <c r="AU194" s="151" t="s">
        <v>79</v>
      </c>
      <c r="AY194" s="14" t="s">
        <v>121</v>
      </c>
      <c r="BE194" s="152">
        <f>IF(N194="základní",J194,0)</f>
        <v>0</v>
      </c>
      <c r="BF194" s="152">
        <f>IF(N194="snížená",J194,0)</f>
        <v>0</v>
      </c>
      <c r="BG194" s="152">
        <f>IF(N194="zákl. přenesená",J194,0)</f>
        <v>0</v>
      </c>
      <c r="BH194" s="152">
        <f>IF(N194="sníž. přenesená",J194,0)</f>
        <v>0</v>
      </c>
      <c r="BI194" s="152">
        <f>IF(N194="nulová",J194,0)</f>
        <v>0</v>
      </c>
      <c r="BJ194" s="14" t="s">
        <v>79</v>
      </c>
      <c r="BK194" s="152">
        <f>ROUND(I194*H194,2)</f>
        <v>0</v>
      </c>
      <c r="BL194" s="14" t="s">
        <v>292</v>
      </c>
      <c r="BM194" s="151" t="s">
        <v>305</v>
      </c>
    </row>
    <row r="195" spans="1:65" s="2" customFormat="1">
      <c r="A195" s="26"/>
      <c r="B195" s="27"/>
      <c r="C195" s="26"/>
      <c r="D195" s="153" t="s">
        <v>131</v>
      </c>
      <c r="E195" s="26"/>
      <c r="F195" s="154" t="s">
        <v>304</v>
      </c>
      <c r="G195" s="26"/>
      <c r="H195" s="26"/>
      <c r="I195" s="26"/>
      <c r="J195" s="26"/>
      <c r="K195" s="26"/>
      <c r="L195" s="27"/>
      <c r="M195" s="155"/>
      <c r="N195" s="156"/>
      <c r="O195" s="52"/>
      <c r="P195" s="52"/>
      <c r="Q195" s="52"/>
      <c r="R195" s="52"/>
      <c r="S195" s="52"/>
      <c r="T195" s="53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T195" s="14" t="s">
        <v>131</v>
      </c>
      <c r="AU195" s="14" t="s">
        <v>79</v>
      </c>
    </row>
    <row r="196" spans="1:65" s="2" customFormat="1" ht="16.5" customHeight="1">
      <c r="A196" s="26"/>
      <c r="B196" s="138"/>
      <c r="C196" s="139" t="s">
        <v>306</v>
      </c>
      <c r="D196" s="139" t="s">
        <v>124</v>
      </c>
      <c r="E196" s="140" t="s">
        <v>307</v>
      </c>
      <c r="F196" s="141" t="s">
        <v>308</v>
      </c>
      <c r="G196" s="142" t="s">
        <v>208</v>
      </c>
      <c r="H196" s="143">
        <v>1</v>
      </c>
      <c r="I196" s="144"/>
      <c r="J196" s="144">
        <f t="shared" ref="J196:J201" si="0">ROUND(I196*H196,2)</f>
        <v>0</v>
      </c>
      <c r="K196" s="145"/>
      <c r="L196" s="146"/>
      <c r="M196" s="147" t="s">
        <v>1</v>
      </c>
      <c r="N196" s="148" t="s">
        <v>36</v>
      </c>
      <c r="O196" s="149">
        <v>0</v>
      </c>
      <c r="P196" s="149">
        <f t="shared" ref="P196:P201" si="1">O196*H196</f>
        <v>0</v>
      </c>
      <c r="Q196" s="149">
        <v>0</v>
      </c>
      <c r="R196" s="149">
        <f t="shared" ref="R196:R201" si="2">Q196*H196</f>
        <v>0</v>
      </c>
      <c r="S196" s="149">
        <v>0</v>
      </c>
      <c r="T196" s="150">
        <f t="shared" ref="T196:T201" si="3"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1" t="s">
        <v>292</v>
      </c>
      <c r="AT196" s="151" t="s">
        <v>124</v>
      </c>
      <c r="AU196" s="151" t="s">
        <v>79</v>
      </c>
      <c r="AY196" s="14" t="s">
        <v>121</v>
      </c>
      <c r="BE196" s="152">
        <f t="shared" ref="BE196:BE201" si="4">IF(N196="základní",J196,0)</f>
        <v>0</v>
      </c>
      <c r="BF196" s="152">
        <f t="shared" ref="BF196:BF201" si="5">IF(N196="snížená",J196,0)</f>
        <v>0</v>
      </c>
      <c r="BG196" s="152">
        <f t="shared" ref="BG196:BG201" si="6">IF(N196="zákl. přenesená",J196,0)</f>
        <v>0</v>
      </c>
      <c r="BH196" s="152">
        <f t="shared" ref="BH196:BH201" si="7">IF(N196="sníž. přenesená",J196,0)</f>
        <v>0</v>
      </c>
      <c r="BI196" s="152">
        <f t="shared" ref="BI196:BI201" si="8">IF(N196="nulová",J196,0)</f>
        <v>0</v>
      </c>
      <c r="BJ196" s="14" t="s">
        <v>79</v>
      </c>
      <c r="BK196" s="152">
        <f t="shared" ref="BK196:BK201" si="9">ROUND(I196*H196,2)</f>
        <v>0</v>
      </c>
      <c r="BL196" s="14" t="s">
        <v>292</v>
      </c>
      <c r="BM196" s="151" t="s">
        <v>309</v>
      </c>
    </row>
    <row r="197" spans="1:65" s="2" customFormat="1" ht="16.5" customHeight="1">
      <c r="A197" s="26"/>
      <c r="B197" s="138"/>
      <c r="C197" s="139" t="s">
        <v>310</v>
      </c>
      <c r="D197" s="139" t="s">
        <v>124</v>
      </c>
      <c r="E197" s="140" t="s">
        <v>311</v>
      </c>
      <c r="F197" s="141" t="s">
        <v>312</v>
      </c>
      <c r="G197" s="142" t="s">
        <v>208</v>
      </c>
      <c r="H197" s="143">
        <v>1</v>
      </c>
      <c r="I197" s="144"/>
      <c r="J197" s="144">
        <f t="shared" si="0"/>
        <v>0</v>
      </c>
      <c r="K197" s="145"/>
      <c r="L197" s="146"/>
      <c r="M197" s="147" t="s">
        <v>1</v>
      </c>
      <c r="N197" s="148" t="s">
        <v>36</v>
      </c>
      <c r="O197" s="149">
        <v>0</v>
      </c>
      <c r="P197" s="149">
        <f t="shared" si="1"/>
        <v>0</v>
      </c>
      <c r="Q197" s="149">
        <v>0</v>
      </c>
      <c r="R197" s="149">
        <f t="shared" si="2"/>
        <v>0</v>
      </c>
      <c r="S197" s="149">
        <v>0</v>
      </c>
      <c r="T197" s="150">
        <f t="shared" si="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1" t="s">
        <v>292</v>
      </c>
      <c r="AT197" s="151" t="s">
        <v>124</v>
      </c>
      <c r="AU197" s="151" t="s">
        <v>79</v>
      </c>
      <c r="AY197" s="14" t="s">
        <v>121</v>
      </c>
      <c r="BE197" s="152">
        <f t="shared" si="4"/>
        <v>0</v>
      </c>
      <c r="BF197" s="152">
        <f t="shared" si="5"/>
        <v>0</v>
      </c>
      <c r="BG197" s="152">
        <f t="shared" si="6"/>
        <v>0</v>
      </c>
      <c r="BH197" s="152">
        <f t="shared" si="7"/>
        <v>0</v>
      </c>
      <c r="BI197" s="152">
        <f t="shared" si="8"/>
        <v>0</v>
      </c>
      <c r="BJ197" s="14" t="s">
        <v>79</v>
      </c>
      <c r="BK197" s="152">
        <f t="shared" si="9"/>
        <v>0</v>
      </c>
      <c r="BL197" s="14" t="s">
        <v>292</v>
      </c>
      <c r="BM197" s="151" t="s">
        <v>313</v>
      </c>
    </row>
    <row r="198" spans="1:65" s="2" customFormat="1" ht="16.5" customHeight="1">
      <c r="A198" s="26"/>
      <c r="B198" s="138"/>
      <c r="C198" s="139" t="s">
        <v>314</v>
      </c>
      <c r="D198" s="139" t="s">
        <v>124</v>
      </c>
      <c r="E198" s="140" t="s">
        <v>315</v>
      </c>
      <c r="F198" s="141" t="s">
        <v>316</v>
      </c>
      <c r="G198" s="142" t="s">
        <v>208</v>
      </c>
      <c r="H198" s="143">
        <v>1</v>
      </c>
      <c r="I198" s="144"/>
      <c r="J198" s="144">
        <f t="shared" si="0"/>
        <v>0</v>
      </c>
      <c r="K198" s="145"/>
      <c r="L198" s="146"/>
      <c r="M198" s="147" t="s">
        <v>1</v>
      </c>
      <c r="N198" s="148" t="s">
        <v>36</v>
      </c>
      <c r="O198" s="149">
        <v>0</v>
      </c>
      <c r="P198" s="149">
        <f t="shared" si="1"/>
        <v>0</v>
      </c>
      <c r="Q198" s="149">
        <v>0</v>
      </c>
      <c r="R198" s="149">
        <f t="shared" si="2"/>
        <v>0</v>
      </c>
      <c r="S198" s="149">
        <v>0</v>
      </c>
      <c r="T198" s="150">
        <f t="shared" si="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1" t="s">
        <v>292</v>
      </c>
      <c r="AT198" s="151" t="s">
        <v>124</v>
      </c>
      <c r="AU198" s="151" t="s">
        <v>79</v>
      </c>
      <c r="AY198" s="14" t="s">
        <v>121</v>
      </c>
      <c r="BE198" s="152">
        <f t="shared" si="4"/>
        <v>0</v>
      </c>
      <c r="BF198" s="152">
        <f t="shared" si="5"/>
        <v>0</v>
      </c>
      <c r="BG198" s="152">
        <f t="shared" si="6"/>
        <v>0</v>
      </c>
      <c r="BH198" s="152">
        <f t="shared" si="7"/>
        <v>0</v>
      </c>
      <c r="BI198" s="152">
        <f t="shared" si="8"/>
        <v>0</v>
      </c>
      <c r="BJ198" s="14" t="s">
        <v>79</v>
      </c>
      <c r="BK198" s="152">
        <f t="shared" si="9"/>
        <v>0</v>
      </c>
      <c r="BL198" s="14" t="s">
        <v>292</v>
      </c>
      <c r="BM198" s="151" t="s">
        <v>317</v>
      </c>
    </row>
    <row r="199" spans="1:65" s="2" customFormat="1" ht="16.5" customHeight="1">
      <c r="A199" s="26"/>
      <c r="B199" s="138"/>
      <c r="C199" s="139" t="s">
        <v>318</v>
      </c>
      <c r="D199" s="139" t="s">
        <v>124</v>
      </c>
      <c r="E199" s="140" t="s">
        <v>319</v>
      </c>
      <c r="F199" s="141" t="s">
        <v>320</v>
      </c>
      <c r="G199" s="142" t="s">
        <v>208</v>
      </c>
      <c r="H199" s="143">
        <v>1</v>
      </c>
      <c r="I199" s="144"/>
      <c r="J199" s="144">
        <f t="shared" si="0"/>
        <v>0</v>
      </c>
      <c r="K199" s="145"/>
      <c r="L199" s="146"/>
      <c r="M199" s="147" t="s">
        <v>1</v>
      </c>
      <c r="N199" s="148" t="s">
        <v>36</v>
      </c>
      <c r="O199" s="149">
        <v>0</v>
      </c>
      <c r="P199" s="149">
        <f t="shared" si="1"/>
        <v>0</v>
      </c>
      <c r="Q199" s="149">
        <v>0</v>
      </c>
      <c r="R199" s="149">
        <f t="shared" si="2"/>
        <v>0</v>
      </c>
      <c r="S199" s="149">
        <v>0</v>
      </c>
      <c r="T199" s="150">
        <f t="shared" si="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1" t="s">
        <v>292</v>
      </c>
      <c r="AT199" s="151" t="s">
        <v>124</v>
      </c>
      <c r="AU199" s="151" t="s">
        <v>79</v>
      </c>
      <c r="AY199" s="14" t="s">
        <v>121</v>
      </c>
      <c r="BE199" s="152">
        <f t="shared" si="4"/>
        <v>0</v>
      </c>
      <c r="BF199" s="152">
        <f t="shared" si="5"/>
        <v>0</v>
      </c>
      <c r="BG199" s="152">
        <f t="shared" si="6"/>
        <v>0</v>
      </c>
      <c r="BH199" s="152">
        <f t="shared" si="7"/>
        <v>0</v>
      </c>
      <c r="BI199" s="152">
        <f t="shared" si="8"/>
        <v>0</v>
      </c>
      <c r="BJ199" s="14" t="s">
        <v>79</v>
      </c>
      <c r="BK199" s="152">
        <f t="shared" si="9"/>
        <v>0</v>
      </c>
      <c r="BL199" s="14" t="s">
        <v>292</v>
      </c>
      <c r="BM199" s="151" t="s">
        <v>321</v>
      </c>
    </row>
    <row r="200" spans="1:65" s="2" customFormat="1" ht="16.5" customHeight="1">
      <c r="A200" s="26"/>
      <c r="B200" s="138"/>
      <c r="C200" s="157" t="s">
        <v>322</v>
      </c>
      <c r="D200" s="157" t="s">
        <v>140</v>
      </c>
      <c r="E200" s="158" t="s">
        <v>323</v>
      </c>
      <c r="F200" s="159" t="s">
        <v>324</v>
      </c>
      <c r="G200" s="160" t="s">
        <v>208</v>
      </c>
      <c r="H200" s="161">
        <v>1</v>
      </c>
      <c r="I200" s="162"/>
      <c r="J200" s="162">
        <f t="shared" si="0"/>
        <v>0</v>
      </c>
      <c r="K200" s="163"/>
      <c r="L200" s="27"/>
      <c r="M200" s="164" t="s">
        <v>1</v>
      </c>
      <c r="N200" s="165" t="s">
        <v>36</v>
      </c>
      <c r="O200" s="149">
        <v>0</v>
      </c>
      <c r="P200" s="149">
        <f t="shared" si="1"/>
        <v>0</v>
      </c>
      <c r="Q200" s="149">
        <v>0</v>
      </c>
      <c r="R200" s="149">
        <f t="shared" si="2"/>
        <v>0</v>
      </c>
      <c r="S200" s="149">
        <v>0</v>
      </c>
      <c r="T200" s="150">
        <f t="shared" si="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1" t="s">
        <v>292</v>
      </c>
      <c r="AT200" s="151" t="s">
        <v>140</v>
      </c>
      <c r="AU200" s="151" t="s">
        <v>79</v>
      </c>
      <c r="AY200" s="14" t="s">
        <v>121</v>
      </c>
      <c r="BE200" s="152">
        <f t="shared" si="4"/>
        <v>0</v>
      </c>
      <c r="BF200" s="152">
        <f t="shared" si="5"/>
        <v>0</v>
      </c>
      <c r="BG200" s="152">
        <f t="shared" si="6"/>
        <v>0</v>
      </c>
      <c r="BH200" s="152">
        <f t="shared" si="7"/>
        <v>0</v>
      </c>
      <c r="BI200" s="152">
        <f t="shared" si="8"/>
        <v>0</v>
      </c>
      <c r="BJ200" s="14" t="s">
        <v>79</v>
      </c>
      <c r="BK200" s="152">
        <f t="shared" si="9"/>
        <v>0</v>
      </c>
      <c r="BL200" s="14" t="s">
        <v>292</v>
      </c>
      <c r="BM200" s="151" t="s">
        <v>325</v>
      </c>
    </row>
    <row r="201" spans="1:65" s="2" customFormat="1" ht="16.5" customHeight="1">
      <c r="A201" s="26"/>
      <c r="B201" s="138"/>
      <c r="C201" s="139" t="s">
        <v>326</v>
      </c>
      <c r="D201" s="139" t="s">
        <v>124</v>
      </c>
      <c r="E201" s="140" t="s">
        <v>327</v>
      </c>
      <c r="F201" s="141" t="s">
        <v>328</v>
      </c>
      <c r="G201" s="142" t="s">
        <v>208</v>
      </c>
      <c r="H201" s="143">
        <v>4</v>
      </c>
      <c r="I201" s="144"/>
      <c r="J201" s="144">
        <f t="shared" si="0"/>
        <v>0</v>
      </c>
      <c r="K201" s="145"/>
      <c r="L201" s="146"/>
      <c r="M201" s="166" t="s">
        <v>1</v>
      </c>
      <c r="N201" s="167" t="s">
        <v>36</v>
      </c>
      <c r="O201" s="168">
        <v>0</v>
      </c>
      <c r="P201" s="168">
        <f t="shared" si="1"/>
        <v>0</v>
      </c>
      <c r="Q201" s="168">
        <v>0</v>
      </c>
      <c r="R201" s="168">
        <f t="shared" si="2"/>
        <v>0</v>
      </c>
      <c r="S201" s="168">
        <v>0</v>
      </c>
      <c r="T201" s="169">
        <f t="shared" si="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1" t="s">
        <v>292</v>
      </c>
      <c r="AT201" s="151" t="s">
        <v>124</v>
      </c>
      <c r="AU201" s="151" t="s">
        <v>79</v>
      </c>
      <c r="AY201" s="14" t="s">
        <v>121</v>
      </c>
      <c r="BE201" s="152">
        <f t="shared" si="4"/>
        <v>0</v>
      </c>
      <c r="BF201" s="152">
        <f t="shared" si="5"/>
        <v>0</v>
      </c>
      <c r="BG201" s="152">
        <f t="shared" si="6"/>
        <v>0</v>
      </c>
      <c r="BH201" s="152">
        <f t="shared" si="7"/>
        <v>0</v>
      </c>
      <c r="BI201" s="152">
        <f t="shared" si="8"/>
        <v>0</v>
      </c>
      <c r="BJ201" s="14" t="s">
        <v>79</v>
      </c>
      <c r="BK201" s="152">
        <f t="shared" si="9"/>
        <v>0</v>
      </c>
      <c r="BL201" s="14" t="s">
        <v>292</v>
      </c>
      <c r="BM201" s="151" t="s">
        <v>329</v>
      </c>
    </row>
    <row r="202" spans="1:65" s="2" customFormat="1" ht="6.95" customHeight="1">
      <c r="A202" s="26"/>
      <c r="B202" s="41"/>
      <c r="C202" s="42"/>
      <c r="D202" s="42"/>
      <c r="E202" s="42"/>
      <c r="F202" s="42"/>
      <c r="G202" s="42"/>
      <c r="H202" s="42"/>
      <c r="I202" s="42"/>
      <c r="J202" s="42"/>
      <c r="K202" s="42"/>
      <c r="L202" s="27"/>
      <c r="M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</row>
  </sheetData>
  <autoFilter ref="C120:K20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8A5B0A8B125A4FA2B2A60DE0DDEC7E" ma:contentTypeVersion="13" ma:contentTypeDescription="Vytvoří nový dokument" ma:contentTypeScope="" ma:versionID="fa7d3b9b51d6494706c44fbc94db7c56">
  <xsd:schema xmlns:xsd="http://www.w3.org/2001/XMLSchema" xmlns:xs="http://www.w3.org/2001/XMLSchema" xmlns:p="http://schemas.microsoft.com/office/2006/metadata/properties" xmlns:ns2="936c2e90-a2bb-45f8-beb4-2015d1ca999a" xmlns:ns3="8774794c-9906-4e8b-92d7-296ad0648aba" targetNamespace="http://schemas.microsoft.com/office/2006/metadata/properties" ma:root="true" ma:fieldsID="0f4a3f9b65437bd057f7879062793497" ns2:_="" ns3:_="">
    <xsd:import namespace="936c2e90-a2bb-45f8-beb4-2015d1ca999a"/>
    <xsd:import namespace="8774794c-9906-4e8b-92d7-296ad0648a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6c2e90-a2bb-45f8-beb4-2015d1ca99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74794c-9906-4e8b-92d7-296ad0648ab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08D236-BB44-42B4-A536-EC9B3BC2523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D81C08F-00F3-482C-A4A9-D34C1D5D1B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6c2e90-a2bb-45f8-beb4-2015d1ca999a"/>
    <ds:schemaRef ds:uri="8774794c-9906-4e8b-92d7-296ad0648a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D822A7-804E-4A5B-BBFA-CE6363EFE8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Rekapitulace stavby</vt:lpstr>
      <vt:lpstr>D.1.4.1 -  Plynoinstalace</vt:lpstr>
      <vt:lpstr>'D.1.4.1 -  Plynoinstalace'!Názvy_tlače</vt:lpstr>
      <vt:lpstr>'Rekapitulace stavby'!Názvy_tlače</vt:lpstr>
      <vt:lpstr>'D.1.4.1 -  Plynoinstalace'!Oblasť_tlače</vt:lpstr>
      <vt:lpstr>'Rekapitulace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Turic</dc:creator>
  <cp:lastModifiedBy>Kováč</cp:lastModifiedBy>
  <dcterms:created xsi:type="dcterms:W3CDTF">2022-01-18T06:25:55Z</dcterms:created>
  <dcterms:modified xsi:type="dcterms:W3CDTF">2022-03-02T09:51:11Z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0x010100798A5B0A8B125A4FA2B2A60DE0DDEC7E</vt:lpwstr>
  </property>
</Properties>
</file>