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D:\CloudStation\Georgica - spolupráca\3 Fóliovník projekt DÚR\Realizácia\"/>
    </mc:Choice>
  </mc:AlternateContent>
  <xr:revisionPtr revIDLastSave="0" documentId="13_ncr:1_{930A4A8F-9C77-408C-8BFB-CD4CDE0CCA24}" xr6:coauthVersionLast="36" xr6:coauthVersionMax="47" xr10:uidLastSave="{00000000-0000-0000-0000-000000000000}"/>
  <bookViews>
    <workbookView xWindow="5220" yWindow="2196" windowWidth="23100" windowHeight="26604" xr2:uid="{00000000-000D-0000-FFFF-FFFF00000000}"/>
  </bookViews>
  <sheets>
    <sheet name="Prehlad" sheetId="5" r:id="rId1"/>
    <sheet name="Rekapitulacia" sheetId="4" r:id="rId2"/>
    <sheet name="Kryci list" sheetId="3" r:id="rId3"/>
  </sheets>
  <definedNames>
    <definedName name="_xlnm._FilterDatabase" hidden="1">#REF!</definedName>
    <definedName name="fakt1R">#REF!</definedName>
    <definedName name="_xlnm.Print_Titles" localSheetId="0">Prehlad!$8:$10</definedName>
    <definedName name="_xlnm.Print_Titles" localSheetId="1">Rekapitulacia!$8:$10</definedName>
    <definedName name="_xlnm.Print_Area" localSheetId="2">'Kryci list'!$A:$J</definedName>
    <definedName name="_xlnm.Print_Area" localSheetId="0">Prehlad!$A:$O</definedName>
    <definedName name="_xlnm.Print_Area" localSheetId="1">Rekapitulacia!$A:$G</definedName>
  </definedNames>
  <calcPr calcId="191029" iterateCount="1" concurrentCalc="0"/>
</workbook>
</file>

<file path=xl/calcChain.xml><?xml version="1.0" encoding="utf-8"?>
<calcChain xmlns="http://schemas.openxmlformats.org/spreadsheetml/2006/main">
  <c r="H14" i="5" l="1"/>
  <c r="H15" i="5"/>
  <c r="H18" i="5"/>
  <c r="H19" i="5"/>
  <c r="H20" i="5"/>
  <c r="H22" i="5"/>
  <c r="D16" i="3"/>
  <c r="F16" i="3"/>
  <c r="F20" i="3"/>
  <c r="F22" i="3"/>
  <c r="F23" i="3"/>
  <c r="F24" i="3"/>
  <c r="F25" i="3"/>
  <c r="F26" i="3"/>
  <c r="J28" i="3"/>
  <c r="I30" i="3"/>
  <c r="I29" i="3"/>
  <c r="J29" i="3"/>
  <c r="J14" i="5"/>
  <c r="J15" i="5"/>
  <c r="J18" i="5"/>
  <c r="J19" i="5"/>
  <c r="J20" i="5"/>
  <c r="J22" i="5"/>
  <c r="J24" i="5"/>
  <c r="J30" i="3"/>
  <c r="W20" i="5"/>
  <c r="G13" i="4"/>
  <c r="I20" i="5"/>
  <c r="C13" i="4"/>
  <c r="N19" i="5"/>
  <c r="L19" i="5"/>
  <c r="N18" i="5"/>
  <c r="N20" i="5"/>
  <c r="F13" i="4"/>
  <c r="L18" i="5"/>
  <c r="L20" i="5"/>
  <c r="E13" i="4"/>
  <c r="B13" i="4"/>
  <c r="W15" i="5"/>
  <c r="W22" i="5"/>
  <c r="E15" i="5"/>
  <c r="I15" i="5"/>
  <c r="C12" i="4"/>
  <c r="N14" i="5"/>
  <c r="N15" i="5"/>
  <c r="L14" i="5"/>
  <c r="L15" i="5"/>
  <c r="J26" i="3"/>
  <c r="J20" i="3"/>
  <c r="F19" i="3"/>
  <c r="F18" i="3"/>
  <c r="F17" i="3"/>
  <c r="J14" i="3"/>
  <c r="F14" i="3"/>
  <c r="J13" i="3"/>
  <c r="F13" i="3"/>
  <c r="J12" i="3"/>
  <c r="F12" i="3"/>
  <c r="F1" i="3"/>
  <c r="B8" i="4"/>
  <c r="D8" i="5"/>
  <c r="L22" i="5"/>
  <c r="E12" i="4"/>
  <c r="F12" i="4"/>
  <c r="N22" i="5"/>
  <c r="W24" i="5"/>
  <c r="G17" i="4"/>
  <c r="G14" i="4"/>
  <c r="B12" i="4"/>
  <c r="D13" i="4"/>
  <c r="E20" i="5"/>
  <c r="D12" i="4"/>
  <c r="I22" i="5"/>
  <c r="G12" i="4"/>
  <c r="H24" i="5"/>
  <c r="B17" i="4"/>
  <c r="B14" i="4"/>
  <c r="E22" i="5"/>
  <c r="D14" i="4"/>
  <c r="E16" i="3"/>
  <c r="I24" i="5"/>
  <c r="C17" i="4"/>
  <c r="C14" i="4"/>
  <c r="N24" i="5"/>
  <c r="F17" i="4"/>
  <c r="F14" i="4"/>
  <c r="L24" i="5"/>
  <c r="E17" i="4"/>
  <c r="E14" i="4"/>
  <c r="E24" i="5"/>
  <c r="D17" i="4"/>
  <c r="E20" i="3"/>
  <c r="D20" i="3"/>
  <c r="J31" i="3"/>
</calcChain>
</file>

<file path=xl/sharedStrings.xml><?xml version="1.0" encoding="utf-8"?>
<sst xmlns="http://schemas.openxmlformats.org/spreadsheetml/2006/main" count="275" uniqueCount="168">
  <si>
    <t>Dodávateľ:</t>
  </si>
  <si>
    <t>Odberateľ:</t>
  </si>
  <si>
    <t xml:space="preserve"> </t>
  </si>
  <si>
    <t>DPH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</si>
  <si>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</si>
  <si>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</si>
  <si>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</si>
  <si>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</si>
  <si>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</si>
  <si>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</si>
  <si>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</si>
  <si>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</si>
  <si>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Projektant: 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</si>
  <si>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</si>
  <si>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</si>
  <si>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</si>
  <si>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</si>
  <si>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</si>
  <si>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</si>
  <si>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</si>
  <si>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</si>
  <si>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</si>
  <si>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</si>
  <si>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</si>
  <si>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</si>
  <si>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</si>
  <si>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</si>
  <si>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</si>
  <si>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</si>
  <si>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</si>
  <si>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</si>
  <si>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</si>
  <si>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</si>
  <si>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</si>
  <si>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</si>
  <si>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</si>
  <si>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</si>
  <si>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</si>
  <si>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</si>
  <si>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</si>
  <si>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</si>
  <si>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</si>
  <si>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</si>
  <si>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</si>
  <si>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</si>
  <si>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</si>
  <si>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</si>
  <si>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</si>
  <si>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</si>
  <si>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</si>
  <si>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</si>
  <si>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</si>
  <si>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</si>
  <si>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</si>
  <si>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</si>
  <si>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</si>
  <si>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</si>
  <si>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</si>
  <si>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</si>
  <si>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</si>
  <si>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</si>
  <si>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</si>
  <si>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</si>
  <si>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</si>
  <si>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</si>
  <si>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</si>
  <si>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</si>
  <si>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</si>
  <si>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Rekapitulácia rozpočtu v</t>
  </si>
  <si>
    <t>Rekapitulácia splátky v</t>
  </si>
  <si>
    <t>Rekapitulácia výrobnej kalkulácie v</t>
  </si>
  <si>
    <t>Popis položky, stavebného dielu, remesla</t>
  </si>
  <si>
    <t>Hmotnosť v t</t>
  </si>
  <si>
    <t>Miesto:</t>
  </si>
  <si>
    <t>Krycí list rozpočtu v</t>
  </si>
  <si>
    <t>Krycí list splátky v</t>
  </si>
  <si>
    <t>Krycí list výrobnej kalkulácie v</t>
  </si>
  <si>
    <t xml:space="preserve">Rozpočet: 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</si>
  <si>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</si>
  <si>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</si>
  <si>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</si>
  <si>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</si>
  <si>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</si>
  <si>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</si>
  <si>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</si>
  <si>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</si>
  <si>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</si>
  <si>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</si>
  <si>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</si>
  <si>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</si>
  <si>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</si>
  <si>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</si>
  <si>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</si>
  <si>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</si>
  <si>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</si>
  <si>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</si>
  <si>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</si>
  <si>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</si>
  <si>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</si>
  <si>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</si>
  <si>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</si>
  <si>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</si>
  <si>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</si>
  <si>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</si>
  <si>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</si>
  <si>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</si>
  <si>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</si>
  <si>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</si>
  <si>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</si>
  <si>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</si>
  <si>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</si>
  <si>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</si>
  <si>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</si>
  <si>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</si>
  <si>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 xml:space="preserve">JKSO : </t>
  </si>
  <si>
    <t>Stavba : Fóliovník</t>
  </si>
  <si>
    <t>Objekt : SO 02 Spevnené plochy</t>
  </si>
  <si>
    <t>Ing. Ladislav Molnár</t>
  </si>
  <si>
    <t>Prša</t>
  </si>
  <si>
    <t>JKSO :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</si>
  <si>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</si>
  <si>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</si>
  <si>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</si>
  <si>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</si>
  <si>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</si>
  <si>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</si>
  <si>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</si>
  <si>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</si>
  <si>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</si>
  <si>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</si>
  <si>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</si>
  <si>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</si>
  <si>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</si>
  <si>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</si>
  <si>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</si>
  <si>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</si>
  <si>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253</t>
  </si>
  <si>
    <t>181203111</t>
  </si>
  <si>
    <t>Úprava pláne násypu horn. 1-5</t>
  </si>
  <si>
    <t>m2</t>
  </si>
  <si>
    <t xml:space="preserve">                    </t>
  </si>
  <si>
    <t>18120-3111</t>
  </si>
  <si>
    <t>45.21.22</t>
  </si>
  <si>
    <t>EK</t>
  </si>
  <si>
    <t>S</t>
  </si>
  <si>
    <t xml:space="preserve">1 - ZEMNE PRÁCE  spolu: </t>
  </si>
  <si>
    <t>5 - KOMUNIKÁCIE</t>
  </si>
  <si>
    <t>221</t>
  </si>
  <si>
    <t>564811111</t>
  </si>
  <si>
    <t>Podklad zo štrkodrte hr. 50 mm</t>
  </si>
  <si>
    <t>56481-1111</t>
  </si>
  <si>
    <t>45.23.11</t>
  </si>
  <si>
    <t>581133316</t>
  </si>
  <si>
    <t>Kryt cementobetónový vozoviek skupiny CB III hr. 200 mm</t>
  </si>
  <si>
    <t>58113-3316</t>
  </si>
  <si>
    <t>45.23.12</t>
  </si>
  <si>
    <t xml:space="preserve">5 - KOMUNIKÁCIE  spolu: </t>
  </si>
  <si>
    <t xml:space="preserve">PRÁCE A DODÁVKY HSV  spolu: </t>
  </si>
  <si>
    <t>Za rozpočet celkom</t>
  </si>
  <si>
    <t>Georgica s.r.o.</t>
  </si>
  <si>
    <t>Ing. arch. Zdenko Šabík</t>
  </si>
  <si>
    <t>Projektant:  Ing. arch. Zdenko Šabík</t>
  </si>
  <si>
    <t xml:space="preserve"> Ing. arch. Zdenko Šabík</t>
  </si>
  <si>
    <t xml:space="preserve">Dátum: </t>
  </si>
  <si>
    <t>Georgica s.r.o. , Hlavná ul. 641/36, 98601 Fiľakovo, IČO: 36622800</t>
  </si>
  <si>
    <t>Odberateľ: Georgica s.r.o. , Hlavná ul. 641/36, 98601 Fiľakovo, IČO: 36622800</t>
  </si>
  <si>
    <t xml:space="preserve"> Hlavná ul. 641/36, 98601 Fiľakovo,</t>
  </si>
  <si>
    <t xml:space="preserve"> DPH  23% 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</si>
</sst>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#,##0&quot; &quot;"/>
    <numFmt numFmtId="170" formatCode="#,##0.00000"/>
    <numFmt numFmtId="171" formatCode="0.000"/>
  </numFmts>
  <fonts count="16">
    <font>
      <sz val="10"/>
      <name val="Arial"/>
      <charset val="238"/>
    </font>
    <font>
      <sz val="8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8"/>
      <color indexed="12"/>
      <name val="Arial Narrow"/>
      <family val="2"/>
    </font>
    <font>
      <sz val="7.5"/>
      <color rgb="FFFFFFFF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1"/>
    </font>
    <font>
      <b/>
      <sz val="8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0" fillId="0" borderId="0"/>
    <xf numFmtId="0" fontId="11" fillId="0" borderId="66" applyFont="0" applyFill="0" applyBorder="0">
      <alignment vertical="center"/>
    </xf>
    <xf numFmtId="0" fontId="8" fillId="3" borderId="0" applyNumberFormat="0" applyBorder="0" applyAlignment="0" applyProtection="0"/>
    <xf numFmtId="166" fontId="10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8" fontId="11" fillId="0" borderId="66"/>
    <xf numFmtId="0" fontId="10" fillId="0" borderId="0"/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11" fillId="0" borderId="66" applyFont="0" applyFill="0"/>
    <xf numFmtId="0" fontId="11" fillId="0" borderId="66">
      <alignment vertical="center"/>
    </xf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2" borderId="0" applyNumberFormat="0" applyBorder="0" applyAlignment="0" applyProtection="0"/>
    <xf numFmtId="0" fontId="9" fillId="0" borderId="65" applyNumberFormat="0" applyFill="0" applyAlignment="0" applyProtection="0"/>
    <xf numFmtId="0" fontId="10" fillId="0" borderId="0"/>
    <xf numFmtId="0" fontId="14" fillId="0" borderId="0" applyNumberFormat="0" applyFill="0" applyBorder="0" applyAlignment="0" applyProtection="0"/>
    <xf numFmtId="0" fontId="11" fillId="0" borderId="27" applyBorder="0">
      <alignment vertical="center"/>
    </xf>
    <xf numFmtId="0" fontId="13" fillId="0" borderId="0" applyNumberFormat="0" applyFill="0" applyBorder="0" applyAlignment="0" applyProtection="0"/>
    <xf numFmtId="0" fontId="11" fillId="0" borderId="27">
      <alignment vertical="center"/>
    </xf>
  </cellStyleXfs>
  <cellXfs count="169">
    <xf numFmtId="0" fontId="0" fillId="0" borderId="0" xfId="0"/>
    <xf numFmtId="0" fontId="1" fillId="0" borderId="0" xfId="8" applyFont="1"/>
    <xf numFmtId="0" fontId="1" fillId="0" borderId="0" xfId="8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8" applyFont="1" applyBorder="1" applyAlignment="1">
      <alignment horizontal="left" vertical="center"/>
    </xf>
    <xf numFmtId="0" fontId="1" fillId="0" borderId="4" xfId="8" applyFont="1" applyBorder="1" applyAlignment="1">
      <alignment horizontal="left" vertical="center"/>
    </xf>
    <xf numFmtId="0" fontId="1" fillId="0" borderId="4" xfId="8" applyFont="1" applyBorder="1" applyAlignment="1">
      <alignment horizontal="right" vertical="center"/>
    </xf>
    <xf numFmtId="0" fontId="1" fillId="0" borderId="5" xfId="8" applyFont="1" applyBorder="1" applyAlignment="1">
      <alignment horizontal="left" vertical="center"/>
    </xf>
    <xf numFmtId="0" fontId="1" fillId="0" borderId="6" xfId="8" applyFont="1" applyBorder="1" applyAlignment="1">
      <alignment horizontal="left" vertical="center"/>
    </xf>
    <xf numFmtId="0" fontId="1" fillId="0" borderId="6" xfId="8" applyFont="1" applyBorder="1" applyAlignment="1">
      <alignment horizontal="right" vertical="center"/>
    </xf>
    <xf numFmtId="0" fontId="1" fillId="0" borderId="7" xfId="8" applyFont="1" applyBorder="1" applyAlignment="1">
      <alignment horizontal="left" vertical="center"/>
    </xf>
    <xf numFmtId="0" fontId="1" fillId="0" borderId="8" xfId="8" applyFont="1" applyBorder="1" applyAlignment="1">
      <alignment horizontal="left" vertical="center"/>
    </xf>
    <xf numFmtId="0" fontId="1" fillId="0" borderId="8" xfId="8" applyFont="1" applyBorder="1" applyAlignment="1">
      <alignment horizontal="right" vertical="center"/>
    </xf>
    <xf numFmtId="0" fontId="1" fillId="0" borderId="9" xfId="8" applyFont="1" applyBorder="1" applyAlignment="1">
      <alignment horizontal="left" vertical="center"/>
    </xf>
    <xf numFmtId="0" fontId="1" fillId="0" borderId="10" xfId="8" applyFont="1" applyBorder="1" applyAlignment="1">
      <alignment horizontal="left" vertical="center"/>
    </xf>
    <xf numFmtId="0" fontId="1" fillId="0" borderId="10" xfId="8" applyFont="1" applyBorder="1" applyAlignment="1">
      <alignment horizontal="right" vertical="center"/>
    </xf>
    <xf numFmtId="0" fontId="1" fillId="0" borderId="11" xfId="8" applyFont="1" applyBorder="1" applyAlignment="1">
      <alignment horizontal="left" vertical="center"/>
    </xf>
    <xf numFmtId="0" fontId="1" fillId="0" borderId="12" xfId="8" applyFont="1" applyBorder="1" applyAlignment="1">
      <alignment horizontal="right" vertical="center"/>
    </xf>
    <xf numFmtId="0" fontId="1" fillId="0" borderId="12" xfId="8" applyFont="1" applyBorder="1" applyAlignment="1">
      <alignment horizontal="left" vertical="center"/>
    </xf>
    <xf numFmtId="0" fontId="1" fillId="0" borderId="13" xfId="8" applyFont="1" applyBorder="1" applyAlignment="1">
      <alignment horizontal="left" vertical="center"/>
    </xf>
    <xf numFmtId="0" fontId="1" fillId="0" borderId="14" xfId="8" applyFont="1" applyBorder="1" applyAlignment="1">
      <alignment horizontal="left" vertical="center"/>
    </xf>
    <xf numFmtId="0" fontId="1" fillId="0" borderId="3" xfId="8" applyFont="1" applyBorder="1" applyAlignment="1">
      <alignment horizontal="right" vertical="center"/>
    </xf>
    <xf numFmtId="3" fontId="1" fillId="0" borderId="15" xfId="8" applyNumberFormat="1" applyFont="1" applyBorder="1" applyAlignment="1">
      <alignment horizontal="right" vertical="center"/>
    </xf>
    <xf numFmtId="0" fontId="1" fillId="0" borderId="11" xfId="8" applyFont="1" applyBorder="1" applyAlignment="1">
      <alignment horizontal="right" vertical="center"/>
    </xf>
    <xf numFmtId="3" fontId="1" fillId="0" borderId="16" xfId="8" applyNumberFormat="1" applyFont="1" applyBorder="1" applyAlignment="1">
      <alignment horizontal="right" vertical="center"/>
    </xf>
    <xf numFmtId="0" fontId="1" fillId="0" borderId="13" xfId="8" applyFont="1" applyBorder="1" applyAlignment="1">
      <alignment horizontal="right" vertical="center"/>
    </xf>
    <xf numFmtId="3" fontId="1" fillId="0" borderId="17" xfId="8" applyNumberFormat="1" applyFont="1" applyBorder="1" applyAlignment="1">
      <alignment horizontal="right" vertical="center"/>
    </xf>
    <xf numFmtId="0" fontId="1" fillId="0" borderId="14" xfId="8" applyFont="1" applyBorder="1" applyAlignment="1">
      <alignment horizontal="right" vertical="center"/>
    </xf>
    <xf numFmtId="0" fontId="3" fillId="0" borderId="18" xfId="8" applyFont="1" applyBorder="1" applyAlignment="1">
      <alignment horizontal="center" vertical="center"/>
    </xf>
    <xf numFmtId="0" fontId="1" fillId="0" borderId="19" xfId="8" applyFont="1" applyBorder="1" applyAlignment="1">
      <alignment horizontal="left" vertical="center"/>
    </xf>
    <xf numFmtId="0" fontId="1" fillId="0" borderId="19" xfId="8" applyFont="1" applyBorder="1" applyAlignment="1">
      <alignment horizontal="center" vertical="center"/>
    </xf>
    <xf numFmtId="0" fontId="1" fillId="0" borderId="20" xfId="8" applyFont="1" applyBorder="1" applyAlignment="1">
      <alignment horizontal="center" vertical="center"/>
    </xf>
    <xf numFmtId="0" fontId="1" fillId="0" borderId="21" xfId="8" applyFont="1" applyBorder="1" applyAlignment="1">
      <alignment horizontal="center" vertical="center"/>
    </xf>
    <xf numFmtId="0" fontId="1" fillId="0" borderId="22" xfId="8" applyFont="1" applyBorder="1" applyAlignment="1">
      <alignment horizontal="center" vertical="center"/>
    </xf>
    <xf numFmtId="0" fontId="1" fillId="0" borderId="23" xfId="8" applyFont="1" applyBorder="1" applyAlignment="1">
      <alignment horizontal="left" vertical="center"/>
    </xf>
    <xf numFmtId="0" fontId="1" fillId="0" borderId="25" xfId="8" applyFont="1" applyBorder="1" applyAlignment="1">
      <alignment horizontal="left" vertical="center"/>
    </xf>
    <xf numFmtId="0" fontId="1" fillId="0" borderId="26" xfId="8" applyFont="1" applyBorder="1" applyAlignment="1">
      <alignment horizontal="center" vertical="center"/>
    </xf>
    <xf numFmtId="0" fontId="1" fillId="0" borderId="27" xfId="8" applyFont="1" applyBorder="1" applyAlignment="1">
      <alignment horizontal="left" vertical="center"/>
    </xf>
    <xf numFmtId="0" fontId="1" fillId="0" borderId="28" xfId="8" applyFont="1" applyBorder="1" applyAlignment="1">
      <alignment horizontal="left" vertical="center"/>
    </xf>
    <xf numFmtId="0" fontId="1" fillId="0" borderId="1" xfId="8" applyFont="1" applyBorder="1" applyAlignment="1">
      <alignment horizontal="center" vertical="center"/>
    </xf>
    <xf numFmtId="0" fontId="1" fillId="0" borderId="2" xfId="8" applyFont="1" applyBorder="1" applyAlignment="1">
      <alignment horizontal="left" vertical="center"/>
    </xf>
    <xf numFmtId="0" fontId="1" fillId="0" borderId="32" xfId="8" applyFont="1" applyBorder="1" applyAlignment="1">
      <alignment horizontal="center" vertical="center"/>
    </xf>
    <xf numFmtId="0" fontId="1" fillId="0" borderId="21" xfId="8" applyFont="1" applyBorder="1" applyAlignment="1">
      <alignment horizontal="left" vertical="center"/>
    </xf>
    <xf numFmtId="0" fontId="1" fillId="0" borderId="33" xfId="8" applyFont="1" applyBorder="1" applyAlignment="1">
      <alignment horizontal="center" vertical="center"/>
    </xf>
    <xf numFmtId="0" fontId="1" fillId="0" borderId="34" xfId="8" applyFont="1" applyBorder="1" applyAlignment="1">
      <alignment horizontal="center" vertical="center"/>
    </xf>
    <xf numFmtId="10" fontId="1" fillId="0" borderId="12" xfId="8" applyNumberFormat="1" applyFont="1" applyBorder="1" applyAlignment="1">
      <alignment horizontal="right" vertical="center"/>
    </xf>
    <xf numFmtId="10" fontId="1" fillId="0" borderId="35" xfId="8" applyNumberFormat="1" applyFont="1" applyBorder="1" applyAlignment="1">
      <alignment horizontal="right" vertical="center"/>
    </xf>
    <xf numFmtId="10" fontId="1" fillId="0" borderId="6" xfId="8" applyNumberFormat="1" applyFont="1" applyBorder="1" applyAlignment="1">
      <alignment horizontal="right" vertical="center"/>
    </xf>
    <xf numFmtId="10" fontId="1" fillId="0" borderId="36" xfId="8" applyNumberFormat="1" applyFont="1" applyBorder="1" applyAlignment="1">
      <alignment horizontal="right" vertical="center"/>
    </xf>
    <xf numFmtId="0" fontId="1" fillId="0" borderId="30" xfId="8" applyFont="1" applyBorder="1" applyAlignment="1">
      <alignment horizontal="left" vertical="center"/>
    </xf>
    <xf numFmtId="0" fontId="1" fillId="0" borderId="32" xfId="8" applyFont="1" applyBorder="1" applyAlignment="1">
      <alignment horizontal="right" vertical="center"/>
    </xf>
    <xf numFmtId="0" fontId="1" fillId="0" borderId="38" xfId="8" applyFont="1" applyBorder="1" applyAlignment="1">
      <alignment horizontal="center" vertical="center"/>
    </xf>
    <xf numFmtId="0" fontId="1" fillId="0" borderId="39" xfId="8" applyFont="1" applyBorder="1" applyAlignment="1">
      <alignment horizontal="left" vertical="center"/>
    </xf>
    <xf numFmtId="0" fontId="1" fillId="0" borderId="39" xfId="8" applyFont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3" fontId="1" fillId="0" borderId="0" xfId="8" applyNumberFormat="1" applyFont="1" applyAlignment="1">
      <alignment horizontal="right" vertical="center"/>
    </xf>
    <xf numFmtId="0" fontId="1" fillId="0" borderId="38" xfId="8" applyFont="1" applyBorder="1" applyAlignment="1">
      <alignment horizontal="left" vertical="center"/>
    </xf>
    <xf numFmtId="0" fontId="1" fillId="0" borderId="0" xfId="8" applyFont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3" fontId="1" fillId="0" borderId="41" xfId="8" applyNumberFormat="1" applyFont="1" applyBorder="1" applyAlignment="1">
      <alignment horizontal="right" vertical="center"/>
    </xf>
    <xf numFmtId="3" fontId="1" fillId="0" borderId="42" xfId="8" applyNumberFormat="1" applyFont="1" applyBorder="1" applyAlignment="1">
      <alignment horizontal="right" vertical="center"/>
    </xf>
    <xf numFmtId="0" fontId="3" fillId="0" borderId="43" xfId="8" applyFont="1" applyBorder="1" applyAlignment="1">
      <alignment horizontal="center" vertical="center"/>
    </xf>
    <xf numFmtId="0" fontId="1" fillId="0" borderId="44" xfId="8" applyFont="1" applyBorder="1" applyAlignment="1">
      <alignment horizontal="left" vertical="center"/>
    </xf>
    <xf numFmtId="0" fontId="1" fillId="0" borderId="45" xfId="8" applyFont="1" applyBorder="1" applyAlignment="1">
      <alignment horizontal="left" vertical="center"/>
    </xf>
    <xf numFmtId="0" fontId="1" fillId="0" borderId="39" xfId="8" applyFont="1" applyBorder="1" applyAlignment="1">
      <alignment horizontal="center" vertical="center"/>
    </xf>
    <xf numFmtId="0" fontId="1" fillId="0" borderId="46" xfId="8" applyFont="1" applyBorder="1" applyAlignment="1">
      <alignment horizontal="left" vertical="center"/>
    </xf>
    <xf numFmtId="0" fontId="1" fillId="0" borderId="47" xfId="8" applyFont="1" applyBorder="1" applyAlignment="1">
      <alignment horizontal="left" vertical="center"/>
    </xf>
    <xf numFmtId="0" fontId="1" fillId="0" borderId="48" xfId="8" applyFont="1" applyBorder="1" applyAlignment="1">
      <alignment horizontal="left" vertical="center"/>
    </xf>
    <xf numFmtId="0" fontId="1" fillId="0" borderId="50" xfId="8" applyFont="1" applyBorder="1" applyAlignment="1">
      <alignment horizontal="left" vertical="center"/>
    </xf>
    <xf numFmtId="0" fontId="1" fillId="0" borderId="51" xfId="8" applyFont="1" applyBorder="1" applyAlignment="1">
      <alignment horizontal="left" vertical="center"/>
    </xf>
    <xf numFmtId="3" fontId="1" fillId="0" borderId="46" xfId="8" applyNumberFormat="1" applyFont="1" applyBorder="1" applyAlignment="1">
      <alignment horizontal="right" vertical="center"/>
    </xf>
    <xf numFmtId="3" fontId="1" fillId="0" borderId="50" xfId="8" applyNumberFormat="1" applyFont="1" applyBorder="1" applyAlignment="1">
      <alignment horizontal="right" vertical="center"/>
    </xf>
    <xf numFmtId="3" fontId="1" fillId="0" borderId="51" xfId="8" applyNumberFormat="1" applyFont="1" applyBorder="1" applyAlignment="1">
      <alignment horizontal="right" vertical="center"/>
    </xf>
    <xf numFmtId="0" fontId="1" fillId="0" borderId="52" xfId="8" applyFont="1" applyBorder="1" applyAlignment="1">
      <alignment horizontal="left" vertical="center"/>
    </xf>
    <xf numFmtId="0" fontId="1" fillId="0" borderId="30" xfId="8" applyFont="1" applyBorder="1" applyAlignment="1">
      <alignment horizontal="right" vertical="center"/>
    </xf>
    <xf numFmtId="0" fontId="1" fillId="0" borderId="36" xfId="8" applyFont="1" applyBorder="1" applyAlignment="1">
      <alignment horizontal="left" vertical="center"/>
    </xf>
    <xf numFmtId="0" fontId="1" fillId="0" borderId="16" xfId="8" applyFont="1" applyBorder="1" applyAlignment="1">
      <alignment horizontal="right" vertical="center"/>
    </xf>
    <xf numFmtId="0" fontId="1" fillId="0" borderId="53" xfId="8" applyFont="1" applyBorder="1" applyAlignment="1">
      <alignment horizontal="left" vertical="center"/>
    </xf>
    <xf numFmtId="169" fontId="1" fillId="0" borderId="54" xfId="8" applyNumberFormat="1" applyFont="1" applyBorder="1" applyAlignment="1">
      <alignment horizontal="right" vertical="center"/>
    </xf>
    <xf numFmtId="0" fontId="1" fillId="0" borderId="55" xfId="8" applyFont="1" applyBorder="1" applyAlignment="1">
      <alignment horizontal="center" vertical="center"/>
    </xf>
    <xf numFmtId="0" fontId="1" fillId="0" borderId="56" xfId="8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0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0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1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Continuous"/>
    </xf>
    <xf numFmtId="0" fontId="1" fillId="0" borderId="63" xfId="0" applyFont="1" applyBorder="1" applyAlignment="1">
      <alignment horizontal="centerContinuous"/>
    </xf>
    <xf numFmtId="0" fontId="1" fillId="0" borderId="64" xfId="0" applyFont="1" applyBorder="1" applyAlignment="1">
      <alignment horizontal="centerContinuous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167" fontId="1" fillId="0" borderId="59" xfId="0" applyNumberFormat="1" applyFont="1" applyBorder="1"/>
    <xf numFmtId="0" fontId="1" fillId="0" borderId="59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57" xfId="0" applyNumberFormat="1" applyFont="1" applyBorder="1" applyAlignment="1">
      <alignment horizontal="left"/>
    </xf>
    <xf numFmtId="0" fontId="1" fillId="0" borderId="57" xfId="0" applyFont="1" applyBorder="1" applyAlignment="1">
      <alignment horizontal="right"/>
    </xf>
    <xf numFmtId="49" fontId="1" fillId="0" borderId="59" xfId="0" applyNumberFormat="1" applyFont="1" applyBorder="1" applyAlignment="1">
      <alignment horizontal="left"/>
    </xf>
    <xf numFmtId="0" fontId="1" fillId="0" borderId="59" xfId="0" applyFont="1" applyBorder="1" applyAlignment="1">
      <alignment horizontal="right"/>
    </xf>
    <xf numFmtId="4" fontId="1" fillId="0" borderId="23" xfId="8" applyNumberFormat="1" applyFont="1" applyBorder="1" applyAlignment="1">
      <alignment horizontal="right" vertical="center"/>
    </xf>
    <xf numFmtId="4" fontId="1" fillId="0" borderId="24" xfId="8" applyNumberFormat="1" applyFont="1" applyBorder="1" applyAlignment="1">
      <alignment horizontal="right" vertical="center"/>
    </xf>
    <xf numFmtId="4" fontId="1" fillId="0" borderId="27" xfId="8" applyNumberFormat="1" applyFont="1" applyBorder="1" applyAlignment="1">
      <alignment horizontal="right" vertical="center"/>
    </xf>
    <xf numFmtId="4" fontId="1" fillId="0" borderId="37" xfId="8" applyNumberFormat="1" applyFont="1" applyBorder="1" applyAlignment="1">
      <alignment horizontal="right" vertical="center"/>
    </xf>
    <xf numFmtId="4" fontId="1" fillId="0" borderId="29" xfId="8" applyNumberFormat="1" applyFont="1" applyBorder="1" applyAlignment="1">
      <alignment horizontal="right" vertical="center"/>
    </xf>
    <xf numFmtId="4" fontId="1" fillId="0" borderId="2" xfId="8" applyNumberFormat="1" applyFont="1" applyBorder="1" applyAlignment="1">
      <alignment horizontal="right" vertical="center"/>
    </xf>
    <xf numFmtId="4" fontId="1" fillId="0" borderId="30" xfId="8" applyNumberFormat="1" applyFont="1" applyBorder="1" applyAlignment="1">
      <alignment horizontal="right" vertical="center"/>
    </xf>
    <xf numFmtId="4" fontId="1" fillId="0" borderId="31" xfId="8" applyNumberFormat="1" applyFont="1" applyBorder="1" applyAlignment="1">
      <alignment horizontal="right" vertical="center"/>
    </xf>
    <xf numFmtId="4" fontId="1" fillId="0" borderId="36" xfId="8" applyNumberFormat="1" applyFont="1" applyBorder="1" applyAlignment="1">
      <alignment horizontal="right" vertical="center"/>
    </xf>
    <xf numFmtId="0" fontId="1" fillId="0" borderId="67" xfId="0" applyFont="1" applyBorder="1" applyAlignment="1">
      <alignment horizontal="right" vertical="top"/>
    </xf>
    <xf numFmtId="49" fontId="15" fillId="0" borderId="67" xfId="0" applyNumberFormat="1" applyFont="1" applyBorder="1" applyAlignment="1">
      <alignment vertical="top"/>
    </xf>
    <xf numFmtId="49" fontId="1" fillId="0" borderId="67" xfId="0" applyNumberFormat="1" applyFont="1" applyBorder="1" applyAlignment="1">
      <alignment vertical="top"/>
    </xf>
    <xf numFmtId="49" fontId="1" fillId="0" borderId="67" xfId="0" applyNumberFormat="1" applyFont="1" applyBorder="1" applyAlignment="1">
      <alignment horizontal="left" vertical="top" wrapText="1"/>
    </xf>
    <xf numFmtId="167" fontId="1" fillId="0" borderId="67" xfId="0" applyNumberFormat="1" applyFont="1" applyBorder="1" applyAlignment="1">
      <alignment vertical="top"/>
    </xf>
    <xf numFmtId="0" fontId="1" fillId="0" borderId="67" xfId="0" applyFont="1" applyBorder="1" applyAlignment="1">
      <alignment vertical="top"/>
    </xf>
    <xf numFmtId="4" fontId="1" fillId="0" borderId="67" xfId="0" applyNumberFormat="1" applyFont="1" applyBorder="1" applyAlignment="1">
      <alignment vertical="top"/>
    </xf>
    <xf numFmtId="170" fontId="1" fillId="0" borderId="67" xfId="0" applyNumberFormat="1" applyFont="1" applyBorder="1" applyAlignment="1">
      <alignment vertical="top"/>
    </xf>
    <xf numFmtId="0" fontId="1" fillId="0" borderId="67" xfId="0" applyFont="1" applyBorder="1" applyAlignment="1">
      <alignment horizontal="center" vertical="top"/>
    </xf>
    <xf numFmtId="171" fontId="1" fillId="0" borderId="67" xfId="0" applyNumberFormat="1" applyFont="1" applyBorder="1" applyAlignment="1">
      <alignment vertical="top"/>
    </xf>
    <xf numFmtId="49" fontId="1" fillId="0" borderId="67" xfId="0" applyNumberFormat="1" applyFont="1" applyBorder="1" applyAlignment="1">
      <alignment horizontal="center" vertical="top"/>
    </xf>
    <xf numFmtId="49" fontId="1" fillId="0" borderId="67" xfId="0" applyNumberFormat="1" applyFont="1" applyBorder="1" applyAlignment="1">
      <alignment horizontal="right" vertical="top" wrapText="1"/>
    </xf>
    <xf numFmtId="4" fontId="15" fillId="0" borderId="67" xfId="0" applyNumberFormat="1" applyFont="1" applyBorder="1" applyAlignment="1">
      <alignment vertical="top"/>
    </xf>
    <xf numFmtId="170" fontId="15" fillId="0" borderId="67" xfId="0" applyNumberFormat="1" applyFont="1" applyBorder="1" applyAlignment="1">
      <alignment vertical="top"/>
    </xf>
    <xf numFmtId="167" fontId="15" fillId="0" borderId="67" xfId="0" applyNumberFormat="1" applyFont="1" applyBorder="1" applyAlignment="1">
      <alignment vertical="top"/>
    </xf>
    <xf numFmtId="49" fontId="15" fillId="0" borderId="67" xfId="0" applyNumberFormat="1" applyFont="1" applyBorder="1" applyAlignment="1">
      <alignment horizontal="left" vertical="top" wrapText="1"/>
    </xf>
    <xf numFmtId="0" fontId="1" fillId="0" borderId="67" xfId="0" applyFont="1" applyBorder="1"/>
    <xf numFmtId="4" fontId="1" fillId="0" borderId="67" xfId="0" applyNumberFormat="1" applyFont="1" applyBorder="1"/>
    <xf numFmtId="170" fontId="1" fillId="0" borderId="67" xfId="0" applyNumberFormat="1" applyFont="1" applyBorder="1"/>
    <xf numFmtId="167" fontId="1" fillId="0" borderId="67" xfId="0" applyNumberFormat="1" applyFont="1" applyBorder="1"/>
    <xf numFmtId="14" fontId="1" fillId="0" borderId="6" xfId="8" applyNumberFormat="1" applyFont="1" applyBorder="1" applyAlignment="1">
      <alignment horizontal="left" vertical="center"/>
    </xf>
    <xf numFmtId="0" fontId="3" fillId="11" borderId="0" xfId="0" applyFont="1" applyFill="1"/>
    <xf numFmtId="0" fontId="1" fillId="11" borderId="0" xfId="0" applyFont="1" applyFill="1"/>
    <xf numFmtId="4" fontId="1" fillId="11" borderId="67" xfId="0" applyNumberFormat="1" applyFont="1" applyFill="1" applyBorder="1" applyAlignment="1">
      <alignment vertical="top"/>
    </xf>
    <xf numFmtId="0" fontId="1" fillId="11" borderId="6" xfId="8" applyFont="1" applyFill="1" applyBorder="1" applyAlignment="1">
      <alignment horizontal="left" vertical="center"/>
    </xf>
    <xf numFmtId="0" fontId="1" fillId="11" borderId="8" xfId="8" applyFont="1" applyFill="1" applyBorder="1" applyAlignment="1">
      <alignment horizontal="left" vertical="center"/>
    </xf>
    <xf numFmtId="0" fontId="1" fillId="11" borderId="10" xfId="8" applyFont="1" applyFill="1" applyBorder="1" applyAlignment="1">
      <alignment horizontal="left" vertical="center"/>
    </xf>
    <xf numFmtId="14" fontId="1" fillId="11" borderId="49" xfId="8" applyNumberFormat="1" applyFont="1" applyFill="1" applyBorder="1" applyAlignment="1">
      <alignment horizontal="left" vertical="center"/>
    </xf>
    <xf numFmtId="0" fontId="1" fillId="11" borderId="0" xfId="8" applyFont="1" applyFill="1" applyAlignment="1">
      <alignment horizontal="left" vertical="center"/>
    </xf>
    <xf numFmtId="4" fontId="1" fillId="11" borderId="24" xfId="8" applyNumberFormat="1" applyFont="1" applyFill="1" applyBorder="1" applyAlignment="1">
      <alignment horizontal="right" vertical="center"/>
    </xf>
    <xf numFmtId="4" fontId="1" fillId="11" borderId="37" xfId="8" applyNumberFormat="1" applyFont="1" applyFill="1" applyBorder="1" applyAlignment="1">
      <alignment horizontal="right" vertical="center"/>
    </xf>
  </cellXfs>
  <cellStyles count="32">
    <cellStyle name="1 000 Sk" xfId="12" xr:uid="{00000000-0005-0000-0000-000000000000}"/>
    <cellStyle name="1 000,-  Sk" xfId="2" xr:uid="{00000000-0005-0000-0000-000001000000}"/>
    <cellStyle name="1 000,- Kč" xfId="7" xr:uid="{00000000-0005-0000-0000-000002000000}"/>
    <cellStyle name="1 000,- Sk" xfId="11" xr:uid="{00000000-0005-0000-0000-000003000000}"/>
    <cellStyle name="1000 Sk_fakturuj99" xfId="4" xr:uid="{00000000-0005-0000-0000-000004000000}"/>
    <cellStyle name="20 % – Zvýraznění1" xfId="9" xr:uid="{00000000-0005-0000-0000-000005000000}"/>
    <cellStyle name="20 % – Zvýraznění2" xfId="10" xr:uid="{00000000-0005-0000-0000-000006000000}"/>
    <cellStyle name="20 % – Zvýraznění3" xfId="3" xr:uid="{00000000-0005-0000-0000-000007000000}"/>
    <cellStyle name="20 % – Zvýraznění4" xfId="13" xr:uid="{00000000-0005-0000-0000-000008000000}"/>
    <cellStyle name="20 % – Zvýraznění5" xfId="14" xr:uid="{00000000-0005-0000-0000-000009000000}"/>
    <cellStyle name="20 % – Zvýraznění6" xfId="15" xr:uid="{00000000-0005-0000-0000-00000A000000}"/>
    <cellStyle name="40 % – Zvýraznění1" xfId="5" xr:uid="{00000000-0005-0000-0000-00000B000000}"/>
    <cellStyle name="40 % – Zvýraznění2" xfId="16" xr:uid="{00000000-0005-0000-0000-00000C000000}"/>
    <cellStyle name="40 % – Zvýraznění3" xfId="17" xr:uid="{00000000-0005-0000-0000-00000D000000}"/>
    <cellStyle name="40 % – Zvýraznění4" xfId="18" xr:uid="{00000000-0005-0000-0000-00000E000000}"/>
    <cellStyle name="40 % – Zvýraznění5" xfId="6" xr:uid="{00000000-0005-0000-0000-00000F000000}"/>
    <cellStyle name="40 % – Zvýraznění6" xfId="19" xr:uid="{00000000-0005-0000-0000-000010000000}"/>
    <cellStyle name="60 % – Zvýraznění1" xfId="20" xr:uid="{00000000-0005-0000-0000-000011000000}"/>
    <cellStyle name="60 % – Zvýraznění2" xfId="21" xr:uid="{00000000-0005-0000-0000-000012000000}"/>
    <cellStyle name="60 % – Zvýraznění3" xfId="22" xr:uid="{00000000-0005-0000-0000-000013000000}"/>
    <cellStyle name="60 % – Zvýraznění4" xfId="23" xr:uid="{00000000-0005-0000-0000-000014000000}"/>
    <cellStyle name="60 % – Zvýraznění5" xfId="24" xr:uid="{00000000-0005-0000-0000-000015000000}"/>
    <cellStyle name="60 % – Zvýraznění6" xfId="25" xr:uid="{00000000-0005-0000-0000-000016000000}"/>
    <cellStyle name="Celkem" xfId="26" xr:uid="{00000000-0005-0000-0000-000017000000}"/>
    <cellStyle name="data" xfId="27" xr:uid="{00000000-0005-0000-0000-000018000000}"/>
    <cellStyle name="Název" xfId="28" xr:uid="{00000000-0005-0000-0000-000019000000}"/>
    <cellStyle name="Normálna" xfId="0" builtinId="0"/>
    <cellStyle name="normálne_KLs" xfId="1" xr:uid="{00000000-0005-0000-0000-00001B000000}"/>
    <cellStyle name="normálne_KLv" xfId="8" xr:uid="{00000000-0005-0000-0000-00001C000000}"/>
    <cellStyle name="TEXT" xfId="29" xr:uid="{00000000-0005-0000-0000-00001D000000}"/>
    <cellStyle name="Text upozornění" xfId="30" xr:uid="{00000000-0005-0000-0000-00001E000000}"/>
    <cellStyle name="TEXT1" xfId="31" xr:uid="{00000000-0005-0000-0000-00001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228600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 noChangeShapeType="1"/>
        </xdr:cNvSpPr>
      </xdr:nvSpPr>
      <xdr:spPr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4"/>
  <sheetViews>
    <sheetView showGridLines="0" tabSelected="1" zoomScale="170" zoomScaleNormal="170" workbookViewId="0">
      <pane xSplit="4" ySplit="10" topLeftCell="E11" activePane="bottomRight" state="frozen"/>
      <selection pane="topRight"/>
      <selection pane="bottomLeft"/>
      <selection pane="bottomRight" activeCell="AM21" sqref="AM21"/>
    </sheetView>
  </sheetViews>
  <sheetFormatPr defaultColWidth="9.109375" defaultRowHeight="10.199999999999999"/>
  <cols>
    <col min="1" max="1" width="6.6640625" style="93" customWidth="1"/>
    <col min="2" max="2" width="3.6640625" style="94" customWidth="1"/>
    <col min="3" max="3" width="13" style="95" customWidth="1"/>
    <col min="4" max="4" width="35.6640625" style="96" customWidth="1"/>
    <col min="5" max="5" width="10.6640625" style="97" customWidth="1"/>
    <col min="6" max="6" width="5.33203125" style="98" customWidth="1"/>
    <col min="7" max="7" width="8.6640625" style="99" customWidth="1"/>
    <col min="8" max="9" width="9.6640625" style="99" hidden="1" customWidth="1"/>
    <col min="10" max="10" width="9.6640625" style="99" customWidth="1"/>
    <col min="11" max="11" width="7.44140625" style="100" hidden="1" customWidth="1"/>
    <col min="12" max="12" width="8.33203125" style="100" hidden="1" customWidth="1"/>
    <col min="13" max="13" width="9.109375" style="97" hidden="1" customWidth="1"/>
    <col min="14" max="14" width="7" style="97" hidden="1" customWidth="1"/>
    <col min="15" max="15" width="3.44140625" style="98" customWidth="1"/>
    <col min="16" max="16" width="12.6640625" style="98" hidden="1" customWidth="1"/>
    <col min="17" max="19" width="13.33203125" style="97" hidden="1" customWidth="1"/>
    <col min="20" max="20" width="10.44140625" style="101" hidden="1" customWidth="1"/>
    <col min="21" max="21" width="10.33203125" style="101" hidden="1" customWidth="1"/>
    <col min="22" max="22" width="5.6640625" style="101" hidden="1" customWidth="1"/>
    <col min="23" max="23" width="9.109375" style="102" hidden="1" customWidth="1"/>
    <col min="24" max="25" width="5.6640625" style="98" hidden="1" customWidth="1"/>
    <col min="26" max="26" width="7.44140625" style="98" hidden="1" customWidth="1"/>
    <col min="27" max="27" width="24.77734375" style="98" hidden="1" customWidth="1"/>
    <col min="28" max="28" width="4.33203125" style="98" hidden="1" customWidth="1"/>
    <col min="29" max="29" width="8.33203125" style="98" hidden="1" customWidth="1"/>
    <col min="30" max="30" width="8.6640625" style="98" hidden="1" customWidth="1"/>
    <col min="31" max="34" width="9.109375" style="98" hidden="1" customWidth="1"/>
    <col min="35" max="35" width="9.109375" style="84"/>
    <col min="36" max="37" width="0" style="84" hidden="1" customWidth="1"/>
    <col min="38" max="16384" width="9.109375" style="84"/>
  </cols>
  <sheetData>
    <row r="1" spans="1:37">
      <c r="A1" s="88" t="s">
        <v>4</v>
      </c>
      <c r="B1" s="84" t="s">
        <v>164</v>
      </c>
      <c r="C1" s="84"/>
      <c r="D1" s="84"/>
      <c r="E1" s="159" t="s">
        <v>79</v>
      </c>
      <c r="F1" s="84"/>
      <c r="G1" s="85"/>
      <c r="H1" s="84"/>
      <c r="I1" s="84"/>
      <c r="J1" s="85"/>
      <c r="K1" s="86"/>
      <c r="L1" s="84"/>
      <c r="M1" s="84"/>
      <c r="N1" s="84"/>
      <c r="O1" s="84"/>
      <c r="P1" s="84"/>
      <c r="Q1" s="87"/>
      <c r="R1" s="87"/>
      <c r="S1" s="87"/>
      <c r="T1" s="84"/>
      <c r="U1" s="84"/>
      <c r="V1" s="84"/>
      <c r="W1" s="84"/>
      <c r="X1" s="84"/>
      <c r="Y1" s="84"/>
      <c r="Z1" s="81" t="s">
        <v>5</v>
      </c>
      <c r="AA1" s="81" t="s">
        <v>6</v>
      </c>
      <c r="AB1" s="81" t="s">
        <v>7</v>
      </c>
      <c r="AC1" s="81" t="s">
        <v>8</v>
      </c>
      <c r="AD1" s="81" t="s">
        <v>9</v>
      </c>
      <c r="AE1" s="119" t="s">
        <v>10</v>
      </c>
      <c r="AF1" s="120" t="s">
        <v>11</v>
      </c>
      <c r="AG1" s="84"/>
      <c r="AH1" s="84"/>
    </row>
    <row r="2" spans="1:37">
      <c r="A2" s="88" t="s">
        <v>12</v>
      </c>
      <c r="B2" s="84" t="s">
        <v>162</v>
      </c>
      <c r="C2" s="84"/>
      <c r="D2" s="84"/>
      <c r="E2" s="88" t="s">
        <v>114</v>
      </c>
      <c r="F2" s="84"/>
      <c r="G2" s="85"/>
      <c r="H2" s="103"/>
      <c r="I2" s="84"/>
      <c r="J2" s="85"/>
      <c r="K2" s="86"/>
      <c r="L2" s="84"/>
      <c r="M2" s="84"/>
      <c r="N2" s="84"/>
      <c r="O2" s="84"/>
      <c r="P2" s="84"/>
      <c r="Q2" s="87"/>
      <c r="R2" s="87"/>
      <c r="S2" s="87"/>
      <c r="T2" s="84"/>
      <c r="U2" s="84"/>
      <c r="V2" s="84"/>
      <c r="W2" s="84"/>
      <c r="X2" s="84"/>
      <c r="Y2" s="84"/>
      <c r="Z2" s="81" t="s">
        <v>13</v>
      </c>
      <c r="AA2" s="82" t="s">
        <v>14</v>
      </c>
      <c r="AB2" s="82" t="s">
        <v>15</v>
      </c>
      <c r="AC2" s="82"/>
      <c r="AD2" s="83"/>
      <c r="AE2" s="119">
        <v>1</v>
      </c>
      <c r="AF2" s="121">
        <v>123.5</v>
      </c>
      <c r="AG2" s="84"/>
      <c r="AH2" s="84"/>
    </row>
    <row r="3" spans="1:37">
      <c r="A3" s="88" t="s">
        <v>16</v>
      </c>
      <c r="B3" s="160"/>
      <c r="C3" s="160"/>
      <c r="D3" s="160"/>
      <c r="E3" s="159" t="s">
        <v>163</v>
      </c>
      <c r="F3" s="84"/>
      <c r="G3" s="85"/>
      <c r="H3" s="84"/>
      <c r="I3" s="84"/>
      <c r="J3" s="85"/>
      <c r="K3" s="86"/>
      <c r="L3" s="84"/>
      <c r="M3" s="84"/>
      <c r="N3" s="84"/>
      <c r="O3" s="84"/>
      <c r="P3" s="84"/>
      <c r="Q3" s="87"/>
      <c r="R3" s="87"/>
      <c r="S3" s="87"/>
      <c r="T3" s="84"/>
      <c r="U3" s="84"/>
      <c r="V3" s="84"/>
      <c r="W3" s="84"/>
      <c r="X3" s="84"/>
      <c r="Y3" s="84"/>
      <c r="Z3" s="81" t="s">
        <v>17</v>
      </c>
      <c r="AA3" s="82" t="s">
        <v>18</v>
      </c>
      <c r="AB3" s="82" t="s">
        <v>15</v>
      </c>
      <c r="AC3" s="82" t="s">
        <v>19</v>
      </c>
      <c r="AD3" s="83" t="s">
        <v>20</v>
      </c>
      <c r="AE3" s="119">
        <v>2</v>
      </c>
      <c r="AF3" s="122">
        <v>123.46</v>
      </c>
      <c r="AG3" s="84"/>
      <c r="AH3" s="84"/>
    </row>
    <row r="4" spans="1:37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7"/>
      <c r="R4" s="87"/>
      <c r="S4" s="87"/>
      <c r="T4" s="84"/>
      <c r="U4" s="84"/>
      <c r="V4" s="84"/>
      <c r="W4" s="84"/>
      <c r="X4" s="84"/>
      <c r="Y4" s="84"/>
      <c r="Z4" s="81" t="s">
        <v>21</v>
      </c>
      <c r="AA4" s="82" t="s">
        <v>22</v>
      </c>
      <c r="AB4" s="82" t="s">
        <v>15</v>
      </c>
      <c r="AC4" s="82"/>
      <c r="AD4" s="83"/>
      <c r="AE4" s="119">
        <v>3</v>
      </c>
      <c r="AF4" s="123">
        <v>123.45699999999999</v>
      </c>
      <c r="AG4" s="84"/>
      <c r="AH4" s="84"/>
    </row>
    <row r="5" spans="1:37">
      <c r="A5" s="88" t="s">
        <v>115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7"/>
      <c r="R5" s="87"/>
      <c r="S5" s="87"/>
      <c r="T5" s="84"/>
      <c r="U5" s="84"/>
      <c r="V5" s="84"/>
      <c r="W5" s="84"/>
      <c r="X5" s="84"/>
      <c r="Y5" s="84"/>
      <c r="Z5" s="81" t="s">
        <v>23</v>
      </c>
      <c r="AA5" s="82" t="s">
        <v>18</v>
      </c>
      <c r="AB5" s="82" t="s">
        <v>15</v>
      </c>
      <c r="AC5" s="82" t="s">
        <v>19</v>
      </c>
      <c r="AD5" s="83" t="s">
        <v>20</v>
      </c>
      <c r="AE5" s="119">
        <v>4</v>
      </c>
      <c r="AF5" s="124">
        <v>123.4567</v>
      </c>
      <c r="AG5" s="84"/>
      <c r="AH5" s="84"/>
    </row>
    <row r="6" spans="1:37">
      <c r="A6" s="88" t="s">
        <v>116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7"/>
      <c r="R6" s="87"/>
      <c r="S6" s="87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119" t="s">
        <v>24</v>
      </c>
      <c r="AF6" s="122">
        <v>123.46</v>
      </c>
      <c r="AG6" s="84"/>
      <c r="AH6" s="84"/>
    </row>
    <row r="7" spans="1:37">
      <c r="A7" s="88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7"/>
      <c r="R7" s="87"/>
      <c r="S7" s="87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</row>
    <row r="8" spans="1:37" ht="13.8">
      <c r="A8" s="84" t="s">
        <v>117</v>
      </c>
      <c r="B8" s="104"/>
      <c r="C8" s="103"/>
      <c r="D8" s="89" t="str">
        <f>CONCATENATE(AA2," ",AB2," ",AC2," ",AD2)</f>
        <v xml:space="preserve">Prehľad rozpočtových nákladov v EUR  </v>
      </c>
      <c r="E8" s="87"/>
      <c r="F8" s="84"/>
      <c r="G8" s="85"/>
      <c r="H8" s="85"/>
      <c r="I8" s="85"/>
      <c r="J8" s="85"/>
      <c r="K8" s="86"/>
      <c r="L8" s="86"/>
      <c r="M8" s="87"/>
      <c r="N8" s="87"/>
      <c r="O8" s="84"/>
      <c r="P8" s="84"/>
      <c r="Q8" s="87"/>
      <c r="R8" s="87"/>
      <c r="S8" s="87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</row>
    <row r="9" spans="1:37">
      <c r="A9" s="90" t="s">
        <v>25</v>
      </c>
      <c r="B9" s="90" t="s">
        <v>26</v>
      </c>
      <c r="C9" s="90" t="s">
        <v>27</v>
      </c>
      <c r="D9" s="90" t="s">
        <v>28</v>
      </c>
      <c r="E9" s="90" t="s">
        <v>29</v>
      </c>
      <c r="F9" s="90" t="s">
        <v>30</v>
      </c>
      <c r="G9" s="90" t="s">
        <v>31</v>
      </c>
      <c r="H9" s="90" t="s">
        <v>32</v>
      </c>
      <c r="I9" s="90" t="s">
        <v>33</v>
      </c>
      <c r="J9" s="90" t="s">
        <v>34</v>
      </c>
      <c r="K9" s="106" t="s">
        <v>35</v>
      </c>
      <c r="L9" s="107"/>
      <c r="M9" s="108" t="s">
        <v>36</v>
      </c>
      <c r="N9" s="107"/>
      <c r="O9" s="90" t="s">
        <v>3</v>
      </c>
      <c r="P9" s="109" t="s">
        <v>37</v>
      </c>
      <c r="Q9" s="90" t="s">
        <v>29</v>
      </c>
      <c r="R9" s="90" t="s">
        <v>29</v>
      </c>
      <c r="S9" s="109" t="s">
        <v>29</v>
      </c>
      <c r="T9" s="111" t="s">
        <v>38</v>
      </c>
      <c r="U9" s="112" t="s">
        <v>39</v>
      </c>
      <c r="V9" s="113" t="s">
        <v>40</v>
      </c>
      <c r="W9" s="90" t="s">
        <v>41</v>
      </c>
      <c r="X9" s="90" t="s">
        <v>42</v>
      </c>
      <c r="Y9" s="90" t="s">
        <v>43</v>
      </c>
      <c r="Z9" s="125" t="s">
        <v>44</v>
      </c>
      <c r="AA9" s="125" t="s">
        <v>45</v>
      </c>
      <c r="AB9" s="90" t="s">
        <v>40</v>
      </c>
      <c r="AC9" s="90" t="s">
        <v>46</v>
      </c>
      <c r="AD9" s="90" t="s">
        <v>47</v>
      </c>
      <c r="AE9" s="126" t="s">
        <v>48</v>
      </c>
      <c r="AF9" s="126" t="s">
        <v>49</v>
      </c>
      <c r="AG9" s="126" t="s">
        <v>29</v>
      </c>
      <c r="AH9" s="126" t="s">
        <v>50</v>
      </c>
      <c r="AJ9" s="84" t="s">
        <v>130</v>
      </c>
      <c r="AK9" s="84" t="s">
        <v>132</v>
      </c>
    </row>
    <row r="10" spans="1:37">
      <c r="A10" s="92" t="s">
        <v>51</v>
      </c>
      <c r="B10" s="92" t="s">
        <v>52</v>
      </c>
      <c r="C10" s="105"/>
      <c r="D10" s="92" t="s">
        <v>53</v>
      </c>
      <c r="E10" s="92" t="s">
        <v>54</v>
      </c>
      <c r="F10" s="92" t="s">
        <v>55</v>
      </c>
      <c r="G10" s="92" t="s">
        <v>56</v>
      </c>
      <c r="H10" s="92" t="s">
        <v>57</v>
      </c>
      <c r="I10" s="92" t="s">
        <v>58</v>
      </c>
      <c r="J10" s="92"/>
      <c r="K10" s="92" t="s">
        <v>31</v>
      </c>
      <c r="L10" s="92" t="s">
        <v>34</v>
      </c>
      <c r="M10" s="110" t="s">
        <v>31</v>
      </c>
      <c r="N10" s="92" t="s">
        <v>34</v>
      </c>
      <c r="O10" s="92" t="s">
        <v>59</v>
      </c>
      <c r="P10" s="110"/>
      <c r="Q10" s="92" t="s">
        <v>60</v>
      </c>
      <c r="R10" s="92" t="s">
        <v>61</v>
      </c>
      <c r="S10" s="110" t="s">
        <v>62</v>
      </c>
      <c r="T10" s="114" t="s">
        <v>63</v>
      </c>
      <c r="U10" s="115" t="s">
        <v>64</v>
      </c>
      <c r="V10" s="116" t="s">
        <v>65</v>
      </c>
      <c r="W10" s="117"/>
      <c r="X10" s="118"/>
      <c r="Y10" s="118"/>
      <c r="Z10" s="127" t="s">
        <v>66</v>
      </c>
      <c r="AA10" s="127" t="s">
        <v>51</v>
      </c>
      <c r="AB10" s="92" t="s">
        <v>67</v>
      </c>
      <c r="AC10" s="118"/>
      <c r="AD10" s="118"/>
      <c r="AE10" s="128"/>
      <c r="AF10" s="128"/>
      <c r="AG10" s="128"/>
      <c r="AH10" s="128"/>
      <c r="AJ10" s="84" t="s">
        <v>131</v>
      </c>
      <c r="AK10" s="84" t="s">
        <v>133</v>
      </c>
    </row>
    <row r="12" spans="1:37">
      <c r="A12" s="138"/>
      <c r="B12" s="139" t="s">
        <v>134</v>
      </c>
      <c r="C12" s="140"/>
      <c r="D12" s="141"/>
      <c r="E12" s="142"/>
      <c r="F12" s="143"/>
      <c r="G12" s="144"/>
      <c r="H12" s="144"/>
      <c r="I12" s="144"/>
      <c r="J12" s="144"/>
      <c r="K12" s="145"/>
      <c r="L12" s="145"/>
      <c r="M12" s="142"/>
      <c r="N12" s="142"/>
      <c r="O12" s="143"/>
      <c r="P12" s="143"/>
      <c r="Q12" s="142"/>
      <c r="R12" s="142"/>
      <c r="S12" s="142"/>
      <c r="T12" s="146"/>
      <c r="U12" s="146"/>
      <c r="V12" s="146"/>
      <c r="W12" s="147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</row>
    <row r="13" spans="1:37">
      <c r="A13" s="138"/>
      <c r="B13" s="140" t="s">
        <v>135</v>
      </c>
      <c r="C13" s="140"/>
      <c r="D13" s="141"/>
      <c r="E13" s="142"/>
      <c r="F13" s="143"/>
      <c r="G13" s="144"/>
      <c r="H13" s="144"/>
      <c r="I13" s="144"/>
      <c r="J13" s="144"/>
      <c r="K13" s="145"/>
      <c r="L13" s="145"/>
      <c r="M13" s="142"/>
      <c r="N13" s="142"/>
      <c r="O13" s="143"/>
      <c r="P13" s="143"/>
      <c r="Q13" s="142"/>
      <c r="R13" s="142"/>
      <c r="S13" s="142"/>
      <c r="T13" s="146"/>
      <c r="U13" s="146"/>
      <c r="V13" s="146"/>
      <c r="W13" s="147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</row>
    <row r="14" spans="1:37">
      <c r="A14" s="138">
        <v>1</v>
      </c>
      <c r="B14" s="148" t="s">
        <v>136</v>
      </c>
      <c r="C14" s="140" t="s">
        <v>137</v>
      </c>
      <c r="D14" s="141" t="s">
        <v>138</v>
      </c>
      <c r="E14" s="142">
        <v>1207</v>
      </c>
      <c r="F14" s="143" t="s">
        <v>139</v>
      </c>
      <c r="G14" s="161"/>
      <c r="H14" s="144">
        <f>ROUND(E14*G14,2)</f>
        <v>0</v>
      </c>
      <c r="I14" s="144"/>
      <c r="J14" s="144">
        <f>ROUND(E14*G14,2)</f>
        <v>0</v>
      </c>
      <c r="K14" s="145"/>
      <c r="L14" s="145">
        <f>E14*K14</f>
        <v>0</v>
      </c>
      <c r="M14" s="142"/>
      <c r="N14" s="142">
        <f>E14*M14</f>
        <v>0</v>
      </c>
      <c r="O14" s="143">
        <v>23</v>
      </c>
      <c r="P14" s="143" t="s">
        <v>140</v>
      </c>
      <c r="Q14" s="142"/>
      <c r="R14" s="142"/>
      <c r="S14" s="142"/>
      <c r="T14" s="146"/>
      <c r="U14" s="146"/>
      <c r="V14" s="146" t="s">
        <v>105</v>
      </c>
      <c r="W14" s="147">
        <v>30.175000000000001</v>
      </c>
      <c r="X14" s="140" t="s">
        <v>141</v>
      </c>
      <c r="Y14" s="140" t="s">
        <v>137</v>
      </c>
      <c r="Z14" s="143" t="s">
        <v>142</v>
      </c>
      <c r="AA14" s="143"/>
      <c r="AB14" s="143" t="s">
        <v>84</v>
      </c>
      <c r="AC14" s="143"/>
      <c r="AD14" s="143"/>
      <c r="AE14" s="143"/>
      <c r="AF14" s="143"/>
      <c r="AG14" s="143"/>
      <c r="AH14" s="143"/>
      <c r="AJ14" s="84" t="s">
        <v>143</v>
      </c>
      <c r="AK14" s="84" t="s">
        <v>144</v>
      </c>
    </row>
    <row r="15" spans="1:37">
      <c r="A15" s="138"/>
      <c r="B15" s="148"/>
      <c r="C15" s="140"/>
      <c r="D15" s="149" t="s">
        <v>145</v>
      </c>
      <c r="E15" s="150">
        <f>J15</f>
        <v>0</v>
      </c>
      <c r="F15" s="143"/>
      <c r="G15" s="144"/>
      <c r="H15" s="150">
        <f>SUM(H12:H14)</f>
        <v>0</v>
      </c>
      <c r="I15" s="150">
        <f>SUM(I12:I14)</f>
        <v>0</v>
      </c>
      <c r="J15" s="150">
        <f>SUM(J12:J14)</f>
        <v>0</v>
      </c>
      <c r="K15" s="145"/>
      <c r="L15" s="151">
        <f>SUM(L12:L14)</f>
        <v>0</v>
      </c>
      <c r="M15" s="142"/>
      <c r="N15" s="152">
        <f>SUM(N12:N14)</f>
        <v>0</v>
      </c>
      <c r="O15" s="143"/>
      <c r="P15" s="143"/>
      <c r="Q15" s="142"/>
      <c r="R15" s="142"/>
      <c r="S15" s="142"/>
      <c r="T15" s="146"/>
      <c r="U15" s="146"/>
      <c r="V15" s="146"/>
      <c r="W15" s="147">
        <f>SUM(W12:W14)</f>
        <v>30.175000000000001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</row>
    <row r="16" spans="1:37">
      <c r="A16" s="138"/>
      <c r="B16" s="148"/>
      <c r="C16" s="140"/>
      <c r="D16" s="141"/>
      <c r="E16" s="142"/>
      <c r="F16" s="143"/>
      <c r="G16" s="144"/>
      <c r="H16" s="144"/>
      <c r="I16" s="144"/>
      <c r="J16" s="144"/>
      <c r="K16" s="145"/>
      <c r="L16" s="145"/>
      <c r="M16" s="142"/>
      <c r="N16" s="142"/>
      <c r="O16" s="143"/>
      <c r="P16" s="143"/>
      <c r="Q16" s="142"/>
      <c r="R16" s="142"/>
      <c r="S16" s="142"/>
      <c r="T16" s="146"/>
      <c r="U16" s="146"/>
      <c r="V16" s="146"/>
      <c r="W16" s="147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</row>
    <row r="17" spans="1:37">
      <c r="A17" s="138"/>
      <c r="B17" s="140" t="s">
        <v>146</v>
      </c>
      <c r="C17" s="140"/>
      <c r="D17" s="141"/>
      <c r="E17" s="142"/>
      <c r="F17" s="143"/>
      <c r="G17" s="144"/>
      <c r="H17" s="144"/>
      <c r="I17" s="144"/>
      <c r="J17" s="144"/>
      <c r="K17" s="145"/>
      <c r="L17" s="145"/>
      <c r="M17" s="142"/>
      <c r="N17" s="142"/>
      <c r="O17" s="143"/>
      <c r="P17" s="143"/>
      <c r="Q17" s="142"/>
      <c r="R17" s="142"/>
      <c r="S17" s="142"/>
      <c r="T17" s="146"/>
      <c r="U17" s="146"/>
      <c r="V17" s="146"/>
      <c r="W17" s="147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</row>
    <row r="18" spans="1:37">
      <c r="A18" s="138">
        <v>2</v>
      </c>
      <c r="B18" s="148" t="s">
        <v>147</v>
      </c>
      <c r="C18" s="140" t="s">
        <v>148</v>
      </c>
      <c r="D18" s="141" t="s">
        <v>149</v>
      </c>
      <c r="E18" s="142">
        <v>1207</v>
      </c>
      <c r="F18" s="143" t="s">
        <v>139</v>
      </c>
      <c r="G18" s="161"/>
      <c r="H18" s="144">
        <f>ROUND(E18*G18,2)</f>
        <v>0</v>
      </c>
      <c r="I18" s="144"/>
      <c r="J18" s="144">
        <f>ROUND(E18*G18,2)</f>
        <v>0</v>
      </c>
      <c r="K18" s="145">
        <v>9.8199999999999996E-2</v>
      </c>
      <c r="L18" s="145">
        <f>E18*K18</f>
        <v>118.5274</v>
      </c>
      <c r="M18" s="142"/>
      <c r="N18" s="142">
        <f>E18*M18</f>
        <v>0</v>
      </c>
      <c r="O18" s="143">
        <v>23</v>
      </c>
      <c r="P18" s="143" t="s">
        <v>140</v>
      </c>
      <c r="Q18" s="142"/>
      <c r="R18" s="142"/>
      <c r="S18" s="142"/>
      <c r="T18" s="146"/>
      <c r="U18" s="146"/>
      <c r="V18" s="146" t="s">
        <v>105</v>
      </c>
      <c r="W18" s="147">
        <v>24.14</v>
      </c>
      <c r="X18" s="140" t="s">
        <v>150</v>
      </c>
      <c r="Y18" s="140" t="s">
        <v>148</v>
      </c>
      <c r="Z18" s="143" t="s">
        <v>151</v>
      </c>
      <c r="AA18" s="143"/>
      <c r="AB18" s="143" t="s">
        <v>84</v>
      </c>
      <c r="AC18" s="143"/>
      <c r="AD18" s="143"/>
      <c r="AE18" s="143"/>
      <c r="AF18" s="143"/>
      <c r="AG18" s="143"/>
      <c r="AH18" s="143"/>
      <c r="AJ18" s="84" t="s">
        <v>143</v>
      </c>
      <c r="AK18" s="84" t="s">
        <v>144</v>
      </c>
    </row>
    <row r="19" spans="1:37">
      <c r="A19" s="138">
        <v>3</v>
      </c>
      <c r="B19" s="148" t="s">
        <v>147</v>
      </c>
      <c r="C19" s="140" t="s">
        <v>152</v>
      </c>
      <c r="D19" s="141" t="s">
        <v>153</v>
      </c>
      <c r="E19" s="142">
        <v>1207</v>
      </c>
      <c r="F19" s="143" t="s">
        <v>139</v>
      </c>
      <c r="G19" s="161"/>
      <c r="H19" s="144">
        <f>ROUND(E19*G19,2)</f>
        <v>0</v>
      </c>
      <c r="I19" s="144"/>
      <c r="J19" s="144">
        <f>ROUND(E19*G19,2)</f>
        <v>0</v>
      </c>
      <c r="K19" s="145">
        <v>0.49857000000000001</v>
      </c>
      <c r="L19" s="145">
        <f>E19*K19</f>
        <v>601.77399000000003</v>
      </c>
      <c r="M19" s="142"/>
      <c r="N19" s="142">
        <f>E19*M19</f>
        <v>0</v>
      </c>
      <c r="O19" s="143">
        <v>23</v>
      </c>
      <c r="P19" s="143" t="s">
        <v>140</v>
      </c>
      <c r="Q19" s="142"/>
      <c r="R19" s="142"/>
      <c r="S19" s="142"/>
      <c r="T19" s="146"/>
      <c r="U19" s="146"/>
      <c r="V19" s="146" t="s">
        <v>105</v>
      </c>
      <c r="W19" s="147">
        <v>112.251</v>
      </c>
      <c r="X19" s="140" t="s">
        <v>154</v>
      </c>
      <c r="Y19" s="140" t="s">
        <v>152</v>
      </c>
      <c r="Z19" s="143" t="s">
        <v>155</v>
      </c>
      <c r="AA19" s="143"/>
      <c r="AB19" s="143" t="s">
        <v>84</v>
      </c>
      <c r="AC19" s="143"/>
      <c r="AD19" s="143"/>
      <c r="AE19" s="143"/>
      <c r="AF19" s="143"/>
      <c r="AG19" s="143"/>
      <c r="AH19" s="143"/>
      <c r="AJ19" s="84" t="s">
        <v>143</v>
      </c>
      <c r="AK19" s="84" t="s">
        <v>144</v>
      </c>
    </row>
    <row r="20" spans="1:37">
      <c r="A20" s="138"/>
      <c r="B20" s="148"/>
      <c r="C20" s="140"/>
      <c r="D20" s="149" t="s">
        <v>156</v>
      </c>
      <c r="E20" s="150">
        <f>J20</f>
        <v>0</v>
      </c>
      <c r="F20" s="143"/>
      <c r="G20" s="144"/>
      <c r="H20" s="150">
        <f>SUM(H17:H19)</f>
        <v>0</v>
      </c>
      <c r="I20" s="150">
        <f>SUM(I17:I19)</f>
        <v>0</v>
      </c>
      <c r="J20" s="150">
        <f>SUM(J17:J19)</f>
        <v>0</v>
      </c>
      <c r="K20" s="145"/>
      <c r="L20" s="151">
        <f>SUM(L17:L19)</f>
        <v>720.30139000000008</v>
      </c>
      <c r="M20" s="142"/>
      <c r="N20" s="152">
        <f>SUM(N17:N19)</f>
        <v>0</v>
      </c>
      <c r="O20" s="143"/>
      <c r="P20" s="143"/>
      <c r="Q20" s="142"/>
      <c r="R20" s="142"/>
      <c r="S20" s="142"/>
      <c r="T20" s="146"/>
      <c r="U20" s="146"/>
      <c r="V20" s="146"/>
      <c r="W20" s="147">
        <f>SUM(W17:W19)</f>
        <v>136.39100000000002</v>
      </c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</row>
    <row r="21" spans="1:37">
      <c r="A21" s="138"/>
      <c r="B21" s="148"/>
      <c r="C21" s="140"/>
      <c r="D21" s="141"/>
      <c r="E21" s="142"/>
      <c r="F21" s="143"/>
      <c r="G21" s="144"/>
      <c r="H21" s="144"/>
      <c r="I21" s="144"/>
      <c r="J21" s="144"/>
      <c r="K21" s="145"/>
      <c r="L21" s="145"/>
      <c r="M21" s="142"/>
      <c r="N21" s="142"/>
      <c r="O21" s="143"/>
      <c r="P21" s="143"/>
      <c r="Q21" s="142"/>
      <c r="R21" s="142"/>
      <c r="S21" s="142"/>
      <c r="T21" s="146"/>
      <c r="U21" s="146"/>
      <c r="V21" s="146"/>
      <c r="W21" s="147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</row>
    <row r="22" spans="1:37">
      <c r="A22" s="138"/>
      <c r="B22" s="148"/>
      <c r="C22" s="140"/>
      <c r="D22" s="149" t="s">
        <v>157</v>
      </c>
      <c r="E22" s="150">
        <f>J22</f>
        <v>0</v>
      </c>
      <c r="F22" s="143"/>
      <c r="G22" s="144"/>
      <c r="H22" s="150">
        <f>+H15+H20</f>
        <v>0</v>
      </c>
      <c r="I22" s="150">
        <f>+I15+I20</f>
        <v>0</v>
      </c>
      <c r="J22" s="150">
        <f>+J15+J20</f>
        <v>0</v>
      </c>
      <c r="K22" s="145"/>
      <c r="L22" s="151">
        <f>+L15+L20</f>
        <v>720.30139000000008</v>
      </c>
      <c r="M22" s="142"/>
      <c r="N22" s="152">
        <f>+N15+N20</f>
        <v>0</v>
      </c>
      <c r="O22" s="143"/>
      <c r="P22" s="143"/>
      <c r="Q22" s="142"/>
      <c r="R22" s="142"/>
      <c r="S22" s="142"/>
      <c r="T22" s="146"/>
      <c r="U22" s="146"/>
      <c r="V22" s="146"/>
      <c r="W22" s="147">
        <f>+W15+W20</f>
        <v>166.56600000000003</v>
      </c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</row>
    <row r="23" spans="1:37">
      <c r="A23" s="138"/>
      <c r="B23" s="148"/>
      <c r="C23" s="140"/>
      <c r="D23" s="141"/>
      <c r="E23" s="142"/>
      <c r="F23" s="143"/>
      <c r="G23" s="144"/>
      <c r="H23" s="144"/>
      <c r="I23" s="144"/>
      <c r="J23" s="144"/>
      <c r="K23" s="145"/>
      <c r="L23" s="145"/>
      <c r="M23" s="142"/>
      <c r="N23" s="142"/>
      <c r="O23" s="143"/>
      <c r="P23" s="143"/>
      <c r="Q23" s="142"/>
      <c r="R23" s="142"/>
      <c r="S23" s="142"/>
      <c r="T23" s="146"/>
      <c r="U23" s="146"/>
      <c r="V23" s="146"/>
      <c r="W23" s="147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</row>
    <row r="24" spans="1:37">
      <c r="A24" s="138"/>
      <c r="B24" s="148"/>
      <c r="C24" s="140"/>
      <c r="D24" s="153" t="s">
        <v>158</v>
      </c>
      <c r="E24" s="150">
        <f>J24</f>
        <v>0</v>
      </c>
      <c r="F24" s="143"/>
      <c r="G24" s="144"/>
      <c r="H24" s="150">
        <f>+H22</f>
        <v>0</v>
      </c>
      <c r="I24" s="150">
        <f>+I22</f>
        <v>0</v>
      </c>
      <c r="J24" s="150">
        <f>+J22</f>
        <v>0</v>
      </c>
      <c r="K24" s="145"/>
      <c r="L24" s="151">
        <f>+L22</f>
        <v>720.30139000000008</v>
      </c>
      <c r="M24" s="142"/>
      <c r="N24" s="152">
        <f>+N22</f>
        <v>0</v>
      </c>
      <c r="O24" s="143"/>
      <c r="P24" s="143"/>
      <c r="Q24" s="142"/>
      <c r="R24" s="142"/>
      <c r="S24" s="142"/>
      <c r="T24" s="146"/>
      <c r="U24" s="146"/>
      <c r="V24" s="146"/>
      <c r="W24" s="147">
        <f>+W22</f>
        <v>166.56600000000003</v>
      </c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</row>
  </sheetData>
  <printOptions horizontalCentered="1"/>
  <pageMargins left="0.25" right="0.25" top="0.75" bottom="0.75" header="0.3" footer="0.3"/>
  <pageSetup paperSize="9" scale="95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7"/>
  <sheetViews>
    <sheetView showGridLines="0" zoomScale="170" zoomScaleNormal="170" workbookViewId="0">
      <pane xSplit="1" ySplit="10" topLeftCell="B11" activePane="bottomRight" state="frozen"/>
      <selection pane="topRight"/>
      <selection pane="bottomLeft"/>
      <selection pane="bottomRight" activeCell="C12" sqref="C12"/>
    </sheetView>
  </sheetViews>
  <sheetFormatPr defaultColWidth="9.109375" defaultRowHeight="10.199999999999999"/>
  <cols>
    <col min="1" max="1" width="42.33203125" style="84" customWidth="1"/>
    <col min="2" max="4" width="9.6640625" style="85" customWidth="1"/>
    <col min="5" max="5" width="9.6640625" style="86" customWidth="1"/>
    <col min="6" max="6" width="8.6640625" style="87" customWidth="1"/>
    <col min="7" max="7" width="9.109375" style="87"/>
    <col min="8" max="23" width="9.109375" style="84"/>
    <col min="24" max="25" width="5.6640625" style="84" customWidth="1"/>
    <col min="26" max="26" width="6.44140625" style="84" customWidth="1"/>
    <col min="27" max="27" width="24.33203125" style="84" customWidth="1"/>
    <col min="28" max="28" width="4.33203125" style="84" customWidth="1"/>
    <col min="29" max="29" width="8.33203125" style="84" customWidth="1"/>
    <col min="30" max="30" width="8.6640625" style="84" customWidth="1"/>
    <col min="31" max="16384" width="9.109375" style="84"/>
  </cols>
  <sheetData>
    <row r="1" spans="1:30">
      <c r="A1" s="88" t="s">
        <v>165</v>
      </c>
      <c r="C1" s="84"/>
      <c r="E1" s="88" t="s">
        <v>79</v>
      </c>
      <c r="F1" s="84"/>
      <c r="G1" s="84"/>
      <c r="Z1" s="81" t="s">
        <v>5</v>
      </c>
      <c r="AA1" s="81" t="s">
        <v>6</v>
      </c>
      <c r="AB1" s="81" t="s">
        <v>7</v>
      </c>
      <c r="AC1" s="81" t="s">
        <v>8</v>
      </c>
      <c r="AD1" s="81" t="s">
        <v>9</v>
      </c>
    </row>
    <row r="2" spans="1:30">
      <c r="A2" s="88" t="s">
        <v>161</v>
      </c>
      <c r="C2" s="84"/>
      <c r="E2" s="88" t="s">
        <v>114</v>
      </c>
      <c r="F2" s="84"/>
      <c r="G2" s="84"/>
      <c r="Z2" s="81" t="s">
        <v>13</v>
      </c>
      <c r="AA2" s="82" t="s">
        <v>68</v>
      </c>
      <c r="AB2" s="82" t="s">
        <v>15</v>
      </c>
      <c r="AC2" s="82"/>
      <c r="AD2" s="83"/>
    </row>
    <row r="3" spans="1:30">
      <c r="A3" s="159" t="s">
        <v>16</v>
      </c>
      <c r="C3" s="84"/>
      <c r="E3" s="88" t="s">
        <v>163</v>
      </c>
      <c r="F3" s="84"/>
      <c r="G3" s="84"/>
      <c r="Z3" s="81" t="s">
        <v>17</v>
      </c>
      <c r="AA3" s="82" t="s">
        <v>69</v>
      </c>
      <c r="AB3" s="82" t="s">
        <v>15</v>
      </c>
      <c r="AC3" s="82" t="s">
        <v>19</v>
      </c>
      <c r="AD3" s="83" t="s">
        <v>20</v>
      </c>
    </row>
    <row r="4" spans="1:30">
      <c r="B4" s="84"/>
      <c r="C4" s="84"/>
      <c r="D4" s="84"/>
      <c r="E4" s="84"/>
      <c r="F4" s="84"/>
      <c r="G4" s="84"/>
      <c r="Z4" s="81" t="s">
        <v>21</v>
      </c>
      <c r="AA4" s="82" t="s">
        <v>70</v>
      </c>
      <c r="AB4" s="82" t="s">
        <v>15</v>
      </c>
      <c r="AC4" s="82"/>
      <c r="AD4" s="83"/>
    </row>
    <row r="5" spans="1:30">
      <c r="A5" s="88" t="s">
        <v>115</v>
      </c>
      <c r="B5" s="84"/>
      <c r="C5" s="84"/>
      <c r="D5" s="84"/>
      <c r="E5" s="84"/>
      <c r="F5" s="84"/>
      <c r="G5" s="84"/>
      <c r="Z5" s="81" t="s">
        <v>23</v>
      </c>
      <c r="AA5" s="82" t="s">
        <v>69</v>
      </c>
      <c r="AB5" s="82" t="s">
        <v>15</v>
      </c>
      <c r="AC5" s="82" t="s">
        <v>19</v>
      </c>
      <c r="AD5" s="83" t="s">
        <v>20</v>
      </c>
    </row>
    <row r="6" spans="1:30">
      <c r="A6" s="88" t="s">
        <v>116</v>
      </c>
      <c r="B6" s="84"/>
      <c r="C6" s="84"/>
      <c r="D6" s="84"/>
      <c r="E6" s="84"/>
      <c r="F6" s="84"/>
      <c r="G6" s="84"/>
    </row>
    <row r="7" spans="1:30">
      <c r="A7" s="88"/>
      <c r="B7" s="84"/>
      <c r="C7" s="84"/>
      <c r="D7" s="84"/>
      <c r="E7" s="84"/>
      <c r="F7" s="84"/>
      <c r="G7" s="84"/>
    </row>
    <row r="8" spans="1:30" ht="13.8">
      <c r="A8" s="84" t="s">
        <v>117</v>
      </c>
      <c r="B8" s="89" t="str">
        <f>CONCATENATE(AA2," ",AB2," ",AC2," ",AD2)</f>
        <v xml:space="preserve">Rekapitulácia rozpočtu v EUR  </v>
      </c>
      <c r="G8" s="84"/>
    </row>
    <row r="9" spans="1:30">
      <c r="A9" s="90" t="s">
        <v>71</v>
      </c>
      <c r="B9" s="90" t="s">
        <v>32</v>
      </c>
      <c r="C9" s="90" t="s">
        <v>33</v>
      </c>
      <c r="D9" s="90" t="s">
        <v>34</v>
      </c>
      <c r="E9" s="91" t="s">
        <v>72</v>
      </c>
      <c r="F9" s="91" t="s">
        <v>36</v>
      </c>
      <c r="G9" s="91" t="s">
        <v>41</v>
      </c>
    </row>
    <row r="10" spans="1:30">
      <c r="A10" s="92"/>
      <c r="B10" s="92"/>
      <c r="C10" s="92" t="s">
        <v>58</v>
      </c>
      <c r="D10" s="92"/>
      <c r="E10" s="92" t="s">
        <v>34</v>
      </c>
      <c r="F10" s="92" t="s">
        <v>34</v>
      </c>
      <c r="G10" s="92" t="s">
        <v>34</v>
      </c>
    </row>
    <row r="12" spans="1:30">
      <c r="A12" s="154" t="s">
        <v>135</v>
      </c>
      <c r="B12" s="155">
        <f>Prehlad!H15</f>
        <v>0</v>
      </c>
      <c r="C12" s="155">
        <f>Prehlad!I15</f>
        <v>0</v>
      </c>
      <c r="D12" s="155">
        <f>Prehlad!J15</f>
        <v>0</v>
      </c>
      <c r="E12" s="156">
        <f>Prehlad!L15</f>
        <v>0</v>
      </c>
      <c r="F12" s="157">
        <f>Prehlad!N15</f>
        <v>0</v>
      </c>
      <c r="G12" s="157">
        <f>Prehlad!W15</f>
        <v>30.175000000000001</v>
      </c>
    </row>
    <row r="13" spans="1:30">
      <c r="A13" s="154" t="s">
        <v>146</v>
      </c>
      <c r="B13" s="155">
        <f>Prehlad!H20</f>
        <v>0</v>
      </c>
      <c r="C13" s="155">
        <f>Prehlad!I20</f>
        <v>0</v>
      </c>
      <c r="D13" s="155">
        <f>Prehlad!J20</f>
        <v>0</v>
      </c>
      <c r="E13" s="156">
        <f>Prehlad!L20</f>
        <v>720.30139000000008</v>
      </c>
      <c r="F13" s="157">
        <f>Prehlad!N20</f>
        <v>0</v>
      </c>
      <c r="G13" s="157">
        <f>Prehlad!W20</f>
        <v>136.39100000000002</v>
      </c>
    </row>
    <row r="14" spans="1:30">
      <c r="A14" s="154" t="s">
        <v>157</v>
      </c>
      <c r="B14" s="155">
        <f>Prehlad!H22</f>
        <v>0</v>
      </c>
      <c r="C14" s="155">
        <f>Prehlad!I22</f>
        <v>0</v>
      </c>
      <c r="D14" s="155">
        <f>Prehlad!J22</f>
        <v>0</v>
      </c>
      <c r="E14" s="156">
        <f>Prehlad!L22</f>
        <v>720.30139000000008</v>
      </c>
      <c r="F14" s="157">
        <f>Prehlad!N22</f>
        <v>0</v>
      </c>
      <c r="G14" s="157">
        <f>Prehlad!W22</f>
        <v>166.56600000000003</v>
      </c>
    </row>
    <row r="15" spans="1:30">
      <c r="A15" s="154"/>
      <c r="B15" s="155"/>
      <c r="C15" s="155"/>
      <c r="D15" s="155"/>
      <c r="E15" s="156"/>
      <c r="F15" s="157"/>
      <c r="G15" s="157"/>
    </row>
    <row r="16" spans="1:30">
      <c r="A16" s="154"/>
      <c r="B16" s="155"/>
      <c r="C16" s="155"/>
      <c r="D16" s="155"/>
      <c r="E16" s="156"/>
      <c r="F16" s="157"/>
      <c r="G16" s="157"/>
    </row>
    <row r="17" spans="1:7">
      <c r="A17" s="154" t="s">
        <v>158</v>
      </c>
      <c r="B17" s="155">
        <f>Prehlad!H24</f>
        <v>0</v>
      </c>
      <c r="C17" s="155">
        <f>Prehlad!I24</f>
        <v>0</v>
      </c>
      <c r="D17" s="155">
        <f>Prehlad!J24</f>
        <v>0</v>
      </c>
      <c r="E17" s="156">
        <f>Prehlad!L24</f>
        <v>720.30139000000008</v>
      </c>
      <c r="F17" s="157">
        <f>Prehlad!N24</f>
        <v>0</v>
      </c>
      <c r="G17" s="157">
        <f>Prehlad!W24</f>
        <v>166.56600000000003</v>
      </c>
    </row>
  </sheetData>
  <printOptions horizontalCentered="1"/>
  <pageMargins left="0.196527777777778" right="0.196527777777778" top="0.62986111111111098" bottom="0.59027777777777801" header="0.51180555555555596" footer="0.35416666666666702"/>
  <pageSetup paperSize="9" scale="95" orientation="portrait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D43"/>
  <sheetViews>
    <sheetView showGridLines="0" showZeros="0" zoomScale="140" zoomScaleNormal="140" workbookViewId="0">
      <selection activeCell="P10" sqref="P10"/>
    </sheetView>
  </sheetViews>
  <sheetFormatPr defaultColWidth="9.109375" defaultRowHeight="10.199999999999999"/>
  <cols>
    <col min="1" max="1" width="0.6640625" style="1" customWidth="1"/>
    <col min="2" max="2" width="3.6640625" style="1" customWidth="1"/>
    <col min="3" max="3" width="6.77734375" style="1" customWidth="1"/>
    <col min="4" max="6" width="14" style="1" customWidth="1"/>
    <col min="7" max="7" width="3.77734375" style="1" customWidth="1"/>
    <col min="8" max="8" width="17.6640625" style="1" customWidth="1"/>
    <col min="9" max="9" width="8.6640625" style="1" customWidth="1"/>
    <col min="10" max="10" width="14" style="1" customWidth="1"/>
    <col min="11" max="11" width="2.33203125" style="1" customWidth="1"/>
    <col min="12" max="12" width="6.77734375" style="1" customWidth="1"/>
    <col min="13" max="23" width="9.109375" style="1"/>
    <col min="24" max="25" width="5.6640625" style="1" customWidth="1"/>
    <col min="26" max="26" width="6.44140625" style="1" customWidth="1"/>
    <col min="27" max="27" width="21.44140625" style="1" customWidth="1"/>
    <col min="28" max="28" width="4.33203125" style="1" customWidth="1"/>
    <col min="29" max="29" width="8.33203125" style="1" customWidth="1"/>
    <col min="30" max="30" width="8.6640625" style="1" customWidth="1"/>
    <col min="31" max="16384" width="9.109375" style="1"/>
  </cols>
  <sheetData>
    <row r="1" spans="2:30" ht="28.5" customHeight="1">
      <c r="B1" s="2"/>
      <c r="C1" s="2"/>
      <c r="D1" s="2"/>
      <c r="F1" s="3" t="str">
        <f>CONCATENATE(AA2," ",AB2," ",AC2," ",AD2)</f>
        <v xml:space="preserve">Krycí list rozpočtu v EUR  </v>
      </c>
      <c r="G1" s="2"/>
      <c r="H1" s="2"/>
      <c r="I1" s="2"/>
      <c r="J1" s="2"/>
      <c r="Z1" s="81" t="s">
        <v>5</v>
      </c>
      <c r="AA1" s="81" t="s">
        <v>6</v>
      </c>
      <c r="AB1" s="81" t="s">
        <v>7</v>
      </c>
      <c r="AC1" s="81" t="s">
        <v>8</v>
      </c>
      <c r="AD1" s="81" t="s">
        <v>9</v>
      </c>
    </row>
    <row r="2" spans="2:30" ht="18" customHeight="1">
      <c r="B2" s="4"/>
      <c r="C2" s="5" t="s">
        <v>115</v>
      </c>
      <c r="D2" s="5"/>
      <c r="E2" s="5"/>
      <c r="F2" s="5"/>
      <c r="G2" s="6" t="s">
        <v>73</v>
      </c>
      <c r="H2" s="5" t="s">
        <v>118</v>
      </c>
      <c r="I2" s="5"/>
      <c r="J2" s="65"/>
      <c r="Z2" s="81" t="s">
        <v>13</v>
      </c>
      <c r="AA2" s="82" t="s">
        <v>74</v>
      </c>
      <c r="AB2" s="82" t="s">
        <v>15</v>
      </c>
      <c r="AC2" s="82"/>
      <c r="AD2" s="83"/>
    </row>
    <row r="3" spans="2:30" ht="18" customHeight="1">
      <c r="B3" s="7"/>
      <c r="C3" s="8" t="s">
        <v>116</v>
      </c>
      <c r="D3" s="8"/>
      <c r="E3" s="8"/>
      <c r="F3" s="8"/>
      <c r="G3" s="9" t="s">
        <v>119</v>
      </c>
      <c r="H3" s="8"/>
      <c r="I3" s="8"/>
      <c r="J3" s="66"/>
      <c r="Z3" s="81" t="s">
        <v>17</v>
      </c>
      <c r="AA3" s="82" t="s">
        <v>75</v>
      </c>
      <c r="AB3" s="82" t="s">
        <v>15</v>
      </c>
      <c r="AC3" s="82" t="s">
        <v>19</v>
      </c>
      <c r="AD3" s="83" t="s">
        <v>20</v>
      </c>
    </row>
    <row r="4" spans="2:30" ht="18" customHeight="1">
      <c r="B4" s="10"/>
      <c r="C4" s="11"/>
      <c r="D4" s="11"/>
      <c r="E4" s="11"/>
      <c r="F4" s="11"/>
      <c r="G4" s="12"/>
      <c r="H4" s="11"/>
      <c r="I4" s="11"/>
      <c r="J4" s="67"/>
      <c r="Z4" s="81" t="s">
        <v>21</v>
      </c>
      <c r="AA4" s="82" t="s">
        <v>76</v>
      </c>
      <c r="AB4" s="82" t="s">
        <v>15</v>
      </c>
      <c r="AC4" s="82"/>
      <c r="AD4" s="83"/>
    </row>
    <row r="5" spans="2:30" ht="18" customHeight="1">
      <c r="B5" s="13"/>
      <c r="C5" s="14" t="s">
        <v>77</v>
      </c>
      <c r="D5" s="14"/>
      <c r="E5" s="14" t="s">
        <v>78</v>
      </c>
      <c r="F5" s="15"/>
      <c r="G5" s="15" t="s">
        <v>79</v>
      </c>
      <c r="H5" s="164"/>
      <c r="I5" s="15" t="s">
        <v>80</v>
      </c>
      <c r="J5" s="165"/>
      <c r="Z5" s="81" t="s">
        <v>23</v>
      </c>
      <c r="AA5" s="82" t="s">
        <v>75</v>
      </c>
      <c r="AB5" s="82" t="s">
        <v>15</v>
      </c>
      <c r="AC5" s="82" t="s">
        <v>19</v>
      </c>
      <c r="AD5" s="83" t="s">
        <v>20</v>
      </c>
    </row>
    <row r="6" spans="2:30" ht="18" customHeight="1">
      <c r="B6" s="4"/>
      <c r="C6" s="5" t="s">
        <v>1</v>
      </c>
      <c r="D6" s="5" t="s">
        <v>159</v>
      </c>
      <c r="E6" s="5"/>
      <c r="F6" s="5"/>
      <c r="G6" s="5" t="s">
        <v>81</v>
      </c>
      <c r="H6" s="5">
        <v>36622800</v>
      </c>
      <c r="I6" s="5"/>
      <c r="J6" s="65"/>
    </row>
    <row r="7" spans="2:30" ht="18" customHeight="1">
      <c r="B7" s="16"/>
      <c r="C7" s="17"/>
      <c r="D7" s="18" t="s">
        <v>166</v>
      </c>
      <c r="E7" s="18"/>
      <c r="F7" s="18"/>
      <c r="G7" s="18" t="s">
        <v>82</v>
      </c>
      <c r="H7" s="18"/>
      <c r="I7" s="18"/>
      <c r="J7" s="68"/>
    </row>
    <row r="8" spans="2:30" ht="18" customHeight="1">
      <c r="B8" s="7"/>
      <c r="C8" s="8" t="s">
        <v>0</v>
      </c>
      <c r="D8" s="162"/>
      <c r="E8" s="8"/>
      <c r="F8" s="8"/>
      <c r="G8" s="8" t="s">
        <v>81</v>
      </c>
      <c r="H8" s="162"/>
      <c r="I8" s="8"/>
      <c r="J8" s="66"/>
    </row>
    <row r="9" spans="2:30" ht="18" customHeight="1">
      <c r="B9" s="10"/>
      <c r="C9" s="12"/>
      <c r="D9" s="163"/>
      <c r="E9" s="11"/>
      <c r="F9" s="11"/>
      <c r="G9" s="18" t="s">
        <v>82</v>
      </c>
      <c r="H9" s="163"/>
      <c r="I9" s="11"/>
      <c r="J9" s="67"/>
    </row>
    <row r="10" spans="2:30" ht="18" customHeight="1">
      <c r="B10" s="7"/>
      <c r="C10" s="8" t="s">
        <v>83</v>
      </c>
      <c r="D10" s="8" t="s">
        <v>160</v>
      </c>
      <c r="E10" s="8"/>
      <c r="F10" s="8"/>
      <c r="G10" s="8" t="s">
        <v>81</v>
      </c>
      <c r="H10" s="8"/>
      <c r="I10" s="8"/>
      <c r="J10" s="66"/>
    </row>
    <row r="11" spans="2:30" ht="18" customHeight="1">
      <c r="B11" s="19"/>
      <c r="C11" s="20"/>
      <c r="D11" s="20"/>
      <c r="E11" s="20"/>
      <c r="F11" s="20"/>
      <c r="G11" s="20" t="s">
        <v>82</v>
      </c>
      <c r="H11" s="20"/>
      <c r="I11" s="20"/>
      <c r="J11" s="69"/>
    </row>
    <row r="12" spans="2:30" ht="18" customHeight="1">
      <c r="B12" s="21"/>
      <c r="C12" s="5"/>
      <c r="D12" s="5"/>
      <c r="E12" s="5"/>
      <c r="F12" s="22">
        <f>IF(B12&lt;&gt;0,ROUND($J$31/B12,0),0)</f>
        <v>0</v>
      </c>
      <c r="G12" s="6"/>
      <c r="H12" s="5"/>
      <c r="I12" s="5"/>
      <c r="J12" s="70">
        <f>IF(G12&lt;&gt;0,ROUND($J$31/G12,0),0)</f>
        <v>0</v>
      </c>
    </row>
    <row r="13" spans="2:30" ht="18" customHeight="1">
      <c r="B13" s="23"/>
      <c r="C13" s="18"/>
      <c r="D13" s="18"/>
      <c r="E13" s="18"/>
      <c r="F13" s="24">
        <f>IF(B13&lt;&gt;0,ROUND($J$31/B13,0),0)</f>
        <v>0</v>
      </c>
      <c r="G13" s="17"/>
      <c r="H13" s="18"/>
      <c r="I13" s="18"/>
      <c r="J13" s="71">
        <f>IF(G13&lt;&gt;0,ROUND($J$31/G13,0),0)</f>
        <v>0</v>
      </c>
    </row>
    <row r="14" spans="2:30" ht="18" customHeight="1">
      <c r="B14" s="25"/>
      <c r="C14" s="20"/>
      <c r="D14" s="20"/>
      <c r="E14" s="20"/>
      <c r="F14" s="26">
        <f>IF(B14&lt;&gt;0,ROUND($J$31/B14,0),0)</f>
        <v>0</v>
      </c>
      <c r="G14" s="27"/>
      <c r="H14" s="20"/>
      <c r="I14" s="20"/>
      <c r="J14" s="72">
        <f>IF(G14&lt;&gt;0,ROUND($J$31/G14,0),0)</f>
        <v>0</v>
      </c>
    </row>
    <row r="15" spans="2:30" ht="18" customHeight="1">
      <c r="B15" s="28" t="s">
        <v>84</v>
      </c>
      <c r="C15" s="29" t="s">
        <v>85</v>
      </c>
      <c r="D15" s="30" t="s">
        <v>32</v>
      </c>
      <c r="E15" s="30" t="s">
        <v>86</v>
      </c>
      <c r="F15" s="31" t="s">
        <v>87</v>
      </c>
      <c r="G15" s="28" t="s">
        <v>88</v>
      </c>
      <c r="H15" s="32" t="s">
        <v>89</v>
      </c>
      <c r="I15" s="43"/>
      <c r="J15" s="44"/>
    </row>
    <row r="16" spans="2:30" ht="18" customHeight="1">
      <c r="B16" s="33">
        <v>1</v>
      </c>
      <c r="C16" s="34" t="s">
        <v>90</v>
      </c>
      <c r="D16" s="129">
        <f>Prehlad!H22</f>
        <v>0</v>
      </c>
      <c r="E16" s="129">
        <f>Prehlad!I22</f>
        <v>0</v>
      </c>
      <c r="F16" s="130">
        <f>D16+E16</f>
        <v>0</v>
      </c>
      <c r="G16" s="33">
        <v>6</v>
      </c>
      <c r="H16" s="35" t="s">
        <v>120</v>
      </c>
      <c r="I16" s="73"/>
      <c r="J16" s="167">
        <v>0</v>
      </c>
    </row>
    <row r="17" spans="2:10" ht="18" customHeight="1">
      <c r="B17" s="36">
        <v>2</v>
      </c>
      <c r="C17" s="37" t="s">
        <v>91</v>
      </c>
      <c r="D17" s="131"/>
      <c r="E17" s="131"/>
      <c r="F17" s="130">
        <f>D17+E17</f>
        <v>0</v>
      </c>
      <c r="G17" s="36">
        <v>7</v>
      </c>
      <c r="H17" s="38" t="s">
        <v>121</v>
      </c>
      <c r="I17" s="8"/>
      <c r="J17" s="168">
        <v>0</v>
      </c>
    </row>
    <row r="18" spans="2:10" ht="18" customHeight="1">
      <c r="B18" s="36">
        <v>3</v>
      </c>
      <c r="C18" s="37" t="s">
        <v>92</v>
      </c>
      <c r="D18" s="131"/>
      <c r="E18" s="131"/>
      <c r="F18" s="130">
        <f>D18+E18</f>
        <v>0</v>
      </c>
      <c r="G18" s="36">
        <v>8</v>
      </c>
      <c r="H18" s="38" t="s">
        <v>122</v>
      </c>
      <c r="I18" s="8"/>
      <c r="J18" s="168">
        <v>0</v>
      </c>
    </row>
    <row r="19" spans="2:10" ht="18" customHeight="1">
      <c r="B19" s="36">
        <v>4</v>
      </c>
      <c r="C19" s="37" t="s">
        <v>93</v>
      </c>
      <c r="D19" s="131"/>
      <c r="E19" s="131"/>
      <c r="F19" s="133">
        <f>D19+E19</f>
        <v>0</v>
      </c>
      <c r="G19" s="36">
        <v>9</v>
      </c>
      <c r="H19" s="38" t="s">
        <v>2</v>
      </c>
      <c r="I19" s="8"/>
      <c r="J19" s="132">
        <v>0</v>
      </c>
    </row>
    <row r="20" spans="2:10" ht="18" customHeight="1">
      <c r="B20" s="39">
        <v>5</v>
      </c>
      <c r="C20" s="40" t="s">
        <v>94</v>
      </c>
      <c r="D20" s="134">
        <f>SUM(D16:D19)</f>
        <v>0</v>
      </c>
      <c r="E20" s="135">
        <f>SUM(E16:E19)</f>
        <v>0</v>
      </c>
      <c r="F20" s="136">
        <f>SUM(F16:F19)</f>
        <v>0</v>
      </c>
      <c r="G20" s="41">
        <v>10</v>
      </c>
      <c r="I20" s="74" t="s">
        <v>95</v>
      </c>
      <c r="J20" s="136">
        <f>SUM(J16:J19)</f>
        <v>0</v>
      </c>
    </row>
    <row r="21" spans="2:10" ht="18" customHeight="1">
      <c r="B21" s="28" t="s">
        <v>96</v>
      </c>
      <c r="C21" s="42"/>
      <c r="D21" s="43" t="s">
        <v>97</v>
      </c>
      <c r="E21" s="43"/>
      <c r="F21" s="44"/>
      <c r="G21" s="28" t="s">
        <v>98</v>
      </c>
      <c r="H21" s="32" t="s">
        <v>99</v>
      </c>
      <c r="I21" s="43"/>
      <c r="J21" s="44"/>
    </row>
    <row r="22" spans="2:10" ht="18" customHeight="1">
      <c r="B22" s="33">
        <v>11</v>
      </c>
      <c r="C22" s="35" t="s">
        <v>123</v>
      </c>
      <c r="D22" s="45" t="s">
        <v>2</v>
      </c>
      <c r="E22" s="46">
        <v>0</v>
      </c>
      <c r="F22" s="167">
        <f>ROUND(((D16+E16+D17+E17+D18)*E22),2)</f>
        <v>0</v>
      </c>
      <c r="G22" s="36">
        <v>16</v>
      </c>
      <c r="H22" s="38" t="s">
        <v>100</v>
      </c>
      <c r="I22" s="75"/>
      <c r="J22" s="168">
        <v>0</v>
      </c>
    </row>
    <row r="23" spans="2:10" ht="18" customHeight="1">
      <c r="B23" s="36">
        <v>12</v>
      </c>
      <c r="C23" s="38" t="s">
        <v>124</v>
      </c>
      <c r="D23" s="47"/>
      <c r="E23" s="48">
        <v>0</v>
      </c>
      <c r="F23" s="168">
        <f>ROUND(((D16+E16+D17+E17+D18)*E23),2)</f>
        <v>0</v>
      </c>
      <c r="G23" s="36">
        <v>17</v>
      </c>
      <c r="H23" s="38" t="s">
        <v>126</v>
      </c>
      <c r="I23" s="75"/>
      <c r="J23" s="168">
        <v>0</v>
      </c>
    </row>
    <row r="24" spans="2:10" ht="18" customHeight="1">
      <c r="B24" s="36">
        <v>13</v>
      </c>
      <c r="C24" s="38" t="s">
        <v>125</v>
      </c>
      <c r="D24" s="47"/>
      <c r="E24" s="48">
        <v>0</v>
      </c>
      <c r="F24" s="168">
        <f>ROUND(((D16+E16+D17+E17+D18)*E24),2)</f>
        <v>0</v>
      </c>
      <c r="G24" s="36">
        <v>18</v>
      </c>
      <c r="H24" s="38" t="s">
        <v>127</v>
      </c>
      <c r="I24" s="75"/>
      <c r="J24" s="168">
        <v>0</v>
      </c>
    </row>
    <row r="25" spans="2:10" ht="18" customHeight="1">
      <c r="B25" s="36">
        <v>14</v>
      </c>
      <c r="C25" s="38" t="s">
        <v>2</v>
      </c>
      <c r="D25" s="47"/>
      <c r="E25" s="48">
        <v>0</v>
      </c>
      <c r="F25" s="132">
        <f>ROUND(((D16+E16+D17+E17+D18+E18)*E25),2)</f>
        <v>0</v>
      </c>
      <c r="G25" s="36">
        <v>19</v>
      </c>
      <c r="H25" s="38" t="s">
        <v>2</v>
      </c>
      <c r="I25" s="75"/>
      <c r="J25" s="132">
        <v>0</v>
      </c>
    </row>
    <row r="26" spans="2:10" ht="18" customHeight="1">
      <c r="B26" s="39">
        <v>15</v>
      </c>
      <c r="C26" s="49"/>
      <c r="D26" s="50"/>
      <c r="E26" s="50" t="s">
        <v>101</v>
      </c>
      <c r="F26" s="136">
        <f>SUM(F22:F25)</f>
        <v>0</v>
      </c>
      <c r="G26" s="39">
        <v>20</v>
      </c>
      <c r="H26" s="49"/>
      <c r="I26" s="50" t="s">
        <v>102</v>
      </c>
      <c r="J26" s="136">
        <f>SUM(J22:J25)</f>
        <v>0</v>
      </c>
    </row>
    <row r="27" spans="2:10" ht="18" customHeight="1">
      <c r="B27" s="51"/>
      <c r="C27" s="52" t="s">
        <v>103</v>
      </c>
      <c r="D27" s="53"/>
      <c r="E27" s="54" t="s">
        <v>104</v>
      </c>
      <c r="F27" s="55"/>
      <c r="G27" s="28" t="s">
        <v>105</v>
      </c>
      <c r="H27" s="32" t="s">
        <v>106</v>
      </c>
      <c r="I27" s="43"/>
      <c r="J27" s="44"/>
    </row>
    <row r="28" spans="2:10" ht="18" customHeight="1">
      <c r="B28" s="56"/>
      <c r="C28" s="57"/>
      <c r="D28" s="2"/>
      <c r="E28" s="58"/>
      <c r="F28" s="55"/>
      <c r="G28" s="33">
        <v>21</v>
      </c>
      <c r="H28" s="35"/>
      <c r="I28" s="76" t="s">
        <v>107</v>
      </c>
      <c r="J28" s="130">
        <f>ROUND(F20,2)+J20+F26+J26</f>
        <v>0</v>
      </c>
    </row>
    <row r="29" spans="2:10" ht="18" customHeight="1">
      <c r="B29" s="56"/>
      <c r="C29" s="2" t="s">
        <v>108</v>
      </c>
      <c r="D29" s="2"/>
      <c r="E29" s="59"/>
      <c r="F29" s="55"/>
      <c r="G29" s="36">
        <v>22</v>
      </c>
      <c r="H29" s="38" t="s">
        <v>167</v>
      </c>
      <c r="I29" s="137">
        <f>J28-I30</f>
        <v>0</v>
      </c>
      <c r="J29" s="132">
        <f>ROUND((I29*23)/100,2)</f>
        <v>0</v>
      </c>
    </row>
    <row r="30" spans="2:10" ht="18" customHeight="1">
      <c r="B30" s="7"/>
      <c r="C30" s="8" t="s">
        <v>109</v>
      </c>
      <c r="D30" s="158"/>
      <c r="E30" s="59"/>
      <c r="F30" s="55"/>
      <c r="G30" s="36">
        <v>23</v>
      </c>
      <c r="H30" s="38" t="s">
        <v>128</v>
      </c>
      <c r="I30" s="137">
        <f>SUMIF(Prehlad!O11:O9999,0,Prehlad!J11:J9999)</f>
        <v>0</v>
      </c>
      <c r="J30" s="132">
        <f>ROUND((I30*0)/100,1)</f>
        <v>0</v>
      </c>
    </row>
    <row r="31" spans="2:10" ht="18" customHeight="1">
      <c r="B31" s="56"/>
      <c r="C31" s="2"/>
      <c r="D31" s="2"/>
      <c r="E31" s="59"/>
      <c r="F31" s="55"/>
      <c r="G31" s="39">
        <v>24</v>
      </c>
      <c r="H31" s="49"/>
      <c r="I31" s="50" t="s">
        <v>110</v>
      </c>
      <c r="J31" s="136">
        <f>SUM(J28:J30)</f>
        <v>0</v>
      </c>
    </row>
    <row r="32" spans="2:10" ht="18" customHeight="1">
      <c r="B32" s="51"/>
      <c r="C32" s="2"/>
      <c r="D32" s="55"/>
      <c r="E32" s="60"/>
      <c r="F32" s="55"/>
      <c r="G32" s="61" t="s">
        <v>111</v>
      </c>
      <c r="H32" s="62" t="s">
        <v>129</v>
      </c>
      <c r="I32" s="77"/>
      <c r="J32" s="78">
        <v>0</v>
      </c>
    </row>
    <row r="33" spans="2:10" ht="18" customHeight="1">
      <c r="B33" s="63"/>
      <c r="C33" s="64"/>
      <c r="D33" s="52" t="s">
        <v>112</v>
      </c>
      <c r="E33" s="64"/>
      <c r="F33" s="64"/>
      <c r="G33" s="64"/>
      <c r="H33" s="64" t="s">
        <v>113</v>
      </c>
      <c r="I33" s="64"/>
      <c r="J33" s="79"/>
    </row>
    <row r="34" spans="2:10" ht="18" customHeight="1">
      <c r="B34" s="56"/>
      <c r="C34" s="57"/>
      <c r="D34" s="2"/>
      <c r="E34" s="2"/>
      <c r="F34" s="57"/>
      <c r="G34" s="2"/>
      <c r="H34" s="2"/>
      <c r="I34" s="2"/>
      <c r="J34" s="80"/>
    </row>
    <row r="35" spans="2:10" ht="18" customHeight="1">
      <c r="B35" s="56"/>
      <c r="C35" s="2" t="s">
        <v>108</v>
      </c>
      <c r="D35" s="2"/>
      <c r="E35" s="2"/>
      <c r="F35" s="57"/>
      <c r="G35" s="166" t="s">
        <v>108</v>
      </c>
      <c r="H35" s="166"/>
      <c r="I35" s="2"/>
      <c r="J35" s="80"/>
    </row>
    <row r="36" spans="2:10" ht="18" customHeight="1">
      <c r="B36" s="7"/>
      <c r="C36" s="8" t="s">
        <v>109</v>
      </c>
      <c r="D36" s="8"/>
      <c r="E36" s="8"/>
      <c r="F36" s="9"/>
      <c r="G36" s="162" t="s">
        <v>109</v>
      </c>
      <c r="H36" s="162"/>
      <c r="I36" s="8"/>
      <c r="J36" s="66"/>
    </row>
    <row r="37" spans="2:10" ht="18" customHeight="1">
      <c r="B37" s="56"/>
      <c r="C37" s="2" t="s">
        <v>104</v>
      </c>
      <c r="D37" s="2"/>
      <c r="E37" s="2"/>
      <c r="F37" s="57"/>
      <c r="G37" s="166" t="s">
        <v>104</v>
      </c>
      <c r="H37" s="2"/>
      <c r="I37" s="2"/>
      <c r="J37" s="80"/>
    </row>
    <row r="38" spans="2:10" ht="18" customHeight="1">
      <c r="B38" s="56"/>
      <c r="C38" s="2"/>
      <c r="D38" s="2"/>
      <c r="E38" s="2"/>
      <c r="F38" s="2"/>
      <c r="G38" s="2"/>
      <c r="H38" s="2"/>
      <c r="I38" s="2"/>
      <c r="J38" s="80"/>
    </row>
    <row r="39" spans="2:10" ht="18" customHeight="1">
      <c r="B39" s="56"/>
      <c r="C39" s="2"/>
      <c r="D39" s="2"/>
      <c r="E39" s="2"/>
      <c r="F39" s="2"/>
      <c r="G39" s="2"/>
      <c r="H39" s="2"/>
      <c r="I39" s="2"/>
      <c r="J39" s="80"/>
    </row>
    <row r="40" spans="2:10" ht="18" customHeight="1">
      <c r="B40" s="56"/>
      <c r="C40" s="2"/>
      <c r="D40" s="2"/>
      <c r="E40" s="2"/>
      <c r="F40" s="2"/>
      <c r="G40" s="2"/>
      <c r="H40" s="2"/>
      <c r="I40" s="2"/>
      <c r="J40" s="80"/>
    </row>
    <row r="41" spans="2:10" ht="18" customHeight="1">
      <c r="B41" s="19"/>
      <c r="C41" s="20"/>
      <c r="D41" s="20"/>
      <c r="E41" s="20"/>
      <c r="F41" s="20"/>
      <c r="G41" s="20"/>
      <c r="H41" s="20"/>
      <c r="I41" s="20"/>
      <c r="J41" s="69"/>
    </row>
    <row r="42" spans="2:10" ht="14.25" customHeight="1"/>
    <row r="43" spans="2:10" ht="2.25" customHeight="1"/>
  </sheetData>
  <printOptions horizontalCentered="1" verticalCentered="1"/>
  <pageMargins left="0.23888888888888901" right="0.26874999999999999" top="0.35416666666666702" bottom="0.43263888888888902" header="0.31388888888888899" footer="0.35416666666666702"/>
  <pageSetup paperSize="9" scale="9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Prehlad</vt:lpstr>
      <vt:lpstr>Rekapitulacia</vt:lpstr>
      <vt:lpstr>Kryci list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Kovacs-PC</cp:lastModifiedBy>
  <cp:lastPrinted>2024-12-16T22:06:13Z</cp:lastPrinted>
  <dcterms:created xsi:type="dcterms:W3CDTF">1999-04-06T07:39:00Z</dcterms:created>
  <dcterms:modified xsi:type="dcterms:W3CDTF">2025-01-28T13:50:33Z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